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Fichier-hctm2.ctmatinik.mq\partages\DFE\PAA\DOCUMENTS EN COURS D'INSTRUCTION\KETTY GERARD\LISTES BENEFICIAIRES\2019\"/>
    </mc:Choice>
  </mc:AlternateContent>
  <workbookProtection workbookAlgorithmName="SHA-512" workbookHashValue="jAP0D7TOB8DsKx4slW9Wt2qA/OUvgJ0zRmi1HMCvQW1e8n+LEZA6mwZbDp+kSmw2K6z3uZ5Nc4WBnK6To0MpFA==" workbookSaltValue="lOljrHWRdbTrKhyy3fWjkg==" workbookSpinCount="100000" lockStructure="1"/>
  <bookViews>
    <workbookView xWindow="0" yWindow="0" windowWidth="27780" windowHeight="8460" firstSheet="7" activeTab="7"/>
  </bookViews>
  <sheets>
    <sheet name="FEADER- mise à jour au 9 août" sheetId="10" state="hidden" r:id="rId1"/>
    <sheet name="FEADER- mise à jour au 28 n (2)" sheetId="16" state="hidden" r:id="rId2"/>
    <sheet name="FEADER- mise à jour au 28 n (3)" sheetId="19" state="hidden" r:id="rId3"/>
    <sheet name="Vérification MAJ au 28 11 2018" sheetId="18" state="hidden" r:id="rId4"/>
    <sheet name="MAJ au 13 décembre 2018" sheetId="20" state="hidden" r:id="rId5"/>
    <sheet name="MAJ au 19 décembre 2018 " sheetId="21" state="hidden" r:id="rId6"/>
    <sheet name="MAJ AP 15 février 2019 vj" sheetId="23" state="hidden" r:id="rId7"/>
    <sheet name="MAJ 25072019" sheetId="24" r:id="rId8"/>
  </sheets>
  <definedNames>
    <definedName name="_xlnm._FilterDatabase" localSheetId="1" hidden="1">'FEADER- mise à jour au 28 n (2)'!$A$15:$V$527</definedName>
    <definedName name="_xlnm._FilterDatabase" localSheetId="2" hidden="1">'FEADER- mise à jour au 28 n (3)'!$A$15:$V$525</definedName>
    <definedName name="_xlnm._FilterDatabase" localSheetId="0" hidden="1">'FEADER- mise à jour au 9 août'!$A$15:$V$428</definedName>
    <definedName name="_xlnm._FilterDatabase" localSheetId="7" hidden="1">'MAJ 25072019'!$E$31:$K$637</definedName>
    <definedName name="_xlnm._FilterDatabase" localSheetId="6" hidden="1">'MAJ AP 15 février 2019 vj'!$A$15:$U$553</definedName>
    <definedName name="_xlnm._FilterDatabase" localSheetId="4" hidden="1">'MAJ au 13 décembre 2018'!$A$15:$U$541</definedName>
    <definedName name="_xlnm._FilterDatabase" localSheetId="5" hidden="1">'MAJ au 19 décembre 2018 '!$A$15:$U$547</definedName>
    <definedName name="_xlnm._FilterDatabase" localSheetId="3" hidden="1">'Vérification MAJ au 28 11 2018'!$A$15:$U$525</definedName>
  </definedNames>
  <calcPr calcId="162913"/>
  <customWorkbookViews>
    <customWorkbookView name="VARSOVIE Mirella - Affichage personnalisé" guid="{FA6CA1E5-2E09-45A9-B5DC-F7D015D5AB92}" mergeInterval="0" personalView="1" maximized="1" xWindow="-8" yWindow="-8" windowWidth="1936" windowHeight="1056" activeSheetId="3"/>
    <customWorkbookView name="SOUDES Vanessa - Affichage personnalisé" guid="{3289770E-073F-440B-AA84-88D129018C71}" mergeInterval="0" personalView="1" maximized="1" xWindow="-8" yWindow="-8" windowWidth="1382" windowHeight="784" activeSheetId="3"/>
    <customWorkbookView name="Teddy GABIN - Affichage personnalisé" guid="{F01A8361-5CEA-480D-A064-083D86655D79}" mergeInterval="0" personalView="1" maximized="1" xWindow="-8" yWindow="-8" windowWidth="1936" windowHeight="1056" activeSheetId="3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3" i="24" l="1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23" i="24"/>
  <c r="E124" i="24"/>
  <c r="E125" i="24"/>
  <c r="E126" i="24"/>
  <c r="E127" i="24"/>
  <c r="E128" i="24"/>
  <c r="E129" i="24"/>
  <c r="E130" i="24"/>
  <c r="E131" i="24"/>
  <c r="E132" i="24"/>
  <c r="E133" i="24"/>
  <c r="E134" i="24"/>
  <c r="E135" i="24"/>
  <c r="E136" i="24"/>
  <c r="E137" i="24"/>
  <c r="E138" i="24"/>
  <c r="E139" i="24"/>
  <c r="E140" i="24"/>
  <c r="E141" i="24"/>
  <c r="E142" i="24"/>
  <c r="E143" i="24"/>
  <c r="E144" i="24"/>
  <c r="E145" i="24"/>
  <c r="E146" i="24"/>
  <c r="E147" i="24"/>
  <c r="E148" i="24"/>
  <c r="E149" i="24"/>
  <c r="E150" i="24"/>
  <c r="E151" i="24"/>
  <c r="E152" i="24"/>
  <c r="E153" i="24"/>
  <c r="E154" i="24"/>
  <c r="E155" i="24"/>
  <c r="E156" i="24"/>
  <c r="E157" i="24"/>
  <c r="E158" i="24"/>
  <c r="E159" i="24"/>
  <c r="E160" i="24"/>
  <c r="E161" i="24"/>
  <c r="E162" i="24"/>
  <c r="E163" i="24"/>
  <c r="E164" i="24"/>
  <c r="E165" i="24"/>
  <c r="E166" i="24"/>
  <c r="E167" i="24"/>
  <c r="E168" i="24"/>
  <c r="E169" i="24"/>
  <c r="E170" i="24"/>
  <c r="E171" i="24"/>
  <c r="E172" i="24"/>
  <c r="E173" i="24"/>
  <c r="E174" i="24"/>
  <c r="E175" i="24"/>
  <c r="E176" i="24"/>
  <c r="E177" i="24"/>
  <c r="E178" i="24"/>
  <c r="E179" i="24"/>
  <c r="E180" i="24"/>
  <c r="E181" i="24"/>
  <c r="E182" i="24"/>
  <c r="E183" i="24"/>
  <c r="E184" i="24"/>
  <c r="E185" i="24"/>
  <c r="E186" i="24"/>
  <c r="E187" i="24"/>
  <c r="E188" i="24"/>
  <c r="E189" i="24"/>
  <c r="E190" i="24"/>
  <c r="E191" i="24"/>
  <c r="E192" i="24"/>
  <c r="E193" i="24"/>
  <c r="E194" i="24"/>
  <c r="E195" i="24"/>
  <c r="E196" i="24"/>
  <c r="E197" i="24"/>
  <c r="E198" i="24"/>
  <c r="E199" i="24"/>
  <c r="E200" i="24"/>
  <c r="E201" i="24"/>
  <c r="E202" i="24"/>
  <c r="E203" i="24"/>
  <c r="E204" i="24"/>
  <c r="E205" i="24"/>
  <c r="E206" i="24"/>
  <c r="E207" i="24"/>
  <c r="E208" i="24"/>
  <c r="E209" i="24"/>
  <c r="E210" i="24"/>
  <c r="E211" i="24"/>
  <c r="E212" i="24"/>
  <c r="E213" i="24"/>
  <c r="E214" i="24"/>
  <c r="E215" i="24"/>
  <c r="E216" i="24"/>
  <c r="E217" i="24"/>
  <c r="E218" i="24"/>
  <c r="E219" i="24"/>
  <c r="E220" i="24"/>
  <c r="E221" i="24"/>
  <c r="E222" i="24"/>
  <c r="E223" i="24"/>
  <c r="E224" i="24"/>
  <c r="E225" i="24"/>
  <c r="E226" i="24"/>
  <c r="E227" i="24"/>
  <c r="E228" i="24"/>
  <c r="E229" i="24"/>
  <c r="E230" i="24"/>
  <c r="E231" i="24"/>
  <c r="E232" i="24"/>
  <c r="E233" i="24"/>
  <c r="E234" i="24"/>
  <c r="E235" i="24"/>
  <c r="E236" i="24"/>
  <c r="E237" i="24"/>
  <c r="E238" i="24"/>
  <c r="E239" i="24"/>
  <c r="E240" i="24"/>
  <c r="E241" i="24"/>
  <c r="E242" i="24"/>
  <c r="E243" i="24"/>
  <c r="E244" i="24"/>
  <c r="E245" i="24"/>
  <c r="E246" i="24"/>
  <c r="E247" i="24"/>
  <c r="E248" i="24"/>
  <c r="E249" i="24"/>
  <c r="E250" i="24"/>
  <c r="E251" i="24"/>
  <c r="E252" i="24"/>
  <c r="E253" i="24"/>
  <c r="E254" i="24"/>
  <c r="E255" i="24"/>
  <c r="E256" i="24"/>
  <c r="E257" i="24"/>
  <c r="E258" i="24"/>
  <c r="E259" i="24"/>
  <c r="E260" i="24"/>
  <c r="E261" i="24"/>
  <c r="E262" i="24"/>
  <c r="E263" i="24"/>
  <c r="E264" i="24"/>
  <c r="E265" i="24"/>
  <c r="E266" i="24"/>
  <c r="E267" i="24"/>
  <c r="E268" i="24"/>
  <c r="E269" i="24"/>
  <c r="E270" i="24"/>
  <c r="E271" i="24"/>
  <c r="E272" i="24"/>
  <c r="E273" i="24"/>
  <c r="E274" i="24"/>
  <c r="E275" i="24"/>
  <c r="E276" i="24"/>
  <c r="E277" i="24"/>
  <c r="E278" i="24"/>
  <c r="E279" i="24"/>
  <c r="E280" i="24"/>
  <c r="E281" i="24"/>
  <c r="E282" i="24"/>
  <c r="E283" i="24"/>
  <c r="E284" i="24"/>
  <c r="E285" i="24"/>
  <c r="E286" i="24"/>
  <c r="E287" i="24"/>
  <c r="E288" i="24"/>
  <c r="E290" i="24"/>
  <c r="E291" i="24"/>
  <c r="E292" i="24"/>
  <c r="E293" i="24"/>
  <c r="E294" i="24"/>
  <c r="E295" i="24"/>
  <c r="E296" i="24"/>
  <c r="E297" i="24"/>
  <c r="E298" i="24"/>
  <c r="E299" i="24"/>
  <c r="E300" i="24"/>
  <c r="E301" i="24"/>
  <c r="E302" i="24"/>
  <c r="E303" i="24"/>
  <c r="E304" i="24"/>
  <c r="E305" i="24"/>
  <c r="E306" i="24"/>
  <c r="E307" i="24"/>
  <c r="E308" i="24"/>
  <c r="E309" i="24"/>
  <c r="E310" i="24"/>
  <c r="E311" i="24"/>
  <c r="E312" i="24"/>
  <c r="E313" i="24"/>
  <c r="E314" i="24"/>
  <c r="E315" i="24"/>
  <c r="E316" i="24"/>
  <c r="E317" i="24"/>
  <c r="E318" i="24"/>
  <c r="E319" i="24"/>
  <c r="E320" i="24"/>
  <c r="E321" i="24"/>
  <c r="E322" i="24"/>
  <c r="E323" i="24"/>
  <c r="E324" i="24"/>
  <c r="E325" i="24"/>
  <c r="E326" i="24"/>
  <c r="E327" i="24"/>
  <c r="E328" i="24"/>
  <c r="E329" i="24"/>
  <c r="E330" i="24"/>
  <c r="E331" i="24"/>
  <c r="E332" i="24"/>
  <c r="E333" i="24"/>
  <c r="E334" i="24"/>
  <c r="E335" i="24"/>
  <c r="E336" i="24"/>
  <c r="E337" i="24"/>
  <c r="E338" i="24"/>
  <c r="E339" i="24"/>
  <c r="E340" i="24"/>
  <c r="E341" i="24"/>
  <c r="E342" i="24"/>
  <c r="E343" i="24"/>
  <c r="E344" i="24"/>
  <c r="E345" i="24"/>
  <c r="E346" i="24"/>
  <c r="E347" i="24"/>
  <c r="E348" i="24"/>
  <c r="E349" i="24"/>
  <c r="E350" i="24"/>
  <c r="E351" i="24"/>
  <c r="E352" i="24"/>
  <c r="E353" i="24"/>
  <c r="E354" i="24"/>
  <c r="E355" i="24"/>
  <c r="E356" i="24"/>
  <c r="E357" i="24"/>
  <c r="E358" i="24"/>
  <c r="E359" i="24"/>
  <c r="E360" i="24"/>
  <c r="E361" i="24"/>
  <c r="E362" i="24"/>
  <c r="E363" i="24"/>
  <c r="E364" i="24"/>
  <c r="E365" i="24"/>
  <c r="E366" i="24"/>
  <c r="E367" i="24"/>
  <c r="E368" i="24"/>
  <c r="E369" i="24"/>
  <c r="E370" i="24"/>
  <c r="E371" i="24"/>
  <c r="E372" i="24"/>
  <c r="E373" i="24"/>
  <c r="E374" i="24"/>
  <c r="E375" i="24"/>
  <c r="E376" i="24"/>
  <c r="E377" i="24"/>
  <c r="E378" i="24"/>
  <c r="E379" i="24"/>
  <c r="E380" i="24"/>
  <c r="E381" i="24"/>
  <c r="E382" i="24"/>
  <c r="E383" i="24"/>
  <c r="E384" i="24"/>
  <c r="E385" i="24"/>
  <c r="E386" i="24"/>
  <c r="E387" i="24"/>
  <c r="E388" i="24"/>
  <c r="E389" i="24"/>
  <c r="E390" i="24"/>
  <c r="E391" i="24"/>
  <c r="E392" i="24"/>
  <c r="E393" i="24"/>
  <c r="E394" i="24"/>
  <c r="E395" i="24"/>
  <c r="E396" i="24"/>
  <c r="E397" i="24"/>
  <c r="E398" i="24"/>
  <c r="E399" i="24"/>
  <c r="E400" i="24"/>
  <c r="E401" i="24"/>
  <c r="E402" i="24"/>
  <c r="E403" i="24"/>
  <c r="E404" i="24"/>
  <c r="E405" i="24"/>
  <c r="E406" i="24"/>
  <c r="E407" i="24"/>
  <c r="E408" i="24"/>
  <c r="E409" i="24"/>
  <c r="E410" i="24"/>
  <c r="E411" i="24"/>
  <c r="E412" i="24"/>
  <c r="E413" i="24"/>
  <c r="E414" i="24"/>
  <c r="E415" i="24"/>
  <c r="E416" i="24"/>
  <c r="E417" i="24"/>
  <c r="E418" i="24"/>
  <c r="E419" i="24"/>
  <c r="E420" i="24"/>
  <c r="E421" i="24"/>
  <c r="E422" i="24"/>
  <c r="E423" i="24"/>
  <c r="E424" i="24"/>
  <c r="E425" i="24"/>
  <c r="E426" i="24"/>
  <c r="E427" i="24"/>
  <c r="E428" i="24"/>
  <c r="E429" i="24"/>
  <c r="E430" i="24"/>
  <c r="E431" i="24"/>
  <c r="E432" i="24"/>
  <c r="E433" i="24"/>
  <c r="E434" i="24"/>
  <c r="E435" i="24"/>
  <c r="E436" i="24"/>
  <c r="E437" i="24"/>
  <c r="E438" i="24"/>
  <c r="E439" i="24"/>
  <c r="E440" i="24"/>
  <c r="E441" i="24"/>
  <c r="E442" i="24"/>
  <c r="E443" i="24"/>
  <c r="E444" i="24"/>
  <c r="E445" i="24"/>
  <c r="E446" i="24"/>
  <c r="E447" i="24"/>
  <c r="E448" i="24"/>
  <c r="E449" i="24"/>
  <c r="E450" i="24"/>
  <c r="E451" i="24"/>
  <c r="E452" i="24"/>
  <c r="E453" i="24"/>
  <c r="E454" i="24"/>
  <c r="E455" i="24"/>
  <c r="E456" i="24"/>
  <c r="E457" i="24"/>
  <c r="E458" i="24"/>
  <c r="E459" i="24"/>
  <c r="E460" i="24"/>
  <c r="E461" i="24"/>
  <c r="E462" i="24"/>
  <c r="E463" i="24"/>
  <c r="E464" i="24"/>
  <c r="E465" i="24"/>
  <c r="E466" i="24"/>
  <c r="E467" i="24"/>
  <c r="E468" i="24"/>
  <c r="E469" i="24"/>
  <c r="E470" i="24"/>
  <c r="E471" i="24"/>
  <c r="E472" i="24"/>
  <c r="E473" i="24"/>
  <c r="E474" i="24"/>
  <c r="E475" i="24"/>
  <c r="E476" i="24"/>
  <c r="E477" i="24"/>
  <c r="E478" i="24"/>
  <c r="E479" i="24"/>
  <c r="E480" i="24"/>
  <c r="E481" i="24"/>
  <c r="E482" i="24"/>
  <c r="E483" i="24"/>
  <c r="E484" i="24"/>
  <c r="E485" i="24"/>
  <c r="E486" i="24"/>
  <c r="E487" i="24"/>
  <c r="E488" i="24"/>
  <c r="E489" i="24"/>
  <c r="E490" i="24"/>
  <c r="E491" i="24"/>
  <c r="E492" i="24"/>
  <c r="E493" i="24"/>
  <c r="E494" i="24"/>
  <c r="E495" i="24"/>
  <c r="E496" i="24"/>
  <c r="E497" i="24"/>
  <c r="E498" i="24"/>
  <c r="E499" i="24"/>
  <c r="E500" i="24"/>
  <c r="E501" i="24"/>
  <c r="E502" i="24"/>
  <c r="E503" i="24"/>
  <c r="E504" i="24"/>
  <c r="E505" i="24"/>
  <c r="E506" i="24"/>
  <c r="E507" i="24"/>
  <c r="E508" i="24"/>
  <c r="E509" i="24"/>
  <c r="E510" i="24"/>
  <c r="E511" i="24"/>
  <c r="E512" i="24"/>
  <c r="E513" i="24"/>
  <c r="E514" i="24"/>
  <c r="E515" i="24"/>
  <c r="E516" i="24"/>
  <c r="E517" i="24"/>
  <c r="E518" i="24"/>
  <c r="E519" i="24"/>
  <c r="E520" i="24"/>
  <c r="E521" i="24"/>
  <c r="E522" i="24"/>
  <c r="E523" i="24"/>
  <c r="E524" i="24"/>
  <c r="E525" i="24"/>
  <c r="E526" i="24"/>
  <c r="E527" i="24"/>
  <c r="E528" i="24"/>
  <c r="E529" i="24"/>
  <c r="E530" i="24"/>
  <c r="E531" i="24"/>
  <c r="E532" i="24"/>
  <c r="E533" i="24"/>
  <c r="E534" i="24"/>
  <c r="E535" i="24"/>
  <c r="E536" i="24"/>
  <c r="E537" i="24"/>
  <c r="E538" i="24"/>
  <c r="E539" i="24"/>
  <c r="E540" i="24"/>
  <c r="E541" i="24"/>
  <c r="E542" i="24"/>
  <c r="E543" i="24"/>
  <c r="E544" i="24"/>
  <c r="E545" i="24"/>
  <c r="E546" i="24"/>
  <c r="E547" i="24"/>
  <c r="E548" i="24"/>
  <c r="E549" i="24"/>
  <c r="E550" i="24"/>
  <c r="E551" i="24"/>
  <c r="E552" i="24"/>
  <c r="E553" i="24"/>
  <c r="E554" i="24"/>
  <c r="E555" i="24"/>
  <c r="E556" i="24"/>
  <c r="E557" i="24"/>
  <c r="E558" i="24"/>
  <c r="E559" i="24"/>
  <c r="E560" i="24"/>
  <c r="E561" i="24"/>
  <c r="E562" i="24"/>
  <c r="E563" i="24"/>
  <c r="E564" i="24"/>
  <c r="E565" i="24"/>
  <c r="E566" i="24"/>
  <c r="E567" i="24"/>
  <c r="E568" i="24"/>
  <c r="E569" i="24"/>
  <c r="E570" i="24"/>
  <c r="E571" i="24"/>
  <c r="E572" i="24"/>
  <c r="E573" i="24"/>
  <c r="E574" i="24"/>
  <c r="E575" i="24"/>
  <c r="E576" i="24"/>
  <c r="E577" i="24"/>
  <c r="E578" i="24"/>
  <c r="E579" i="24"/>
  <c r="E580" i="24"/>
  <c r="E581" i="24"/>
  <c r="E582" i="24"/>
  <c r="E583" i="24"/>
  <c r="E584" i="24"/>
  <c r="E585" i="24"/>
  <c r="E586" i="24"/>
  <c r="E587" i="24"/>
  <c r="E588" i="24"/>
  <c r="E589" i="24"/>
  <c r="E590" i="24"/>
  <c r="E591" i="24"/>
  <c r="E592" i="24"/>
  <c r="E593" i="24"/>
  <c r="E594" i="24"/>
  <c r="E595" i="24"/>
  <c r="E596" i="24"/>
  <c r="E597" i="24"/>
  <c r="E598" i="24"/>
  <c r="E599" i="24"/>
  <c r="E600" i="24"/>
  <c r="E601" i="24"/>
  <c r="E602" i="24"/>
  <c r="E603" i="24"/>
  <c r="E604" i="24"/>
  <c r="E605" i="24"/>
  <c r="E606" i="24"/>
  <c r="E607" i="24"/>
  <c r="E608" i="24"/>
  <c r="E609" i="24"/>
  <c r="E610" i="24"/>
  <c r="E611" i="24"/>
  <c r="E612" i="24"/>
  <c r="E613" i="24"/>
  <c r="E614" i="24"/>
  <c r="E615" i="24"/>
  <c r="E616" i="24"/>
  <c r="E617" i="24"/>
  <c r="E618" i="24"/>
  <c r="E619" i="24"/>
  <c r="E620" i="24"/>
  <c r="E621" i="24"/>
  <c r="E622" i="24"/>
  <c r="E623" i="24"/>
  <c r="E624" i="24"/>
  <c r="E625" i="24"/>
  <c r="E626" i="24"/>
  <c r="E627" i="24"/>
  <c r="E628" i="24"/>
  <c r="E629" i="24"/>
  <c r="E630" i="24"/>
  <c r="E631" i="24"/>
  <c r="E632" i="24"/>
  <c r="E633" i="24"/>
  <c r="E634" i="24"/>
  <c r="E635" i="24"/>
  <c r="E636" i="24"/>
  <c r="E637" i="24"/>
  <c r="E32" i="24"/>
  <c r="F649" i="24" l="1"/>
  <c r="I647" i="24"/>
  <c r="H647" i="24"/>
  <c r="G647" i="24"/>
  <c r="F647" i="24"/>
  <c r="E646" i="24"/>
  <c r="F651" i="24" s="1"/>
  <c r="I289" i="24"/>
  <c r="E289" i="24" s="1"/>
  <c r="I122" i="24"/>
  <c r="E122" i="24" s="1"/>
  <c r="F11" i="24"/>
  <c r="G11" i="24" s="1"/>
  <c r="V555" i="23"/>
  <c r="N555" i="23"/>
  <c r="L555" i="23"/>
  <c r="K555" i="23"/>
  <c r="J555" i="23"/>
  <c r="I555" i="23"/>
  <c r="H555" i="23"/>
  <c r="G555" i="23"/>
  <c r="F555" i="23"/>
  <c r="E555" i="23"/>
  <c r="V553" i="23"/>
  <c r="N553" i="23"/>
  <c r="L553" i="23"/>
  <c r="K553" i="23"/>
  <c r="J553" i="23"/>
  <c r="I553" i="23"/>
  <c r="H553" i="23"/>
  <c r="G553" i="23"/>
  <c r="F553" i="23"/>
  <c r="E553" i="23"/>
  <c r="V552" i="23"/>
  <c r="G552" i="23"/>
  <c r="F552" i="23"/>
  <c r="V551" i="23"/>
  <c r="G551" i="23"/>
  <c r="F551" i="23"/>
  <c r="V550" i="23"/>
  <c r="N550" i="23"/>
  <c r="L550" i="23"/>
  <c r="K550" i="23"/>
  <c r="J550" i="23"/>
  <c r="I550" i="23"/>
  <c r="H550" i="23"/>
  <c r="G550" i="23"/>
  <c r="F550" i="23"/>
  <c r="E550" i="23"/>
  <c r="V549" i="23"/>
  <c r="G549" i="23"/>
  <c r="F549" i="23"/>
  <c r="V548" i="23"/>
  <c r="G548" i="23"/>
  <c r="F548" i="23"/>
  <c r="V547" i="23"/>
  <c r="G547" i="23"/>
  <c r="F547" i="23"/>
  <c r="V546" i="23"/>
  <c r="N546" i="23"/>
  <c r="L546" i="23"/>
  <c r="K546" i="23"/>
  <c r="J546" i="23"/>
  <c r="I546" i="23"/>
  <c r="H546" i="23"/>
  <c r="G546" i="23"/>
  <c r="F546" i="23"/>
  <c r="E546" i="23"/>
  <c r="G545" i="23"/>
  <c r="F545" i="23"/>
  <c r="V544" i="23"/>
  <c r="G544" i="23"/>
  <c r="F544" i="23"/>
  <c r="V543" i="23"/>
  <c r="G543" i="23"/>
  <c r="F543" i="23"/>
  <c r="V542" i="23"/>
  <c r="G542" i="23"/>
  <c r="F542" i="23"/>
  <c r="N541" i="23"/>
  <c r="L541" i="23"/>
  <c r="K541" i="23"/>
  <c r="J541" i="23"/>
  <c r="I541" i="23"/>
  <c r="H541" i="23"/>
  <c r="F541" i="23"/>
  <c r="E541" i="23"/>
  <c r="V540" i="23"/>
  <c r="G540" i="23"/>
  <c r="F540" i="23"/>
  <c r="V539" i="23"/>
  <c r="G539" i="23"/>
  <c r="F539" i="23"/>
  <c r="V538" i="23"/>
  <c r="G538" i="23"/>
  <c r="F538" i="23"/>
  <c r="V537" i="23"/>
  <c r="N537" i="23"/>
  <c r="L537" i="23"/>
  <c r="K537" i="23"/>
  <c r="J537" i="23"/>
  <c r="I537" i="23"/>
  <c r="H537" i="23"/>
  <c r="G537" i="23"/>
  <c r="F537" i="23"/>
  <c r="E537" i="23"/>
  <c r="G536" i="23"/>
  <c r="F536" i="23"/>
  <c r="V535" i="23"/>
  <c r="G535" i="23"/>
  <c r="F535" i="23"/>
  <c r="V533" i="23"/>
  <c r="N533" i="23"/>
  <c r="L533" i="23"/>
  <c r="K533" i="23"/>
  <c r="J533" i="23"/>
  <c r="I533" i="23"/>
  <c r="H533" i="23"/>
  <c r="G533" i="23"/>
  <c r="F533" i="23"/>
  <c r="E533" i="23"/>
  <c r="V532" i="23"/>
  <c r="G532" i="23"/>
  <c r="F532" i="23"/>
  <c r="V531" i="23"/>
  <c r="N531" i="23"/>
  <c r="L531" i="23"/>
  <c r="K531" i="23"/>
  <c r="J531" i="23"/>
  <c r="I531" i="23"/>
  <c r="H531" i="23"/>
  <c r="G531" i="23"/>
  <c r="F531" i="23"/>
  <c r="E531" i="23"/>
  <c r="V530" i="23"/>
  <c r="G530" i="23"/>
  <c r="F530" i="23"/>
  <c r="V529" i="23"/>
  <c r="G529" i="23"/>
  <c r="F529" i="23"/>
  <c r="V528" i="23"/>
  <c r="G528" i="23"/>
  <c r="F528" i="23"/>
  <c r="V527" i="23"/>
  <c r="G527" i="23"/>
  <c r="F527" i="23"/>
  <c r="V526" i="23"/>
  <c r="N526" i="23"/>
  <c r="L526" i="23"/>
  <c r="K526" i="23"/>
  <c r="J526" i="23"/>
  <c r="I526" i="23"/>
  <c r="H526" i="23"/>
  <c r="G526" i="23"/>
  <c r="F526" i="23"/>
  <c r="E526" i="23"/>
  <c r="V525" i="23"/>
  <c r="G525" i="23"/>
  <c r="F525" i="23"/>
  <c r="V524" i="23"/>
  <c r="N524" i="23"/>
  <c r="L524" i="23"/>
  <c r="K524" i="23"/>
  <c r="J524" i="23"/>
  <c r="I524" i="23"/>
  <c r="H524" i="23"/>
  <c r="G524" i="23"/>
  <c r="F524" i="23"/>
  <c r="E524" i="23"/>
  <c r="V523" i="23"/>
  <c r="G523" i="23"/>
  <c r="F523" i="23"/>
  <c r="N522" i="23"/>
  <c r="L522" i="23"/>
  <c r="K522" i="23"/>
  <c r="J522" i="23"/>
  <c r="I522" i="23"/>
  <c r="H522" i="23"/>
  <c r="G522" i="23"/>
  <c r="F522" i="23"/>
  <c r="E522" i="23"/>
  <c r="G521" i="23"/>
  <c r="F521" i="23"/>
  <c r="G520" i="23"/>
  <c r="F520" i="23"/>
  <c r="V519" i="23"/>
  <c r="N519" i="23"/>
  <c r="L519" i="23"/>
  <c r="K519" i="23"/>
  <c r="J519" i="23"/>
  <c r="I519" i="23"/>
  <c r="H519" i="23"/>
  <c r="G519" i="23"/>
  <c r="F519" i="23"/>
  <c r="E519" i="23"/>
  <c r="V518" i="23"/>
  <c r="G518" i="23"/>
  <c r="F518" i="23"/>
  <c r="V517" i="23"/>
  <c r="G517" i="23"/>
  <c r="F517" i="23"/>
  <c r="V516" i="23"/>
  <c r="G516" i="23"/>
  <c r="F516" i="23"/>
  <c r="V515" i="23"/>
  <c r="G515" i="23"/>
  <c r="F515" i="23"/>
  <c r="V514" i="23"/>
  <c r="G514" i="23"/>
  <c r="F514" i="23"/>
  <c r="V513" i="23"/>
  <c r="G513" i="23"/>
  <c r="F513" i="23"/>
  <c r="V512" i="23"/>
  <c r="G512" i="23"/>
  <c r="F512" i="23"/>
  <c r="V511" i="23"/>
  <c r="G511" i="23"/>
  <c r="F511" i="23"/>
  <c r="V510" i="23"/>
  <c r="G510" i="23"/>
  <c r="F510" i="23"/>
  <c r="V509" i="23"/>
  <c r="G509" i="23"/>
  <c r="F509" i="23"/>
  <c r="V508" i="23"/>
  <c r="G508" i="23"/>
  <c r="F508" i="23"/>
  <c r="V507" i="23"/>
  <c r="G507" i="23"/>
  <c r="F507" i="23"/>
  <c r="V506" i="23"/>
  <c r="G506" i="23"/>
  <c r="F506" i="23"/>
  <c r="V505" i="23"/>
  <c r="G505" i="23"/>
  <c r="F505" i="23"/>
  <c r="V504" i="23"/>
  <c r="G504" i="23"/>
  <c r="F504" i="23"/>
  <c r="V503" i="23"/>
  <c r="G503" i="23"/>
  <c r="F503" i="23"/>
  <c r="V502" i="23"/>
  <c r="G502" i="23"/>
  <c r="F502" i="23"/>
  <c r="V501" i="23"/>
  <c r="G501" i="23"/>
  <c r="F501" i="23"/>
  <c r="V500" i="23"/>
  <c r="G500" i="23"/>
  <c r="F500" i="23"/>
  <c r="V499" i="23"/>
  <c r="G499" i="23"/>
  <c r="F499" i="23"/>
  <c r="V498" i="23"/>
  <c r="G498" i="23"/>
  <c r="F498" i="23"/>
  <c r="V497" i="23"/>
  <c r="G497" i="23"/>
  <c r="F497" i="23"/>
  <c r="V496" i="23"/>
  <c r="G496" i="23"/>
  <c r="F496" i="23"/>
  <c r="V495" i="23"/>
  <c r="G495" i="23"/>
  <c r="F495" i="23"/>
  <c r="V494" i="23"/>
  <c r="G494" i="23"/>
  <c r="F494" i="23"/>
  <c r="V493" i="23"/>
  <c r="G493" i="23"/>
  <c r="F493" i="23"/>
  <c r="V492" i="23"/>
  <c r="G492" i="23"/>
  <c r="F492" i="23"/>
  <c r="V491" i="23"/>
  <c r="G491" i="23"/>
  <c r="F491" i="23"/>
  <c r="V490" i="23"/>
  <c r="G490" i="23"/>
  <c r="F490" i="23"/>
  <c r="V489" i="23"/>
  <c r="G489" i="23"/>
  <c r="F489" i="23"/>
  <c r="V488" i="23"/>
  <c r="N488" i="23"/>
  <c r="L488" i="23"/>
  <c r="K488" i="23"/>
  <c r="J488" i="23"/>
  <c r="I488" i="23"/>
  <c r="H488" i="23"/>
  <c r="G488" i="23"/>
  <c r="F488" i="23"/>
  <c r="E488" i="23"/>
  <c r="V487" i="23"/>
  <c r="G487" i="23"/>
  <c r="F487" i="23"/>
  <c r="V486" i="23"/>
  <c r="G486" i="23"/>
  <c r="F486" i="23"/>
  <c r="V485" i="23"/>
  <c r="G485" i="23"/>
  <c r="F485" i="23"/>
  <c r="V484" i="23"/>
  <c r="G484" i="23"/>
  <c r="F484" i="23"/>
  <c r="V483" i="23"/>
  <c r="G483" i="23"/>
  <c r="F483" i="23"/>
  <c r="V482" i="23"/>
  <c r="G482" i="23"/>
  <c r="F482" i="23"/>
  <c r="V481" i="23"/>
  <c r="G481" i="23"/>
  <c r="F481" i="23"/>
  <c r="V480" i="23"/>
  <c r="G480" i="23"/>
  <c r="F480" i="23"/>
  <c r="V479" i="23"/>
  <c r="G479" i="23"/>
  <c r="F479" i="23"/>
  <c r="V478" i="23"/>
  <c r="G478" i="23"/>
  <c r="F478" i="23"/>
  <c r="V477" i="23"/>
  <c r="G477" i="23"/>
  <c r="F477" i="23"/>
  <c r="V476" i="23"/>
  <c r="G476" i="23"/>
  <c r="F476" i="23"/>
  <c r="V475" i="23"/>
  <c r="G475" i="23"/>
  <c r="F475" i="23"/>
  <c r="V474" i="23"/>
  <c r="F474" i="23"/>
  <c r="V473" i="23"/>
  <c r="F473" i="23"/>
  <c r="V472" i="23"/>
  <c r="N472" i="23"/>
  <c r="L472" i="23"/>
  <c r="K472" i="23"/>
  <c r="J472" i="23"/>
  <c r="I472" i="23"/>
  <c r="H472" i="23"/>
  <c r="G472" i="23"/>
  <c r="F472" i="23"/>
  <c r="E472" i="23"/>
  <c r="G471" i="23"/>
  <c r="F471" i="23"/>
  <c r="V470" i="23"/>
  <c r="G470" i="23"/>
  <c r="F470" i="23"/>
  <c r="V469" i="23"/>
  <c r="G469" i="23"/>
  <c r="F469" i="23"/>
  <c r="V468" i="23"/>
  <c r="G468" i="23"/>
  <c r="F468" i="23"/>
  <c r="V467" i="23"/>
  <c r="G467" i="23"/>
  <c r="F467" i="23"/>
  <c r="V466" i="23"/>
  <c r="G466" i="23"/>
  <c r="F466" i="23"/>
  <c r="V465" i="23"/>
  <c r="G465" i="23"/>
  <c r="F465" i="23"/>
  <c r="V464" i="23"/>
  <c r="G464" i="23"/>
  <c r="F464" i="23"/>
  <c r="V463" i="23"/>
  <c r="G463" i="23"/>
  <c r="F463" i="23"/>
  <c r="V462" i="23"/>
  <c r="G462" i="23"/>
  <c r="F462" i="23"/>
  <c r="V461" i="23"/>
  <c r="G461" i="23"/>
  <c r="F461" i="23"/>
  <c r="V460" i="23"/>
  <c r="G460" i="23"/>
  <c r="F460" i="23"/>
  <c r="V459" i="23"/>
  <c r="G459" i="23"/>
  <c r="F459" i="23"/>
  <c r="V458" i="23"/>
  <c r="G458" i="23"/>
  <c r="F458" i="23"/>
  <c r="V457" i="23"/>
  <c r="G457" i="23"/>
  <c r="F457" i="23"/>
  <c r="V456" i="23"/>
  <c r="G456" i="23"/>
  <c r="F456" i="23"/>
  <c r="V455" i="23"/>
  <c r="G455" i="23"/>
  <c r="F455" i="23"/>
  <c r="V454" i="23"/>
  <c r="G454" i="23"/>
  <c r="F454" i="23"/>
  <c r="V453" i="23"/>
  <c r="G453" i="23"/>
  <c r="F453" i="23"/>
  <c r="V452" i="23"/>
  <c r="G452" i="23"/>
  <c r="F452" i="23"/>
  <c r="V451" i="23"/>
  <c r="G451" i="23"/>
  <c r="F451" i="23"/>
  <c r="V450" i="23"/>
  <c r="G450" i="23"/>
  <c r="F450" i="23"/>
  <c r="V449" i="23"/>
  <c r="G449" i="23"/>
  <c r="F449" i="23"/>
  <c r="V448" i="23"/>
  <c r="G448" i="23"/>
  <c r="F448" i="23"/>
  <c r="V447" i="23"/>
  <c r="G447" i="23"/>
  <c r="F447" i="23"/>
  <c r="V446" i="23"/>
  <c r="G446" i="23"/>
  <c r="F446" i="23"/>
  <c r="V445" i="23"/>
  <c r="G445" i="23"/>
  <c r="F445" i="23"/>
  <c r="V444" i="23"/>
  <c r="G444" i="23"/>
  <c r="F444" i="23"/>
  <c r="V443" i="23"/>
  <c r="G443" i="23"/>
  <c r="F443" i="23"/>
  <c r="V442" i="23"/>
  <c r="G442" i="23"/>
  <c r="F442" i="23"/>
  <c r="V441" i="23"/>
  <c r="F441" i="23"/>
  <c r="V440" i="23"/>
  <c r="F440" i="23"/>
  <c r="V439" i="23"/>
  <c r="F439" i="23"/>
  <c r="V438" i="23"/>
  <c r="F438" i="23"/>
  <c r="V437" i="23"/>
  <c r="F437" i="23"/>
  <c r="V436" i="23"/>
  <c r="F436" i="23"/>
  <c r="V435" i="23"/>
  <c r="F435" i="23"/>
  <c r="V434" i="23"/>
  <c r="F434" i="23"/>
  <c r="V433" i="23"/>
  <c r="F433" i="23"/>
  <c r="V432" i="23"/>
  <c r="F432" i="23"/>
  <c r="V431" i="23"/>
  <c r="G431" i="23"/>
  <c r="F431" i="23"/>
  <c r="V430" i="23"/>
  <c r="G430" i="23"/>
  <c r="F430" i="23"/>
  <c r="V429" i="23"/>
  <c r="G429" i="23"/>
  <c r="F429" i="23"/>
  <c r="V428" i="23"/>
  <c r="G428" i="23"/>
  <c r="F428" i="23"/>
  <c r="V427" i="23"/>
  <c r="G427" i="23"/>
  <c r="F427" i="23"/>
  <c r="V426" i="23"/>
  <c r="G426" i="23"/>
  <c r="F426" i="23"/>
  <c r="V425" i="23"/>
  <c r="N425" i="23"/>
  <c r="L425" i="23"/>
  <c r="K425" i="23"/>
  <c r="J425" i="23"/>
  <c r="I425" i="23"/>
  <c r="H425" i="23"/>
  <c r="G425" i="23"/>
  <c r="F425" i="23"/>
  <c r="E425" i="23"/>
  <c r="V424" i="23"/>
  <c r="F424" i="23"/>
  <c r="E424" i="23"/>
  <c r="V423" i="23"/>
  <c r="G423" i="23"/>
  <c r="F423" i="23"/>
  <c r="V422" i="23"/>
  <c r="G422" i="23"/>
  <c r="F422" i="23"/>
  <c r="V421" i="23"/>
  <c r="G421" i="23"/>
  <c r="F421" i="23"/>
  <c r="V420" i="23"/>
  <c r="G420" i="23"/>
  <c r="F420" i="23"/>
  <c r="V419" i="23"/>
  <c r="G419" i="23"/>
  <c r="F419" i="23"/>
  <c r="V418" i="23"/>
  <c r="G418" i="23"/>
  <c r="F418" i="23"/>
  <c r="V417" i="23"/>
  <c r="G417" i="23"/>
  <c r="F417" i="23"/>
  <c r="V416" i="23"/>
  <c r="G416" i="23"/>
  <c r="F416" i="23"/>
  <c r="V415" i="23"/>
  <c r="G415" i="23"/>
  <c r="F415" i="23"/>
  <c r="V414" i="23"/>
  <c r="G414" i="23"/>
  <c r="F414" i="23"/>
  <c r="V413" i="23"/>
  <c r="G413" i="23"/>
  <c r="F413" i="23"/>
  <c r="V412" i="23"/>
  <c r="G412" i="23"/>
  <c r="F412" i="23"/>
  <c r="V411" i="23"/>
  <c r="G411" i="23"/>
  <c r="F411" i="23"/>
  <c r="V410" i="23"/>
  <c r="G410" i="23"/>
  <c r="F410" i="23"/>
  <c r="V409" i="23"/>
  <c r="G409" i="23"/>
  <c r="F409" i="23"/>
  <c r="V408" i="23"/>
  <c r="G408" i="23"/>
  <c r="F408" i="23"/>
  <c r="V407" i="23"/>
  <c r="G407" i="23"/>
  <c r="F407" i="23"/>
  <c r="V406" i="23"/>
  <c r="G406" i="23"/>
  <c r="F406" i="23"/>
  <c r="V405" i="23"/>
  <c r="G405" i="23"/>
  <c r="F405" i="23"/>
  <c r="V404" i="23"/>
  <c r="G404" i="23"/>
  <c r="F404" i="23"/>
  <c r="V403" i="23"/>
  <c r="G403" i="23"/>
  <c r="F403" i="23"/>
  <c r="V402" i="23"/>
  <c r="G402" i="23"/>
  <c r="F402" i="23"/>
  <c r="V401" i="23"/>
  <c r="G401" i="23"/>
  <c r="F401" i="23"/>
  <c r="V400" i="23"/>
  <c r="G400" i="23"/>
  <c r="F400" i="23"/>
  <c r="V399" i="23"/>
  <c r="G399" i="23"/>
  <c r="F399" i="23"/>
  <c r="V398" i="23"/>
  <c r="G398" i="23"/>
  <c r="F398" i="23"/>
  <c r="V397" i="23"/>
  <c r="G397" i="23"/>
  <c r="F397" i="23"/>
  <c r="V396" i="23"/>
  <c r="G396" i="23"/>
  <c r="F396" i="23"/>
  <c r="V395" i="23"/>
  <c r="G395" i="23"/>
  <c r="F395" i="23"/>
  <c r="V394" i="23"/>
  <c r="G394" i="23"/>
  <c r="F394" i="23"/>
  <c r="V393" i="23"/>
  <c r="G393" i="23"/>
  <c r="F393" i="23"/>
  <c r="V392" i="23"/>
  <c r="G392" i="23"/>
  <c r="F392" i="23"/>
  <c r="V391" i="23"/>
  <c r="N391" i="23"/>
  <c r="L391" i="23"/>
  <c r="K391" i="23"/>
  <c r="J391" i="23"/>
  <c r="I391" i="23"/>
  <c r="H391" i="23"/>
  <c r="G391" i="23"/>
  <c r="F391" i="23"/>
  <c r="E391" i="23"/>
  <c r="G390" i="23"/>
  <c r="F390" i="23"/>
  <c r="G389" i="23"/>
  <c r="F389" i="23"/>
  <c r="G388" i="23"/>
  <c r="F388" i="23"/>
  <c r="G387" i="23"/>
  <c r="F387" i="23"/>
  <c r="G386" i="23"/>
  <c r="F386" i="23"/>
  <c r="G385" i="23"/>
  <c r="F385" i="23"/>
  <c r="G384" i="23"/>
  <c r="F384" i="23"/>
  <c r="G383" i="23"/>
  <c r="F383" i="23"/>
  <c r="G382" i="23"/>
  <c r="F382" i="23"/>
  <c r="V381" i="23"/>
  <c r="G381" i="23"/>
  <c r="F381" i="23"/>
  <c r="V380" i="23"/>
  <c r="G380" i="23"/>
  <c r="F380" i="23"/>
  <c r="V379" i="23"/>
  <c r="G379" i="23"/>
  <c r="F379" i="23"/>
  <c r="V378" i="23"/>
  <c r="G378" i="23"/>
  <c r="F378" i="23"/>
  <c r="V377" i="23"/>
  <c r="G377" i="23"/>
  <c r="F377" i="23"/>
  <c r="V376" i="23"/>
  <c r="G376" i="23"/>
  <c r="F376" i="23"/>
  <c r="V375" i="23"/>
  <c r="G375" i="23"/>
  <c r="F375" i="23"/>
  <c r="V374" i="23"/>
  <c r="G374" i="23"/>
  <c r="F374" i="23"/>
  <c r="V373" i="23"/>
  <c r="G373" i="23"/>
  <c r="F373" i="23"/>
  <c r="V372" i="23"/>
  <c r="G372" i="23"/>
  <c r="F372" i="23"/>
  <c r="V371" i="23"/>
  <c r="G371" i="23"/>
  <c r="F371" i="23"/>
  <c r="V370" i="23"/>
  <c r="G370" i="23"/>
  <c r="F370" i="23"/>
  <c r="V369" i="23"/>
  <c r="G369" i="23"/>
  <c r="F369" i="23"/>
  <c r="V368" i="23"/>
  <c r="G368" i="23"/>
  <c r="F368" i="23"/>
  <c r="V367" i="23"/>
  <c r="G367" i="23"/>
  <c r="F367" i="23"/>
  <c r="V366" i="23"/>
  <c r="G366" i="23"/>
  <c r="F366" i="23"/>
  <c r="V365" i="23"/>
  <c r="G365" i="23"/>
  <c r="F365" i="23"/>
  <c r="V364" i="23"/>
  <c r="G364" i="23"/>
  <c r="F364" i="23"/>
  <c r="V363" i="23"/>
  <c r="G363" i="23"/>
  <c r="F363" i="23"/>
  <c r="V362" i="23"/>
  <c r="G362" i="23"/>
  <c r="F362" i="23"/>
  <c r="V361" i="23"/>
  <c r="G361" i="23"/>
  <c r="F361" i="23"/>
  <c r="V360" i="23"/>
  <c r="G360" i="23"/>
  <c r="F360" i="23"/>
  <c r="V359" i="23"/>
  <c r="G359" i="23"/>
  <c r="F359" i="23"/>
  <c r="V358" i="23"/>
  <c r="G358" i="23"/>
  <c r="F358" i="23"/>
  <c r="V357" i="23"/>
  <c r="G357" i="23"/>
  <c r="F357" i="23"/>
  <c r="V356" i="23"/>
  <c r="G356" i="23"/>
  <c r="F356" i="23"/>
  <c r="V355" i="23"/>
  <c r="G355" i="23"/>
  <c r="F355" i="23"/>
  <c r="V354" i="23"/>
  <c r="G354" i="23"/>
  <c r="F354" i="23"/>
  <c r="V353" i="23"/>
  <c r="G353" i="23"/>
  <c r="F353" i="23"/>
  <c r="V352" i="23"/>
  <c r="G352" i="23"/>
  <c r="F352" i="23"/>
  <c r="V351" i="23"/>
  <c r="G351" i="23"/>
  <c r="F351" i="23"/>
  <c r="V350" i="23"/>
  <c r="G350" i="23"/>
  <c r="F350" i="23"/>
  <c r="V349" i="23"/>
  <c r="G349" i="23"/>
  <c r="F349" i="23"/>
  <c r="V348" i="23"/>
  <c r="G348" i="23"/>
  <c r="F348" i="23"/>
  <c r="V347" i="23"/>
  <c r="G347" i="23"/>
  <c r="F347" i="23"/>
  <c r="V346" i="23"/>
  <c r="G346" i="23"/>
  <c r="F346" i="23"/>
  <c r="V345" i="23"/>
  <c r="G345" i="23"/>
  <c r="F345" i="23"/>
  <c r="V344" i="23"/>
  <c r="G344" i="23"/>
  <c r="F344" i="23"/>
  <c r="V343" i="23"/>
  <c r="G343" i="23"/>
  <c r="F343" i="23"/>
  <c r="V342" i="23"/>
  <c r="G342" i="23"/>
  <c r="F342" i="23"/>
  <c r="V341" i="23"/>
  <c r="G341" i="23"/>
  <c r="F341" i="23"/>
  <c r="V340" i="23"/>
  <c r="G340" i="23"/>
  <c r="F340" i="23"/>
  <c r="V339" i="23"/>
  <c r="G339" i="23"/>
  <c r="F339" i="23"/>
  <c r="V338" i="23"/>
  <c r="G338" i="23"/>
  <c r="F338" i="23"/>
  <c r="V337" i="23"/>
  <c r="G337" i="23"/>
  <c r="F337" i="23"/>
  <c r="V336" i="23"/>
  <c r="G336" i="23"/>
  <c r="F336" i="23"/>
  <c r="V335" i="23"/>
  <c r="G335" i="23"/>
  <c r="F335" i="23"/>
  <c r="V334" i="23"/>
  <c r="G334" i="23"/>
  <c r="F334" i="23"/>
  <c r="V333" i="23"/>
  <c r="G333" i="23"/>
  <c r="F333" i="23"/>
  <c r="V332" i="23"/>
  <c r="G332" i="23"/>
  <c r="F332" i="23"/>
  <c r="V331" i="23"/>
  <c r="G331" i="23"/>
  <c r="F331" i="23"/>
  <c r="V330" i="23"/>
  <c r="G330" i="23"/>
  <c r="F330" i="23"/>
  <c r="V329" i="23"/>
  <c r="G329" i="23"/>
  <c r="F329" i="23"/>
  <c r="V328" i="23"/>
  <c r="G328" i="23"/>
  <c r="F328" i="23"/>
  <c r="V327" i="23"/>
  <c r="G327" i="23"/>
  <c r="F327" i="23"/>
  <c r="V326" i="23"/>
  <c r="G326" i="23"/>
  <c r="F326" i="23"/>
  <c r="V325" i="23"/>
  <c r="G325" i="23"/>
  <c r="F325" i="23"/>
  <c r="V324" i="23"/>
  <c r="G324" i="23"/>
  <c r="F324" i="23"/>
  <c r="V323" i="23"/>
  <c r="G323" i="23"/>
  <c r="F323" i="23"/>
  <c r="V322" i="23"/>
  <c r="G322" i="23"/>
  <c r="F322" i="23"/>
  <c r="V321" i="23"/>
  <c r="G321" i="23"/>
  <c r="F321" i="23"/>
  <c r="V320" i="23"/>
  <c r="G320" i="23"/>
  <c r="F320" i="23"/>
  <c r="V319" i="23"/>
  <c r="G319" i="23"/>
  <c r="F319" i="23"/>
  <c r="V318" i="23"/>
  <c r="G318" i="23"/>
  <c r="F318" i="23"/>
  <c r="V317" i="23"/>
  <c r="G317" i="23"/>
  <c r="F317" i="23"/>
  <c r="V316" i="23"/>
  <c r="G316" i="23"/>
  <c r="F316" i="23"/>
  <c r="V315" i="23"/>
  <c r="G315" i="23"/>
  <c r="F315" i="23"/>
  <c r="V314" i="23"/>
  <c r="G314" i="23"/>
  <c r="F314" i="23"/>
  <c r="V313" i="23"/>
  <c r="G313" i="23"/>
  <c r="F313" i="23"/>
  <c r="V312" i="23"/>
  <c r="G312" i="23"/>
  <c r="F312" i="23"/>
  <c r="V311" i="23"/>
  <c r="G311" i="23"/>
  <c r="F311" i="23"/>
  <c r="V310" i="23"/>
  <c r="G310" i="23"/>
  <c r="F310" i="23"/>
  <c r="V309" i="23"/>
  <c r="G309" i="23"/>
  <c r="F309" i="23"/>
  <c r="V308" i="23"/>
  <c r="G308" i="23"/>
  <c r="F308" i="23"/>
  <c r="V307" i="23"/>
  <c r="G307" i="23"/>
  <c r="F307" i="23"/>
  <c r="V306" i="23"/>
  <c r="G306" i="23"/>
  <c r="F306" i="23"/>
  <c r="V305" i="23"/>
  <c r="G305" i="23"/>
  <c r="F305" i="23"/>
  <c r="V304" i="23"/>
  <c r="G304" i="23"/>
  <c r="F304" i="23"/>
  <c r="V303" i="23"/>
  <c r="G303" i="23"/>
  <c r="F303" i="23"/>
  <c r="V302" i="23"/>
  <c r="G302" i="23"/>
  <c r="F302" i="23"/>
  <c r="V301" i="23"/>
  <c r="G301" i="23"/>
  <c r="F301" i="23"/>
  <c r="V300" i="23"/>
  <c r="G300" i="23"/>
  <c r="F300" i="23"/>
  <c r="V299" i="23"/>
  <c r="G299" i="23"/>
  <c r="F299" i="23"/>
  <c r="V298" i="23"/>
  <c r="G298" i="23"/>
  <c r="F298" i="23"/>
  <c r="V297" i="23"/>
  <c r="G297" i="23"/>
  <c r="F297" i="23"/>
  <c r="V296" i="23"/>
  <c r="G296" i="23"/>
  <c r="F296" i="23"/>
  <c r="V295" i="23"/>
  <c r="G295" i="23"/>
  <c r="F295" i="23"/>
  <c r="V294" i="23"/>
  <c r="G294" i="23"/>
  <c r="F294" i="23"/>
  <c r="V293" i="23"/>
  <c r="G293" i="23"/>
  <c r="F293" i="23"/>
  <c r="V292" i="23"/>
  <c r="G292" i="23"/>
  <c r="F292" i="23"/>
  <c r="V291" i="23"/>
  <c r="G291" i="23"/>
  <c r="F291" i="23"/>
  <c r="V290" i="23"/>
  <c r="G290" i="23"/>
  <c r="F290" i="23"/>
  <c r="V289" i="23"/>
  <c r="G289" i="23"/>
  <c r="F289" i="23"/>
  <c r="V288" i="23"/>
  <c r="G288" i="23"/>
  <c r="F288" i="23"/>
  <c r="V287" i="23"/>
  <c r="G287" i="23"/>
  <c r="F287" i="23"/>
  <c r="V286" i="23"/>
  <c r="G286" i="23"/>
  <c r="F286" i="23"/>
  <c r="V285" i="23"/>
  <c r="G285" i="23"/>
  <c r="F285" i="23"/>
  <c r="V284" i="23"/>
  <c r="G284" i="23"/>
  <c r="F284" i="23"/>
  <c r="V283" i="23"/>
  <c r="G283" i="23"/>
  <c r="F283" i="23"/>
  <c r="V282" i="23"/>
  <c r="G282" i="23"/>
  <c r="F282" i="23"/>
  <c r="V281" i="23"/>
  <c r="G281" i="23"/>
  <c r="F281" i="23"/>
  <c r="V280" i="23"/>
  <c r="G280" i="23"/>
  <c r="F280" i="23"/>
  <c r="V279" i="23"/>
  <c r="G279" i="23"/>
  <c r="F279" i="23"/>
  <c r="V278" i="23"/>
  <c r="G278" i="23"/>
  <c r="F278" i="23"/>
  <c r="V277" i="23"/>
  <c r="G277" i="23"/>
  <c r="F277" i="23"/>
  <c r="V276" i="23"/>
  <c r="G276" i="23"/>
  <c r="F276" i="23"/>
  <c r="V275" i="23"/>
  <c r="G275" i="23"/>
  <c r="F275" i="23"/>
  <c r="V274" i="23"/>
  <c r="G274" i="23"/>
  <c r="F274" i="23"/>
  <c r="V273" i="23"/>
  <c r="G273" i="23"/>
  <c r="F273" i="23"/>
  <c r="V272" i="23"/>
  <c r="G272" i="23"/>
  <c r="F272" i="23"/>
  <c r="V271" i="23"/>
  <c r="G271" i="23"/>
  <c r="F271" i="23"/>
  <c r="V270" i="23"/>
  <c r="G270" i="23"/>
  <c r="F270" i="23"/>
  <c r="V269" i="23"/>
  <c r="K269" i="23"/>
  <c r="G269" i="23"/>
  <c r="F269" i="23"/>
  <c r="V268" i="23"/>
  <c r="G268" i="23"/>
  <c r="F268" i="23"/>
  <c r="V267" i="23"/>
  <c r="G267" i="23"/>
  <c r="F267" i="23"/>
  <c r="V266" i="23"/>
  <c r="G266" i="23"/>
  <c r="F266" i="23"/>
  <c r="V265" i="23"/>
  <c r="G265" i="23"/>
  <c r="F265" i="23"/>
  <c r="V264" i="23"/>
  <c r="G264" i="23"/>
  <c r="F264" i="23"/>
  <c r="V263" i="23"/>
  <c r="G263" i="23"/>
  <c r="F263" i="23"/>
  <c r="V262" i="23"/>
  <c r="G262" i="23"/>
  <c r="F262" i="23"/>
  <c r="V261" i="23"/>
  <c r="G261" i="23"/>
  <c r="F261" i="23"/>
  <c r="V260" i="23"/>
  <c r="G260" i="23"/>
  <c r="F260" i="23"/>
  <c r="V259" i="23"/>
  <c r="G259" i="23"/>
  <c r="F259" i="23"/>
  <c r="V258" i="23"/>
  <c r="G258" i="23"/>
  <c r="F258" i="23"/>
  <c r="V257" i="23"/>
  <c r="G257" i="23"/>
  <c r="F257" i="23"/>
  <c r="V256" i="23"/>
  <c r="G256" i="23"/>
  <c r="F256" i="23"/>
  <c r="V255" i="23"/>
  <c r="G255" i="23"/>
  <c r="F255" i="23"/>
  <c r="V254" i="23"/>
  <c r="G254" i="23"/>
  <c r="F254" i="23"/>
  <c r="V253" i="23"/>
  <c r="G253" i="23"/>
  <c r="F253" i="23"/>
  <c r="V252" i="23"/>
  <c r="G252" i="23"/>
  <c r="F252" i="23"/>
  <c r="V251" i="23"/>
  <c r="G251" i="23"/>
  <c r="F251" i="23"/>
  <c r="V250" i="23"/>
  <c r="G250" i="23"/>
  <c r="F250" i="23"/>
  <c r="V249" i="23"/>
  <c r="G249" i="23"/>
  <c r="F249" i="23"/>
  <c r="V248" i="23"/>
  <c r="G248" i="23"/>
  <c r="F248" i="23"/>
  <c r="V247" i="23"/>
  <c r="G247" i="23"/>
  <c r="F247" i="23"/>
  <c r="V246" i="23"/>
  <c r="G246" i="23"/>
  <c r="F246" i="23"/>
  <c r="V245" i="23"/>
  <c r="G245" i="23"/>
  <c r="F245" i="23"/>
  <c r="V244" i="23"/>
  <c r="G244" i="23"/>
  <c r="F244" i="23"/>
  <c r="V243" i="23"/>
  <c r="G243" i="23"/>
  <c r="F243" i="23"/>
  <c r="V242" i="23"/>
  <c r="G242" i="23"/>
  <c r="F242" i="23"/>
  <c r="V241" i="23"/>
  <c r="G241" i="23"/>
  <c r="F241" i="23"/>
  <c r="V240" i="23"/>
  <c r="G240" i="23"/>
  <c r="F240" i="23"/>
  <c r="V239" i="23"/>
  <c r="G239" i="23"/>
  <c r="F239" i="23"/>
  <c r="V238" i="23"/>
  <c r="G238" i="23"/>
  <c r="F238" i="23"/>
  <c r="V237" i="23"/>
  <c r="G237" i="23"/>
  <c r="F237" i="23"/>
  <c r="V236" i="23"/>
  <c r="G236" i="23"/>
  <c r="F236" i="23"/>
  <c r="V235" i="23"/>
  <c r="G235" i="23"/>
  <c r="F235" i="23"/>
  <c r="V234" i="23"/>
  <c r="G234" i="23"/>
  <c r="F234" i="23"/>
  <c r="V233" i="23"/>
  <c r="G233" i="23"/>
  <c r="F233" i="23"/>
  <c r="V232" i="23"/>
  <c r="G232" i="23"/>
  <c r="F232" i="23"/>
  <c r="V231" i="23"/>
  <c r="G231" i="23"/>
  <c r="F231" i="23"/>
  <c r="V230" i="23"/>
  <c r="G230" i="23"/>
  <c r="F230" i="23"/>
  <c r="V229" i="23"/>
  <c r="G229" i="23"/>
  <c r="F229" i="23"/>
  <c r="V228" i="23"/>
  <c r="G228" i="23"/>
  <c r="F228" i="23"/>
  <c r="V227" i="23"/>
  <c r="G227" i="23"/>
  <c r="F227" i="23"/>
  <c r="V226" i="23"/>
  <c r="G226" i="23"/>
  <c r="F226" i="23"/>
  <c r="V225" i="23"/>
  <c r="G225" i="23"/>
  <c r="F225" i="23"/>
  <c r="V224" i="23"/>
  <c r="G224" i="23"/>
  <c r="F224" i="23"/>
  <c r="V223" i="23"/>
  <c r="G223" i="23"/>
  <c r="F223" i="23"/>
  <c r="V222" i="23"/>
  <c r="G222" i="23"/>
  <c r="F222" i="23"/>
  <c r="V221" i="23"/>
  <c r="G221" i="23"/>
  <c r="F221" i="23"/>
  <c r="V220" i="23"/>
  <c r="G220" i="23"/>
  <c r="F220" i="23"/>
  <c r="V219" i="23"/>
  <c r="G219" i="23"/>
  <c r="F219" i="23"/>
  <c r="V218" i="23"/>
  <c r="G218" i="23"/>
  <c r="F218" i="23"/>
  <c r="V217" i="23"/>
  <c r="G217" i="23"/>
  <c r="F217" i="23"/>
  <c r="V216" i="23"/>
  <c r="G216" i="23"/>
  <c r="F216" i="23"/>
  <c r="V215" i="23"/>
  <c r="G215" i="23"/>
  <c r="F215" i="23"/>
  <c r="V214" i="23"/>
  <c r="G214" i="23"/>
  <c r="F214" i="23"/>
  <c r="V213" i="23"/>
  <c r="G213" i="23"/>
  <c r="F213" i="23"/>
  <c r="V212" i="23"/>
  <c r="G212" i="23"/>
  <c r="F212" i="23"/>
  <c r="V211" i="23"/>
  <c r="G211" i="23"/>
  <c r="F211" i="23"/>
  <c r="V210" i="23"/>
  <c r="G210" i="23"/>
  <c r="F210" i="23"/>
  <c r="V209" i="23"/>
  <c r="G209" i="23"/>
  <c r="F209" i="23"/>
  <c r="V208" i="23"/>
  <c r="G208" i="23"/>
  <c r="F208" i="23"/>
  <c r="V207" i="23"/>
  <c r="G207" i="23"/>
  <c r="F207" i="23"/>
  <c r="V206" i="23"/>
  <c r="G206" i="23"/>
  <c r="F206" i="23"/>
  <c r="V205" i="23"/>
  <c r="G205" i="23"/>
  <c r="F205" i="23"/>
  <c r="V204" i="23"/>
  <c r="G204" i="23"/>
  <c r="F204" i="23"/>
  <c r="V203" i="23"/>
  <c r="G203" i="23"/>
  <c r="F203" i="23"/>
  <c r="V202" i="23"/>
  <c r="G202" i="23"/>
  <c r="F202" i="23"/>
  <c r="V201" i="23"/>
  <c r="G201" i="23"/>
  <c r="F201" i="23"/>
  <c r="V200" i="23"/>
  <c r="G200" i="23"/>
  <c r="F200" i="23"/>
  <c r="V199" i="23"/>
  <c r="G199" i="23"/>
  <c r="F199" i="23"/>
  <c r="V198" i="23"/>
  <c r="G198" i="23"/>
  <c r="F198" i="23"/>
  <c r="V197" i="23"/>
  <c r="G197" i="23"/>
  <c r="F197" i="23"/>
  <c r="V196" i="23"/>
  <c r="G196" i="23"/>
  <c r="F196" i="23"/>
  <c r="V195" i="23"/>
  <c r="G195" i="23"/>
  <c r="F195" i="23"/>
  <c r="V194" i="23"/>
  <c r="G194" i="23"/>
  <c r="F194" i="23"/>
  <c r="V193" i="23"/>
  <c r="G193" i="23"/>
  <c r="F193" i="23"/>
  <c r="V192" i="23"/>
  <c r="G192" i="23"/>
  <c r="F192" i="23"/>
  <c r="V191" i="23"/>
  <c r="G191" i="23"/>
  <c r="F191" i="23"/>
  <c r="V190" i="23"/>
  <c r="G190" i="23"/>
  <c r="F190" i="23"/>
  <c r="V189" i="23"/>
  <c r="G189" i="23"/>
  <c r="F189" i="23"/>
  <c r="V188" i="23"/>
  <c r="G188" i="23"/>
  <c r="F188" i="23"/>
  <c r="V187" i="23"/>
  <c r="G187" i="23"/>
  <c r="F187" i="23"/>
  <c r="V186" i="23"/>
  <c r="G186" i="23"/>
  <c r="F186" i="23"/>
  <c r="V185" i="23"/>
  <c r="G185" i="23"/>
  <c r="F185" i="23"/>
  <c r="V184" i="23"/>
  <c r="G184" i="23"/>
  <c r="F184" i="23"/>
  <c r="V183" i="23"/>
  <c r="G183" i="23"/>
  <c r="F183" i="23"/>
  <c r="V182" i="23"/>
  <c r="G182" i="23"/>
  <c r="F182" i="23"/>
  <c r="V181" i="23"/>
  <c r="G181" i="23"/>
  <c r="F181" i="23"/>
  <c r="V180" i="23"/>
  <c r="G180" i="23"/>
  <c r="F180" i="23"/>
  <c r="V179" i="23"/>
  <c r="G179" i="23"/>
  <c r="F179" i="23"/>
  <c r="V178" i="23"/>
  <c r="G178" i="23"/>
  <c r="F178" i="23"/>
  <c r="V177" i="23"/>
  <c r="G177" i="23"/>
  <c r="F177" i="23"/>
  <c r="V176" i="23"/>
  <c r="G176" i="23"/>
  <c r="F176" i="23"/>
  <c r="V175" i="23"/>
  <c r="G175" i="23"/>
  <c r="F175" i="23"/>
  <c r="V174" i="23"/>
  <c r="G174" i="23"/>
  <c r="F174" i="23"/>
  <c r="V173" i="23"/>
  <c r="G173" i="23"/>
  <c r="F173" i="23"/>
  <c r="V172" i="23"/>
  <c r="G172" i="23"/>
  <c r="F172" i="23"/>
  <c r="V171" i="23"/>
  <c r="G171" i="23"/>
  <c r="F171" i="23"/>
  <c r="V170" i="23"/>
  <c r="G170" i="23"/>
  <c r="F170" i="23"/>
  <c r="V169" i="23"/>
  <c r="G169" i="23"/>
  <c r="F169" i="23"/>
  <c r="V168" i="23"/>
  <c r="G168" i="23"/>
  <c r="F168" i="23"/>
  <c r="V167" i="23"/>
  <c r="G167" i="23"/>
  <c r="F167" i="23"/>
  <c r="V166" i="23"/>
  <c r="G166" i="23"/>
  <c r="F166" i="23"/>
  <c r="V165" i="23"/>
  <c r="G165" i="23"/>
  <c r="F165" i="23"/>
  <c r="V164" i="23"/>
  <c r="G164" i="23"/>
  <c r="F164" i="23"/>
  <c r="V163" i="23"/>
  <c r="G163" i="23"/>
  <c r="F163" i="23"/>
  <c r="V162" i="23"/>
  <c r="G162" i="23"/>
  <c r="F162" i="23"/>
  <c r="V161" i="23"/>
  <c r="G161" i="23"/>
  <c r="F161" i="23"/>
  <c r="V160" i="23"/>
  <c r="G160" i="23"/>
  <c r="F160" i="23"/>
  <c r="V159" i="23"/>
  <c r="G159" i="23"/>
  <c r="F159" i="23"/>
  <c r="V158" i="23"/>
  <c r="G158" i="23"/>
  <c r="F158" i="23"/>
  <c r="V157" i="23"/>
  <c r="G157" i="23"/>
  <c r="F157" i="23"/>
  <c r="V156" i="23"/>
  <c r="G156" i="23"/>
  <c r="F156" i="23"/>
  <c r="V155" i="23"/>
  <c r="G155" i="23"/>
  <c r="F155" i="23"/>
  <c r="V154" i="23"/>
  <c r="G154" i="23"/>
  <c r="F154" i="23"/>
  <c r="V153" i="23"/>
  <c r="G153" i="23"/>
  <c r="F153" i="23"/>
  <c r="V152" i="23"/>
  <c r="G152" i="23"/>
  <c r="F152" i="23"/>
  <c r="V151" i="23"/>
  <c r="G151" i="23"/>
  <c r="F151" i="23"/>
  <c r="V150" i="23"/>
  <c r="G150" i="23"/>
  <c r="F150" i="23"/>
  <c r="V149" i="23"/>
  <c r="G149" i="23"/>
  <c r="F149" i="23"/>
  <c r="V148" i="23"/>
  <c r="G148" i="23"/>
  <c r="F148" i="23"/>
  <c r="V147" i="23"/>
  <c r="G147" i="23"/>
  <c r="F147" i="23"/>
  <c r="V146" i="23"/>
  <c r="G146" i="23"/>
  <c r="F146" i="23"/>
  <c r="V145" i="23"/>
  <c r="G145" i="23"/>
  <c r="F145" i="23"/>
  <c r="V144" i="23"/>
  <c r="G144" i="23"/>
  <c r="F144" i="23"/>
  <c r="V143" i="23"/>
  <c r="G143" i="23"/>
  <c r="F143" i="23"/>
  <c r="V142" i="23"/>
  <c r="G142" i="23"/>
  <c r="F142" i="23"/>
  <c r="V141" i="23"/>
  <c r="G141" i="23"/>
  <c r="F141" i="23"/>
  <c r="V140" i="23"/>
  <c r="G140" i="23"/>
  <c r="F140" i="23"/>
  <c r="V139" i="23"/>
  <c r="G139" i="23"/>
  <c r="F139" i="23"/>
  <c r="V138" i="23"/>
  <c r="G138" i="23"/>
  <c r="F138" i="23"/>
  <c r="V137" i="23"/>
  <c r="G137" i="23"/>
  <c r="F137" i="23"/>
  <c r="V136" i="23"/>
  <c r="G136" i="23"/>
  <c r="F136" i="23"/>
  <c r="V135" i="23"/>
  <c r="G135" i="23"/>
  <c r="F135" i="23"/>
  <c r="V134" i="23"/>
  <c r="G134" i="23"/>
  <c r="F134" i="23"/>
  <c r="V133" i="23"/>
  <c r="G133" i="23"/>
  <c r="F133" i="23"/>
  <c r="V132" i="23"/>
  <c r="G132" i="23"/>
  <c r="F132" i="23"/>
  <c r="V131" i="23"/>
  <c r="G131" i="23"/>
  <c r="F131" i="23"/>
  <c r="V130" i="23"/>
  <c r="G130" i="23"/>
  <c r="F130" i="23"/>
  <c r="V129" i="23"/>
  <c r="G129" i="23"/>
  <c r="F129" i="23"/>
  <c r="V128" i="23"/>
  <c r="G128" i="23"/>
  <c r="F128" i="23"/>
  <c r="V127" i="23"/>
  <c r="G127" i="23"/>
  <c r="F127" i="23"/>
  <c r="V126" i="23"/>
  <c r="G126" i="23"/>
  <c r="F126" i="23"/>
  <c r="V125" i="23"/>
  <c r="G125" i="23"/>
  <c r="F125" i="23"/>
  <c r="V124" i="23"/>
  <c r="G124" i="23"/>
  <c r="F124" i="23"/>
  <c r="V123" i="23"/>
  <c r="G123" i="23"/>
  <c r="F123" i="23"/>
  <c r="V122" i="23"/>
  <c r="G122" i="23"/>
  <c r="F122" i="23"/>
  <c r="V121" i="23"/>
  <c r="G121" i="23"/>
  <c r="F121" i="23"/>
  <c r="V120" i="23"/>
  <c r="G120" i="23"/>
  <c r="F120" i="23"/>
  <c r="V119" i="23"/>
  <c r="G119" i="23"/>
  <c r="F119" i="23"/>
  <c r="V118" i="23"/>
  <c r="G118" i="23"/>
  <c r="F118" i="23"/>
  <c r="V117" i="23"/>
  <c r="G117" i="23"/>
  <c r="F117" i="23"/>
  <c r="V116" i="23"/>
  <c r="G116" i="23"/>
  <c r="F116" i="23"/>
  <c r="V115" i="23"/>
  <c r="G115" i="23"/>
  <c r="F115" i="23"/>
  <c r="V114" i="23"/>
  <c r="G114" i="23"/>
  <c r="F114" i="23"/>
  <c r="V113" i="23"/>
  <c r="G113" i="23"/>
  <c r="F113" i="23"/>
  <c r="V112" i="23"/>
  <c r="G112" i="23"/>
  <c r="F112" i="23"/>
  <c r="V111" i="23"/>
  <c r="G111" i="23"/>
  <c r="F111" i="23"/>
  <c r="V110" i="23"/>
  <c r="G110" i="23"/>
  <c r="F110" i="23"/>
  <c r="V109" i="23"/>
  <c r="G109" i="23"/>
  <c r="F109" i="23"/>
  <c r="V108" i="23"/>
  <c r="G108" i="23"/>
  <c r="F108" i="23"/>
  <c r="V107" i="23"/>
  <c r="G107" i="23"/>
  <c r="F107" i="23"/>
  <c r="V106" i="23"/>
  <c r="G106" i="23"/>
  <c r="F106" i="23"/>
  <c r="V105" i="23"/>
  <c r="G105" i="23"/>
  <c r="F105" i="23"/>
  <c r="V104" i="23"/>
  <c r="G104" i="23"/>
  <c r="F104" i="23"/>
  <c r="V103" i="23"/>
  <c r="G103" i="23"/>
  <c r="F103" i="23"/>
  <c r="V102" i="23"/>
  <c r="G102" i="23"/>
  <c r="F102" i="23"/>
  <c r="V101" i="23"/>
  <c r="K101" i="23"/>
  <c r="G101" i="23"/>
  <c r="F101" i="23"/>
  <c r="V100" i="23"/>
  <c r="G100" i="23"/>
  <c r="F100" i="23"/>
  <c r="V99" i="23"/>
  <c r="G99" i="23"/>
  <c r="F99" i="23"/>
  <c r="V98" i="23"/>
  <c r="G98" i="23"/>
  <c r="F98" i="23"/>
  <c r="V97" i="23"/>
  <c r="G97" i="23"/>
  <c r="F97" i="23"/>
  <c r="V96" i="23"/>
  <c r="G96" i="23"/>
  <c r="F96" i="23"/>
  <c r="V95" i="23"/>
  <c r="G95" i="23"/>
  <c r="F95" i="23"/>
  <c r="V94" i="23"/>
  <c r="G94" i="23"/>
  <c r="F94" i="23"/>
  <c r="V93" i="23"/>
  <c r="G93" i="23"/>
  <c r="F93" i="23"/>
  <c r="V92" i="23"/>
  <c r="G92" i="23"/>
  <c r="F92" i="23"/>
  <c r="V91" i="23"/>
  <c r="G91" i="23"/>
  <c r="F91" i="23"/>
  <c r="V90" i="23"/>
  <c r="G90" i="23"/>
  <c r="F90" i="23"/>
  <c r="V89" i="23"/>
  <c r="G89" i="23"/>
  <c r="F89" i="23"/>
  <c r="V88" i="23"/>
  <c r="G88" i="23"/>
  <c r="F88" i="23"/>
  <c r="V87" i="23"/>
  <c r="G87" i="23"/>
  <c r="F87" i="23"/>
  <c r="V86" i="23"/>
  <c r="G86" i="23"/>
  <c r="F86" i="23"/>
  <c r="V85" i="23"/>
  <c r="G85" i="23"/>
  <c r="F85" i="23"/>
  <c r="V84" i="23"/>
  <c r="G84" i="23"/>
  <c r="F84" i="23"/>
  <c r="V83" i="23"/>
  <c r="G83" i="23"/>
  <c r="F83" i="23"/>
  <c r="V82" i="23"/>
  <c r="G82" i="23"/>
  <c r="F82" i="23"/>
  <c r="V81" i="23"/>
  <c r="G81" i="23"/>
  <c r="F81" i="23"/>
  <c r="V80" i="23"/>
  <c r="G80" i="23"/>
  <c r="F80" i="23"/>
  <c r="V79" i="23"/>
  <c r="G79" i="23"/>
  <c r="F79" i="23"/>
  <c r="V78" i="23"/>
  <c r="G78" i="23"/>
  <c r="F78" i="23"/>
  <c r="V77" i="23"/>
  <c r="G77" i="23"/>
  <c r="F77" i="23"/>
  <c r="V76" i="23"/>
  <c r="G76" i="23"/>
  <c r="F76" i="23"/>
  <c r="V75" i="23"/>
  <c r="G75" i="23"/>
  <c r="F75" i="23"/>
  <c r="V74" i="23"/>
  <c r="G74" i="23"/>
  <c r="F74" i="23"/>
  <c r="V73" i="23"/>
  <c r="G73" i="23"/>
  <c r="F73" i="23"/>
  <c r="V72" i="23"/>
  <c r="F72" i="23"/>
  <c r="V71" i="23"/>
  <c r="F71" i="23"/>
  <c r="V70" i="23"/>
  <c r="F70" i="23"/>
  <c r="V69" i="23"/>
  <c r="F69" i="23"/>
  <c r="V68" i="23"/>
  <c r="F68" i="23"/>
  <c r="V67" i="23"/>
  <c r="F67" i="23"/>
  <c r="V66" i="23"/>
  <c r="F66" i="23"/>
  <c r="V65" i="23"/>
  <c r="G65" i="23"/>
  <c r="F65" i="23"/>
  <c r="V64" i="23"/>
  <c r="F64" i="23"/>
  <c r="V63" i="23"/>
  <c r="F63" i="23"/>
  <c r="V62" i="23"/>
  <c r="F62" i="23"/>
  <c r="V61" i="23"/>
  <c r="F61" i="23"/>
  <c r="V60" i="23"/>
  <c r="F60" i="23"/>
  <c r="V59" i="23"/>
  <c r="F59" i="23"/>
  <c r="V58" i="23"/>
  <c r="F58" i="23"/>
  <c r="V57" i="23"/>
  <c r="F57" i="23"/>
  <c r="V56" i="23"/>
  <c r="F56" i="23"/>
  <c r="V55" i="23"/>
  <c r="F55" i="23"/>
  <c r="V54" i="23"/>
  <c r="F54" i="23"/>
  <c r="V53" i="23"/>
  <c r="F53" i="23"/>
  <c r="V52" i="23"/>
  <c r="F52" i="23"/>
  <c r="V51" i="23"/>
  <c r="F51" i="23"/>
  <c r="V50" i="23"/>
  <c r="F50" i="23"/>
  <c r="V49" i="23"/>
  <c r="F49" i="23"/>
  <c r="V48" i="23"/>
  <c r="F48" i="23"/>
  <c r="V47" i="23"/>
  <c r="F47" i="23"/>
  <c r="V46" i="23"/>
  <c r="F46" i="23"/>
  <c r="V45" i="23"/>
  <c r="G45" i="23"/>
  <c r="F45" i="23"/>
  <c r="V44" i="23"/>
  <c r="F44" i="23"/>
  <c r="V43" i="23"/>
  <c r="F43" i="23"/>
  <c r="V42" i="23"/>
  <c r="F42" i="23"/>
  <c r="V41" i="23"/>
  <c r="G41" i="23"/>
  <c r="F41" i="23"/>
  <c r="V40" i="23"/>
  <c r="G40" i="23"/>
  <c r="F40" i="23"/>
  <c r="V39" i="23"/>
  <c r="G39" i="23"/>
  <c r="F39" i="23"/>
  <c r="V38" i="23"/>
  <c r="G38" i="23"/>
  <c r="F38" i="23"/>
  <c r="V37" i="23"/>
  <c r="G37" i="23"/>
  <c r="F37" i="23"/>
  <c r="V36" i="23"/>
  <c r="G36" i="23"/>
  <c r="F36" i="23"/>
  <c r="V35" i="23"/>
  <c r="G35" i="23"/>
  <c r="F35" i="23"/>
  <c r="V34" i="23"/>
  <c r="G34" i="23"/>
  <c r="F34" i="23"/>
  <c r="V33" i="23"/>
  <c r="G33" i="23"/>
  <c r="F33" i="23"/>
  <c r="V32" i="23"/>
  <c r="G32" i="23"/>
  <c r="F32" i="23"/>
  <c r="V31" i="23"/>
  <c r="G31" i="23"/>
  <c r="F31" i="23"/>
  <c r="V30" i="23"/>
  <c r="G30" i="23"/>
  <c r="F30" i="23"/>
  <c r="V29" i="23"/>
  <c r="G29" i="23"/>
  <c r="F29" i="23"/>
  <c r="V28" i="23"/>
  <c r="G28" i="23"/>
  <c r="F28" i="23"/>
  <c r="V27" i="23"/>
  <c r="G27" i="23"/>
  <c r="F27" i="23"/>
  <c r="V26" i="23"/>
  <c r="G26" i="23"/>
  <c r="F26" i="23"/>
  <c r="V25" i="23"/>
  <c r="G25" i="23"/>
  <c r="F25" i="23"/>
  <c r="V24" i="23"/>
  <c r="G24" i="23"/>
  <c r="F24" i="23"/>
  <c r="V23" i="23"/>
  <c r="G23" i="23"/>
  <c r="F23" i="23"/>
  <c r="V22" i="23"/>
  <c r="G22" i="23"/>
  <c r="F22" i="23"/>
  <c r="V21" i="23"/>
  <c r="G21" i="23"/>
  <c r="F21" i="23"/>
  <c r="V20" i="23"/>
  <c r="G20" i="23"/>
  <c r="F20" i="23"/>
  <c r="V19" i="23"/>
  <c r="N19" i="23"/>
  <c r="L19" i="23"/>
  <c r="K19" i="23"/>
  <c r="J19" i="23"/>
  <c r="I19" i="23"/>
  <c r="H19" i="23"/>
  <c r="G19" i="23"/>
  <c r="F19" i="23"/>
  <c r="E19" i="23"/>
  <c r="V18" i="23"/>
  <c r="G18" i="23"/>
  <c r="F18" i="23"/>
  <c r="V17" i="23"/>
  <c r="G17" i="23"/>
  <c r="F17" i="23"/>
  <c r="V16" i="23"/>
  <c r="G16" i="23"/>
  <c r="F16" i="23"/>
  <c r="I11" i="23"/>
  <c r="H11" i="23"/>
  <c r="V549" i="21"/>
  <c r="N549" i="21"/>
  <c r="L549" i="21"/>
  <c r="K549" i="21"/>
  <c r="J549" i="21"/>
  <c r="I549" i="21"/>
  <c r="H549" i="21"/>
  <c r="G549" i="21"/>
  <c r="F549" i="21"/>
  <c r="E549" i="21"/>
  <c r="V547" i="21"/>
  <c r="N547" i="21"/>
  <c r="L547" i="21"/>
  <c r="K547" i="21"/>
  <c r="J547" i="21"/>
  <c r="I547" i="21"/>
  <c r="H547" i="21"/>
  <c r="G547" i="21"/>
  <c r="F547" i="21"/>
  <c r="E547" i="21"/>
  <c r="V546" i="21"/>
  <c r="G546" i="21"/>
  <c r="F546" i="21"/>
  <c r="V545" i="21"/>
  <c r="G545" i="21"/>
  <c r="F545" i="21"/>
  <c r="V544" i="21"/>
  <c r="N544" i="21"/>
  <c r="L544" i="21"/>
  <c r="K544" i="21"/>
  <c r="J544" i="21"/>
  <c r="I544" i="21"/>
  <c r="H544" i="21"/>
  <c r="G544" i="21"/>
  <c r="F544" i="21"/>
  <c r="E544" i="21"/>
  <c r="V543" i="21"/>
  <c r="G543" i="21"/>
  <c r="F543" i="21"/>
  <c r="V542" i="21"/>
  <c r="G542" i="21"/>
  <c r="F542" i="21"/>
  <c r="V541" i="21"/>
  <c r="G541" i="21"/>
  <c r="F541" i="21"/>
  <c r="V540" i="21"/>
  <c r="N540" i="21"/>
  <c r="L540" i="21"/>
  <c r="K540" i="21"/>
  <c r="J540" i="21"/>
  <c r="I540" i="21"/>
  <c r="H540" i="21"/>
  <c r="G540" i="21"/>
  <c r="F540" i="21"/>
  <c r="E540" i="21"/>
  <c r="V539" i="21"/>
  <c r="G539" i="21"/>
  <c r="F539" i="21"/>
  <c r="V538" i="21"/>
  <c r="G538" i="21"/>
  <c r="F538" i="21"/>
  <c r="V537" i="21"/>
  <c r="G537" i="21"/>
  <c r="F537" i="21"/>
  <c r="N536" i="21"/>
  <c r="L536" i="21"/>
  <c r="K536" i="21"/>
  <c r="J536" i="21"/>
  <c r="I536" i="21"/>
  <c r="H536" i="21"/>
  <c r="F536" i="21"/>
  <c r="E536" i="21"/>
  <c r="V535" i="21"/>
  <c r="G535" i="21"/>
  <c r="F535" i="21"/>
  <c r="V534" i="21"/>
  <c r="G534" i="21"/>
  <c r="F534" i="21"/>
  <c r="V533" i="21"/>
  <c r="G533" i="21"/>
  <c r="F533" i="21"/>
  <c r="V532" i="21"/>
  <c r="N532" i="21"/>
  <c r="L532" i="21"/>
  <c r="K532" i="21"/>
  <c r="J532" i="21"/>
  <c r="I532" i="21"/>
  <c r="H532" i="21"/>
  <c r="G532" i="21"/>
  <c r="F532" i="21"/>
  <c r="E532" i="21"/>
  <c r="G531" i="21"/>
  <c r="F531" i="21"/>
  <c r="V530" i="21"/>
  <c r="G530" i="21"/>
  <c r="F530" i="21"/>
  <c r="V528" i="21"/>
  <c r="N528" i="21"/>
  <c r="L528" i="21"/>
  <c r="K528" i="21"/>
  <c r="J528" i="21"/>
  <c r="I528" i="21"/>
  <c r="H528" i="21"/>
  <c r="G528" i="21"/>
  <c r="F528" i="21"/>
  <c r="E528" i="21"/>
  <c r="V527" i="21"/>
  <c r="G527" i="21"/>
  <c r="F527" i="21"/>
  <c r="V526" i="21"/>
  <c r="N526" i="21"/>
  <c r="L526" i="21"/>
  <c r="K526" i="21"/>
  <c r="J526" i="21"/>
  <c r="I526" i="21"/>
  <c r="H526" i="21"/>
  <c r="G526" i="21"/>
  <c r="F526" i="21"/>
  <c r="E526" i="21"/>
  <c r="V525" i="21"/>
  <c r="G525" i="21"/>
  <c r="F525" i="21"/>
  <c r="V524" i="21"/>
  <c r="G524" i="21"/>
  <c r="F524" i="21"/>
  <c r="V523" i="21"/>
  <c r="G523" i="21"/>
  <c r="F523" i="21"/>
  <c r="V522" i="21"/>
  <c r="G522" i="21"/>
  <c r="F522" i="21"/>
  <c r="V521" i="21"/>
  <c r="N521" i="21"/>
  <c r="L521" i="21"/>
  <c r="K521" i="21"/>
  <c r="J521" i="21"/>
  <c r="I521" i="21"/>
  <c r="H521" i="21"/>
  <c r="G521" i="21"/>
  <c r="F521" i="21"/>
  <c r="E521" i="21"/>
  <c r="V520" i="21"/>
  <c r="G520" i="21"/>
  <c r="F520" i="21"/>
  <c r="V519" i="21"/>
  <c r="N519" i="21"/>
  <c r="L519" i="21"/>
  <c r="K519" i="21"/>
  <c r="J519" i="21"/>
  <c r="I519" i="21"/>
  <c r="H519" i="21"/>
  <c r="G519" i="21"/>
  <c r="F519" i="21"/>
  <c r="E519" i="21"/>
  <c r="V518" i="21"/>
  <c r="G518" i="21"/>
  <c r="F518" i="21"/>
  <c r="N517" i="21"/>
  <c r="L517" i="21"/>
  <c r="K517" i="21"/>
  <c r="J517" i="21"/>
  <c r="I517" i="21"/>
  <c r="H517" i="21"/>
  <c r="G517" i="21"/>
  <c r="F517" i="21"/>
  <c r="E517" i="21"/>
  <c r="G516" i="21"/>
  <c r="F516" i="21"/>
  <c r="G515" i="21"/>
  <c r="F515" i="21"/>
  <c r="V514" i="21"/>
  <c r="N514" i="21"/>
  <c r="L514" i="21"/>
  <c r="K514" i="21"/>
  <c r="J514" i="21"/>
  <c r="I514" i="21"/>
  <c r="H514" i="21"/>
  <c r="G514" i="21"/>
  <c r="F514" i="21"/>
  <c r="E514" i="21"/>
  <c r="V513" i="21"/>
  <c r="G513" i="21"/>
  <c r="F513" i="21"/>
  <c r="V512" i="21"/>
  <c r="G512" i="21"/>
  <c r="F512" i="21"/>
  <c r="V511" i="21"/>
  <c r="G511" i="21"/>
  <c r="F511" i="21"/>
  <c r="V510" i="21"/>
  <c r="G510" i="21"/>
  <c r="F510" i="21"/>
  <c r="V509" i="21"/>
  <c r="G509" i="21"/>
  <c r="F509" i="21"/>
  <c r="V508" i="21"/>
  <c r="G508" i="21"/>
  <c r="F508" i="21"/>
  <c r="V507" i="21"/>
  <c r="G507" i="21"/>
  <c r="F507" i="21"/>
  <c r="V506" i="21"/>
  <c r="G506" i="21"/>
  <c r="F506" i="21"/>
  <c r="V505" i="21"/>
  <c r="G505" i="21"/>
  <c r="F505" i="21"/>
  <c r="V504" i="21"/>
  <c r="G504" i="21"/>
  <c r="F504" i="21"/>
  <c r="V503" i="21"/>
  <c r="G503" i="21"/>
  <c r="F503" i="21"/>
  <c r="V502" i="21"/>
  <c r="G502" i="21"/>
  <c r="F502" i="21"/>
  <c r="V501" i="21"/>
  <c r="G501" i="21"/>
  <c r="F501" i="21"/>
  <c r="V500" i="21"/>
  <c r="G500" i="21"/>
  <c r="F500" i="21"/>
  <c r="V499" i="21"/>
  <c r="G499" i="21"/>
  <c r="F499" i="21"/>
  <c r="V498" i="21"/>
  <c r="G498" i="21"/>
  <c r="F498" i="21"/>
  <c r="V497" i="21"/>
  <c r="G497" i="21"/>
  <c r="F497" i="21"/>
  <c r="V496" i="21"/>
  <c r="G496" i="21"/>
  <c r="F496" i="21"/>
  <c r="V495" i="21"/>
  <c r="G495" i="21"/>
  <c r="F495" i="21"/>
  <c r="V494" i="21"/>
  <c r="G494" i="21"/>
  <c r="F494" i="21"/>
  <c r="V493" i="21"/>
  <c r="G493" i="21"/>
  <c r="F493" i="21"/>
  <c r="V492" i="21"/>
  <c r="G492" i="21"/>
  <c r="F492" i="21"/>
  <c r="V491" i="21"/>
  <c r="G491" i="21"/>
  <c r="F491" i="21"/>
  <c r="V490" i="21"/>
  <c r="G490" i="21"/>
  <c r="F490" i="21"/>
  <c r="V489" i="21"/>
  <c r="G489" i="21"/>
  <c r="F489" i="21"/>
  <c r="V488" i="21"/>
  <c r="G488" i="21"/>
  <c r="F488" i="21"/>
  <c r="V487" i="21"/>
  <c r="G487" i="21"/>
  <c r="F487" i="21"/>
  <c r="V486" i="21"/>
  <c r="G486" i="21"/>
  <c r="F486" i="21"/>
  <c r="V485" i="21"/>
  <c r="G485" i="21"/>
  <c r="F485" i="21"/>
  <c r="V484" i="21"/>
  <c r="G484" i="21"/>
  <c r="F484" i="21"/>
  <c r="V483" i="21"/>
  <c r="N483" i="21"/>
  <c r="L483" i="21"/>
  <c r="K483" i="21"/>
  <c r="J483" i="21"/>
  <c r="I483" i="21"/>
  <c r="H483" i="21"/>
  <c r="G483" i="21"/>
  <c r="F483" i="21"/>
  <c r="E483" i="21"/>
  <c r="V482" i="21"/>
  <c r="G482" i="21"/>
  <c r="F482" i="21"/>
  <c r="V481" i="21"/>
  <c r="G481" i="21"/>
  <c r="F481" i="21"/>
  <c r="V480" i="21"/>
  <c r="G480" i="21"/>
  <c r="F480" i="21"/>
  <c r="V479" i="21"/>
  <c r="G479" i="21"/>
  <c r="F479" i="21"/>
  <c r="V478" i="21"/>
  <c r="G478" i="21"/>
  <c r="F478" i="21"/>
  <c r="V477" i="21"/>
  <c r="G477" i="21"/>
  <c r="F477" i="21"/>
  <c r="V476" i="21"/>
  <c r="G476" i="21"/>
  <c r="F476" i="21"/>
  <c r="V475" i="21"/>
  <c r="G475" i="21"/>
  <c r="F475" i="21"/>
  <c r="V474" i="21"/>
  <c r="G474" i="21"/>
  <c r="F474" i="21"/>
  <c r="V473" i="21"/>
  <c r="G473" i="21"/>
  <c r="F473" i="21"/>
  <c r="V472" i="21"/>
  <c r="G472" i="21"/>
  <c r="F472" i="21"/>
  <c r="V471" i="21"/>
  <c r="G471" i="21"/>
  <c r="F471" i="21"/>
  <c r="V470" i="21"/>
  <c r="G470" i="21"/>
  <c r="F470" i="21"/>
  <c r="V469" i="21"/>
  <c r="F469" i="21"/>
  <c r="V468" i="21"/>
  <c r="F468" i="21"/>
  <c r="V467" i="21"/>
  <c r="N467" i="21"/>
  <c r="L467" i="21"/>
  <c r="K467" i="21"/>
  <c r="J467" i="21"/>
  <c r="I467" i="21"/>
  <c r="H467" i="21"/>
  <c r="G467" i="21"/>
  <c r="F467" i="21"/>
  <c r="E467" i="21"/>
  <c r="G466" i="21"/>
  <c r="F466" i="21"/>
  <c r="V465" i="21"/>
  <c r="G465" i="21"/>
  <c r="F465" i="21"/>
  <c r="V464" i="21"/>
  <c r="G464" i="21"/>
  <c r="F464" i="21"/>
  <c r="V463" i="21"/>
  <c r="G463" i="21"/>
  <c r="F463" i="21"/>
  <c r="V462" i="21"/>
  <c r="G462" i="21"/>
  <c r="F462" i="21"/>
  <c r="V461" i="21"/>
  <c r="G461" i="21"/>
  <c r="F461" i="21"/>
  <c r="V460" i="21"/>
  <c r="G460" i="21"/>
  <c r="F460" i="21"/>
  <c r="V459" i="21"/>
  <c r="G459" i="21"/>
  <c r="F459" i="21"/>
  <c r="V458" i="21"/>
  <c r="G458" i="21"/>
  <c r="F458" i="21"/>
  <c r="V457" i="21"/>
  <c r="G457" i="21"/>
  <c r="F457" i="21"/>
  <c r="V456" i="21"/>
  <c r="G456" i="21"/>
  <c r="F456" i="21"/>
  <c r="V455" i="21"/>
  <c r="G455" i="21"/>
  <c r="F455" i="21"/>
  <c r="V454" i="21"/>
  <c r="G454" i="21"/>
  <c r="F454" i="21"/>
  <c r="V453" i="21"/>
  <c r="G453" i="21"/>
  <c r="F453" i="21"/>
  <c r="V452" i="21"/>
  <c r="G452" i="21"/>
  <c r="F452" i="21"/>
  <c r="V451" i="21"/>
  <c r="G451" i="21"/>
  <c r="F451" i="21"/>
  <c r="V450" i="21"/>
  <c r="G450" i="21"/>
  <c r="F450" i="21"/>
  <c r="V449" i="21"/>
  <c r="G449" i="21"/>
  <c r="F449" i="21"/>
  <c r="V448" i="21"/>
  <c r="G448" i="21"/>
  <c r="F448" i="21"/>
  <c r="V447" i="21"/>
  <c r="G447" i="21"/>
  <c r="F447" i="21"/>
  <c r="V446" i="21"/>
  <c r="G446" i="21"/>
  <c r="F446" i="21"/>
  <c r="V445" i="21"/>
  <c r="G445" i="21"/>
  <c r="F445" i="21"/>
  <c r="V444" i="21"/>
  <c r="G444" i="21"/>
  <c r="F444" i="21"/>
  <c r="V443" i="21"/>
  <c r="G443" i="21"/>
  <c r="F443" i="21"/>
  <c r="V442" i="21"/>
  <c r="G442" i="21"/>
  <c r="F442" i="21"/>
  <c r="V441" i="21"/>
  <c r="G441" i="21"/>
  <c r="F441" i="21"/>
  <c r="V440" i="21"/>
  <c r="G440" i="21"/>
  <c r="F440" i="21"/>
  <c r="V439" i="21"/>
  <c r="G439" i="21"/>
  <c r="F439" i="21"/>
  <c r="V438" i="21"/>
  <c r="G438" i="21"/>
  <c r="F438" i="21"/>
  <c r="V437" i="21"/>
  <c r="G437" i="21"/>
  <c r="F437" i="21"/>
  <c r="V436" i="21"/>
  <c r="F436" i="21"/>
  <c r="V435" i="21"/>
  <c r="F435" i="21"/>
  <c r="V434" i="21"/>
  <c r="F434" i="21"/>
  <c r="V433" i="21"/>
  <c r="F433" i="21"/>
  <c r="V432" i="21"/>
  <c r="F432" i="21"/>
  <c r="V431" i="21"/>
  <c r="F431" i="21"/>
  <c r="V430" i="21"/>
  <c r="F430" i="21"/>
  <c r="V429" i="21"/>
  <c r="F429" i="21"/>
  <c r="V428" i="21"/>
  <c r="F428" i="21"/>
  <c r="V427" i="21"/>
  <c r="F427" i="21"/>
  <c r="V426" i="21"/>
  <c r="G426" i="21"/>
  <c r="F426" i="21"/>
  <c r="V425" i="21"/>
  <c r="G425" i="21"/>
  <c r="F425" i="21"/>
  <c r="V424" i="21"/>
  <c r="G424" i="21"/>
  <c r="F424" i="21"/>
  <c r="V423" i="21"/>
  <c r="G423" i="21"/>
  <c r="F423" i="21"/>
  <c r="V422" i="21"/>
  <c r="G422" i="21"/>
  <c r="F422" i="21"/>
  <c r="V421" i="21"/>
  <c r="G421" i="21"/>
  <c r="F421" i="21"/>
  <c r="V420" i="21"/>
  <c r="N420" i="21"/>
  <c r="L420" i="21"/>
  <c r="K420" i="21"/>
  <c r="J420" i="21"/>
  <c r="I420" i="21"/>
  <c r="H420" i="21"/>
  <c r="G420" i="21"/>
  <c r="F420" i="21"/>
  <c r="E420" i="21"/>
  <c r="V419" i="21"/>
  <c r="F419" i="21"/>
  <c r="E419" i="21"/>
  <c r="V418" i="21"/>
  <c r="G418" i="21"/>
  <c r="F418" i="21"/>
  <c r="V417" i="21"/>
  <c r="G417" i="21"/>
  <c r="F417" i="21"/>
  <c r="V416" i="21"/>
  <c r="G416" i="21"/>
  <c r="F416" i="21"/>
  <c r="V415" i="21"/>
  <c r="G415" i="21"/>
  <c r="F415" i="21"/>
  <c r="V414" i="21"/>
  <c r="G414" i="21"/>
  <c r="F414" i="21"/>
  <c r="V413" i="21"/>
  <c r="G413" i="21"/>
  <c r="F413" i="21"/>
  <c r="V412" i="21"/>
  <c r="G412" i="21"/>
  <c r="F412" i="21"/>
  <c r="V411" i="21"/>
  <c r="G411" i="21"/>
  <c r="F411" i="21"/>
  <c r="V410" i="21"/>
  <c r="G410" i="21"/>
  <c r="F410" i="21"/>
  <c r="V409" i="21"/>
  <c r="G409" i="21"/>
  <c r="F409" i="21"/>
  <c r="V408" i="21"/>
  <c r="G408" i="21"/>
  <c r="F408" i="21"/>
  <c r="V407" i="21"/>
  <c r="G407" i="21"/>
  <c r="F407" i="21"/>
  <c r="V406" i="21"/>
  <c r="G406" i="21"/>
  <c r="F406" i="21"/>
  <c r="V405" i="21"/>
  <c r="G405" i="21"/>
  <c r="F405" i="21"/>
  <c r="V404" i="21"/>
  <c r="G404" i="21"/>
  <c r="F404" i="21"/>
  <c r="V403" i="21"/>
  <c r="G403" i="21"/>
  <c r="F403" i="21"/>
  <c r="V402" i="21"/>
  <c r="G402" i="21"/>
  <c r="F402" i="21"/>
  <c r="V401" i="21"/>
  <c r="G401" i="21"/>
  <c r="F401" i="21"/>
  <c r="V400" i="21"/>
  <c r="G400" i="21"/>
  <c r="F400" i="21"/>
  <c r="V399" i="21"/>
  <c r="G399" i="21"/>
  <c r="F399" i="21"/>
  <c r="V398" i="21"/>
  <c r="G398" i="21"/>
  <c r="F398" i="21"/>
  <c r="V397" i="21"/>
  <c r="G397" i="21"/>
  <c r="F397" i="21"/>
  <c r="V396" i="21"/>
  <c r="G396" i="21"/>
  <c r="F396" i="21"/>
  <c r="V395" i="21"/>
  <c r="G395" i="21"/>
  <c r="F395" i="21"/>
  <c r="V394" i="21"/>
  <c r="G394" i="21"/>
  <c r="F394" i="21"/>
  <c r="V393" i="21"/>
  <c r="G393" i="21"/>
  <c r="F393" i="21"/>
  <c r="V392" i="21"/>
  <c r="G392" i="21"/>
  <c r="F392" i="21"/>
  <c r="V391" i="21"/>
  <c r="G391" i="21"/>
  <c r="F391" i="21"/>
  <c r="V390" i="21"/>
  <c r="G390" i="21"/>
  <c r="F390" i="21"/>
  <c r="V389" i="21"/>
  <c r="G389" i="21"/>
  <c r="F389" i="21"/>
  <c r="V388" i="21"/>
  <c r="G388" i="21"/>
  <c r="F388" i="21"/>
  <c r="V387" i="21"/>
  <c r="G387" i="21"/>
  <c r="F387" i="21"/>
  <c r="V386" i="21"/>
  <c r="N386" i="21"/>
  <c r="L386" i="21"/>
  <c r="K386" i="21"/>
  <c r="J386" i="21"/>
  <c r="I386" i="21"/>
  <c r="H386" i="21"/>
  <c r="G386" i="21"/>
  <c r="F386" i="21"/>
  <c r="E386" i="21"/>
  <c r="G385" i="21"/>
  <c r="F385" i="21"/>
  <c r="G384" i="21"/>
  <c r="F384" i="21"/>
  <c r="G383" i="21"/>
  <c r="F383" i="21"/>
  <c r="G382" i="21"/>
  <c r="F382" i="21"/>
  <c r="V381" i="21"/>
  <c r="G381" i="21"/>
  <c r="F381" i="21"/>
  <c r="V380" i="21"/>
  <c r="G380" i="21"/>
  <c r="F380" i="21"/>
  <c r="V379" i="21"/>
  <c r="G379" i="21"/>
  <c r="F379" i="21"/>
  <c r="V378" i="21"/>
  <c r="G378" i="21"/>
  <c r="F378" i="21"/>
  <c r="V377" i="21"/>
  <c r="G377" i="21"/>
  <c r="F377" i="21"/>
  <c r="V376" i="21"/>
  <c r="G376" i="21"/>
  <c r="F376" i="21"/>
  <c r="V375" i="21"/>
  <c r="G375" i="21"/>
  <c r="F375" i="21"/>
  <c r="V374" i="21"/>
  <c r="G374" i="21"/>
  <c r="F374" i="21"/>
  <c r="V373" i="21"/>
  <c r="G373" i="21"/>
  <c r="F373" i="21"/>
  <c r="V372" i="21"/>
  <c r="G372" i="21"/>
  <c r="F372" i="21"/>
  <c r="V371" i="21"/>
  <c r="G371" i="21"/>
  <c r="F371" i="21"/>
  <c r="V370" i="21"/>
  <c r="G370" i="21"/>
  <c r="F370" i="21"/>
  <c r="V369" i="21"/>
  <c r="G369" i="21"/>
  <c r="F369" i="21"/>
  <c r="V368" i="21"/>
  <c r="G368" i="21"/>
  <c r="F368" i="21"/>
  <c r="V367" i="21"/>
  <c r="G367" i="21"/>
  <c r="F367" i="21"/>
  <c r="V366" i="21"/>
  <c r="G366" i="21"/>
  <c r="F366" i="21"/>
  <c r="V365" i="21"/>
  <c r="G365" i="21"/>
  <c r="F365" i="21"/>
  <c r="V364" i="21"/>
  <c r="G364" i="21"/>
  <c r="F364" i="21"/>
  <c r="V363" i="21"/>
  <c r="G363" i="21"/>
  <c r="F363" i="21"/>
  <c r="V362" i="21"/>
  <c r="G362" i="21"/>
  <c r="F362" i="21"/>
  <c r="V361" i="21"/>
  <c r="G361" i="21"/>
  <c r="F361" i="21"/>
  <c r="V360" i="21"/>
  <c r="G360" i="21"/>
  <c r="F360" i="21"/>
  <c r="V359" i="21"/>
  <c r="G359" i="21"/>
  <c r="F359" i="21"/>
  <c r="V358" i="21"/>
  <c r="G358" i="21"/>
  <c r="F358" i="21"/>
  <c r="V357" i="21"/>
  <c r="G357" i="21"/>
  <c r="F357" i="21"/>
  <c r="V356" i="21"/>
  <c r="G356" i="21"/>
  <c r="F356" i="21"/>
  <c r="V355" i="21"/>
  <c r="G355" i="21"/>
  <c r="F355" i="21"/>
  <c r="V354" i="21"/>
  <c r="G354" i="21"/>
  <c r="F354" i="21"/>
  <c r="V353" i="21"/>
  <c r="G353" i="21"/>
  <c r="F353" i="21"/>
  <c r="V352" i="21"/>
  <c r="G352" i="21"/>
  <c r="F352" i="21"/>
  <c r="V351" i="21"/>
  <c r="G351" i="21"/>
  <c r="F351" i="21"/>
  <c r="V350" i="21"/>
  <c r="G350" i="21"/>
  <c r="F350" i="21"/>
  <c r="V349" i="21"/>
  <c r="G349" i="21"/>
  <c r="F349" i="21"/>
  <c r="V348" i="21"/>
  <c r="G348" i="21"/>
  <c r="F348" i="21"/>
  <c r="V347" i="21"/>
  <c r="G347" i="21"/>
  <c r="F347" i="21"/>
  <c r="V346" i="21"/>
  <c r="G346" i="21"/>
  <c r="F346" i="21"/>
  <c r="V345" i="21"/>
  <c r="G345" i="21"/>
  <c r="F345" i="21"/>
  <c r="V344" i="21"/>
  <c r="G344" i="21"/>
  <c r="F344" i="21"/>
  <c r="V343" i="21"/>
  <c r="G343" i="21"/>
  <c r="F343" i="21"/>
  <c r="V342" i="21"/>
  <c r="G342" i="21"/>
  <c r="F342" i="21"/>
  <c r="V341" i="21"/>
  <c r="G341" i="21"/>
  <c r="F341" i="21"/>
  <c r="V340" i="21"/>
  <c r="G340" i="21"/>
  <c r="F340" i="21"/>
  <c r="V339" i="21"/>
  <c r="G339" i="21"/>
  <c r="F339" i="21"/>
  <c r="V338" i="21"/>
  <c r="G338" i="21"/>
  <c r="F338" i="21"/>
  <c r="V337" i="21"/>
  <c r="G337" i="21"/>
  <c r="F337" i="21"/>
  <c r="V336" i="21"/>
  <c r="G336" i="21"/>
  <c r="F336" i="21"/>
  <c r="V335" i="21"/>
  <c r="G335" i="21"/>
  <c r="F335" i="21"/>
  <c r="V334" i="21"/>
  <c r="G334" i="21"/>
  <c r="F334" i="21"/>
  <c r="V333" i="21"/>
  <c r="G333" i="21"/>
  <c r="F333" i="21"/>
  <c r="V332" i="21"/>
  <c r="G332" i="21"/>
  <c r="F332" i="21"/>
  <c r="V331" i="21"/>
  <c r="G331" i="21"/>
  <c r="F331" i="21"/>
  <c r="V330" i="21"/>
  <c r="G330" i="21"/>
  <c r="F330" i="21"/>
  <c r="V329" i="21"/>
  <c r="G329" i="21"/>
  <c r="F329" i="21"/>
  <c r="V328" i="21"/>
  <c r="G328" i="21"/>
  <c r="F328" i="21"/>
  <c r="V327" i="21"/>
  <c r="G327" i="21"/>
  <c r="F327" i="21"/>
  <c r="V326" i="21"/>
  <c r="G326" i="21"/>
  <c r="F326" i="21"/>
  <c r="V325" i="21"/>
  <c r="G325" i="21"/>
  <c r="F325" i="21"/>
  <c r="V324" i="21"/>
  <c r="G324" i="21"/>
  <c r="F324" i="21"/>
  <c r="V323" i="21"/>
  <c r="G323" i="21"/>
  <c r="F323" i="21"/>
  <c r="V322" i="21"/>
  <c r="G322" i="21"/>
  <c r="F322" i="21"/>
  <c r="V321" i="21"/>
  <c r="G321" i="21"/>
  <c r="F321" i="21"/>
  <c r="V320" i="21"/>
  <c r="G320" i="21"/>
  <c r="F320" i="21"/>
  <c r="V319" i="21"/>
  <c r="G319" i="21"/>
  <c r="F319" i="21"/>
  <c r="V318" i="21"/>
  <c r="G318" i="21"/>
  <c r="F318" i="21"/>
  <c r="V317" i="21"/>
  <c r="G317" i="21"/>
  <c r="F317" i="21"/>
  <c r="V316" i="21"/>
  <c r="G316" i="21"/>
  <c r="F316" i="21"/>
  <c r="V315" i="21"/>
  <c r="G315" i="21"/>
  <c r="F315" i="21"/>
  <c r="V314" i="21"/>
  <c r="G314" i="21"/>
  <c r="F314" i="21"/>
  <c r="V313" i="21"/>
  <c r="G313" i="21"/>
  <c r="F313" i="21"/>
  <c r="V312" i="21"/>
  <c r="G312" i="21"/>
  <c r="F312" i="21"/>
  <c r="V311" i="21"/>
  <c r="G311" i="21"/>
  <c r="F311" i="21"/>
  <c r="V310" i="21"/>
  <c r="G310" i="21"/>
  <c r="F310" i="21"/>
  <c r="V309" i="21"/>
  <c r="G309" i="21"/>
  <c r="F309" i="21"/>
  <c r="V308" i="21"/>
  <c r="G308" i="21"/>
  <c r="F308" i="21"/>
  <c r="V307" i="21"/>
  <c r="G307" i="21"/>
  <c r="F307" i="21"/>
  <c r="V306" i="21"/>
  <c r="G306" i="21"/>
  <c r="F306" i="21"/>
  <c r="V305" i="21"/>
  <c r="G305" i="21"/>
  <c r="F305" i="21"/>
  <c r="V304" i="21"/>
  <c r="G304" i="21"/>
  <c r="F304" i="21"/>
  <c r="V303" i="21"/>
  <c r="G303" i="21"/>
  <c r="F303" i="21"/>
  <c r="V302" i="21"/>
  <c r="G302" i="21"/>
  <c r="F302" i="21"/>
  <c r="V301" i="21"/>
  <c r="G301" i="21"/>
  <c r="F301" i="21"/>
  <c r="V300" i="21"/>
  <c r="G300" i="21"/>
  <c r="F300" i="21"/>
  <c r="V299" i="21"/>
  <c r="G299" i="21"/>
  <c r="F299" i="21"/>
  <c r="V298" i="21"/>
  <c r="G298" i="21"/>
  <c r="F298" i="21"/>
  <c r="V297" i="21"/>
  <c r="G297" i="21"/>
  <c r="F297" i="21"/>
  <c r="V296" i="21"/>
  <c r="G296" i="21"/>
  <c r="F296" i="21"/>
  <c r="V295" i="21"/>
  <c r="G295" i="21"/>
  <c r="F295" i="21"/>
  <c r="V294" i="21"/>
  <c r="G294" i="21"/>
  <c r="F294" i="21"/>
  <c r="V293" i="21"/>
  <c r="G293" i="21"/>
  <c r="F293" i="21"/>
  <c r="V292" i="21"/>
  <c r="G292" i="21"/>
  <c r="F292" i="21"/>
  <c r="V291" i="21"/>
  <c r="G291" i="21"/>
  <c r="F291" i="21"/>
  <c r="V290" i="21"/>
  <c r="G290" i="21"/>
  <c r="F290" i="21"/>
  <c r="V289" i="21"/>
  <c r="G289" i="21"/>
  <c r="F289" i="21"/>
  <c r="V288" i="21"/>
  <c r="G288" i="21"/>
  <c r="F288" i="21"/>
  <c r="V287" i="21"/>
  <c r="G287" i="21"/>
  <c r="F287" i="21"/>
  <c r="V286" i="21"/>
  <c r="G286" i="21"/>
  <c r="F286" i="21"/>
  <c r="V285" i="21"/>
  <c r="G285" i="21"/>
  <c r="F285" i="21"/>
  <c r="V284" i="21"/>
  <c r="G284" i="21"/>
  <c r="F284" i="21"/>
  <c r="V283" i="21"/>
  <c r="G283" i="21"/>
  <c r="F283" i="21"/>
  <c r="V282" i="21"/>
  <c r="G282" i="21"/>
  <c r="F282" i="21"/>
  <c r="V281" i="21"/>
  <c r="G281" i="21"/>
  <c r="F281" i="21"/>
  <c r="V280" i="21"/>
  <c r="G280" i="21"/>
  <c r="F280" i="21"/>
  <c r="V279" i="21"/>
  <c r="G279" i="21"/>
  <c r="F279" i="21"/>
  <c r="V278" i="21"/>
  <c r="G278" i="21"/>
  <c r="F278" i="21"/>
  <c r="V277" i="21"/>
  <c r="G277" i="21"/>
  <c r="F277" i="21"/>
  <c r="V276" i="21"/>
  <c r="G276" i="21"/>
  <c r="F276" i="21"/>
  <c r="V275" i="21"/>
  <c r="G275" i="21"/>
  <c r="F275" i="21"/>
  <c r="V274" i="21"/>
  <c r="G274" i="21"/>
  <c r="F274" i="21"/>
  <c r="V273" i="21"/>
  <c r="G273" i="21"/>
  <c r="F273" i="21"/>
  <c r="V272" i="21"/>
  <c r="G272" i="21"/>
  <c r="F272" i="21"/>
  <c r="V271" i="21"/>
  <c r="G271" i="21"/>
  <c r="F271" i="21"/>
  <c r="V270" i="21"/>
  <c r="G270" i="21"/>
  <c r="F270" i="21"/>
  <c r="V269" i="21"/>
  <c r="K269" i="21"/>
  <c r="G269" i="21"/>
  <c r="F269" i="21"/>
  <c r="V268" i="21"/>
  <c r="G268" i="21"/>
  <c r="F268" i="21"/>
  <c r="V267" i="21"/>
  <c r="G267" i="21"/>
  <c r="F267" i="21"/>
  <c r="V266" i="21"/>
  <c r="G266" i="21"/>
  <c r="F266" i="21"/>
  <c r="V265" i="21"/>
  <c r="G265" i="21"/>
  <c r="F265" i="21"/>
  <c r="V264" i="21"/>
  <c r="G264" i="21"/>
  <c r="F264" i="21"/>
  <c r="V263" i="21"/>
  <c r="G263" i="21"/>
  <c r="F263" i="21"/>
  <c r="V262" i="21"/>
  <c r="G262" i="21"/>
  <c r="F262" i="21"/>
  <c r="V261" i="21"/>
  <c r="G261" i="21"/>
  <c r="F261" i="21"/>
  <c r="V260" i="21"/>
  <c r="G260" i="21"/>
  <c r="F260" i="21"/>
  <c r="V259" i="21"/>
  <c r="G259" i="21"/>
  <c r="F259" i="21"/>
  <c r="V258" i="21"/>
  <c r="G258" i="21"/>
  <c r="F258" i="21"/>
  <c r="V257" i="21"/>
  <c r="G257" i="21"/>
  <c r="F257" i="21"/>
  <c r="V256" i="21"/>
  <c r="G256" i="21"/>
  <c r="F256" i="21"/>
  <c r="V255" i="21"/>
  <c r="G255" i="21"/>
  <c r="F255" i="21"/>
  <c r="V254" i="21"/>
  <c r="G254" i="21"/>
  <c r="F254" i="21"/>
  <c r="V253" i="21"/>
  <c r="G253" i="21"/>
  <c r="F253" i="21"/>
  <c r="V252" i="21"/>
  <c r="G252" i="21"/>
  <c r="F252" i="21"/>
  <c r="V251" i="21"/>
  <c r="G251" i="21"/>
  <c r="F251" i="21"/>
  <c r="V250" i="21"/>
  <c r="G250" i="21"/>
  <c r="F250" i="21"/>
  <c r="V249" i="21"/>
  <c r="G249" i="21"/>
  <c r="F249" i="21"/>
  <c r="V248" i="21"/>
  <c r="G248" i="21"/>
  <c r="F248" i="21"/>
  <c r="V247" i="21"/>
  <c r="G247" i="21"/>
  <c r="F247" i="21"/>
  <c r="V246" i="21"/>
  <c r="G246" i="21"/>
  <c r="F246" i="21"/>
  <c r="V245" i="21"/>
  <c r="G245" i="21"/>
  <c r="F245" i="21"/>
  <c r="V244" i="21"/>
  <c r="G244" i="21"/>
  <c r="F244" i="21"/>
  <c r="V243" i="21"/>
  <c r="G243" i="21"/>
  <c r="F243" i="21"/>
  <c r="V242" i="21"/>
  <c r="G242" i="21"/>
  <c r="F242" i="21"/>
  <c r="V241" i="21"/>
  <c r="G241" i="21"/>
  <c r="F241" i="21"/>
  <c r="V240" i="21"/>
  <c r="G240" i="21"/>
  <c r="F240" i="21"/>
  <c r="V239" i="21"/>
  <c r="G239" i="21"/>
  <c r="F239" i="21"/>
  <c r="V238" i="21"/>
  <c r="G238" i="21"/>
  <c r="F238" i="21"/>
  <c r="V237" i="21"/>
  <c r="G237" i="21"/>
  <c r="F237" i="21"/>
  <c r="V236" i="21"/>
  <c r="G236" i="21"/>
  <c r="F236" i="21"/>
  <c r="V235" i="21"/>
  <c r="G235" i="21"/>
  <c r="F235" i="21"/>
  <c r="V234" i="21"/>
  <c r="G234" i="21"/>
  <c r="F234" i="21"/>
  <c r="V233" i="21"/>
  <c r="G233" i="21"/>
  <c r="F233" i="21"/>
  <c r="V232" i="21"/>
  <c r="G232" i="21"/>
  <c r="F232" i="21"/>
  <c r="V231" i="21"/>
  <c r="G231" i="21"/>
  <c r="F231" i="21"/>
  <c r="V230" i="21"/>
  <c r="G230" i="21"/>
  <c r="F230" i="21"/>
  <c r="V229" i="21"/>
  <c r="G229" i="21"/>
  <c r="F229" i="21"/>
  <c r="V228" i="21"/>
  <c r="G228" i="21"/>
  <c r="F228" i="21"/>
  <c r="V227" i="21"/>
  <c r="G227" i="21"/>
  <c r="F227" i="21"/>
  <c r="V226" i="21"/>
  <c r="G226" i="21"/>
  <c r="F226" i="21"/>
  <c r="V225" i="21"/>
  <c r="G225" i="21"/>
  <c r="F225" i="21"/>
  <c r="V224" i="21"/>
  <c r="G224" i="21"/>
  <c r="F224" i="21"/>
  <c r="V223" i="21"/>
  <c r="G223" i="21"/>
  <c r="F223" i="21"/>
  <c r="V222" i="21"/>
  <c r="G222" i="21"/>
  <c r="F222" i="21"/>
  <c r="V221" i="21"/>
  <c r="G221" i="21"/>
  <c r="F221" i="21"/>
  <c r="V220" i="21"/>
  <c r="G220" i="21"/>
  <c r="F220" i="21"/>
  <c r="V219" i="21"/>
  <c r="G219" i="21"/>
  <c r="F219" i="21"/>
  <c r="V218" i="21"/>
  <c r="G218" i="21"/>
  <c r="F218" i="21"/>
  <c r="V217" i="21"/>
  <c r="G217" i="21"/>
  <c r="F217" i="21"/>
  <c r="V216" i="21"/>
  <c r="G216" i="21"/>
  <c r="F216" i="21"/>
  <c r="V215" i="21"/>
  <c r="G215" i="21"/>
  <c r="F215" i="21"/>
  <c r="V214" i="21"/>
  <c r="G214" i="21"/>
  <c r="F214" i="21"/>
  <c r="V213" i="21"/>
  <c r="G213" i="21"/>
  <c r="F213" i="21"/>
  <c r="V212" i="21"/>
  <c r="G212" i="21"/>
  <c r="F212" i="21"/>
  <c r="V211" i="21"/>
  <c r="G211" i="21"/>
  <c r="F211" i="21"/>
  <c r="V210" i="21"/>
  <c r="G210" i="21"/>
  <c r="F210" i="21"/>
  <c r="V209" i="21"/>
  <c r="G209" i="21"/>
  <c r="F209" i="21"/>
  <c r="V208" i="21"/>
  <c r="G208" i="21"/>
  <c r="F208" i="21"/>
  <c r="V207" i="21"/>
  <c r="G207" i="21"/>
  <c r="F207" i="21"/>
  <c r="V206" i="21"/>
  <c r="G206" i="21"/>
  <c r="F206" i="21"/>
  <c r="V205" i="21"/>
  <c r="G205" i="21"/>
  <c r="F205" i="21"/>
  <c r="V204" i="21"/>
  <c r="G204" i="21"/>
  <c r="F204" i="21"/>
  <c r="V203" i="21"/>
  <c r="G203" i="21"/>
  <c r="F203" i="21"/>
  <c r="V202" i="21"/>
  <c r="G202" i="21"/>
  <c r="F202" i="21"/>
  <c r="V201" i="21"/>
  <c r="G201" i="21"/>
  <c r="F201" i="21"/>
  <c r="V200" i="21"/>
  <c r="G200" i="21"/>
  <c r="F200" i="21"/>
  <c r="V199" i="21"/>
  <c r="G199" i="21"/>
  <c r="F199" i="21"/>
  <c r="V198" i="21"/>
  <c r="G198" i="21"/>
  <c r="F198" i="21"/>
  <c r="V197" i="21"/>
  <c r="G197" i="21"/>
  <c r="F197" i="21"/>
  <c r="V196" i="21"/>
  <c r="G196" i="21"/>
  <c r="F196" i="21"/>
  <c r="V195" i="21"/>
  <c r="G195" i="21"/>
  <c r="F195" i="21"/>
  <c r="V194" i="21"/>
  <c r="G194" i="21"/>
  <c r="F194" i="21"/>
  <c r="V193" i="21"/>
  <c r="G193" i="21"/>
  <c r="F193" i="21"/>
  <c r="V192" i="21"/>
  <c r="G192" i="21"/>
  <c r="F192" i="21"/>
  <c r="V191" i="21"/>
  <c r="G191" i="21"/>
  <c r="F191" i="21"/>
  <c r="V190" i="21"/>
  <c r="G190" i="21"/>
  <c r="F190" i="21"/>
  <c r="V189" i="21"/>
  <c r="G189" i="21"/>
  <c r="F189" i="21"/>
  <c r="V188" i="21"/>
  <c r="G188" i="21"/>
  <c r="F188" i="21"/>
  <c r="V187" i="21"/>
  <c r="G187" i="21"/>
  <c r="F187" i="21"/>
  <c r="V186" i="21"/>
  <c r="G186" i="21"/>
  <c r="F186" i="21"/>
  <c r="V185" i="21"/>
  <c r="G185" i="21"/>
  <c r="F185" i="21"/>
  <c r="V184" i="21"/>
  <c r="G184" i="21"/>
  <c r="F184" i="21"/>
  <c r="V183" i="21"/>
  <c r="G183" i="21"/>
  <c r="F183" i="21"/>
  <c r="V182" i="21"/>
  <c r="G182" i="21"/>
  <c r="F182" i="21"/>
  <c r="V181" i="21"/>
  <c r="G181" i="21"/>
  <c r="F181" i="21"/>
  <c r="V180" i="21"/>
  <c r="G180" i="21"/>
  <c r="F180" i="21"/>
  <c r="V179" i="21"/>
  <c r="G179" i="21"/>
  <c r="F179" i="21"/>
  <c r="V178" i="21"/>
  <c r="G178" i="21"/>
  <c r="F178" i="21"/>
  <c r="V177" i="21"/>
  <c r="G177" i="21"/>
  <c r="F177" i="21"/>
  <c r="V176" i="21"/>
  <c r="G176" i="21"/>
  <c r="F176" i="21"/>
  <c r="V175" i="21"/>
  <c r="G175" i="21"/>
  <c r="F175" i="21"/>
  <c r="V174" i="21"/>
  <c r="G174" i="21"/>
  <c r="F174" i="21"/>
  <c r="V173" i="21"/>
  <c r="G173" i="21"/>
  <c r="F173" i="21"/>
  <c r="V172" i="21"/>
  <c r="G172" i="21"/>
  <c r="F172" i="21"/>
  <c r="V171" i="21"/>
  <c r="G171" i="21"/>
  <c r="F171" i="21"/>
  <c r="V170" i="21"/>
  <c r="G170" i="21"/>
  <c r="F170" i="21"/>
  <c r="V169" i="21"/>
  <c r="G169" i="21"/>
  <c r="F169" i="21"/>
  <c r="V168" i="21"/>
  <c r="G168" i="21"/>
  <c r="F168" i="21"/>
  <c r="V167" i="21"/>
  <c r="G167" i="21"/>
  <c r="F167" i="21"/>
  <c r="V166" i="21"/>
  <c r="G166" i="21"/>
  <c r="F166" i="21"/>
  <c r="V165" i="21"/>
  <c r="G165" i="21"/>
  <c r="F165" i="21"/>
  <c r="V164" i="21"/>
  <c r="G164" i="21"/>
  <c r="F164" i="21"/>
  <c r="V163" i="21"/>
  <c r="G163" i="21"/>
  <c r="F163" i="21"/>
  <c r="V162" i="21"/>
  <c r="G162" i="21"/>
  <c r="F162" i="21"/>
  <c r="V161" i="21"/>
  <c r="G161" i="21"/>
  <c r="F161" i="21"/>
  <c r="V160" i="21"/>
  <c r="G160" i="21"/>
  <c r="F160" i="21"/>
  <c r="V159" i="21"/>
  <c r="G159" i="21"/>
  <c r="F159" i="21"/>
  <c r="V158" i="21"/>
  <c r="G158" i="21"/>
  <c r="F158" i="21"/>
  <c r="V157" i="21"/>
  <c r="G157" i="21"/>
  <c r="F157" i="21"/>
  <c r="V156" i="21"/>
  <c r="G156" i="21"/>
  <c r="F156" i="21"/>
  <c r="V155" i="21"/>
  <c r="G155" i="21"/>
  <c r="F155" i="21"/>
  <c r="V154" i="21"/>
  <c r="G154" i="21"/>
  <c r="F154" i="21"/>
  <c r="V153" i="21"/>
  <c r="G153" i="21"/>
  <c r="F153" i="21"/>
  <c r="V152" i="21"/>
  <c r="G152" i="21"/>
  <c r="F152" i="21"/>
  <c r="V151" i="21"/>
  <c r="G151" i="21"/>
  <c r="F151" i="21"/>
  <c r="V150" i="21"/>
  <c r="G150" i="21"/>
  <c r="F150" i="21"/>
  <c r="V149" i="21"/>
  <c r="G149" i="21"/>
  <c r="F149" i="21"/>
  <c r="V148" i="21"/>
  <c r="G148" i="21"/>
  <c r="F148" i="21"/>
  <c r="V147" i="21"/>
  <c r="G147" i="21"/>
  <c r="F147" i="21"/>
  <c r="V146" i="21"/>
  <c r="G146" i="21"/>
  <c r="F146" i="21"/>
  <c r="V145" i="21"/>
  <c r="G145" i="21"/>
  <c r="F145" i="21"/>
  <c r="V144" i="21"/>
  <c r="G144" i="21"/>
  <c r="F144" i="21"/>
  <c r="V143" i="21"/>
  <c r="G143" i="21"/>
  <c r="F143" i="21"/>
  <c r="V142" i="21"/>
  <c r="G142" i="21"/>
  <c r="F142" i="21"/>
  <c r="V141" i="21"/>
  <c r="G141" i="21"/>
  <c r="F141" i="21"/>
  <c r="V140" i="21"/>
  <c r="G140" i="21"/>
  <c r="F140" i="21"/>
  <c r="V139" i="21"/>
  <c r="G139" i="21"/>
  <c r="F139" i="21"/>
  <c r="V138" i="21"/>
  <c r="G138" i="21"/>
  <c r="F138" i="21"/>
  <c r="V137" i="21"/>
  <c r="G137" i="21"/>
  <c r="F137" i="21"/>
  <c r="V136" i="21"/>
  <c r="G136" i="21"/>
  <c r="F136" i="21"/>
  <c r="V135" i="21"/>
  <c r="G135" i="21"/>
  <c r="F135" i="21"/>
  <c r="V134" i="21"/>
  <c r="G134" i="21"/>
  <c r="F134" i="21"/>
  <c r="V133" i="21"/>
  <c r="G133" i="21"/>
  <c r="F133" i="21"/>
  <c r="V132" i="21"/>
  <c r="G132" i="21"/>
  <c r="F132" i="21"/>
  <c r="V131" i="21"/>
  <c r="G131" i="21"/>
  <c r="F131" i="21"/>
  <c r="V130" i="21"/>
  <c r="G130" i="21"/>
  <c r="F130" i="21"/>
  <c r="V129" i="21"/>
  <c r="G129" i="21"/>
  <c r="F129" i="21"/>
  <c r="V128" i="21"/>
  <c r="G128" i="21"/>
  <c r="F128" i="21"/>
  <c r="V127" i="21"/>
  <c r="G127" i="21"/>
  <c r="F127" i="21"/>
  <c r="V126" i="21"/>
  <c r="G126" i="21"/>
  <c r="F126" i="21"/>
  <c r="V125" i="21"/>
  <c r="G125" i="21"/>
  <c r="F125" i="21"/>
  <c r="V124" i="21"/>
  <c r="G124" i="21"/>
  <c r="F124" i="21"/>
  <c r="V123" i="21"/>
  <c r="G123" i="21"/>
  <c r="F123" i="21"/>
  <c r="V122" i="21"/>
  <c r="G122" i="21"/>
  <c r="F122" i="21"/>
  <c r="V121" i="21"/>
  <c r="G121" i="21"/>
  <c r="F121" i="21"/>
  <c r="V120" i="21"/>
  <c r="G120" i="21"/>
  <c r="F120" i="21"/>
  <c r="V119" i="21"/>
  <c r="G119" i="21"/>
  <c r="F119" i="21"/>
  <c r="V118" i="21"/>
  <c r="G118" i="21"/>
  <c r="F118" i="21"/>
  <c r="V117" i="21"/>
  <c r="G117" i="21"/>
  <c r="F117" i="21"/>
  <c r="V116" i="21"/>
  <c r="G116" i="21"/>
  <c r="F116" i="21"/>
  <c r="V115" i="21"/>
  <c r="G115" i="21"/>
  <c r="F115" i="21"/>
  <c r="V114" i="21"/>
  <c r="G114" i="21"/>
  <c r="F114" i="21"/>
  <c r="V113" i="21"/>
  <c r="G113" i="21"/>
  <c r="F113" i="21"/>
  <c r="V112" i="21"/>
  <c r="G112" i="21"/>
  <c r="F112" i="21"/>
  <c r="V111" i="21"/>
  <c r="G111" i="21"/>
  <c r="F111" i="21"/>
  <c r="V110" i="21"/>
  <c r="G110" i="21"/>
  <c r="F110" i="21"/>
  <c r="V109" i="21"/>
  <c r="G109" i="21"/>
  <c r="F109" i="21"/>
  <c r="V108" i="21"/>
  <c r="G108" i="21"/>
  <c r="F108" i="21"/>
  <c r="V107" i="21"/>
  <c r="G107" i="21"/>
  <c r="F107" i="21"/>
  <c r="V106" i="21"/>
  <c r="G106" i="21"/>
  <c r="F106" i="21"/>
  <c r="V105" i="21"/>
  <c r="G105" i="21"/>
  <c r="F105" i="21"/>
  <c r="V104" i="21"/>
  <c r="G104" i="21"/>
  <c r="F104" i="21"/>
  <c r="V103" i="21"/>
  <c r="G103" i="21"/>
  <c r="F103" i="21"/>
  <c r="V102" i="21"/>
  <c r="G102" i="21"/>
  <c r="F102" i="21"/>
  <c r="V101" i="21"/>
  <c r="K101" i="21"/>
  <c r="G101" i="21"/>
  <c r="F101" i="21"/>
  <c r="V100" i="21"/>
  <c r="G100" i="21"/>
  <c r="F100" i="21"/>
  <c r="V99" i="21"/>
  <c r="G99" i="21"/>
  <c r="F99" i="21"/>
  <c r="V98" i="21"/>
  <c r="G98" i="21"/>
  <c r="F98" i="21"/>
  <c r="V97" i="21"/>
  <c r="G97" i="21"/>
  <c r="F97" i="21"/>
  <c r="V96" i="21"/>
  <c r="G96" i="21"/>
  <c r="F96" i="21"/>
  <c r="V95" i="21"/>
  <c r="G95" i="21"/>
  <c r="F95" i="21"/>
  <c r="V94" i="21"/>
  <c r="G94" i="21"/>
  <c r="F94" i="21"/>
  <c r="V93" i="21"/>
  <c r="G93" i="21"/>
  <c r="F93" i="21"/>
  <c r="V92" i="21"/>
  <c r="G92" i="21"/>
  <c r="F92" i="21"/>
  <c r="V91" i="21"/>
  <c r="G91" i="21"/>
  <c r="F91" i="21"/>
  <c r="V90" i="21"/>
  <c r="G90" i="21"/>
  <c r="F90" i="21"/>
  <c r="V89" i="21"/>
  <c r="G89" i="21"/>
  <c r="F89" i="21"/>
  <c r="V88" i="21"/>
  <c r="G88" i="21"/>
  <c r="F88" i="21"/>
  <c r="V87" i="21"/>
  <c r="G87" i="21"/>
  <c r="F87" i="21"/>
  <c r="V86" i="21"/>
  <c r="G86" i="21"/>
  <c r="F86" i="21"/>
  <c r="V85" i="21"/>
  <c r="G85" i="21"/>
  <c r="F85" i="21"/>
  <c r="V84" i="21"/>
  <c r="G84" i="21"/>
  <c r="F84" i="21"/>
  <c r="V83" i="21"/>
  <c r="G83" i="21"/>
  <c r="F83" i="21"/>
  <c r="V82" i="21"/>
  <c r="G82" i="21"/>
  <c r="F82" i="21"/>
  <c r="V81" i="21"/>
  <c r="G81" i="21"/>
  <c r="F81" i="21"/>
  <c r="V80" i="21"/>
  <c r="G80" i="21"/>
  <c r="F80" i="21"/>
  <c r="V79" i="21"/>
  <c r="G79" i="21"/>
  <c r="F79" i="21"/>
  <c r="V78" i="21"/>
  <c r="G78" i="21"/>
  <c r="F78" i="21"/>
  <c r="V77" i="21"/>
  <c r="G77" i="21"/>
  <c r="F77" i="21"/>
  <c r="V76" i="21"/>
  <c r="G76" i="21"/>
  <c r="F76" i="21"/>
  <c r="V75" i="21"/>
  <c r="G75" i="21"/>
  <c r="F75" i="21"/>
  <c r="V74" i="21"/>
  <c r="G74" i="21"/>
  <c r="F74" i="21"/>
  <c r="V73" i="21"/>
  <c r="G73" i="21"/>
  <c r="F73" i="21"/>
  <c r="V72" i="21"/>
  <c r="F72" i="21"/>
  <c r="V71" i="21"/>
  <c r="F71" i="21"/>
  <c r="V70" i="21"/>
  <c r="F70" i="21"/>
  <c r="V69" i="21"/>
  <c r="F69" i="21"/>
  <c r="V68" i="21"/>
  <c r="F68" i="21"/>
  <c r="V67" i="21"/>
  <c r="F67" i="21"/>
  <c r="V66" i="21"/>
  <c r="F66" i="21"/>
  <c r="V65" i="21"/>
  <c r="G65" i="21"/>
  <c r="F65" i="21"/>
  <c r="V64" i="21"/>
  <c r="F64" i="21"/>
  <c r="V63" i="21"/>
  <c r="F63" i="21"/>
  <c r="V62" i="21"/>
  <c r="F62" i="21"/>
  <c r="V61" i="21"/>
  <c r="F61" i="21"/>
  <c r="V60" i="21"/>
  <c r="F60" i="21"/>
  <c r="V59" i="21"/>
  <c r="F59" i="21"/>
  <c r="V58" i="21"/>
  <c r="F58" i="21"/>
  <c r="V57" i="21"/>
  <c r="F57" i="21"/>
  <c r="V56" i="21"/>
  <c r="F56" i="21"/>
  <c r="V55" i="21"/>
  <c r="F55" i="21"/>
  <c r="V54" i="21"/>
  <c r="F54" i="21"/>
  <c r="V53" i="21"/>
  <c r="F53" i="21"/>
  <c r="V52" i="21"/>
  <c r="F52" i="21"/>
  <c r="V51" i="21"/>
  <c r="F51" i="21"/>
  <c r="V50" i="21"/>
  <c r="F50" i="21"/>
  <c r="V49" i="21"/>
  <c r="F49" i="21"/>
  <c r="V48" i="21"/>
  <c r="F48" i="21"/>
  <c r="V47" i="21"/>
  <c r="F47" i="21"/>
  <c r="V46" i="21"/>
  <c r="F46" i="21"/>
  <c r="V45" i="21"/>
  <c r="G45" i="21"/>
  <c r="F45" i="21"/>
  <c r="V44" i="21"/>
  <c r="F44" i="21"/>
  <c r="V43" i="21"/>
  <c r="F43" i="21"/>
  <c r="V42" i="21"/>
  <c r="F42" i="21"/>
  <c r="V41" i="21"/>
  <c r="G41" i="21"/>
  <c r="F41" i="21"/>
  <c r="V40" i="21"/>
  <c r="G40" i="21"/>
  <c r="F40" i="21"/>
  <c r="V39" i="21"/>
  <c r="G39" i="21"/>
  <c r="F39" i="21"/>
  <c r="V38" i="21"/>
  <c r="G38" i="21"/>
  <c r="F38" i="21"/>
  <c r="V37" i="21"/>
  <c r="G37" i="21"/>
  <c r="F37" i="21"/>
  <c r="V36" i="21"/>
  <c r="G36" i="21"/>
  <c r="F36" i="21"/>
  <c r="V35" i="21"/>
  <c r="G35" i="21"/>
  <c r="F35" i="21"/>
  <c r="V34" i="21"/>
  <c r="G34" i="21"/>
  <c r="F34" i="21"/>
  <c r="V33" i="21"/>
  <c r="G33" i="21"/>
  <c r="F33" i="21"/>
  <c r="V32" i="21"/>
  <c r="G32" i="21"/>
  <c r="F32" i="21"/>
  <c r="V31" i="21"/>
  <c r="G31" i="21"/>
  <c r="F31" i="21"/>
  <c r="V30" i="21"/>
  <c r="G30" i="21"/>
  <c r="F30" i="21"/>
  <c r="V29" i="21"/>
  <c r="G29" i="21"/>
  <c r="F29" i="21"/>
  <c r="V28" i="21"/>
  <c r="G28" i="21"/>
  <c r="F28" i="21"/>
  <c r="V27" i="21"/>
  <c r="G27" i="21"/>
  <c r="F27" i="21"/>
  <c r="V26" i="21"/>
  <c r="G26" i="21"/>
  <c r="F26" i="21"/>
  <c r="V25" i="21"/>
  <c r="G25" i="21"/>
  <c r="F25" i="21"/>
  <c r="V24" i="21"/>
  <c r="G24" i="21"/>
  <c r="F24" i="21"/>
  <c r="V23" i="21"/>
  <c r="G23" i="21"/>
  <c r="F23" i="21"/>
  <c r="V22" i="21"/>
  <c r="G22" i="21"/>
  <c r="F22" i="21"/>
  <c r="V21" i="21"/>
  <c r="G21" i="21"/>
  <c r="F21" i="21"/>
  <c r="V20" i="21"/>
  <c r="G20" i="21"/>
  <c r="F20" i="21"/>
  <c r="V19" i="21"/>
  <c r="N19" i="21"/>
  <c r="L19" i="21"/>
  <c r="K19" i="21"/>
  <c r="J19" i="21"/>
  <c r="I19" i="21"/>
  <c r="H19" i="21"/>
  <c r="G19" i="21"/>
  <c r="F19" i="21"/>
  <c r="E19" i="21"/>
  <c r="V18" i="21"/>
  <c r="G18" i="21"/>
  <c r="F18" i="21"/>
  <c r="V17" i="21"/>
  <c r="G17" i="21"/>
  <c r="F17" i="21"/>
  <c r="V16" i="21"/>
  <c r="G16" i="21"/>
  <c r="F16" i="21"/>
  <c r="I11" i="21"/>
  <c r="H11" i="21"/>
  <c r="F545" i="20"/>
  <c r="F544" i="20"/>
  <c r="V543" i="20"/>
  <c r="N543" i="20"/>
  <c r="L543" i="20"/>
  <c r="K543" i="20"/>
  <c r="J543" i="20"/>
  <c r="I543" i="20"/>
  <c r="H543" i="20"/>
  <c r="G543" i="20"/>
  <c r="F543" i="20"/>
  <c r="E543" i="20"/>
  <c r="V541" i="20"/>
  <c r="N541" i="20"/>
  <c r="L541" i="20"/>
  <c r="K541" i="20"/>
  <c r="J541" i="20"/>
  <c r="I541" i="20"/>
  <c r="H541" i="20"/>
  <c r="G541" i="20"/>
  <c r="F541" i="20"/>
  <c r="E541" i="20"/>
  <c r="V540" i="20"/>
  <c r="G540" i="20"/>
  <c r="F540" i="20"/>
  <c r="V539" i="20"/>
  <c r="G539" i="20"/>
  <c r="F539" i="20"/>
  <c r="V538" i="20"/>
  <c r="N538" i="20"/>
  <c r="L538" i="20"/>
  <c r="K538" i="20"/>
  <c r="J538" i="20"/>
  <c r="I538" i="20"/>
  <c r="H538" i="20"/>
  <c r="G538" i="20"/>
  <c r="F538" i="20"/>
  <c r="E538" i="20"/>
  <c r="V537" i="20"/>
  <c r="G537" i="20"/>
  <c r="F537" i="20"/>
  <c r="V536" i="20"/>
  <c r="G536" i="20"/>
  <c r="F536" i="20"/>
  <c r="V535" i="20"/>
  <c r="G535" i="20"/>
  <c r="F535" i="20"/>
  <c r="V534" i="20"/>
  <c r="N534" i="20"/>
  <c r="L534" i="20"/>
  <c r="K534" i="20"/>
  <c r="J534" i="20"/>
  <c r="I534" i="20"/>
  <c r="H534" i="20"/>
  <c r="G534" i="20"/>
  <c r="F534" i="20"/>
  <c r="E534" i="20"/>
  <c r="V533" i="20"/>
  <c r="G533" i="20"/>
  <c r="F533" i="20"/>
  <c r="V532" i="20"/>
  <c r="G532" i="20"/>
  <c r="F532" i="20"/>
  <c r="V531" i="20"/>
  <c r="G531" i="20"/>
  <c r="F531" i="20"/>
  <c r="V530" i="20"/>
  <c r="G530" i="20"/>
  <c r="F530" i="20"/>
  <c r="V529" i="20"/>
  <c r="N529" i="20"/>
  <c r="L529" i="20"/>
  <c r="K529" i="20"/>
  <c r="J529" i="20"/>
  <c r="I529" i="20"/>
  <c r="H529" i="20"/>
  <c r="G529" i="20"/>
  <c r="F529" i="20"/>
  <c r="E529" i="20"/>
  <c r="V528" i="20"/>
  <c r="G528" i="20"/>
  <c r="F528" i="20"/>
  <c r="V527" i="20"/>
  <c r="G527" i="20"/>
  <c r="F527" i="20"/>
  <c r="V526" i="20"/>
  <c r="N526" i="20"/>
  <c r="L526" i="20"/>
  <c r="K526" i="20"/>
  <c r="J526" i="20"/>
  <c r="I526" i="20"/>
  <c r="H526" i="20"/>
  <c r="G526" i="20"/>
  <c r="F526" i="20"/>
  <c r="E526" i="20"/>
  <c r="G525" i="20"/>
  <c r="F525" i="20"/>
  <c r="V524" i="20"/>
  <c r="G524" i="20"/>
  <c r="F524" i="20"/>
  <c r="V523" i="20"/>
  <c r="N523" i="20"/>
  <c r="L523" i="20"/>
  <c r="K523" i="20"/>
  <c r="J523" i="20"/>
  <c r="I523" i="20"/>
  <c r="H523" i="20"/>
  <c r="G523" i="20"/>
  <c r="F523" i="20"/>
  <c r="E523" i="20"/>
  <c r="V522" i="20"/>
  <c r="G522" i="20"/>
  <c r="F522" i="20"/>
  <c r="V521" i="20"/>
  <c r="N521" i="20"/>
  <c r="L521" i="20"/>
  <c r="K521" i="20"/>
  <c r="J521" i="20"/>
  <c r="I521" i="20"/>
  <c r="H521" i="20"/>
  <c r="G521" i="20"/>
  <c r="F521" i="20"/>
  <c r="E521" i="20"/>
  <c r="V520" i="20"/>
  <c r="G520" i="20"/>
  <c r="F520" i="20"/>
  <c r="V519" i="20"/>
  <c r="G519" i="20"/>
  <c r="F519" i="20"/>
  <c r="V518" i="20"/>
  <c r="G518" i="20"/>
  <c r="F518" i="20"/>
  <c r="V517" i="20"/>
  <c r="G517" i="20"/>
  <c r="F517" i="20"/>
  <c r="V516" i="20"/>
  <c r="N516" i="20"/>
  <c r="L516" i="20"/>
  <c r="K516" i="20"/>
  <c r="J516" i="20"/>
  <c r="I516" i="20"/>
  <c r="H516" i="20"/>
  <c r="G516" i="20"/>
  <c r="F516" i="20"/>
  <c r="E516" i="20"/>
  <c r="V515" i="20"/>
  <c r="G515" i="20"/>
  <c r="F515" i="20"/>
  <c r="V514" i="20"/>
  <c r="N514" i="20"/>
  <c r="L514" i="20"/>
  <c r="K514" i="20"/>
  <c r="J514" i="20"/>
  <c r="I514" i="20"/>
  <c r="H514" i="20"/>
  <c r="G514" i="20"/>
  <c r="F514" i="20"/>
  <c r="E514" i="20"/>
  <c r="V513" i="20"/>
  <c r="G513" i="20"/>
  <c r="F513" i="20"/>
  <c r="N512" i="20"/>
  <c r="L512" i="20"/>
  <c r="K512" i="20"/>
  <c r="J512" i="20"/>
  <c r="I512" i="20"/>
  <c r="H512" i="20"/>
  <c r="G512" i="20"/>
  <c r="F512" i="20"/>
  <c r="E512" i="20"/>
  <c r="G511" i="20"/>
  <c r="F511" i="20"/>
  <c r="G510" i="20"/>
  <c r="F510" i="20"/>
  <c r="V509" i="20"/>
  <c r="N509" i="20"/>
  <c r="L509" i="20"/>
  <c r="K509" i="20"/>
  <c r="J509" i="20"/>
  <c r="I509" i="20"/>
  <c r="H509" i="20"/>
  <c r="G509" i="20"/>
  <c r="F509" i="20"/>
  <c r="E509" i="20"/>
  <c r="V508" i="20"/>
  <c r="G508" i="20"/>
  <c r="F508" i="20"/>
  <c r="V507" i="20"/>
  <c r="G507" i="20"/>
  <c r="F507" i="20"/>
  <c r="V506" i="20"/>
  <c r="G506" i="20"/>
  <c r="F506" i="20"/>
  <c r="V505" i="20"/>
  <c r="G505" i="20"/>
  <c r="F505" i="20"/>
  <c r="V504" i="20"/>
  <c r="G504" i="20"/>
  <c r="F504" i="20"/>
  <c r="V503" i="20"/>
  <c r="G503" i="20"/>
  <c r="F503" i="20"/>
  <c r="V502" i="20"/>
  <c r="G502" i="20"/>
  <c r="F502" i="20"/>
  <c r="V501" i="20"/>
  <c r="G501" i="20"/>
  <c r="F501" i="20"/>
  <c r="V500" i="20"/>
  <c r="G500" i="20"/>
  <c r="F500" i="20"/>
  <c r="V499" i="20"/>
  <c r="G499" i="20"/>
  <c r="F499" i="20"/>
  <c r="V498" i="20"/>
  <c r="G498" i="20"/>
  <c r="F498" i="20"/>
  <c r="V497" i="20"/>
  <c r="G497" i="20"/>
  <c r="F497" i="20"/>
  <c r="V496" i="20"/>
  <c r="G496" i="20"/>
  <c r="F496" i="20"/>
  <c r="V495" i="20"/>
  <c r="G495" i="20"/>
  <c r="F495" i="20"/>
  <c r="V494" i="20"/>
  <c r="G494" i="20"/>
  <c r="F494" i="20"/>
  <c r="V493" i="20"/>
  <c r="G493" i="20"/>
  <c r="F493" i="20"/>
  <c r="V492" i="20"/>
  <c r="G492" i="20"/>
  <c r="F492" i="20"/>
  <c r="V491" i="20"/>
  <c r="G491" i="20"/>
  <c r="F491" i="20"/>
  <c r="V490" i="20"/>
  <c r="G490" i="20"/>
  <c r="F490" i="20"/>
  <c r="V489" i="20"/>
  <c r="G489" i="20"/>
  <c r="F489" i="20"/>
  <c r="V488" i="20"/>
  <c r="G488" i="20"/>
  <c r="F488" i="20"/>
  <c r="V487" i="20"/>
  <c r="G487" i="20"/>
  <c r="F487" i="20"/>
  <c r="V486" i="20"/>
  <c r="G486" i="20"/>
  <c r="F486" i="20"/>
  <c r="V485" i="20"/>
  <c r="G485" i="20"/>
  <c r="F485" i="20"/>
  <c r="V484" i="20"/>
  <c r="G484" i="20"/>
  <c r="F484" i="20"/>
  <c r="V483" i="20"/>
  <c r="G483" i="20"/>
  <c r="F483" i="20"/>
  <c r="V482" i="20"/>
  <c r="G482" i="20"/>
  <c r="F482" i="20"/>
  <c r="V481" i="20"/>
  <c r="G481" i="20"/>
  <c r="F481" i="20"/>
  <c r="V480" i="20"/>
  <c r="G480" i="20"/>
  <c r="F480" i="20"/>
  <c r="V479" i="20"/>
  <c r="G479" i="20"/>
  <c r="F479" i="20"/>
  <c r="V478" i="20"/>
  <c r="N478" i="20"/>
  <c r="L478" i="20"/>
  <c r="K478" i="20"/>
  <c r="J478" i="20"/>
  <c r="I478" i="20"/>
  <c r="H478" i="20"/>
  <c r="G478" i="20"/>
  <c r="F478" i="20"/>
  <c r="E478" i="20"/>
  <c r="V477" i="20"/>
  <c r="G477" i="20"/>
  <c r="F477" i="20"/>
  <c r="V476" i="20"/>
  <c r="G476" i="20"/>
  <c r="F476" i="20"/>
  <c r="V475" i="20"/>
  <c r="G475" i="20"/>
  <c r="F475" i="20"/>
  <c r="V474" i="20"/>
  <c r="G474" i="20"/>
  <c r="F474" i="20"/>
  <c r="V473" i="20"/>
  <c r="G473" i="20"/>
  <c r="F473" i="20"/>
  <c r="V472" i="20"/>
  <c r="G472" i="20"/>
  <c r="F472" i="20"/>
  <c r="V471" i="20"/>
  <c r="G471" i="20"/>
  <c r="F471" i="20"/>
  <c r="V470" i="20"/>
  <c r="G470" i="20"/>
  <c r="F470" i="20"/>
  <c r="V469" i="20"/>
  <c r="G469" i="20"/>
  <c r="F469" i="20"/>
  <c r="V468" i="20"/>
  <c r="G468" i="20"/>
  <c r="F468" i="20"/>
  <c r="V467" i="20"/>
  <c r="G467" i="20"/>
  <c r="F467" i="20"/>
  <c r="V466" i="20"/>
  <c r="G466" i="20"/>
  <c r="F466" i="20"/>
  <c r="V465" i="20"/>
  <c r="G465" i="20"/>
  <c r="F465" i="20"/>
  <c r="V464" i="20"/>
  <c r="F464" i="20"/>
  <c r="V463" i="20"/>
  <c r="F463" i="20"/>
  <c r="V462" i="20"/>
  <c r="N462" i="20"/>
  <c r="L462" i="20"/>
  <c r="K462" i="20"/>
  <c r="J462" i="20"/>
  <c r="I462" i="20"/>
  <c r="H462" i="20"/>
  <c r="G462" i="20"/>
  <c r="F462" i="20"/>
  <c r="E462" i="20"/>
  <c r="V461" i="20"/>
  <c r="G461" i="20"/>
  <c r="F461" i="20"/>
  <c r="V460" i="20"/>
  <c r="G460" i="20"/>
  <c r="F460" i="20"/>
  <c r="V459" i="20"/>
  <c r="G459" i="20"/>
  <c r="F459" i="20"/>
  <c r="V458" i="20"/>
  <c r="G458" i="20"/>
  <c r="F458" i="20"/>
  <c r="V457" i="20"/>
  <c r="G457" i="20"/>
  <c r="F457" i="20"/>
  <c r="V456" i="20"/>
  <c r="G456" i="20"/>
  <c r="F456" i="20"/>
  <c r="V455" i="20"/>
  <c r="G455" i="20"/>
  <c r="F455" i="20"/>
  <c r="V454" i="20"/>
  <c r="G454" i="20"/>
  <c r="F454" i="20"/>
  <c r="V453" i="20"/>
  <c r="G453" i="20"/>
  <c r="F453" i="20"/>
  <c r="V452" i="20"/>
  <c r="G452" i="20"/>
  <c r="F452" i="20"/>
  <c r="V451" i="20"/>
  <c r="G451" i="20"/>
  <c r="F451" i="20"/>
  <c r="V450" i="20"/>
  <c r="G450" i="20"/>
  <c r="F450" i="20"/>
  <c r="V449" i="20"/>
  <c r="G449" i="20"/>
  <c r="F449" i="20"/>
  <c r="V448" i="20"/>
  <c r="G448" i="20"/>
  <c r="F448" i="20"/>
  <c r="V447" i="20"/>
  <c r="G447" i="20"/>
  <c r="F447" i="20"/>
  <c r="V446" i="20"/>
  <c r="G446" i="20"/>
  <c r="F446" i="20"/>
  <c r="V445" i="20"/>
  <c r="G445" i="20"/>
  <c r="F445" i="20"/>
  <c r="V444" i="20"/>
  <c r="G444" i="20"/>
  <c r="F444" i="20"/>
  <c r="V443" i="20"/>
  <c r="G443" i="20"/>
  <c r="F443" i="20"/>
  <c r="V442" i="20"/>
  <c r="G442" i="20"/>
  <c r="F442" i="20"/>
  <c r="V441" i="20"/>
  <c r="G441" i="20"/>
  <c r="F441" i="20"/>
  <c r="V440" i="20"/>
  <c r="G440" i="20"/>
  <c r="F440" i="20"/>
  <c r="V439" i="20"/>
  <c r="G439" i="20"/>
  <c r="F439" i="20"/>
  <c r="V438" i="20"/>
  <c r="G438" i="20"/>
  <c r="F438" i="20"/>
  <c r="V437" i="20"/>
  <c r="G437" i="20"/>
  <c r="F437" i="20"/>
  <c r="V436" i="20"/>
  <c r="G436" i="20"/>
  <c r="F436" i="20"/>
  <c r="V435" i="20"/>
  <c r="G435" i="20"/>
  <c r="F435" i="20"/>
  <c r="V434" i="20"/>
  <c r="G434" i="20"/>
  <c r="F434" i="20"/>
  <c r="V433" i="20"/>
  <c r="G433" i="20"/>
  <c r="F433" i="20"/>
  <c r="V432" i="20"/>
  <c r="F432" i="20"/>
  <c r="V431" i="20"/>
  <c r="F431" i="20"/>
  <c r="V430" i="20"/>
  <c r="F430" i="20"/>
  <c r="V429" i="20"/>
  <c r="F429" i="20"/>
  <c r="V428" i="20"/>
  <c r="F428" i="20"/>
  <c r="V427" i="20"/>
  <c r="F427" i="20"/>
  <c r="V426" i="20"/>
  <c r="F426" i="20"/>
  <c r="V425" i="20"/>
  <c r="F425" i="20"/>
  <c r="V424" i="20"/>
  <c r="F424" i="20"/>
  <c r="V423" i="20"/>
  <c r="F423" i="20"/>
  <c r="V422" i="20"/>
  <c r="G422" i="20"/>
  <c r="F422" i="20"/>
  <c r="V421" i="20"/>
  <c r="G421" i="20"/>
  <c r="F421" i="20"/>
  <c r="V420" i="20"/>
  <c r="G420" i="20"/>
  <c r="F420" i="20"/>
  <c r="V419" i="20"/>
  <c r="G419" i="20"/>
  <c r="F419" i="20"/>
  <c r="V418" i="20"/>
  <c r="G418" i="20"/>
  <c r="F418" i="20"/>
  <c r="V417" i="20"/>
  <c r="G417" i="20"/>
  <c r="F417" i="20"/>
  <c r="V416" i="20"/>
  <c r="N416" i="20"/>
  <c r="L416" i="20"/>
  <c r="K416" i="20"/>
  <c r="J416" i="20"/>
  <c r="I416" i="20"/>
  <c r="H416" i="20"/>
  <c r="G416" i="20"/>
  <c r="F416" i="20"/>
  <c r="E416" i="20"/>
  <c r="V415" i="20"/>
  <c r="F415" i="20"/>
  <c r="E415" i="20"/>
  <c r="V414" i="20"/>
  <c r="G414" i="20"/>
  <c r="F414" i="20"/>
  <c r="V413" i="20"/>
  <c r="G413" i="20"/>
  <c r="F413" i="20"/>
  <c r="V412" i="20"/>
  <c r="G412" i="20"/>
  <c r="F412" i="20"/>
  <c r="V411" i="20"/>
  <c r="G411" i="20"/>
  <c r="F411" i="20"/>
  <c r="V410" i="20"/>
  <c r="G410" i="20"/>
  <c r="F410" i="20"/>
  <c r="V409" i="20"/>
  <c r="G409" i="20"/>
  <c r="F409" i="20"/>
  <c r="V408" i="20"/>
  <c r="G408" i="20"/>
  <c r="F408" i="20"/>
  <c r="V407" i="20"/>
  <c r="G407" i="20"/>
  <c r="F407" i="20"/>
  <c r="V406" i="20"/>
  <c r="G406" i="20"/>
  <c r="F406" i="20"/>
  <c r="V405" i="20"/>
  <c r="G405" i="20"/>
  <c r="F405" i="20"/>
  <c r="V404" i="20"/>
  <c r="G404" i="20"/>
  <c r="F404" i="20"/>
  <c r="V403" i="20"/>
  <c r="G403" i="20"/>
  <c r="F403" i="20"/>
  <c r="V402" i="20"/>
  <c r="G402" i="20"/>
  <c r="F402" i="20"/>
  <c r="V401" i="20"/>
  <c r="G401" i="20"/>
  <c r="F401" i="20"/>
  <c r="V400" i="20"/>
  <c r="G400" i="20"/>
  <c r="F400" i="20"/>
  <c r="V399" i="20"/>
  <c r="G399" i="20"/>
  <c r="F399" i="20"/>
  <c r="V398" i="20"/>
  <c r="G398" i="20"/>
  <c r="F398" i="20"/>
  <c r="V397" i="20"/>
  <c r="G397" i="20"/>
  <c r="F397" i="20"/>
  <c r="V396" i="20"/>
  <c r="G396" i="20"/>
  <c r="F396" i="20"/>
  <c r="V395" i="20"/>
  <c r="G395" i="20"/>
  <c r="F395" i="20"/>
  <c r="V394" i="20"/>
  <c r="G394" i="20"/>
  <c r="F394" i="20"/>
  <c r="V393" i="20"/>
  <c r="G393" i="20"/>
  <c r="F393" i="20"/>
  <c r="V392" i="20"/>
  <c r="G392" i="20"/>
  <c r="F392" i="20"/>
  <c r="V391" i="20"/>
  <c r="G391" i="20"/>
  <c r="F391" i="20"/>
  <c r="V390" i="20"/>
  <c r="G390" i="20"/>
  <c r="F390" i="20"/>
  <c r="V389" i="20"/>
  <c r="G389" i="20"/>
  <c r="F389" i="20"/>
  <c r="V388" i="20"/>
  <c r="G388" i="20"/>
  <c r="F388" i="20"/>
  <c r="V387" i="20"/>
  <c r="G387" i="20"/>
  <c r="F387" i="20"/>
  <c r="V386" i="20"/>
  <c r="G386" i="20"/>
  <c r="F386" i="20"/>
  <c r="V385" i="20"/>
  <c r="G385" i="20"/>
  <c r="F385" i="20"/>
  <c r="V384" i="20"/>
  <c r="G384" i="20"/>
  <c r="F384" i="20"/>
  <c r="V383" i="20"/>
  <c r="G383" i="20"/>
  <c r="F383" i="20"/>
  <c r="V382" i="20"/>
  <c r="N382" i="20"/>
  <c r="L382" i="20"/>
  <c r="K382" i="20"/>
  <c r="J382" i="20"/>
  <c r="I382" i="20"/>
  <c r="H382" i="20"/>
  <c r="G382" i="20"/>
  <c r="F382" i="20"/>
  <c r="E382" i="20"/>
  <c r="V381" i="20"/>
  <c r="G381" i="20"/>
  <c r="F381" i="20"/>
  <c r="V380" i="20"/>
  <c r="G380" i="20"/>
  <c r="F380" i="20"/>
  <c r="V379" i="20"/>
  <c r="G379" i="20"/>
  <c r="F379" i="20"/>
  <c r="V378" i="20"/>
  <c r="G378" i="20"/>
  <c r="F378" i="20"/>
  <c r="V377" i="20"/>
  <c r="G377" i="20"/>
  <c r="F377" i="20"/>
  <c r="V376" i="20"/>
  <c r="G376" i="20"/>
  <c r="F376" i="20"/>
  <c r="V375" i="20"/>
  <c r="G375" i="20"/>
  <c r="F375" i="20"/>
  <c r="V374" i="20"/>
  <c r="G374" i="20"/>
  <c r="F374" i="20"/>
  <c r="V373" i="20"/>
  <c r="G373" i="20"/>
  <c r="F373" i="20"/>
  <c r="V372" i="20"/>
  <c r="G372" i="20"/>
  <c r="F372" i="20"/>
  <c r="V371" i="20"/>
  <c r="G371" i="20"/>
  <c r="F371" i="20"/>
  <c r="V370" i="20"/>
  <c r="G370" i="20"/>
  <c r="F370" i="20"/>
  <c r="V369" i="20"/>
  <c r="G369" i="20"/>
  <c r="F369" i="20"/>
  <c r="V368" i="20"/>
  <c r="G368" i="20"/>
  <c r="F368" i="20"/>
  <c r="V367" i="20"/>
  <c r="G367" i="20"/>
  <c r="F367" i="20"/>
  <c r="V366" i="20"/>
  <c r="G366" i="20"/>
  <c r="F366" i="20"/>
  <c r="V365" i="20"/>
  <c r="G365" i="20"/>
  <c r="F365" i="20"/>
  <c r="V364" i="20"/>
  <c r="G364" i="20"/>
  <c r="F364" i="20"/>
  <c r="V363" i="20"/>
  <c r="G363" i="20"/>
  <c r="F363" i="20"/>
  <c r="V362" i="20"/>
  <c r="G362" i="20"/>
  <c r="F362" i="20"/>
  <c r="V361" i="20"/>
  <c r="G361" i="20"/>
  <c r="F361" i="20"/>
  <c r="V360" i="20"/>
  <c r="G360" i="20"/>
  <c r="F360" i="20"/>
  <c r="V359" i="20"/>
  <c r="G359" i="20"/>
  <c r="F359" i="20"/>
  <c r="V358" i="20"/>
  <c r="G358" i="20"/>
  <c r="F358" i="20"/>
  <c r="V357" i="20"/>
  <c r="G357" i="20"/>
  <c r="F357" i="20"/>
  <c r="V356" i="20"/>
  <c r="G356" i="20"/>
  <c r="F356" i="20"/>
  <c r="V355" i="20"/>
  <c r="G355" i="20"/>
  <c r="F355" i="20"/>
  <c r="V354" i="20"/>
  <c r="G354" i="20"/>
  <c r="F354" i="20"/>
  <c r="V353" i="20"/>
  <c r="G353" i="20"/>
  <c r="F353" i="20"/>
  <c r="V352" i="20"/>
  <c r="G352" i="20"/>
  <c r="F352" i="20"/>
  <c r="V351" i="20"/>
  <c r="G351" i="20"/>
  <c r="F351" i="20"/>
  <c r="V350" i="20"/>
  <c r="G350" i="20"/>
  <c r="F350" i="20"/>
  <c r="V349" i="20"/>
  <c r="G349" i="20"/>
  <c r="F349" i="20"/>
  <c r="V348" i="20"/>
  <c r="G348" i="20"/>
  <c r="F348" i="20"/>
  <c r="V347" i="20"/>
  <c r="G347" i="20"/>
  <c r="F347" i="20"/>
  <c r="V346" i="20"/>
  <c r="G346" i="20"/>
  <c r="F346" i="20"/>
  <c r="V345" i="20"/>
  <c r="G345" i="20"/>
  <c r="F345" i="20"/>
  <c r="V344" i="20"/>
  <c r="G344" i="20"/>
  <c r="F344" i="20"/>
  <c r="V343" i="20"/>
  <c r="G343" i="20"/>
  <c r="F343" i="20"/>
  <c r="V342" i="20"/>
  <c r="G342" i="20"/>
  <c r="F342" i="20"/>
  <c r="V341" i="20"/>
  <c r="G341" i="20"/>
  <c r="F341" i="20"/>
  <c r="V340" i="20"/>
  <c r="G340" i="20"/>
  <c r="F340" i="20"/>
  <c r="V339" i="20"/>
  <c r="G339" i="20"/>
  <c r="F339" i="20"/>
  <c r="V338" i="20"/>
  <c r="G338" i="20"/>
  <c r="F338" i="20"/>
  <c r="V337" i="20"/>
  <c r="G337" i="20"/>
  <c r="F337" i="20"/>
  <c r="V336" i="20"/>
  <c r="G336" i="20"/>
  <c r="F336" i="20"/>
  <c r="V335" i="20"/>
  <c r="G335" i="20"/>
  <c r="F335" i="20"/>
  <c r="V334" i="20"/>
  <c r="G334" i="20"/>
  <c r="F334" i="20"/>
  <c r="V333" i="20"/>
  <c r="G333" i="20"/>
  <c r="F333" i="20"/>
  <c r="V332" i="20"/>
  <c r="G332" i="20"/>
  <c r="F332" i="20"/>
  <c r="V331" i="20"/>
  <c r="G331" i="20"/>
  <c r="F331" i="20"/>
  <c r="V330" i="20"/>
  <c r="G330" i="20"/>
  <c r="F330" i="20"/>
  <c r="V329" i="20"/>
  <c r="G329" i="20"/>
  <c r="F329" i="20"/>
  <c r="V328" i="20"/>
  <c r="G328" i="20"/>
  <c r="F328" i="20"/>
  <c r="V327" i="20"/>
  <c r="G327" i="20"/>
  <c r="F327" i="20"/>
  <c r="V326" i="20"/>
  <c r="G326" i="20"/>
  <c r="F326" i="20"/>
  <c r="V325" i="20"/>
  <c r="G325" i="20"/>
  <c r="F325" i="20"/>
  <c r="V324" i="20"/>
  <c r="G324" i="20"/>
  <c r="F324" i="20"/>
  <c r="V323" i="20"/>
  <c r="G323" i="20"/>
  <c r="F323" i="20"/>
  <c r="V322" i="20"/>
  <c r="G322" i="20"/>
  <c r="F322" i="20"/>
  <c r="V321" i="20"/>
  <c r="G321" i="20"/>
  <c r="F321" i="20"/>
  <c r="V320" i="20"/>
  <c r="G320" i="20"/>
  <c r="F320" i="20"/>
  <c r="V319" i="20"/>
  <c r="G319" i="20"/>
  <c r="F319" i="20"/>
  <c r="V318" i="20"/>
  <c r="G318" i="20"/>
  <c r="F318" i="20"/>
  <c r="V317" i="20"/>
  <c r="G317" i="20"/>
  <c r="F317" i="20"/>
  <c r="V316" i="20"/>
  <c r="G316" i="20"/>
  <c r="F316" i="20"/>
  <c r="V315" i="20"/>
  <c r="G315" i="20"/>
  <c r="F315" i="20"/>
  <c r="V314" i="20"/>
  <c r="G314" i="20"/>
  <c r="F314" i="20"/>
  <c r="V313" i="20"/>
  <c r="G313" i="20"/>
  <c r="F313" i="20"/>
  <c r="V312" i="20"/>
  <c r="G312" i="20"/>
  <c r="F312" i="20"/>
  <c r="V311" i="20"/>
  <c r="G311" i="20"/>
  <c r="F311" i="20"/>
  <c r="V310" i="20"/>
  <c r="G310" i="20"/>
  <c r="F310" i="20"/>
  <c r="V309" i="20"/>
  <c r="G309" i="20"/>
  <c r="F309" i="20"/>
  <c r="V308" i="20"/>
  <c r="G308" i="20"/>
  <c r="F308" i="20"/>
  <c r="V307" i="20"/>
  <c r="G307" i="20"/>
  <c r="F307" i="20"/>
  <c r="V306" i="20"/>
  <c r="G306" i="20"/>
  <c r="F306" i="20"/>
  <c r="V305" i="20"/>
  <c r="G305" i="20"/>
  <c r="F305" i="20"/>
  <c r="V304" i="20"/>
  <c r="G304" i="20"/>
  <c r="F304" i="20"/>
  <c r="V303" i="20"/>
  <c r="G303" i="20"/>
  <c r="F303" i="20"/>
  <c r="V302" i="20"/>
  <c r="G302" i="20"/>
  <c r="F302" i="20"/>
  <c r="V301" i="20"/>
  <c r="G301" i="20"/>
  <c r="F301" i="20"/>
  <c r="V300" i="20"/>
  <c r="G300" i="20"/>
  <c r="F300" i="20"/>
  <c r="V299" i="20"/>
  <c r="G299" i="20"/>
  <c r="F299" i="20"/>
  <c r="V298" i="20"/>
  <c r="G298" i="20"/>
  <c r="F298" i="20"/>
  <c r="V297" i="20"/>
  <c r="G297" i="20"/>
  <c r="F297" i="20"/>
  <c r="V296" i="20"/>
  <c r="G296" i="20"/>
  <c r="F296" i="20"/>
  <c r="V295" i="20"/>
  <c r="G295" i="20"/>
  <c r="F295" i="20"/>
  <c r="V294" i="20"/>
  <c r="G294" i="20"/>
  <c r="F294" i="20"/>
  <c r="V293" i="20"/>
  <c r="G293" i="20"/>
  <c r="F293" i="20"/>
  <c r="V292" i="20"/>
  <c r="G292" i="20"/>
  <c r="F292" i="20"/>
  <c r="V291" i="20"/>
  <c r="G291" i="20"/>
  <c r="F291" i="20"/>
  <c r="V290" i="20"/>
  <c r="G290" i="20"/>
  <c r="F290" i="20"/>
  <c r="V289" i="20"/>
  <c r="G289" i="20"/>
  <c r="F289" i="20"/>
  <c r="V288" i="20"/>
  <c r="G288" i="20"/>
  <c r="F288" i="20"/>
  <c r="V287" i="20"/>
  <c r="G287" i="20"/>
  <c r="F287" i="20"/>
  <c r="V286" i="20"/>
  <c r="G286" i="20"/>
  <c r="F286" i="20"/>
  <c r="V285" i="20"/>
  <c r="G285" i="20"/>
  <c r="F285" i="20"/>
  <c r="V284" i="20"/>
  <c r="G284" i="20"/>
  <c r="F284" i="20"/>
  <c r="V283" i="20"/>
  <c r="G283" i="20"/>
  <c r="F283" i="20"/>
  <c r="V282" i="20"/>
  <c r="G282" i="20"/>
  <c r="F282" i="20"/>
  <c r="V281" i="20"/>
  <c r="G281" i="20"/>
  <c r="F281" i="20"/>
  <c r="V280" i="20"/>
  <c r="G280" i="20"/>
  <c r="F280" i="20"/>
  <c r="V279" i="20"/>
  <c r="G279" i="20"/>
  <c r="F279" i="20"/>
  <c r="V278" i="20"/>
  <c r="G278" i="20"/>
  <c r="F278" i="20"/>
  <c r="V277" i="20"/>
  <c r="G277" i="20"/>
  <c r="F277" i="20"/>
  <c r="V276" i="20"/>
  <c r="G276" i="20"/>
  <c r="F276" i="20"/>
  <c r="V275" i="20"/>
  <c r="G275" i="20"/>
  <c r="F275" i="20"/>
  <c r="V274" i="20"/>
  <c r="G274" i="20"/>
  <c r="F274" i="20"/>
  <c r="V273" i="20"/>
  <c r="G273" i="20"/>
  <c r="F273" i="20"/>
  <c r="V272" i="20"/>
  <c r="G272" i="20"/>
  <c r="F272" i="20"/>
  <c r="V271" i="20"/>
  <c r="G271" i="20"/>
  <c r="F271" i="20"/>
  <c r="V270" i="20"/>
  <c r="G270" i="20"/>
  <c r="F270" i="20"/>
  <c r="V269" i="20"/>
  <c r="K269" i="20"/>
  <c r="G269" i="20"/>
  <c r="F269" i="20"/>
  <c r="V268" i="20"/>
  <c r="G268" i="20"/>
  <c r="F268" i="20"/>
  <c r="V267" i="20"/>
  <c r="G267" i="20"/>
  <c r="F267" i="20"/>
  <c r="V266" i="20"/>
  <c r="G266" i="20"/>
  <c r="F266" i="20"/>
  <c r="V265" i="20"/>
  <c r="G265" i="20"/>
  <c r="F265" i="20"/>
  <c r="V264" i="20"/>
  <c r="G264" i="20"/>
  <c r="F264" i="20"/>
  <c r="V263" i="20"/>
  <c r="G263" i="20"/>
  <c r="F263" i="20"/>
  <c r="V262" i="20"/>
  <c r="G262" i="20"/>
  <c r="F262" i="20"/>
  <c r="V261" i="20"/>
  <c r="G261" i="20"/>
  <c r="F261" i="20"/>
  <c r="V260" i="20"/>
  <c r="G260" i="20"/>
  <c r="F260" i="20"/>
  <c r="V259" i="20"/>
  <c r="G259" i="20"/>
  <c r="F259" i="20"/>
  <c r="V258" i="20"/>
  <c r="G258" i="20"/>
  <c r="F258" i="20"/>
  <c r="V257" i="20"/>
  <c r="G257" i="20"/>
  <c r="F257" i="20"/>
  <c r="V256" i="20"/>
  <c r="G256" i="20"/>
  <c r="F256" i="20"/>
  <c r="V255" i="20"/>
  <c r="G255" i="20"/>
  <c r="F255" i="20"/>
  <c r="V254" i="20"/>
  <c r="G254" i="20"/>
  <c r="F254" i="20"/>
  <c r="V253" i="20"/>
  <c r="G253" i="20"/>
  <c r="F253" i="20"/>
  <c r="V252" i="20"/>
  <c r="G252" i="20"/>
  <c r="F252" i="20"/>
  <c r="V251" i="20"/>
  <c r="G251" i="20"/>
  <c r="F251" i="20"/>
  <c r="V250" i="20"/>
  <c r="G250" i="20"/>
  <c r="F250" i="20"/>
  <c r="V249" i="20"/>
  <c r="G249" i="20"/>
  <c r="F249" i="20"/>
  <c r="V248" i="20"/>
  <c r="G248" i="20"/>
  <c r="F248" i="20"/>
  <c r="V247" i="20"/>
  <c r="G247" i="20"/>
  <c r="F247" i="20"/>
  <c r="V246" i="20"/>
  <c r="G246" i="20"/>
  <c r="F246" i="20"/>
  <c r="V245" i="20"/>
  <c r="G245" i="20"/>
  <c r="F245" i="20"/>
  <c r="V244" i="20"/>
  <c r="G244" i="20"/>
  <c r="F244" i="20"/>
  <c r="V243" i="20"/>
  <c r="G243" i="20"/>
  <c r="F243" i="20"/>
  <c r="V242" i="20"/>
  <c r="G242" i="20"/>
  <c r="F242" i="20"/>
  <c r="V241" i="20"/>
  <c r="G241" i="20"/>
  <c r="F241" i="20"/>
  <c r="V240" i="20"/>
  <c r="G240" i="20"/>
  <c r="F240" i="20"/>
  <c r="V239" i="20"/>
  <c r="G239" i="20"/>
  <c r="F239" i="20"/>
  <c r="V238" i="20"/>
  <c r="G238" i="20"/>
  <c r="F238" i="20"/>
  <c r="V237" i="20"/>
  <c r="G237" i="20"/>
  <c r="F237" i="20"/>
  <c r="V236" i="20"/>
  <c r="G236" i="20"/>
  <c r="F236" i="20"/>
  <c r="V235" i="20"/>
  <c r="G235" i="20"/>
  <c r="F235" i="20"/>
  <c r="V234" i="20"/>
  <c r="G234" i="20"/>
  <c r="F234" i="20"/>
  <c r="V233" i="20"/>
  <c r="G233" i="20"/>
  <c r="F233" i="20"/>
  <c r="V232" i="20"/>
  <c r="G232" i="20"/>
  <c r="F232" i="20"/>
  <c r="V231" i="20"/>
  <c r="G231" i="20"/>
  <c r="F231" i="20"/>
  <c r="V230" i="20"/>
  <c r="G230" i="20"/>
  <c r="F230" i="20"/>
  <c r="V229" i="20"/>
  <c r="G229" i="20"/>
  <c r="F229" i="20"/>
  <c r="V228" i="20"/>
  <c r="G228" i="20"/>
  <c r="F228" i="20"/>
  <c r="V227" i="20"/>
  <c r="G227" i="20"/>
  <c r="F227" i="20"/>
  <c r="V226" i="20"/>
  <c r="G226" i="20"/>
  <c r="F226" i="20"/>
  <c r="V225" i="20"/>
  <c r="G225" i="20"/>
  <c r="F225" i="20"/>
  <c r="V224" i="20"/>
  <c r="G224" i="20"/>
  <c r="F224" i="20"/>
  <c r="V223" i="20"/>
  <c r="G223" i="20"/>
  <c r="F223" i="20"/>
  <c r="V222" i="20"/>
  <c r="G222" i="20"/>
  <c r="F222" i="20"/>
  <c r="V221" i="20"/>
  <c r="G221" i="20"/>
  <c r="F221" i="20"/>
  <c r="V220" i="20"/>
  <c r="G220" i="20"/>
  <c r="F220" i="20"/>
  <c r="V219" i="20"/>
  <c r="G219" i="20"/>
  <c r="F219" i="20"/>
  <c r="V218" i="20"/>
  <c r="G218" i="20"/>
  <c r="F218" i="20"/>
  <c r="V217" i="20"/>
  <c r="G217" i="20"/>
  <c r="F217" i="20"/>
  <c r="V216" i="20"/>
  <c r="G216" i="20"/>
  <c r="F216" i="20"/>
  <c r="V215" i="20"/>
  <c r="G215" i="20"/>
  <c r="F215" i="20"/>
  <c r="V214" i="20"/>
  <c r="G214" i="20"/>
  <c r="F214" i="20"/>
  <c r="V213" i="20"/>
  <c r="G213" i="20"/>
  <c r="F213" i="20"/>
  <c r="V212" i="20"/>
  <c r="G212" i="20"/>
  <c r="F212" i="20"/>
  <c r="V211" i="20"/>
  <c r="G211" i="20"/>
  <c r="F211" i="20"/>
  <c r="V210" i="20"/>
  <c r="G210" i="20"/>
  <c r="F210" i="20"/>
  <c r="V209" i="20"/>
  <c r="G209" i="20"/>
  <c r="F209" i="20"/>
  <c r="V208" i="20"/>
  <c r="G208" i="20"/>
  <c r="F208" i="20"/>
  <c r="V207" i="20"/>
  <c r="G207" i="20"/>
  <c r="F207" i="20"/>
  <c r="V206" i="20"/>
  <c r="G206" i="20"/>
  <c r="F206" i="20"/>
  <c r="V205" i="20"/>
  <c r="G205" i="20"/>
  <c r="F205" i="20"/>
  <c r="V204" i="20"/>
  <c r="G204" i="20"/>
  <c r="F204" i="20"/>
  <c r="V203" i="20"/>
  <c r="G203" i="20"/>
  <c r="F203" i="20"/>
  <c r="V202" i="20"/>
  <c r="G202" i="20"/>
  <c r="F202" i="20"/>
  <c r="V201" i="20"/>
  <c r="G201" i="20"/>
  <c r="F201" i="20"/>
  <c r="V200" i="20"/>
  <c r="G200" i="20"/>
  <c r="F200" i="20"/>
  <c r="V199" i="20"/>
  <c r="G199" i="20"/>
  <c r="F199" i="20"/>
  <c r="V198" i="20"/>
  <c r="G198" i="20"/>
  <c r="F198" i="20"/>
  <c r="V197" i="20"/>
  <c r="G197" i="20"/>
  <c r="F197" i="20"/>
  <c r="V196" i="20"/>
  <c r="G196" i="20"/>
  <c r="F196" i="20"/>
  <c r="V195" i="20"/>
  <c r="G195" i="20"/>
  <c r="F195" i="20"/>
  <c r="V194" i="20"/>
  <c r="G194" i="20"/>
  <c r="F194" i="20"/>
  <c r="V193" i="20"/>
  <c r="G193" i="20"/>
  <c r="F193" i="20"/>
  <c r="V192" i="20"/>
  <c r="G192" i="20"/>
  <c r="F192" i="20"/>
  <c r="V191" i="20"/>
  <c r="G191" i="20"/>
  <c r="F191" i="20"/>
  <c r="V190" i="20"/>
  <c r="G190" i="20"/>
  <c r="F190" i="20"/>
  <c r="V189" i="20"/>
  <c r="G189" i="20"/>
  <c r="F189" i="20"/>
  <c r="V188" i="20"/>
  <c r="G188" i="20"/>
  <c r="F188" i="20"/>
  <c r="V187" i="20"/>
  <c r="G187" i="20"/>
  <c r="F187" i="20"/>
  <c r="V186" i="20"/>
  <c r="G186" i="20"/>
  <c r="F186" i="20"/>
  <c r="V185" i="20"/>
  <c r="G185" i="20"/>
  <c r="F185" i="20"/>
  <c r="V184" i="20"/>
  <c r="G184" i="20"/>
  <c r="F184" i="20"/>
  <c r="V183" i="20"/>
  <c r="G183" i="20"/>
  <c r="F183" i="20"/>
  <c r="V182" i="20"/>
  <c r="G182" i="20"/>
  <c r="F182" i="20"/>
  <c r="V181" i="20"/>
  <c r="G181" i="20"/>
  <c r="F181" i="20"/>
  <c r="V180" i="20"/>
  <c r="G180" i="20"/>
  <c r="F180" i="20"/>
  <c r="V179" i="20"/>
  <c r="G179" i="20"/>
  <c r="F179" i="20"/>
  <c r="V178" i="20"/>
  <c r="G178" i="20"/>
  <c r="F178" i="20"/>
  <c r="V177" i="20"/>
  <c r="G177" i="20"/>
  <c r="F177" i="20"/>
  <c r="V176" i="20"/>
  <c r="G176" i="20"/>
  <c r="F176" i="20"/>
  <c r="V175" i="20"/>
  <c r="G175" i="20"/>
  <c r="F175" i="20"/>
  <c r="V174" i="20"/>
  <c r="G174" i="20"/>
  <c r="F174" i="20"/>
  <c r="V173" i="20"/>
  <c r="G173" i="20"/>
  <c r="F173" i="20"/>
  <c r="V172" i="20"/>
  <c r="G172" i="20"/>
  <c r="F172" i="20"/>
  <c r="V171" i="20"/>
  <c r="G171" i="20"/>
  <c r="F171" i="20"/>
  <c r="V170" i="20"/>
  <c r="G170" i="20"/>
  <c r="F170" i="20"/>
  <c r="V169" i="20"/>
  <c r="G169" i="20"/>
  <c r="F169" i="20"/>
  <c r="V168" i="20"/>
  <c r="G168" i="20"/>
  <c r="F168" i="20"/>
  <c r="V167" i="20"/>
  <c r="G167" i="20"/>
  <c r="F167" i="20"/>
  <c r="V166" i="20"/>
  <c r="G166" i="20"/>
  <c r="F166" i="20"/>
  <c r="V165" i="20"/>
  <c r="G165" i="20"/>
  <c r="F165" i="20"/>
  <c r="V164" i="20"/>
  <c r="G164" i="20"/>
  <c r="F164" i="20"/>
  <c r="V163" i="20"/>
  <c r="G163" i="20"/>
  <c r="F163" i="20"/>
  <c r="V162" i="20"/>
  <c r="G162" i="20"/>
  <c r="F162" i="20"/>
  <c r="V161" i="20"/>
  <c r="G161" i="20"/>
  <c r="F161" i="20"/>
  <c r="V160" i="20"/>
  <c r="G160" i="20"/>
  <c r="F160" i="20"/>
  <c r="V159" i="20"/>
  <c r="G159" i="20"/>
  <c r="F159" i="20"/>
  <c r="V158" i="20"/>
  <c r="G158" i="20"/>
  <c r="F158" i="20"/>
  <c r="V157" i="20"/>
  <c r="G157" i="20"/>
  <c r="F157" i="20"/>
  <c r="V156" i="20"/>
  <c r="G156" i="20"/>
  <c r="F156" i="20"/>
  <c r="V155" i="20"/>
  <c r="G155" i="20"/>
  <c r="F155" i="20"/>
  <c r="V154" i="20"/>
  <c r="G154" i="20"/>
  <c r="F154" i="20"/>
  <c r="V153" i="20"/>
  <c r="G153" i="20"/>
  <c r="F153" i="20"/>
  <c r="V152" i="20"/>
  <c r="G152" i="20"/>
  <c r="F152" i="20"/>
  <c r="V151" i="20"/>
  <c r="G151" i="20"/>
  <c r="F151" i="20"/>
  <c r="V150" i="20"/>
  <c r="G150" i="20"/>
  <c r="F150" i="20"/>
  <c r="V149" i="20"/>
  <c r="G149" i="20"/>
  <c r="F149" i="20"/>
  <c r="V148" i="20"/>
  <c r="G148" i="20"/>
  <c r="F148" i="20"/>
  <c r="V147" i="20"/>
  <c r="G147" i="20"/>
  <c r="F147" i="20"/>
  <c r="V146" i="20"/>
  <c r="G146" i="20"/>
  <c r="F146" i="20"/>
  <c r="V145" i="20"/>
  <c r="G145" i="20"/>
  <c r="F145" i="20"/>
  <c r="V144" i="20"/>
  <c r="G144" i="20"/>
  <c r="F144" i="20"/>
  <c r="V143" i="20"/>
  <c r="G143" i="20"/>
  <c r="F143" i="20"/>
  <c r="V142" i="20"/>
  <c r="G142" i="20"/>
  <c r="F142" i="20"/>
  <c r="V141" i="20"/>
  <c r="G141" i="20"/>
  <c r="F141" i="20"/>
  <c r="V140" i="20"/>
  <c r="G140" i="20"/>
  <c r="F140" i="20"/>
  <c r="V139" i="20"/>
  <c r="G139" i="20"/>
  <c r="F139" i="20"/>
  <c r="V138" i="20"/>
  <c r="G138" i="20"/>
  <c r="F138" i="20"/>
  <c r="V137" i="20"/>
  <c r="G137" i="20"/>
  <c r="F137" i="20"/>
  <c r="V136" i="20"/>
  <c r="G136" i="20"/>
  <c r="F136" i="20"/>
  <c r="V135" i="20"/>
  <c r="G135" i="20"/>
  <c r="F135" i="20"/>
  <c r="V134" i="20"/>
  <c r="G134" i="20"/>
  <c r="F134" i="20"/>
  <c r="V133" i="20"/>
  <c r="G133" i="20"/>
  <c r="F133" i="20"/>
  <c r="V132" i="20"/>
  <c r="G132" i="20"/>
  <c r="F132" i="20"/>
  <c r="V131" i="20"/>
  <c r="G131" i="20"/>
  <c r="F131" i="20"/>
  <c r="V130" i="20"/>
  <c r="G130" i="20"/>
  <c r="F130" i="20"/>
  <c r="V129" i="20"/>
  <c r="G129" i="20"/>
  <c r="F129" i="20"/>
  <c r="V128" i="20"/>
  <c r="G128" i="20"/>
  <c r="F128" i="20"/>
  <c r="V127" i="20"/>
  <c r="G127" i="20"/>
  <c r="F127" i="20"/>
  <c r="V126" i="20"/>
  <c r="G126" i="20"/>
  <c r="F126" i="20"/>
  <c r="V125" i="20"/>
  <c r="G125" i="20"/>
  <c r="F125" i="20"/>
  <c r="V124" i="20"/>
  <c r="G124" i="20"/>
  <c r="F124" i="20"/>
  <c r="V123" i="20"/>
  <c r="G123" i="20"/>
  <c r="F123" i="20"/>
  <c r="V122" i="20"/>
  <c r="G122" i="20"/>
  <c r="F122" i="20"/>
  <c r="V121" i="20"/>
  <c r="G121" i="20"/>
  <c r="F121" i="20"/>
  <c r="V120" i="20"/>
  <c r="G120" i="20"/>
  <c r="F120" i="20"/>
  <c r="V119" i="20"/>
  <c r="G119" i="20"/>
  <c r="F119" i="20"/>
  <c r="V118" i="20"/>
  <c r="G118" i="20"/>
  <c r="F118" i="20"/>
  <c r="V117" i="20"/>
  <c r="G117" i="20"/>
  <c r="F117" i="20"/>
  <c r="V116" i="20"/>
  <c r="G116" i="20"/>
  <c r="F116" i="20"/>
  <c r="V115" i="20"/>
  <c r="G115" i="20"/>
  <c r="F115" i="20"/>
  <c r="V114" i="20"/>
  <c r="G114" i="20"/>
  <c r="F114" i="20"/>
  <c r="V113" i="20"/>
  <c r="G113" i="20"/>
  <c r="F113" i="20"/>
  <c r="V112" i="20"/>
  <c r="G112" i="20"/>
  <c r="F112" i="20"/>
  <c r="V111" i="20"/>
  <c r="G111" i="20"/>
  <c r="F111" i="20"/>
  <c r="V110" i="20"/>
  <c r="G110" i="20"/>
  <c r="F110" i="20"/>
  <c r="V109" i="20"/>
  <c r="G109" i="20"/>
  <c r="F109" i="20"/>
  <c r="V108" i="20"/>
  <c r="G108" i="20"/>
  <c r="F108" i="20"/>
  <c r="V107" i="20"/>
  <c r="G107" i="20"/>
  <c r="F107" i="20"/>
  <c r="V106" i="20"/>
  <c r="G106" i="20"/>
  <c r="F106" i="20"/>
  <c r="V105" i="20"/>
  <c r="G105" i="20"/>
  <c r="F105" i="20"/>
  <c r="V104" i="20"/>
  <c r="G104" i="20"/>
  <c r="F104" i="20"/>
  <c r="V103" i="20"/>
  <c r="G103" i="20"/>
  <c r="F103" i="20"/>
  <c r="V102" i="20"/>
  <c r="G102" i="20"/>
  <c r="F102" i="20"/>
  <c r="V101" i="20"/>
  <c r="K101" i="20"/>
  <c r="G101" i="20"/>
  <c r="F101" i="20"/>
  <c r="V100" i="20"/>
  <c r="G100" i="20"/>
  <c r="F100" i="20"/>
  <c r="V99" i="20"/>
  <c r="G99" i="20"/>
  <c r="F99" i="20"/>
  <c r="V98" i="20"/>
  <c r="G98" i="20"/>
  <c r="F98" i="20"/>
  <c r="V97" i="20"/>
  <c r="G97" i="20"/>
  <c r="F97" i="20"/>
  <c r="V96" i="20"/>
  <c r="G96" i="20"/>
  <c r="F96" i="20"/>
  <c r="V95" i="20"/>
  <c r="G95" i="20"/>
  <c r="F95" i="20"/>
  <c r="V94" i="20"/>
  <c r="G94" i="20"/>
  <c r="F94" i="20"/>
  <c r="V93" i="20"/>
  <c r="G93" i="20"/>
  <c r="F93" i="20"/>
  <c r="V92" i="20"/>
  <c r="G92" i="20"/>
  <c r="F92" i="20"/>
  <c r="V91" i="20"/>
  <c r="G91" i="20"/>
  <c r="F91" i="20"/>
  <c r="V90" i="20"/>
  <c r="G90" i="20"/>
  <c r="F90" i="20"/>
  <c r="V89" i="20"/>
  <c r="G89" i="20"/>
  <c r="F89" i="20"/>
  <c r="V88" i="20"/>
  <c r="G88" i="20"/>
  <c r="F88" i="20"/>
  <c r="V87" i="20"/>
  <c r="G87" i="20"/>
  <c r="F87" i="20"/>
  <c r="V86" i="20"/>
  <c r="G86" i="20"/>
  <c r="F86" i="20"/>
  <c r="V85" i="20"/>
  <c r="G85" i="20"/>
  <c r="F85" i="20"/>
  <c r="V84" i="20"/>
  <c r="G84" i="20"/>
  <c r="F84" i="20"/>
  <c r="V83" i="20"/>
  <c r="G83" i="20"/>
  <c r="F83" i="20"/>
  <c r="V82" i="20"/>
  <c r="G82" i="20"/>
  <c r="F82" i="20"/>
  <c r="V81" i="20"/>
  <c r="G81" i="20"/>
  <c r="F81" i="20"/>
  <c r="V80" i="20"/>
  <c r="G80" i="20"/>
  <c r="F80" i="20"/>
  <c r="V79" i="20"/>
  <c r="G79" i="20"/>
  <c r="F79" i="20"/>
  <c r="V78" i="20"/>
  <c r="G78" i="20"/>
  <c r="F78" i="20"/>
  <c r="V77" i="20"/>
  <c r="G77" i="20"/>
  <c r="F77" i="20"/>
  <c r="V76" i="20"/>
  <c r="G76" i="20"/>
  <c r="F76" i="20"/>
  <c r="V75" i="20"/>
  <c r="G75" i="20"/>
  <c r="F75" i="20"/>
  <c r="V74" i="20"/>
  <c r="G74" i="20"/>
  <c r="F74" i="20"/>
  <c r="V73" i="20"/>
  <c r="G73" i="20"/>
  <c r="F73" i="20"/>
  <c r="V72" i="20"/>
  <c r="F72" i="20"/>
  <c r="V71" i="20"/>
  <c r="F71" i="20"/>
  <c r="V70" i="20"/>
  <c r="F70" i="20"/>
  <c r="V69" i="20"/>
  <c r="F69" i="20"/>
  <c r="V68" i="20"/>
  <c r="F68" i="20"/>
  <c r="V67" i="20"/>
  <c r="F67" i="20"/>
  <c r="V66" i="20"/>
  <c r="F66" i="20"/>
  <c r="V65" i="20"/>
  <c r="G65" i="20"/>
  <c r="F65" i="20"/>
  <c r="V64" i="20"/>
  <c r="F64" i="20"/>
  <c r="V63" i="20"/>
  <c r="F63" i="20"/>
  <c r="V62" i="20"/>
  <c r="F62" i="20"/>
  <c r="V61" i="20"/>
  <c r="F61" i="20"/>
  <c r="V60" i="20"/>
  <c r="F60" i="20"/>
  <c r="V59" i="20"/>
  <c r="F59" i="20"/>
  <c r="V58" i="20"/>
  <c r="F58" i="20"/>
  <c r="V57" i="20"/>
  <c r="F57" i="20"/>
  <c r="V56" i="20"/>
  <c r="F56" i="20"/>
  <c r="V55" i="20"/>
  <c r="F55" i="20"/>
  <c r="V54" i="20"/>
  <c r="F54" i="20"/>
  <c r="V53" i="20"/>
  <c r="F53" i="20"/>
  <c r="V52" i="20"/>
  <c r="F52" i="20"/>
  <c r="V51" i="20"/>
  <c r="F51" i="20"/>
  <c r="V50" i="20"/>
  <c r="F50" i="20"/>
  <c r="V49" i="20"/>
  <c r="F49" i="20"/>
  <c r="V48" i="20"/>
  <c r="F48" i="20"/>
  <c r="V47" i="20"/>
  <c r="F47" i="20"/>
  <c r="V46" i="20"/>
  <c r="F46" i="20"/>
  <c r="V45" i="20"/>
  <c r="G45" i="20"/>
  <c r="F45" i="20"/>
  <c r="V44" i="20"/>
  <c r="F44" i="20"/>
  <c r="V43" i="20"/>
  <c r="F43" i="20"/>
  <c r="V42" i="20"/>
  <c r="F42" i="20"/>
  <c r="V41" i="20"/>
  <c r="G41" i="20"/>
  <c r="F41" i="20"/>
  <c r="V40" i="20"/>
  <c r="G40" i="20"/>
  <c r="F40" i="20"/>
  <c r="V39" i="20"/>
  <c r="G39" i="20"/>
  <c r="F39" i="20"/>
  <c r="V38" i="20"/>
  <c r="G38" i="20"/>
  <c r="F38" i="20"/>
  <c r="V37" i="20"/>
  <c r="G37" i="20"/>
  <c r="F37" i="20"/>
  <c r="V36" i="20"/>
  <c r="G36" i="20"/>
  <c r="F36" i="20"/>
  <c r="V35" i="20"/>
  <c r="G35" i="20"/>
  <c r="F35" i="20"/>
  <c r="V34" i="20"/>
  <c r="G34" i="20"/>
  <c r="F34" i="20"/>
  <c r="V33" i="20"/>
  <c r="G33" i="20"/>
  <c r="F33" i="20"/>
  <c r="V32" i="20"/>
  <c r="G32" i="20"/>
  <c r="F32" i="20"/>
  <c r="V31" i="20"/>
  <c r="G31" i="20"/>
  <c r="F31" i="20"/>
  <c r="V30" i="20"/>
  <c r="G30" i="20"/>
  <c r="F30" i="20"/>
  <c r="V29" i="20"/>
  <c r="G29" i="20"/>
  <c r="F29" i="20"/>
  <c r="V28" i="20"/>
  <c r="G28" i="20"/>
  <c r="F28" i="20"/>
  <c r="V27" i="20"/>
  <c r="G27" i="20"/>
  <c r="F27" i="20"/>
  <c r="V26" i="20"/>
  <c r="G26" i="20"/>
  <c r="F26" i="20"/>
  <c r="V25" i="20"/>
  <c r="G25" i="20"/>
  <c r="F25" i="20"/>
  <c r="V24" i="20"/>
  <c r="G24" i="20"/>
  <c r="F24" i="20"/>
  <c r="V23" i="20"/>
  <c r="G23" i="20"/>
  <c r="F23" i="20"/>
  <c r="V22" i="20"/>
  <c r="G22" i="20"/>
  <c r="F22" i="20"/>
  <c r="V21" i="20"/>
  <c r="G21" i="20"/>
  <c r="F21" i="20"/>
  <c r="V20" i="20"/>
  <c r="G20" i="20"/>
  <c r="F20" i="20"/>
  <c r="V19" i="20"/>
  <c r="N19" i="20"/>
  <c r="L19" i="20"/>
  <c r="K19" i="20"/>
  <c r="J19" i="20"/>
  <c r="I19" i="20"/>
  <c r="H19" i="20"/>
  <c r="G19" i="20"/>
  <c r="F19" i="20"/>
  <c r="E19" i="20"/>
  <c r="V18" i="20"/>
  <c r="G18" i="20"/>
  <c r="F18" i="20"/>
  <c r="V17" i="20"/>
  <c r="G17" i="20"/>
  <c r="F17" i="20"/>
  <c r="V16" i="20"/>
  <c r="G16" i="20"/>
  <c r="F16" i="20"/>
  <c r="I11" i="20"/>
  <c r="H11" i="20"/>
  <c r="F529" i="18"/>
  <c r="F528" i="18"/>
  <c r="V527" i="18"/>
  <c r="N527" i="18"/>
  <c r="L527" i="18"/>
  <c r="K527" i="18"/>
  <c r="J527" i="18"/>
  <c r="I527" i="18"/>
  <c r="H527" i="18"/>
  <c r="G527" i="18"/>
  <c r="F527" i="18"/>
  <c r="E527" i="18"/>
  <c r="V525" i="18"/>
  <c r="N525" i="18"/>
  <c r="L525" i="18"/>
  <c r="K525" i="18"/>
  <c r="J525" i="18"/>
  <c r="I525" i="18"/>
  <c r="H525" i="18"/>
  <c r="G525" i="18"/>
  <c r="F525" i="18"/>
  <c r="E525" i="18"/>
  <c r="V524" i="18"/>
  <c r="G524" i="18"/>
  <c r="F524" i="18"/>
  <c r="V523" i="18"/>
  <c r="G523" i="18"/>
  <c r="F523" i="18"/>
  <c r="V522" i="18"/>
  <c r="N522" i="18"/>
  <c r="L522" i="18"/>
  <c r="K522" i="18"/>
  <c r="J522" i="18"/>
  <c r="I522" i="18"/>
  <c r="H522" i="18"/>
  <c r="G522" i="18"/>
  <c r="F522" i="18"/>
  <c r="E522" i="18"/>
  <c r="V521" i="18"/>
  <c r="G521" i="18"/>
  <c r="F521" i="18"/>
  <c r="V520" i="18"/>
  <c r="G520" i="18"/>
  <c r="F520" i="18"/>
  <c r="V519" i="18"/>
  <c r="G519" i="18"/>
  <c r="F519" i="18"/>
  <c r="V518" i="18"/>
  <c r="N518" i="18"/>
  <c r="L518" i="18"/>
  <c r="K518" i="18"/>
  <c r="J518" i="18"/>
  <c r="I518" i="18"/>
  <c r="H518" i="18"/>
  <c r="G518" i="18"/>
  <c r="F518" i="18"/>
  <c r="E518" i="18"/>
  <c r="V517" i="18"/>
  <c r="G517" i="18"/>
  <c r="F517" i="18"/>
  <c r="V516" i="18"/>
  <c r="G516" i="18"/>
  <c r="F516" i="18"/>
  <c r="V515" i="18"/>
  <c r="G515" i="18"/>
  <c r="F515" i="18"/>
  <c r="V514" i="18"/>
  <c r="G514" i="18"/>
  <c r="F514" i="18"/>
  <c r="V513" i="18"/>
  <c r="N513" i="18"/>
  <c r="L513" i="18"/>
  <c r="K513" i="18"/>
  <c r="J513" i="18"/>
  <c r="I513" i="18"/>
  <c r="H513" i="18"/>
  <c r="G513" i="18"/>
  <c r="F513" i="18"/>
  <c r="E513" i="18"/>
  <c r="V512" i="18"/>
  <c r="G512" i="18"/>
  <c r="F512" i="18"/>
  <c r="V511" i="18"/>
  <c r="G511" i="18"/>
  <c r="F511" i="18"/>
  <c r="V510" i="18"/>
  <c r="N510" i="18"/>
  <c r="L510" i="18"/>
  <c r="K510" i="18"/>
  <c r="J510" i="18"/>
  <c r="I510" i="18"/>
  <c r="H510" i="18"/>
  <c r="G510" i="18"/>
  <c r="F510" i="18"/>
  <c r="E510" i="18"/>
  <c r="V509" i="18"/>
  <c r="G509" i="18"/>
  <c r="F509" i="18"/>
  <c r="V508" i="18"/>
  <c r="N508" i="18"/>
  <c r="L508" i="18"/>
  <c r="K508" i="18"/>
  <c r="J508" i="18"/>
  <c r="I508" i="18"/>
  <c r="H508" i="18"/>
  <c r="G508" i="18"/>
  <c r="F508" i="18"/>
  <c r="E508" i="18"/>
  <c r="V507" i="18"/>
  <c r="G507" i="18"/>
  <c r="F507" i="18"/>
  <c r="V506" i="18"/>
  <c r="N506" i="18"/>
  <c r="L506" i="18"/>
  <c r="K506" i="18"/>
  <c r="J506" i="18"/>
  <c r="I506" i="18"/>
  <c r="H506" i="18"/>
  <c r="G506" i="18"/>
  <c r="F506" i="18"/>
  <c r="E506" i="18"/>
  <c r="V505" i="18"/>
  <c r="G505" i="18"/>
  <c r="F505" i="18"/>
  <c r="V504" i="18"/>
  <c r="G504" i="18"/>
  <c r="F504" i="18"/>
  <c r="V503" i="18"/>
  <c r="G503" i="18"/>
  <c r="F503" i="18"/>
  <c r="V502" i="18"/>
  <c r="G502" i="18"/>
  <c r="F502" i="18"/>
  <c r="V501" i="18"/>
  <c r="N501" i="18"/>
  <c r="L501" i="18"/>
  <c r="K501" i="18"/>
  <c r="J501" i="18"/>
  <c r="I501" i="18"/>
  <c r="H501" i="18"/>
  <c r="G501" i="18"/>
  <c r="F501" i="18"/>
  <c r="E501" i="18"/>
  <c r="V500" i="18"/>
  <c r="G500" i="18"/>
  <c r="F500" i="18"/>
  <c r="V499" i="18"/>
  <c r="N499" i="18"/>
  <c r="L499" i="18"/>
  <c r="K499" i="18"/>
  <c r="J499" i="18"/>
  <c r="I499" i="18"/>
  <c r="H499" i="18"/>
  <c r="G499" i="18"/>
  <c r="F499" i="18"/>
  <c r="E499" i="18"/>
  <c r="V498" i="18"/>
  <c r="G498" i="18"/>
  <c r="F498" i="18"/>
  <c r="V497" i="18"/>
  <c r="N497" i="18"/>
  <c r="L497" i="18"/>
  <c r="K497" i="18"/>
  <c r="J497" i="18"/>
  <c r="I497" i="18"/>
  <c r="H497" i="18"/>
  <c r="G497" i="18"/>
  <c r="F497" i="18"/>
  <c r="E497" i="18"/>
  <c r="V496" i="18"/>
  <c r="G496" i="18"/>
  <c r="F496" i="18"/>
  <c r="V495" i="18"/>
  <c r="G495" i="18"/>
  <c r="F495" i="18"/>
  <c r="V494" i="18"/>
  <c r="G494" i="18"/>
  <c r="F494" i="18"/>
  <c r="V493" i="18"/>
  <c r="G493" i="18"/>
  <c r="F493" i="18"/>
  <c r="V492" i="18"/>
  <c r="G492" i="18"/>
  <c r="F492" i="18"/>
  <c r="V491" i="18"/>
  <c r="G491" i="18"/>
  <c r="F491" i="18"/>
  <c r="V490" i="18"/>
  <c r="G490" i="18"/>
  <c r="F490" i="18"/>
  <c r="V489" i="18"/>
  <c r="G489" i="18"/>
  <c r="F489" i="18"/>
  <c r="V488" i="18"/>
  <c r="G488" i="18"/>
  <c r="F488" i="18"/>
  <c r="V487" i="18"/>
  <c r="G487" i="18"/>
  <c r="F487" i="18"/>
  <c r="V486" i="18"/>
  <c r="G486" i="18"/>
  <c r="F486" i="18"/>
  <c r="V485" i="18"/>
  <c r="G485" i="18"/>
  <c r="F485" i="18"/>
  <c r="V484" i="18"/>
  <c r="G484" i="18"/>
  <c r="F484" i="18"/>
  <c r="V483" i="18"/>
  <c r="G483" i="18"/>
  <c r="F483" i="18"/>
  <c r="V482" i="18"/>
  <c r="G482" i="18"/>
  <c r="F482" i="18"/>
  <c r="V481" i="18"/>
  <c r="G481" i="18"/>
  <c r="F481" i="18"/>
  <c r="V480" i="18"/>
  <c r="G480" i="18"/>
  <c r="F480" i="18"/>
  <c r="V479" i="18"/>
  <c r="G479" i="18"/>
  <c r="F479" i="18"/>
  <c r="V478" i="18"/>
  <c r="G478" i="18"/>
  <c r="F478" i="18"/>
  <c r="V477" i="18"/>
  <c r="G477" i="18"/>
  <c r="F477" i="18"/>
  <c r="V476" i="18"/>
  <c r="G476" i="18"/>
  <c r="F476" i="18"/>
  <c r="V475" i="18"/>
  <c r="G475" i="18"/>
  <c r="F475" i="18"/>
  <c r="V474" i="18"/>
  <c r="G474" i="18"/>
  <c r="F474" i="18"/>
  <c r="V473" i="18"/>
  <c r="G473" i="18"/>
  <c r="F473" i="18"/>
  <c r="V472" i="18"/>
  <c r="G472" i="18"/>
  <c r="F472" i="18"/>
  <c r="V471" i="18"/>
  <c r="G471" i="18"/>
  <c r="F471" i="18"/>
  <c r="V470" i="18"/>
  <c r="G470" i="18"/>
  <c r="F470" i="18"/>
  <c r="V469" i="18"/>
  <c r="G469" i="18"/>
  <c r="F469" i="18"/>
  <c r="V468" i="18"/>
  <c r="G468" i="18"/>
  <c r="F468" i="18"/>
  <c r="V467" i="18"/>
  <c r="G467" i="18"/>
  <c r="F467" i="18"/>
  <c r="V466" i="18"/>
  <c r="N466" i="18"/>
  <c r="L466" i="18"/>
  <c r="K466" i="18"/>
  <c r="J466" i="18"/>
  <c r="I466" i="18"/>
  <c r="H466" i="18"/>
  <c r="G466" i="18"/>
  <c r="F466" i="18"/>
  <c r="E466" i="18"/>
  <c r="V465" i="18"/>
  <c r="G465" i="18"/>
  <c r="F465" i="18"/>
  <c r="V464" i="18"/>
  <c r="G464" i="18"/>
  <c r="F464" i="18"/>
  <c r="V463" i="18"/>
  <c r="G463" i="18"/>
  <c r="F463" i="18"/>
  <c r="V462" i="18"/>
  <c r="G462" i="18"/>
  <c r="F462" i="18"/>
  <c r="V461" i="18"/>
  <c r="G461" i="18"/>
  <c r="F461" i="18"/>
  <c r="V460" i="18"/>
  <c r="G460" i="18"/>
  <c r="F460" i="18"/>
  <c r="V459" i="18"/>
  <c r="G459" i="18"/>
  <c r="F459" i="18"/>
  <c r="V458" i="18"/>
  <c r="G458" i="18"/>
  <c r="F458" i="18"/>
  <c r="V457" i="18"/>
  <c r="G457" i="18"/>
  <c r="F457" i="18"/>
  <c r="V456" i="18"/>
  <c r="G456" i="18"/>
  <c r="F456" i="18"/>
  <c r="V455" i="18"/>
  <c r="G455" i="18"/>
  <c r="F455" i="18"/>
  <c r="V454" i="18"/>
  <c r="G454" i="18"/>
  <c r="F454" i="18"/>
  <c r="V453" i="18"/>
  <c r="G453" i="18"/>
  <c r="F453" i="18"/>
  <c r="V452" i="18"/>
  <c r="F452" i="18"/>
  <c r="V451" i="18"/>
  <c r="F451" i="18"/>
  <c r="V450" i="18"/>
  <c r="N450" i="18"/>
  <c r="L450" i="18"/>
  <c r="K450" i="18"/>
  <c r="J450" i="18"/>
  <c r="I450" i="18"/>
  <c r="H450" i="18"/>
  <c r="G450" i="18"/>
  <c r="F450" i="18"/>
  <c r="E450" i="18"/>
  <c r="V449" i="18"/>
  <c r="G449" i="18"/>
  <c r="F449" i="18"/>
  <c r="V448" i="18"/>
  <c r="G448" i="18"/>
  <c r="F448" i="18"/>
  <c r="V447" i="18"/>
  <c r="G447" i="18"/>
  <c r="F447" i="18"/>
  <c r="V446" i="18"/>
  <c r="G446" i="18"/>
  <c r="F446" i="18"/>
  <c r="V445" i="18"/>
  <c r="G445" i="18"/>
  <c r="F445" i="18"/>
  <c r="V444" i="18"/>
  <c r="G444" i="18"/>
  <c r="F444" i="18"/>
  <c r="V443" i="18"/>
  <c r="G443" i="18"/>
  <c r="F443" i="18"/>
  <c r="V442" i="18"/>
  <c r="G442" i="18"/>
  <c r="F442" i="18"/>
  <c r="V441" i="18"/>
  <c r="G441" i="18"/>
  <c r="F441" i="18"/>
  <c r="V440" i="18"/>
  <c r="G440" i="18"/>
  <c r="F440" i="18"/>
  <c r="V439" i="18"/>
  <c r="G439" i="18"/>
  <c r="F439" i="18"/>
  <c r="V438" i="18"/>
  <c r="G438" i="18"/>
  <c r="F438" i="18"/>
  <c r="V437" i="18"/>
  <c r="G437" i="18"/>
  <c r="F437" i="18"/>
  <c r="V436" i="18"/>
  <c r="G436" i="18"/>
  <c r="F436" i="18"/>
  <c r="V435" i="18"/>
  <c r="G435" i="18"/>
  <c r="F435" i="18"/>
  <c r="V434" i="18"/>
  <c r="G434" i="18"/>
  <c r="F434" i="18"/>
  <c r="V433" i="18"/>
  <c r="G433" i="18"/>
  <c r="F433" i="18"/>
  <c r="V432" i="18"/>
  <c r="G432" i="18"/>
  <c r="F432" i="18"/>
  <c r="V431" i="18"/>
  <c r="G431" i="18"/>
  <c r="F431" i="18"/>
  <c r="V430" i="18"/>
  <c r="G430" i="18"/>
  <c r="F430" i="18"/>
  <c r="V429" i="18"/>
  <c r="G429" i="18"/>
  <c r="F429" i="18"/>
  <c r="V428" i="18"/>
  <c r="G428" i="18"/>
  <c r="F428" i="18"/>
  <c r="V427" i="18"/>
  <c r="G427" i="18"/>
  <c r="F427" i="18"/>
  <c r="V426" i="18"/>
  <c r="F426" i="18"/>
  <c r="V425" i="18"/>
  <c r="F425" i="18"/>
  <c r="V424" i="18"/>
  <c r="F424" i="18"/>
  <c r="V423" i="18"/>
  <c r="F423" i="18"/>
  <c r="V422" i="18"/>
  <c r="F422" i="18"/>
  <c r="V421" i="18"/>
  <c r="F421" i="18"/>
  <c r="V420" i="18"/>
  <c r="F420" i="18"/>
  <c r="V419" i="18"/>
  <c r="F419" i="18"/>
  <c r="V418" i="18"/>
  <c r="F418" i="18"/>
  <c r="V417" i="18"/>
  <c r="F417" i="18"/>
  <c r="V416" i="18"/>
  <c r="G416" i="18"/>
  <c r="F416" i="18"/>
  <c r="V415" i="18"/>
  <c r="G415" i="18"/>
  <c r="F415" i="18"/>
  <c r="V414" i="18"/>
  <c r="G414" i="18"/>
  <c r="F414" i="18"/>
  <c r="V413" i="18"/>
  <c r="G413" i="18"/>
  <c r="F413" i="18"/>
  <c r="V412" i="18"/>
  <c r="G412" i="18"/>
  <c r="F412" i="18"/>
  <c r="V411" i="18"/>
  <c r="G411" i="18"/>
  <c r="F411" i="18"/>
  <c r="V410" i="18"/>
  <c r="N410" i="18"/>
  <c r="L410" i="18"/>
  <c r="K410" i="18"/>
  <c r="J410" i="18"/>
  <c r="I410" i="18"/>
  <c r="H410" i="18"/>
  <c r="G410" i="18"/>
  <c r="F410" i="18"/>
  <c r="E410" i="18"/>
  <c r="V409" i="18"/>
  <c r="F409" i="18"/>
  <c r="E409" i="18"/>
  <c r="V408" i="18"/>
  <c r="G408" i="18"/>
  <c r="F408" i="18"/>
  <c r="V407" i="18"/>
  <c r="G407" i="18"/>
  <c r="F407" i="18"/>
  <c r="V406" i="18"/>
  <c r="G406" i="18"/>
  <c r="F406" i="18"/>
  <c r="V405" i="18"/>
  <c r="G405" i="18"/>
  <c r="F405" i="18"/>
  <c r="V404" i="18"/>
  <c r="G404" i="18"/>
  <c r="F404" i="18"/>
  <c r="V403" i="18"/>
  <c r="G403" i="18"/>
  <c r="F403" i="18"/>
  <c r="V402" i="18"/>
  <c r="G402" i="18"/>
  <c r="F402" i="18"/>
  <c r="V401" i="18"/>
  <c r="G401" i="18"/>
  <c r="F401" i="18"/>
  <c r="V400" i="18"/>
  <c r="G400" i="18"/>
  <c r="F400" i="18"/>
  <c r="V399" i="18"/>
  <c r="G399" i="18"/>
  <c r="F399" i="18"/>
  <c r="V398" i="18"/>
  <c r="G398" i="18"/>
  <c r="F398" i="18"/>
  <c r="V397" i="18"/>
  <c r="G397" i="18"/>
  <c r="F397" i="18"/>
  <c r="V396" i="18"/>
  <c r="G396" i="18"/>
  <c r="F396" i="18"/>
  <c r="V395" i="18"/>
  <c r="G395" i="18"/>
  <c r="F395" i="18"/>
  <c r="V394" i="18"/>
  <c r="G394" i="18"/>
  <c r="F394" i="18"/>
  <c r="V393" i="18"/>
  <c r="G393" i="18"/>
  <c r="F393" i="18"/>
  <c r="V392" i="18"/>
  <c r="G392" i="18"/>
  <c r="F392" i="18"/>
  <c r="V391" i="18"/>
  <c r="G391" i="18"/>
  <c r="F391" i="18"/>
  <c r="V390" i="18"/>
  <c r="G390" i="18"/>
  <c r="F390" i="18"/>
  <c r="V389" i="18"/>
  <c r="G389" i="18"/>
  <c r="F389" i="18"/>
  <c r="V388" i="18"/>
  <c r="G388" i="18"/>
  <c r="F388" i="18"/>
  <c r="V387" i="18"/>
  <c r="G387" i="18"/>
  <c r="F387" i="18"/>
  <c r="V386" i="18"/>
  <c r="G386" i="18"/>
  <c r="F386" i="18"/>
  <c r="V385" i="18"/>
  <c r="G385" i="18"/>
  <c r="F385" i="18"/>
  <c r="V384" i="18"/>
  <c r="G384" i="18"/>
  <c r="F384" i="18"/>
  <c r="V383" i="18"/>
  <c r="G383" i="18"/>
  <c r="F383" i="18"/>
  <c r="V382" i="18"/>
  <c r="G382" i="18"/>
  <c r="F382" i="18"/>
  <c r="V381" i="18"/>
  <c r="G381" i="18"/>
  <c r="F381" i="18"/>
  <c r="V380" i="18"/>
  <c r="G380" i="18"/>
  <c r="F380" i="18"/>
  <c r="V379" i="18"/>
  <c r="G379" i="18"/>
  <c r="F379" i="18"/>
  <c r="V378" i="18"/>
  <c r="G378" i="18"/>
  <c r="F378" i="18"/>
  <c r="V377" i="18"/>
  <c r="G377" i="18"/>
  <c r="F377" i="18"/>
  <c r="V376" i="18"/>
  <c r="N376" i="18"/>
  <c r="L376" i="18"/>
  <c r="K376" i="18"/>
  <c r="J376" i="18"/>
  <c r="I376" i="18"/>
  <c r="H376" i="18"/>
  <c r="G376" i="18"/>
  <c r="F376" i="18"/>
  <c r="E376" i="18"/>
  <c r="V375" i="18"/>
  <c r="G375" i="18"/>
  <c r="F375" i="18"/>
  <c r="V374" i="18"/>
  <c r="G374" i="18"/>
  <c r="F374" i="18"/>
  <c r="V373" i="18"/>
  <c r="G373" i="18"/>
  <c r="F373" i="18"/>
  <c r="V372" i="18"/>
  <c r="G372" i="18"/>
  <c r="F372" i="18"/>
  <c r="V371" i="18"/>
  <c r="G371" i="18"/>
  <c r="F371" i="18"/>
  <c r="V370" i="18"/>
  <c r="G370" i="18"/>
  <c r="F370" i="18"/>
  <c r="V369" i="18"/>
  <c r="G369" i="18"/>
  <c r="F369" i="18"/>
  <c r="V368" i="18"/>
  <c r="G368" i="18"/>
  <c r="F368" i="18"/>
  <c r="V367" i="18"/>
  <c r="G367" i="18"/>
  <c r="F367" i="18"/>
  <c r="V366" i="18"/>
  <c r="G366" i="18"/>
  <c r="F366" i="18"/>
  <c r="V365" i="18"/>
  <c r="G365" i="18"/>
  <c r="F365" i="18"/>
  <c r="V364" i="18"/>
  <c r="G364" i="18"/>
  <c r="F364" i="18"/>
  <c r="V363" i="18"/>
  <c r="G363" i="18"/>
  <c r="F363" i="18"/>
  <c r="V362" i="18"/>
  <c r="G362" i="18"/>
  <c r="F362" i="18"/>
  <c r="V361" i="18"/>
  <c r="G361" i="18"/>
  <c r="F361" i="18"/>
  <c r="V360" i="18"/>
  <c r="G360" i="18"/>
  <c r="F360" i="18"/>
  <c r="V359" i="18"/>
  <c r="G359" i="18"/>
  <c r="F359" i="18"/>
  <c r="V358" i="18"/>
  <c r="G358" i="18"/>
  <c r="F358" i="18"/>
  <c r="V357" i="18"/>
  <c r="G357" i="18"/>
  <c r="F357" i="18"/>
  <c r="V356" i="18"/>
  <c r="G356" i="18"/>
  <c r="F356" i="18"/>
  <c r="V355" i="18"/>
  <c r="G355" i="18"/>
  <c r="F355" i="18"/>
  <c r="V354" i="18"/>
  <c r="G354" i="18"/>
  <c r="F354" i="18"/>
  <c r="V353" i="18"/>
  <c r="G353" i="18"/>
  <c r="F353" i="18"/>
  <c r="V352" i="18"/>
  <c r="G352" i="18"/>
  <c r="F352" i="18"/>
  <c r="V351" i="18"/>
  <c r="G351" i="18"/>
  <c r="F351" i="18"/>
  <c r="V350" i="18"/>
  <c r="G350" i="18"/>
  <c r="F350" i="18"/>
  <c r="V349" i="18"/>
  <c r="G349" i="18"/>
  <c r="F349" i="18"/>
  <c r="V348" i="18"/>
  <c r="G348" i="18"/>
  <c r="F348" i="18"/>
  <c r="V347" i="18"/>
  <c r="G347" i="18"/>
  <c r="F347" i="18"/>
  <c r="V346" i="18"/>
  <c r="G346" i="18"/>
  <c r="F346" i="18"/>
  <c r="V345" i="18"/>
  <c r="G345" i="18"/>
  <c r="F345" i="18"/>
  <c r="V344" i="18"/>
  <c r="G344" i="18"/>
  <c r="F344" i="18"/>
  <c r="V343" i="18"/>
  <c r="G343" i="18"/>
  <c r="F343" i="18"/>
  <c r="V342" i="18"/>
  <c r="G342" i="18"/>
  <c r="F342" i="18"/>
  <c r="V341" i="18"/>
  <c r="G341" i="18"/>
  <c r="F341" i="18"/>
  <c r="V340" i="18"/>
  <c r="G340" i="18"/>
  <c r="F340" i="18"/>
  <c r="V339" i="18"/>
  <c r="G339" i="18"/>
  <c r="F339" i="18"/>
  <c r="V338" i="18"/>
  <c r="G338" i="18"/>
  <c r="F338" i="18"/>
  <c r="V337" i="18"/>
  <c r="G337" i="18"/>
  <c r="F337" i="18"/>
  <c r="V336" i="18"/>
  <c r="G336" i="18"/>
  <c r="F336" i="18"/>
  <c r="V335" i="18"/>
  <c r="G335" i="18"/>
  <c r="F335" i="18"/>
  <c r="V334" i="18"/>
  <c r="G334" i="18"/>
  <c r="F334" i="18"/>
  <c r="V333" i="18"/>
  <c r="G333" i="18"/>
  <c r="F333" i="18"/>
  <c r="V332" i="18"/>
  <c r="G332" i="18"/>
  <c r="F332" i="18"/>
  <c r="V331" i="18"/>
  <c r="G331" i="18"/>
  <c r="F331" i="18"/>
  <c r="V330" i="18"/>
  <c r="G330" i="18"/>
  <c r="F330" i="18"/>
  <c r="V329" i="18"/>
  <c r="G329" i="18"/>
  <c r="F329" i="18"/>
  <c r="V328" i="18"/>
  <c r="G328" i="18"/>
  <c r="F328" i="18"/>
  <c r="V327" i="18"/>
  <c r="G327" i="18"/>
  <c r="F327" i="18"/>
  <c r="V326" i="18"/>
  <c r="G326" i="18"/>
  <c r="F326" i="18"/>
  <c r="V325" i="18"/>
  <c r="G325" i="18"/>
  <c r="F325" i="18"/>
  <c r="V324" i="18"/>
  <c r="G324" i="18"/>
  <c r="F324" i="18"/>
  <c r="V323" i="18"/>
  <c r="G323" i="18"/>
  <c r="F323" i="18"/>
  <c r="V322" i="18"/>
  <c r="G322" i="18"/>
  <c r="F322" i="18"/>
  <c r="V321" i="18"/>
  <c r="G321" i="18"/>
  <c r="F321" i="18"/>
  <c r="V320" i="18"/>
  <c r="G320" i="18"/>
  <c r="F320" i="18"/>
  <c r="V319" i="18"/>
  <c r="G319" i="18"/>
  <c r="F319" i="18"/>
  <c r="V318" i="18"/>
  <c r="G318" i="18"/>
  <c r="F318" i="18"/>
  <c r="V317" i="18"/>
  <c r="G317" i="18"/>
  <c r="F317" i="18"/>
  <c r="V316" i="18"/>
  <c r="G316" i="18"/>
  <c r="F316" i="18"/>
  <c r="V315" i="18"/>
  <c r="G315" i="18"/>
  <c r="F315" i="18"/>
  <c r="V314" i="18"/>
  <c r="G314" i="18"/>
  <c r="F314" i="18"/>
  <c r="V313" i="18"/>
  <c r="G313" i="18"/>
  <c r="F313" i="18"/>
  <c r="V312" i="18"/>
  <c r="G312" i="18"/>
  <c r="F312" i="18"/>
  <c r="V311" i="18"/>
  <c r="G311" i="18"/>
  <c r="F311" i="18"/>
  <c r="V310" i="18"/>
  <c r="G310" i="18"/>
  <c r="F310" i="18"/>
  <c r="V309" i="18"/>
  <c r="G309" i="18"/>
  <c r="F309" i="18"/>
  <c r="V308" i="18"/>
  <c r="G308" i="18"/>
  <c r="F308" i="18"/>
  <c r="V307" i="18"/>
  <c r="G307" i="18"/>
  <c r="F307" i="18"/>
  <c r="V306" i="18"/>
  <c r="G306" i="18"/>
  <c r="F306" i="18"/>
  <c r="V305" i="18"/>
  <c r="G305" i="18"/>
  <c r="F305" i="18"/>
  <c r="V304" i="18"/>
  <c r="G304" i="18"/>
  <c r="F304" i="18"/>
  <c r="V303" i="18"/>
  <c r="G303" i="18"/>
  <c r="F303" i="18"/>
  <c r="V302" i="18"/>
  <c r="G302" i="18"/>
  <c r="F302" i="18"/>
  <c r="V301" i="18"/>
  <c r="G301" i="18"/>
  <c r="F301" i="18"/>
  <c r="V300" i="18"/>
  <c r="G300" i="18"/>
  <c r="F300" i="18"/>
  <c r="V299" i="18"/>
  <c r="G299" i="18"/>
  <c r="F299" i="18"/>
  <c r="V298" i="18"/>
  <c r="G298" i="18"/>
  <c r="F298" i="18"/>
  <c r="V297" i="18"/>
  <c r="G297" i="18"/>
  <c r="F297" i="18"/>
  <c r="V296" i="18"/>
  <c r="G296" i="18"/>
  <c r="F296" i="18"/>
  <c r="V295" i="18"/>
  <c r="G295" i="18"/>
  <c r="F295" i="18"/>
  <c r="V294" i="18"/>
  <c r="G294" i="18"/>
  <c r="F294" i="18"/>
  <c r="V293" i="18"/>
  <c r="G293" i="18"/>
  <c r="F293" i="18"/>
  <c r="V292" i="18"/>
  <c r="G292" i="18"/>
  <c r="F292" i="18"/>
  <c r="V291" i="18"/>
  <c r="G291" i="18"/>
  <c r="F291" i="18"/>
  <c r="V290" i="18"/>
  <c r="G290" i="18"/>
  <c r="F290" i="18"/>
  <c r="V289" i="18"/>
  <c r="G289" i="18"/>
  <c r="F289" i="18"/>
  <c r="V288" i="18"/>
  <c r="G288" i="18"/>
  <c r="F288" i="18"/>
  <c r="V287" i="18"/>
  <c r="G287" i="18"/>
  <c r="F287" i="18"/>
  <c r="V286" i="18"/>
  <c r="G286" i="18"/>
  <c r="F286" i="18"/>
  <c r="V285" i="18"/>
  <c r="G285" i="18"/>
  <c r="F285" i="18"/>
  <c r="V284" i="18"/>
  <c r="G284" i="18"/>
  <c r="F284" i="18"/>
  <c r="V283" i="18"/>
  <c r="G283" i="18"/>
  <c r="F283" i="18"/>
  <c r="V282" i="18"/>
  <c r="G282" i="18"/>
  <c r="F282" i="18"/>
  <c r="V281" i="18"/>
  <c r="G281" i="18"/>
  <c r="F281" i="18"/>
  <c r="V280" i="18"/>
  <c r="G280" i="18"/>
  <c r="F280" i="18"/>
  <c r="V279" i="18"/>
  <c r="G279" i="18"/>
  <c r="F279" i="18"/>
  <c r="V278" i="18"/>
  <c r="G278" i="18"/>
  <c r="F278" i="18"/>
  <c r="V277" i="18"/>
  <c r="G277" i="18"/>
  <c r="F277" i="18"/>
  <c r="V276" i="18"/>
  <c r="G276" i="18"/>
  <c r="F276" i="18"/>
  <c r="V275" i="18"/>
  <c r="G275" i="18"/>
  <c r="F275" i="18"/>
  <c r="V274" i="18"/>
  <c r="G274" i="18"/>
  <c r="F274" i="18"/>
  <c r="V273" i="18"/>
  <c r="G273" i="18"/>
  <c r="F273" i="18"/>
  <c r="V272" i="18"/>
  <c r="G272" i="18"/>
  <c r="F272" i="18"/>
  <c r="V271" i="18"/>
  <c r="G271" i="18"/>
  <c r="F271" i="18"/>
  <c r="V270" i="18"/>
  <c r="G270" i="18"/>
  <c r="F270" i="18"/>
  <c r="V269" i="18"/>
  <c r="G269" i="18"/>
  <c r="F269" i="18"/>
  <c r="V268" i="18"/>
  <c r="G268" i="18"/>
  <c r="F268" i="18"/>
  <c r="V267" i="18"/>
  <c r="K267" i="18"/>
  <c r="G267" i="18"/>
  <c r="F267" i="18"/>
  <c r="V266" i="18"/>
  <c r="G266" i="18"/>
  <c r="F266" i="18"/>
  <c r="V265" i="18"/>
  <c r="G265" i="18"/>
  <c r="F265" i="18"/>
  <c r="V264" i="18"/>
  <c r="G264" i="18"/>
  <c r="F264" i="18"/>
  <c r="V263" i="18"/>
  <c r="G263" i="18"/>
  <c r="F263" i="18"/>
  <c r="V262" i="18"/>
  <c r="G262" i="18"/>
  <c r="F262" i="18"/>
  <c r="V261" i="18"/>
  <c r="G261" i="18"/>
  <c r="F261" i="18"/>
  <c r="V260" i="18"/>
  <c r="G260" i="18"/>
  <c r="F260" i="18"/>
  <c r="V259" i="18"/>
  <c r="G259" i="18"/>
  <c r="F259" i="18"/>
  <c r="V258" i="18"/>
  <c r="G258" i="18"/>
  <c r="F258" i="18"/>
  <c r="V257" i="18"/>
  <c r="G257" i="18"/>
  <c r="F257" i="18"/>
  <c r="V256" i="18"/>
  <c r="G256" i="18"/>
  <c r="F256" i="18"/>
  <c r="V255" i="18"/>
  <c r="G255" i="18"/>
  <c r="F255" i="18"/>
  <c r="V254" i="18"/>
  <c r="G254" i="18"/>
  <c r="F254" i="18"/>
  <c r="V253" i="18"/>
  <c r="G253" i="18"/>
  <c r="F253" i="18"/>
  <c r="V252" i="18"/>
  <c r="G252" i="18"/>
  <c r="F252" i="18"/>
  <c r="V251" i="18"/>
  <c r="G251" i="18"/>
  <c r="F251" i="18"/>
  <c r="V250" i="18"/>
  <c r="G250" i="18"/>
  <c r="F250" i="18"/>
  <c r="V249" i="18"/>
  <c r="G249" i="18"/>
  <c r="F249" i="18"/>
  <c r="V248" i="18"/>
  <c r="G248" i="18"/>
  <c r="F248" i="18"/>
  <c r="V247" i="18"/>
  <c r="G247" i="18"/>
  <c r="F247" i="18"/>
  <c r="V246" i="18"/>
  <c r="G246" i="18"/>
  <c r="F246" i="18"/>
  <c r="V245" i="18"/>
  <c r="G245" i="18"/>
  <c r="F245" i="18"/>
  <c r="V244" i="18"/>
  <c r="G244" i="18"/>
  <c r="F244" i="18"/>
  <c r="V243" i="18"/>
  <c r="G243" i="18"/>
  <c r="F243" i="18"/>
  <c r="V242" i="18"/>
  <c r="G242" i="18"/>
  <c r="F242" i="18"/>
  <c r="V241" i="18"/>
  <c r="G241" i="18"/>
  <c r="F241" i="18"/>
  <c r="V240" i="18"/>
  <c r="G240" i="18"/>
  <c r="F240" i="18"/>
  <c r="V239" i="18"/>
  <c r="G239" i="18"/>
  <c r="F239" i="18"/>
  <c r="V238" i="18"/>
  <c r="G238" i="18"/>
  <c r="F238" i="18"/>
  <c r="V237" i="18"/>
  <c r="G237" i="18"/>
  <c r="F237" i="18"/>
  <c r="V236" i="18"/>
  <c r="G236" i="18"/>
  <c r="F236" i="18"/>
  <c r="V235" i="18"/>
  <c r="G235" i="18"/>
  <c r="F235" i="18"/>
  <c r="V234" i="18"/>
  <c r="G234" i="18"/>
  <c r="F234" i="18"/>
  <c r="V233" i="18"/>
  <c r="G233" i="18"/>
  <c r="F233" i="18"/>
  <c r="V232" i="18"/>
  <c r="G232" i="18"/>
  <c r="F232" i="18"/>
  <c r="V231" i="18"/>
  <c r="G231" i="18"/>
  <c r="F231" i="18"/>
  <c r="V230" i="18"/>
  <c r="G230" i="18"/>
  <c r="F230" i="18"/>
  <c r="V229" i="18"/>
  <c r="G229" i="18"/>
  <c r="F229" i="18"/>
  <c r="V228" i="18"/>
  <c r="G228" i="18"/>
  <c r="F228" i="18"/>
  <c r="V227" i="18"/>
  <c r="G227" i="18"/>
  <c r="F227" i="18"/>
  <c r="V226" i="18"/>
  <c r="G226" i="18"/>
  <c r="F226" i="18"/>
  <c r="V225" i="18"/>
  <c r="G225" i="18"/>
  <c r="F225" i="18"/>
  <c r="V224" i="18"/>
  <c r="G224" i="18"/>
  <c r="F224" i="18"/>
  <c r="V223" i="18"/>
  <c r="G223" i="18"/>
  <c r="F223" i="18"/>
  <c r="V222" i="18"/>
  <c r="G222" i="18"/>
  <c r="F222" i="18"/>
  <c r="V221" i="18"/>
  <c r="G221" i="18"/>
  <c r="F221" i="18"/>
  <c r="V220" i="18"/>
  <c r="G220" i="18"/>
  <c r="F220" i="18"/>
  <c r="V219" i="18"/>
  <c r="G219" i="18"/>
  <c r="F219" i="18"/>
  <c r="V218" i="18"/>
  <c r="G218" i="18"/>
  <c r="F218" i="18"/>
  <c r="V217" i="18"/>
  <c r="G217" i="18"/>
  <c r="F217" i="18"/>
  <c r="V216" i="18"/>
  <c r="G216" i="18"/>
  <c r="F216" i="18"/>
  <c r="V215" i="18"/>
  <c r="G215" i="18"/>
  <c r="F215" i="18"/>
  <c r="V214" i="18"/>
  <c r="G214" i="18"/>
  <c r="F214" i="18"/>
  <c r="V213" i="18"/>
  <c r="G213" i="18"/>
  <c r="F213" i="18"/>
  <c r="V212" i="18"/>
  <c r="G212" i="18"/>
  <c r="F212" i="18"/>
  <c r="V211" i="18"/>
  <c r="G211" i="18"/>
  <c r="F211" i="18"/>
  <c r="V210" i="18"/>
  <c r="G210" i="18"/>
  <c r="F210" i="18"/>
  <c r="V209" i="18"/>
  <c r="G209" i="18"/>
  <c r="F209" i="18"/>
  <c r="V208" i="18"/>
  <c r="G208" i="18"/>
  <c r="F208" i="18"/>
  <c r="V207" i="18"/>
  <c r="G207" i="18"/>
  <c r="F207" i="18"/>
  <c r="V206" i="18"/>
  <c r="G206" i="18"/>
  <c r="F206" i="18"/>
  <c r="V205" i="18"/>
  <c r="G205" i="18"/>
  <c r="F205" i="18"/>
  <c r="V204" i="18"/>
  <c r="G204" i="18"/>
  <c r="F204" i="18"/>
  <c r="V203" i="18"/>
  <c r="G203" i="18"/>
  <c r="F203" i="18"/>
  <c r="V202" i="18"/>
  <c r="G202" i="18"/>
  <c r="F202" i="18"/>
  <c r="V201" i="18"/>
  <c r="G201" i="18"/>
  <c r="F201" i="18"/>
  <c r="V200" i="18"/>
  <c r="G200" i="18"/>
  <c r="F200" i="18"/>
  <c r="V199" i="18"/>
  <c r="G199" i="18"/>
  <c r="F199" i="18"/>
  <c r="V198" i="18"/>
  <c r="G198" i="18"/>
  <c r="F198" i="18"/>
  <c r="V197" i="18"/>
  <c r="G197" i="18"/>
  <c r="F197" i="18"/>
  <c r="V196" i="18"/>
  <c r="G196" i="18"/>
  <c r="F196" i="18"/>
  <c r="V195" i="18"/>
  <c r="G195" i="18"/>
  <c r="F195" i="18"/>
  <c r="V194" i="18"/>
  <c r="G194" i="18"/>
  <c r="F194" i="18"/>
  <c r="V193" i="18"/>
  <c r="G193" i="18"/>
  <c r="F193" i="18"/>
  <c r="V192" i="18"/>
  <c r="G192" i="18"/>
  <c r="F192" i="18"/>
  <c r="V191" i="18"/>
  <c r="G191" i="18"/>
  <c r="F191" i="18"/>
  <c r="V190" i="18"/>
  <c r="G190" i="18"/>
  <c r="F190" i="18"/>
  <c r="V189" i="18"/>
  <c r="G189" i="18"/>
  <c r="F189" i="18"/>
  <c r="V188" i="18"/>
  <c r="G188" i="18"/>
  <c r="F188" i="18"/>
  <c r="V187" i="18"/>
  <c r="G187" i="18"/>
  <c r="F187" i="18"/>
  <c r="V186" i="18"/>
  <c r="G186" i="18"/>
  <c r="F186" i="18"/>
  <c r="V185" i="18"/>
  <c r="G185" i="18"/>
  <c r="F185" i="18"/>
  <c r="V184" i="18"/>
  <c r="G184" i="18"/>
  <c r="F184" i="18"/>
  <c r="V183" i="18"/>
  <c r="G183" i="18"/>
  <c r="F183" i="18"/>
  <c r="V182" i="18"/>
  <c r="G182" i="18"/>
  <c r="F182" i="18"/>
  <c r="V181" i="18"/>
  <c r="G181" i="18"/>
  <c r="F181" i="18"/>
  <c r="V180" i="18"/>
  <c r="G180" i="18"/>
  <c r="F180" i="18"/>
  <c r="V179" i="18"/>
  <c r="G179" i="18"/>
  <c r="F179" i="18"/>
  <c r="V178" i="18"/>
  <c r="G178" i="18"/>
  <c r="F178" i="18"/>
  <c r="V177" i="18"/>
  <c r="G177" i="18"/>
  <c r="F177" i="18"/>
  <c r="V176" i="18"/>
  <c r="G176" i="18"/>
  <c r="F176" i="18"/>
  <c r="V175" i="18"/>
  <c r="G175" i="18"/>
  <c r="F175" i="18"/>
  <c r="V174" i="18"/>
  <c r="G174" i="18"/>
  <c r="F174" i="18"/>
  <c r="V173" i="18"/>
  <c r="G173" i="18"/>
  <c r="F173" i="18"/>
  <c r="V172" i="18"/>
  <c r="G172" i="18"/>
  <c r="F172" i="18"/>
  <c r="V171" i="18"/>
  <c r="G171" i="18"/>
  <c r="F171" i="18"/>
  <c r="V170" i="18"/>
  <c r="G170" i="18"/>
  <c r="F170" i="18"/>
  <c r="V169" i="18"/>
  <c r="G169" i="18"/>
  <c r="F169" i="18"/>
  <c r="V168" i="18"/>
  <c r="G168" i="18"/>
  <c r="F168" i="18"/>
  <c r="V167" i="18"/>
  <c r="G167" i="18"/>
  <c r="F167" i="18"/>
  <c r="V166" i="18"/>
  <c r="G166" i="18"/>
  <c r="F166" i="18"/>
  <c r="V165" i="18"/>
  <c r="G165" i="18"/>
  <c r="F165" i="18"/>
  <c r="V164" i="18"/>
  <c r="G164" i="18"/>
  <c r="F164" i="18"/>
  <c r="V163" i="18"/>
  <c r="G163" i="18"/>
  <c r="F163" i="18"/>
  <c r="V162" i="18"/>
  <c r="G162" i="18"/>
  <c r="F162" i="18"/>
  <c r="V161" i="18"/>
  <c r="G161" i="18"/>
  <c r="F161" i="18"/>
  <c r="V160" i="18"/>
  <c r="G160" i="18"/>
  <c r="F160" i="18"/>
  <c r="V159" i="18"/>
  <c r="G159" i="18"/>
  <c r="F159" i="18"/>
  <c r="V158" i="18"/>
  <c r="G158" i="18"/>
  <c r="F158" i="18"/>
  <c r="V157" i="18"/>
  <c r="G157" i="18"/>
  <c r="F157" i="18"/>
  <c r="V156" i="18"/>
  <c r="G156" i="18"/>
  <c r="F156" i="18"/>
  <c r="V155" i="18"/>
  <c r="G155" i="18"/>
  <c r="F155" i="18"/>
  <c r="V154" i="18"/>
  <c r="G154" i="18"/>
  <c r="F154" i="18"/>
  <c r="V153" i="18"/>
  <c r="G153" i="18"/>
  <c r="F153" i="18"/>
  <c r="V152" i="18"/>
  <c r="G152" i="18"/>
  <c r="F152" i="18"/>
  <c r="V151" i="18"/>
  <c r="G151" i="18"/>
  <c r="F151" i="18"/>
  <c r="V150" i="18"/>
  <c r="G150" i="18"/>
  <c r="F150" i="18"/>
  <c r="V149" i="18"/>
  <c r="G149" i="18"/>
  <c r="F149" i="18"/>
  <c r="V148" i="18"/>
  <c r="G148" i="18"/>
  <c r="F148" i="18"/>
  <c r="V147" i="18"/>
  <c r="G147" i="18"/>
  <c r="F147" i="18"/>
  <c r="V146" i="18"/>
  <c r="G146" i="18"/>
  <c r="F146" i="18"/>
  <c r="V145" i="18"/>
  <c r="G145" i="18"/>
  <c r="F145" i="18"/>
  <c r="V144" i="18"/>
  <c r="G144" i="18"/>
  <c r="F144" i="18"/>
  <c r="V143" i="18"/>
  <c r="G143" i="18"/>
  <c r="F143" i="18"/>
  <c r="V142" i="18"/>
  <c r="G142" i="18"/>
  <c r="F142" i="18"/>
  <c r="V141" i="18"/>
  <c r="G141" i="18"/>
  <c r="F141" i="18"/>
  <c r="V140" i="18"/>
  <c r="G140" i="18"/>
  <c r="F140" i="18"/>
  <c r="V139" i="18"/>
  <c r="G139" i="18"/>
  <c r="F139" i="18"/>
  <c r="V138" i="18"/>
  <c r="G138" i="18"/>
  <c r="F138" i="18"/>
  <c r="V137" i="18"/>
  <c r="G137" i="18"/>
  <c r="F137" i="18"/>
  <c r="V136" i="18"/>
  <c r="G136" i="18"/>
  <c r="F136" i="18"/>
  <c r="V135" i="18"/>
  <c r="G135" i="18"/>
  <c r="F135" i="18"/>
  <c r="V134" i="18"/>
  <c r="G134" i="18"/>
  <c r="F134" i="18"/>
  <c r="V133" i="18"/>
  <c r="G133" i="18"/>
  <c r="F133" i="18"/>
  <c r="V132" i="18"/>
  <c r="G132" i="18"/>
  <c r="F132" i="18"/>
  <c r="V131" i="18"/>
  <c r="G131" i="18"/>
  <c r="F131" i="18"/>
  <c r="V130" i="18"/>
  <c r="G130" i="18"/>
  <c r="F130" i="18"/>
  <c r="V129" i="18"/>
  <c r="G129" i="18"/>
  <c r="F129" i="18"/>
  <c r="V128" i="18"/>
  <c r="G128" i="18"/>
  <c r="F128" i="18"/>
  <c r="V127" i="18"/>
  <c r="G127" i="18"/>
  <c r="F127" i="18"/>
  <c r="V126" i="18"/>
  <c r="G126" i="18"/>
  <c r="F126" i="18"/>
  <c r="V125" i="18"/>
  <c r="G125" i="18"/>
  <c r="F125" i="18"/>
  <c r="V124" i="18"/>
  <c r="G124" i="18"/>
  <c r="F124" i="18"/>
  <c r="V123" i="18"/>
  <c r="G123" i="18"/>
  <c r="F123" i="18"/>
  <c r="V122" i="18"/>
  <c r="G122" i="18"/>
  <c r="F122" i="18"/>
  <c r="V121" i="18"/>
  <c r="G121" i="18"/>
  <c r="F121" i="18"/>
  <c r="V120" i="18"/>
  <c r="G120" i="18"/>
  <c r="F120" i="18"/>
  <c r="V119" i="18"/>
  <c r="G119" i="18"/>
  <c r="F119" i="18"/>
  <c r="V118" i="18"/>
  <c r="G118" i="18"/>
  <c r="F118" i="18"/>
  <c r="V117" i="18"/>
  <c r="G117" i="18"/>
  <c r="F117" i="18"/>
  <c r="V116" i="18"/>
  <c r="G116" i="18"/>
  <c r="F116" i="18"/>
  <c r="V115" i="18"/>
  <c r="G115" i="18"/>
  <c r="F115" i="18"/>
  <c r="V114" i="18"/>
  <c r="G114" i="18"/>
  <c r="F114" i="18"/>
  <c r="V113" i="18"/>
  <c r="G113" i="18"/>
  <c r="F113" i="18"/>
  <c r="V112" i="18"/>
  <c r="G112" i="18"/>
  <c r="F112" i="18"/>
  <c r="V111" i="18"/>
  <c r="G111" i="18"/>
  <c r="F111" i="18"/>
  <c r="V110" i="18"/>
  <c r="G110" i="18"/>
  <c r="F110" i="18"/>
  <c r="V109" i="18"/>
  <c r="G109" i="18"/>
  <c r="F109" i="18"/>
  <c r="V108" i="18"/>
  <c r="G108" i="18"/>
  <c r="F108" i="18"/>
  <c r="V107" i="18"/>
  <c r="G107" i="18"/>
  <c r="F107" i="18"/>
  <c r="V106" i="18"/>
  <c r="G106" i="18"/>
  <c r="F106" i="18"/>
  <c r="V105" i="18"/>
  <c r="G105" i="18"/>
  <c r="F105" i="18"/>
  <c r="V104" i="18"/>
  <c r="G104" i="18"/>
  <c r="F104" i="18"/>
  <c r="V103" i="18"/>
  <c r="G103" i="18"/>
  <c r="F103" i="18"/>
  <c r="V102" i="18"/>
  <c r="G102" i="18"/>
  <c r="F102" i="18"/>
  <c r="V101" i="18"/>
  <c r="G101" i="18"/>
  <c r="F101" i="18"/>
  <c r="V100" i="18"/>
  <c r="G100" i="18"/>
  <c r="F100" i="18"/>
  <c r="V99" i="18"/>
  <c r="K99" i="18"/>
  <c r="G99" i="18"/>
  <c r="F99" i="18"/>
  <c r="V98" i="18"/>
  <c r="G98" i="18"/>
  <c r="F98" i="18"/>
  <c r="V97" i="18"/>
  <c r="G97" i="18"/>
  <c r="F97" i="18"/>
  <c r="V96" i="18"/>
  <c r="G96" i="18"/>
  <c r="F96" i="18"/>
  <c r="V95" i="18"/>
  <c r="G95" i="18"/>
  <c r="F95" i="18"/>
  <c r="V94" i="18"/>
  <c r="G94" i="18"/>
  <c r="F94" i="18"/>
  <c r="V93" i="18"/>
  <c r="G93" i="18"/>
  <c r="F93" i="18"/>
  <c r="V92" i="18"/>
  <c r="G92" i="18"/>
  <c r="F92" i="18"/>
  <c r="V91" i="18"/>
  <c r="G91" i="18"/>
  <c r="F91" i="18"/>
  <c r="V90" i="18"/>
  <c r="G90" i="18"/>
  <c r="F90" i="18"/>
  <c r="V89" i="18"/>
  <c r="G89" i="18"/>
  <c r="F89" i="18"/>
  <c r="V88" i="18"/>
  <c r="G88" i="18"/>
  <c r="F88" i="18"/>
  <c r="V87" i="18"/>
  <c r="G87" i="18"/>
  <c r="F87" i="18"/>
  <c r="V86" i="18"/>
  <c r="G86" i="18"/>
  <c r="F86" i="18"/>
  <c r="V85" i="18"/>
  <c r="G85" i="18"/>
  <c r="F85" i="18"/>
  <c r="V84" i="18"/>
  <c r="G84" i="18"/>
  <c r="F84" i="18"/>
  <c r="V83" i="18"/>
  <c r="G83" i="18"/>
  <c r="F83" i="18"/>
  <c r="V82" i="18"/>
  <c r="G82" i="18"/>
  <c r="F82" i="18"/>
  <c r="V81" i="18"/>
  <c r="G81" i="18"/>
  <c r="F81" i="18"/>
  <c r="V80" i="18"/>
  <c r="G80" i="18"/>
  <c r="F80" i="18"/>
  <c r="V79" i="18"/>
  <c r="G79" i="18"/>
  <c r="F79" i="18"/>
  <c r="V78" i="18"/>
  <c r="G78" i="18"/>
  <c r="F78" i="18"/>
  <c r="V77" i="18"/>
  <c r="G77" i="18"/>
  <c r="F77" i="18"/>
  <c r="V76" i="18"/>
  <c r="G76" i="18"/>
  <c r="F76" i="18"/>
  <c r="V75" i="18"/>
  <c r="G75" i="18"/>
  <c r="F75" i="18"/>
  <c r="V74" i="18"/>
  <c r="G74" i="18"/>
  <c r="F74" i="18"/>
  <c r="V73" i="18"/>
  <c r="G73" i="18"/>
  <c r="F73" i="18"/>
  <c r="V72" i="18"/>
  <c r="G72" i="18"/>
  <c r="F72" i="18"/>
  <c r="V71" i="18"/>
  <c r="G71" i="18"/>
  <c r="F71" i="18"/>
  <c r="V70" i="18"/>
  <c r="F70" i="18"/>
  <c r="V69" i="18"/>
  <c r="F69" i="18"/>
  <c r="V68" i="18"/>
  <c r="F68" i="18"/>
  <c r="V67" i="18"/>
  <c r="F67" i="18"/>
  <c r="V66" i="18"/>
  <c r="F66" i="18"/>
  <c r="V65" i="18"/>
  <c r="F65" i="18"/>
  <c r="V64" i="18"/>
  <c r="F64" i="18"/>
  <c r="V63" i="18"/>
  <c r="G63" i="18"/>
  <c r="F63" i="18"/>
  <c r="V62" i="18"/>
  <c r="F62" i="18"/>
  <c r="V61" i="18"/>
  <c r="F61" i="18"/>
  <c r="V60" i="18"/>
  <c r="F60" i="18"/>
  <c r="V59" i="18"/>
  <c r="F59" i="18"/>
  <c r="V58" i="18"/>
  <c r="F58" i="18"/>
  <c r="V57" i="18"/>
  <c r="F57" i="18"/>
  <c r="V56" i="18"/>
  <c r="F56" i="18"/>
  <c r="V55" i="18"/>
  <c r="F55" i="18"/>
  <c r="V54" i="18"/>
  <c r="F54" i="18"/>
  <c r="V53" i="18"/>
  <c r="F53" i="18"/>
  <c r="V52" i="18"/>
  <c r="F52" i="18"/>
  <c r="V51" i="18"/>
  <c r="F51" i="18"/>
  <c r="V50" i="18"/>
  <c r="F50" i="18"/>
  <c r="V49" i="18"/>
  <c r="F49" i="18"/>
  <c r="V48" i="18"/>
  <c r="F48" i="18"/>
  <c r="V47" i="18"/>
  <c r="F47" i="18"/>
  <c r="V46" i="18"/>
  <c r="F46" i="18"/>
  <c r="V45" i="18"/>
  <c r="F45" i="18"/>
  <c r="V44" i="18"/>
  <c r="F44" i="18"/>
  <c r="V43" i="18"/>
  <c r="G43" i="18"/>
  <c r="F43" i="18"/>
  <c r="V42" i="18"/>
  <c r="F42" i="18"/>
  <c r="V41" i="18"/>
  <c r="F41" i="18"/>
  <c r="V40" i="18"/>
  <c r="F40" i="18"/>
  <c r="V39" i="18"/>
  <c r="G39" i="18"/>
  <c r="F39" i="18"/>
  <c r="V38" i="18"/>
  <c r="G38" i="18"/>
  <c r="F38" i="18"/>
  <c r="V37" i="18"/>
  <c r="G37" i="18"/>
  <c r="F37" i="18"/>
  <c r="V36" i="18"/>
  <c r="G36" i="18"/>
  <c r="F36" i="18"/>
  <c r="V35" i="18"/>
  <c r="G35" i="18"/>
  <c r="F35" i="18"/>
  <c r="V34" i="18"/>
  <c r="G34" i="18"/>
  <c r="F34" i="18"/>
  <c r="V33" i="18"/>
  <c r="G33" i="18"/>
  <c r="F33" i="18"/>
  <c r="V32" i="18"/>
  <c r="G32" i="18"/>
  <c r="F32" i="18"/>
  <c r="V31" i="18"/>
  <c r="G31" i="18"/>
  <c r="F31" i="18"/>
  <c r="V30" i="18"/>
  <c r="G30" i="18"/>
  <c r="F30" i="18"/>
  <c r="V29" i="18"/>
  <c r="G29" i="18"/>
  <c r="F29" i="18"/>
  <c r="V28" i="18"/>
  <c r="G28" i="18"/>
  <c r="F28" i="18"/>
  <c r="V27" i="18"/>
  <c r="G27" i="18"/>
  <c r="F27" i="18"/>
  <c r="V26" i="18"/>
  <c r="G26" i="18"/>
  <c r="F26" i="18"/>
  <c r="V25" i="18"/>
  <c r="G25" i="18"/>
  <c r="F25" i="18"/>
  <c r="V24" i="18"/>
  <c r="G24" i="18"/>
  <c r="F24" i="18"/>
  <c r="V23" i="18"/>
  <c r="G23" i="18"/>
  <c r="F23" i="18"/>
  <c r="V22" i="18"/>
  <c r="G22" i="18"/>
  <c r="F22" i="18"/>
  <c r="V21" i="18"/>
  <c r="G21" i="18"/>
  <c r="F21" i="18"/>
  <c r="V20" i="18"/>
  <c r="G20" i="18"/>
  <c r="F20" i="18"/>
  <c r="V19" i="18"/>
  <c r="G19" i="18"/>
  <c r="F19" i="18"/>
  <c r="V18" i="18"/>
  <c r="G18" i="18"/>
  <c r="F18" i="18"/>
  <c r="V17" i="18"/>
  <c r="N17" i="18"/>
  <c r="L17" i="18"/>
  <c r="K17" i="18"/>
  <c r="J17" i="18"/>
  <c r="I17" i="18"/>
  <c r="H17" i="18"/>
  <c r="G17" i="18"/>
  <c r="F17" i="18"/>
  <c r="E17" i="18"/>
  <c r="V16" i="18"/>
  <c r="G16" i="18"/>
  <c r="F16" i="18"/>
  <c r="I11" i="18"/>
  <c r="H11" i="18"/>
  <c r="F530" i="19"/>
  <c r="F528" i="19"/>
  <c r="W527" i="19"/>
  <c r="O527" i="19"/>
  <c r="M527" i="19"/>
  <c r="L527" i="19"/>
  <c r="K527" i="19"/>
  <c r="J527" i="19"/>
  <c r="I527" i="19"/>
  <c r="H527" i="19"/>
  <c r="G527" i="19"/>
  <c r="F527" i="19"/>
  <c r="E527" i="19"/>
  <c r="W526" i="19"/>
  <c r="W525" i="19"/>
  <c r="O525" i="19"/>
  <c r="M525" i="19"/>
  <c r="L525" i="19"/>
  <c r="K525" i="19"/>
  <c r="J525" i="19"/>
  <c r="I525" i="19"/>
  <c r="H525" i="19"/>
  <c r="G525" i="19"/>
  <c r="F525" i="19"/>
  <c r="E525" i="19"/>
  <c r="W524" i="19"/>
  <c r="G524" i="19"/>
  <c r="F524" i="19"/>
  <c r="W523" i="19"/>
  <c r="G523" i="19"/>
  <c r="F523" i="19"/>
  <c r="W522" i="19"/>
  <c r="O522" i="19"/>
  <c r="M522" i="19"/>
  <c r="L522" i="19"/>
  <c r="K522" i="19"/>
  <c r="J522" i="19"/>
  <c r="I522" i="19"/>
  <c r="H522" i="19"/>
  <c r="G522" i="19"/>
  <c r="F522" i="19"/>
  <c r="E522" i="19"/>
  <c r="W521" i="19"/>
  <c r="G521" i="19"/>
  <c r="F521" i="19"/>
  <c r="W520" i="19"/>
  <c r="G520" i="19"/>
  <c r="F520" i="19"/>
  <c r="W519" i="19"/>
  <c r="G519" i="19"/>
  <c r="F519" i="19"/>
  <c r="W518" i="19"/>
  <c r="O518" i="19"/>
  <c r="M518" i="19"/>
  <c r="L518" i="19"/>
  <c r="K518" i="19"/>
  <c r="J518" i="19"/>
  <c r="I518" i="19"/>
  <c r="H518" i="19"/>
  <c r="F518" i="19"/>
  <c r="E518" i="19"/>
  <c r="W517" i="19"/>
  <c r="G517" i="19"/>
  <c r="F517" i="19"/>
  <c r="W516" i="19"/>
  <c r="G516" i="19"/>
  <c r="F516" i="19"/>
  <c r="W515" i="19"/>
  <c r="G515" i="19"/>
  <c r="F515" i="19"/>
  <c r="W514" i="19"/>
  <c r="G514" i="19"/>
  <c r="F514" i="19"/>
  <c r="W513" i="19"/>
  <c r="O513" i="19"/>
  <c r="M513" i="19"/>
  <c r="L513" i="19"/>
  <c r="K513" i="19"/>
  <c r="J513" i="19"/>
  <c r="I513" i="19"/>
  <c r="H513" i="19"/>
  <c r="G513" i="19"/>
  <c r="F513" i="19"/>
  <c r="E513" i="19"/>
  <c r="W512" i="19"/>
  <c r="G512" i="19"/>
  <c r="F512" i="19"/>
  <c r="W511" i="19"/>
  <c r="G511" i="19"/>
  <c r="F511" i="19"/>
  <c r="W510" i="19"/>
  <c r="O510" i="19"/>
  <c r="M510" i="19"/>
  <c r="L510" i="19"/>
  <c r="K510" i="19"/>
  <c r="J510" i="19"/>
  <c r="I510" i="19"/>
  <c r="H510" i="19"/>
  <c r="G510" i="19"/>
  <c r="F510" i="19"/>
  <c r="E510" i="19"/>
  <c r="W509" i="19"/>
  <c r="G509" i="19"/>
  <c r="F509" i="19"/>
  <c r="W508" i="19"/>
  <c r="O508" i="19"/>
  <c r="M508" i="19"/>
  <c r="L508" i="19"/>
  <c r="K508" i="19"/>
  <c r="J508" i="19"/>
  <c r="I508" i="19"/>
  <c r="H508" i="19"/>
  <c r="G508" i="19"/>
  <c r="F508" i="19"/>
  <c r="E508" i="19"/>
  <c r="X507" i="19"/>
  <c r="W507" i="19"/>
  <c r="G507" i="19"/>
  <c r="W506" i="19"/>
  <c r="O506" i="19"/>
  <c r="M506" i="19"/>
  <c r="L506" i="19"/>
  <c r="K506" i="19"/>
  <c r="J506" i="19"/>
  <c r="I506" i="19"/>
  <c r="H506" i="19"/>
  <c r="G506" i="19"/>
  <c r="F506" i="19"/>
  <c r="E506" i="19"/>
  <c r="W505" i="19"/>
  <c r="G505" i="19"/>
  <c r="F505" i="19"/>
  <c r="W504" i="19"/>
  <c r="G504" i="19"/>
  <c r="F504" i="19"/>
  <c r="W503" i="19"/>
  <c r="G503" i="19"/>
  <c r="F503" i="19"/>
  <c r="W502" i="19"/>
  <c r="G502" i="19"/>
  <c r="F502" i="19"/>
  <c r="W501" i="19"/>
  <c r="O501" i="19"/>
  <c r="M501" i="19"/>
  <c r="L501" i="19"/>
  <c r="K501" i="19"/>
  <c r="J501" i="19"/>
  <c r="I501" i="19"/>
  <c r="H501" i="19"/>
  <c r="F501" i="19"/>
  <c r="E501" i="19"/>
  <c r="W500" i="19"/>
  <c r="G500" i="19"/>
  <c r="F500" i="19"/>
  <c r="W499" i="19"/>
  <c r="O499" i="19"/>
  <c r="M499" i="19"/>
  <c r="L499" i="19"/>
  <c r="K499" i="19"/>
  <c r="J499" i="19"/>
  <c r="I499" i="19"/>
  <c r="H499" i="19"/>
  <c r="G499" i="19"/>
  <c r="F499" i="19"/>
  <c r="E499" i="19"/>
  <c r="W498" i="19"/>
  <c r="G498" i="19"/>
  <c r="F498" i="19"/>
  <c r="W497" i="19"/>
  <c r="O497" i="19"/>
  <c r="M497" i="19"/>
  <c r="L497" i="19"/>
  <c r="K497" i="19"/>
  <c r="J497" i="19"/>
  <c r="I497" i="19"/>
  <c r="H497" i="19"/>
  <c r="G497" i="19"/>
  <c r="F497" i="19"/>
  <c r="E497" i="19"/>
  <c r="W496" i="19"/>
  <c r="G496" i="19"/>
  <c r="F496" i="19"/>
  <c r="W495" i="19"/>
  <c r="G495" i="19"/>
  <c r="F495" i="19"/>
  <c r="W494" i="19"/>
  <c r="G494" i="19"/>
  <c r="F494" i="19"/>
  <c r="W493" i="19"/>
  <c r="G493" i="19"/>
  <c r="F493" i="19"/>
  <c r="W492" i="19"/>
  <c r="G492" i="19"/>
  <c r="F492" i="19"/>
  <c r="W491" i="19"/>
  <c r="G491" i="19"/>
  <c r="F491" i="19"/>
  <c r="W490" i="19"/>
  <c r="G490" i="19"/>
  <c r="F490" i="19"/>
  <c r="W489" i="19"/>
  <c r="G489" i="19"/>
  <c r="F489" i="19"/>
  <c r="W488" i="19"/>
  <c r="G488" i="19"/>
  <c r="F488" i="19"/>
  <c r="W487" i="19"/>
  <c r="G487" i="19"/>
  <c r="F487" i="19"/>
  <c r="W486" i="19"/>
  <c r="G486" i="19"/>
  <c r="F486" i="19"/>
  <c r="W485" i="19"/>
  <c r="G485" i="19"/>
  <c r="F485" i="19"/>
  <c r="W484" i="19"/>
  <c r="G484" i="19"/>
  <c r="F484" i="19"/>
  <c r="W483" i="19"/>
  <c r="G483" i="19"/>
  <c r="F483" i="19"/>
  <c r="W482" i="19"/>
  <c r="G482" i="19"/>
  <c r="F482" i="19"/>
  <c r="W481" i="19"/>
  <c r="G481" i="19"/>
  <c r="W480" i="19"/>
  <c r="G480" i="19"/>
  <c r="F480" i="19"/>
  <c r="W479" i="19"/>
  <c r="G479" i="19"/>
  <c r="F479" i="19"/>
  <c r="W478" i="19"/>
  <c r="G478" i="19"/>
  <c r="F478" i="19"/>
  <c r="W477" i="19"/>
  <c r="G477" i="19"/>
  <c r="F477" i="19"/>
  <c r="W476" i="19"/>
  <c r="K476" i="19"/>
  <c r="G476" i="19"/>
  <c r="F476" i="19"/>
  <c r="W475" i="19"/>
  <c r="F475" i="19"/>
  <c r="W474" i="19"/>
  <c r="F474" i="19"/>
  <c r="W473" i="19"/>
  <c r="K473" i="19"/>
  <c r="G473" i="19"/>
  <c r="F473" i="19"/>
  <c r="W472" i="19"/>
  <c r="G472" i="19"/>
  <c r="F472" i="19"/>
  <c r="W471" i="19"/>
  <c r="W470" i="19"/>
  <c r="W469" i="19"/>
  <c r="G469" i="19"/>
  <c r="F469" i="19"/>
  <c r="W468" i="19"/>
  <c r="G468" i="19"/>
  <c r="F468" i="19"/>
  <c r="W467" i="19"/>
  <c r="G467" i="19"/>
  <c r="F467" i="19"/>
  <c r="W466" i="19"/>
  <c r="O466" i="19"/>
  <c r="M466" i="19"/>
  <c r="L466" i="19"/>
  <c r="K466" i="19"/>
  <c r="J466" i="19"/>
  <c r="I466" i="19"/>
  <c r="H466" i="19"/>
  <c r="G466" i="19"/>
  <c r="F466" i="19"/>
  <c r="E466" i="19"/>
  <c r="W465" i="19"/>
  <c r="G465" i="19"/>
  <c r="F465" i="19"/>
  <c r="W464" i="19"/>
  <c r="G464" i="19"/>
  <c r="F464" i="19"/>
  <c r="W463" i="19"/>
  <c r="F463" i="19"/>
  <c r="W462" i="19"/>
  <c r="F462" i="19"/>
  <c r="W461" i="19"/>
  <c r="G461" i="19"/>
  <c r="F461" i="19"/>
  <c r="W460" i="19"/>
  <c r="G460" i="19"/>
  <c r="F460" i="19"/>
  <c r="W459" i="19"/>
  <c r="G459" i="19"/>
  <c r="F459" i="19"/>
  <c r="W458" i="19"/>
  <c r="G458" i="19"/>
  <c r="F458" i="19"/>
  <c r="W457" i="19"/>
  <c r="G457" i="19"/>
  <c r="F457" i="19"/>
  <c r="W456" i="19"/>
  <c r="G456" i="19"/>
  <c r="F456" i="19"/>
  <c r="W455" i="19"/>
  <c r="G455" i="19"/>
  <c r="F455" i="19"/>
  <c r="W454" i="19"/>
  <c r="G454" i="19"/>
  <c r="F454" i="19"/>
  <c r="W453" i="19"/>
  <c r="G453" i="19"/>
  <c r="F453" i="19"/>
  <c r="W452" i="19"/>
  <c r="F452" i="19"/>
  <c r="W451" i="19"/>
  <c r="W450" i="19"/>
  <c r="O450" i="19"/>
  <c r="M450" i="19"/>
  <c r="L450" i="19"/>
  <c r="K450" i="19"/>
  <c r="J450" i="19"/>
  <c r="I450" i="19"/>
  <c r="H450" i="19"/>
  <c r="G450" i="19"/>
  <c r="F450" i="19"/>
  <c r="E450" i="19"/>
  <c r="W449" i="19"/>
  <c r="G449" i="19"/>
  <c r="F449" i="19"/>
  <c r="W448" i="19"/>
  <c r="G448" i="19"/>
  <c r="F448" i="19"/>
  <c r="W447" i="19"/>
  <c r="G447" i="19"/>
  <c r="F447" i="19"/>
  <c r="W446" i="19"/>
  <c r="G446" i="19"/>
  <c r="F446" i="19"/>
  <c r="W445" i="19"/>
  <c r="G445" i="19"/>
  <c r="F445" i="19"/>
  <c r="W444" i="19"/>
  <c r="G444" i="19"/>
  <c r="F444" i="19"/>
  <c r="W443" i="19"/>
  <c r="G443" i="19"/>
  <c r="F443" i="19"/>
  <c r="W442" i="19"/>
  <c r="F442" i="19"/>
  <c r="W441" i="19"/>
  <c r="G441" i="19"/>
  <c r="F441" i="19"/>
  <c r="W440" i="19"/>
  <c r="G440" i="19"/>
  <c r="F440" i="19"/>
  <c r="W439" i="19"/>
  <c r="G439" i="19"/>
  <c r="F439" i="19"/>
  <c r="W438" i="19"/>
  <c r="G438" i="19"/>
  <c r="F438" i="19"/>
  <c r="W437" i="19"/>
  <c r="G437" i="19"/>
  <c r="F437" i="19"/>
  <c r="W436" i="19"/>
  <c r="G436" i="19"/>
  <c r="F436" i="19"/>
  <c r="W435" i="19"/>
  <c r="G435" i="19"/>
  <c r="F435" i="19"/>
  <c r="W434" i="19"/>
  <c r="G434" i="19"/>
  <c r="F434" i="19"/>
  <c r="W433" i="19"/>
  <c r="G433" i="19"/>
  <c r="F433" i="19"/>
  <c r="W432" i="19"/>
  <c r="G432" i="19"/>
  <c r="F432" i="19"/>
  <c r="W431" i="19"/>
  <c r="G431" i="19"/>
  <c r="F431" i="19"/>
  <c r="W430" i="19"/>
  <c r="G430" i="19"/>
  <c r="F430" i="19"/>
  <c r="W429" i="19"/>
  <c r="G429" i="19"/>
  <c r="F429" i="19"/>
  <c r="W428" i="19"/>
  <c r="G428" i="19"/>
  <c r="F428" i="19"/>
  <c r="W427" i="19"/>
  <c r="G427" i="19"/>
  <c r="F427" i="19"/>
  <c r="W426" i="19"/>
  <c r="W425" i="19"/>
  <c r="W424" i="19"/>
  <c r="W423" i="19"/>
  <c r="W422" i="19"/>
  <c r="W421" i="19"/>
  <c r="W420" i="19"/>
  <c r="W419" i="19"/>
  <c r="W418" i="19"/>
  <c r="W417" i="19"/>
  <c r="W416" i="19"/>
  <c r="G416" i="19"/>
  <c r="F416" i="19"/>
  <c r="W415" i="19"/>
  <c r="G415" i="19"/>
  <c r="F415" i="19"/>
  <c r="W414" i="19"/>
  <c r="G414" i="19"/>
  <c r="F414" i="19"/>
  <c r="W413" i="19"/>
  <c r="G413" i="19"/>
  <c r="F413" i="19"/>
  <c r="W412" i="19"/>
  <c r="G412" i="19"/>
  <c r="F412" i="19"/>
  <c r="W411" i="19"/>
  <c r="G411" i="19"/>
  <c r="F411" i="19"/>
  <c r="W410" i="19"/>
  <c r="O410" i="19"/>
  <c r="M410" i="19"/>
  <c r="L410" i="19"/>
  <c r="K410" i="19"/>
  <c r="J410" i="19"/>
  <c r="I410" i="19"/>
  <c r="H410" i="19"/>
  <c r="G410" i="19"/>
  <c r="F410" i="19"/>
  <c r="E410" i="19"/>
  <c r="W409" i="19"/>
  <c r="F409" i="19"/>
  <c r="E409" i="19"/>
  <c r="W408" i="19"/>
  <c r="G408" i="19"/>
  <c r="F408" i="19"/>
  <c r="W407" i="19"/>
  <c r="G407" i="19"/>
  <c r="F407" i="19"/>
  <c r="W406" i="19"/>
  <c r="G406" i="19"/>
  <c r="F406" i="19"/>
  <c r="W405" i="19"/>
  <c r="G405" i="19"/>
  <c r="F405" i="19"/>
  <c r="W404" i="19"/>
  <c r="G404" i="19"/>
  <c r="F404" i="19"/>
  <c r="W403" i="19"/>
  <c r="G403" i="19"/>
  <c r="F403" i="19"/>
  <c r="W402" i="19"/>
  <c r="G402" i="19"/>
  <c r="F402" i="19"/>
  <c r="W401" i="19"/>
  <c r="G401" i="19"/>
  <c r="F401" i="19"/>
  <c r="W400" i="19"/>
  <c r="G400" i="19"/>
  <c r="F400" i="19"/>
  <c r="W399" i="19"/>
  <c r="G399" i="19"/>
  <c r="F399" i="19"/>
  <c r="W398" i="19"/>
  <c r="G398" i="19"/>
  <c r="F398" i="19"/>
  <c r="W397" i="19"/>
  <c r="G397" i="19"/>
  <c r="F397" i="19"/>
  <c r="W396" i="19"/>
  <c r="G396" i="19"/>
  <c r="F396" i="19"/>
  <c r="W395" i="19"/>
  <c r="G395" i="19"/>
  <c r="F395" i="19"/>
  <c r="W394" i="19"/>
  <c r="G394" i="19"/>
  <c r="F394" i="19"/>
  <c r="W393" i="19"/>
  <c r="G393" i="19"/>
  <c r="F393" i="19"/>
  <c r="W392" i="19"/>
  <c r="G392" i="19"/>
  <c r="F392" i="19"/>
  <c r="W391" i="19"/>
  <c r="G391" i="19"/>
  <c r="F391" i="19"/>
  <c r="W390" i="19"/>
  <c r="G390" i="19"/>
  <c r="F390" i="19"/>
  <c r="W389" i="19"/>
  <c r="G389" i="19"/>
  <c r="F389" i="19"/>
  <c r="W388" i="19"/>
  <c r="G388" i="19"/>
  <c r="F388" i="19"/>
  <c r="W387" i="19"/>
  <c r="G387" i="19"/>
  <c r="F387" i="19"/>
  <c r="W386" i="19"/>
  <c r="G386" i="19"/>
  <c r="F386" i="19"/>
  <c r="W385" i="19"/>
  <c r="G385" i="19"/>
  <c r="F385" i="19"/>
  <c r="W384" i="19"/>
  <c r="G384" i="19"/>
  <c r="F384" i="19"/>
  <c r="W383" i="19"/>
  <c r="G383" i="19"/>
  <c r="F383" i="19"/>
  <c r="W382" i="19"/>
  <c r="G382" i="19"/>
  <c r="F382" i="19"/>
  <c r="W381" i="19"/>
  <c r="G381" i="19"/>
  <c r="F381" i="19"/>
  <c r="W380" i="19"/>
  <c r="G380" i="19"/>
  <c r="F380" i="19"/>
  <c r="W379" i="19"/>
  <c r="G379" i="19"/>
  <c r="F379" i="19"/>
  <c r="W378" i="19"/>
  <c r="G378" i="19"/>
  <c r="F378" i="19"/>
  <c r="W377" i="19"/>
  <c r="G377" i="19"/>
  <c r="F377" i="19"/>
  <c r="W376" i="19"/>
  <c r="O376" i="19"/>
  <c r="M376" i="19"/>
  <c r="L376" i="19"/>
  <c r="K376" i="19"/>
  <c r="J376" i="19"/>
  <c r="I376" i="19"/>
  <c r="H376" i="19"/>
  <c r="G376" i="19"/>
  <c r="F376" i="19"/>
  <c r="E376" i="19"/>
  <c r="W375" i="19"/>
  <c r="G375" i="19"/>
  <c r="F375" i="19"/>
  <c r="W374" i="19"/>
  <c r="G374" i="19"/>
  <c r="F374" i="19"/>
  <c r="W373" i="19"/>
  <c r="G373" i="19"/>
  <c r="F373" i="19"/>
  <c r="W372" i="19"/>
  <c r="G372" i="19"/>
  <c r="F372" i="19"/>
  <c r="W371" i="19"/>
  <c r="G371" i="19"/>
  <c r="F371" i="19"/>
  <c r="W370" i="19"/>
  <c r="G370" i="19"/>
  <c r="F370" i="19"/>
  <c r="W369" i="19"/>
  <c r="G369" i="19"/>
  <c r="F369" i="19"/>
  <c r="W368" i="19"/>
  <c r="G368" i="19"/>
  <c r="F368" i="19"/>
  <c r="W367" i="19"/>
  <c r="G367" i="19"/>
  <c r="F367" i="19"/>
  <c r="W366" i="19"/>
  <c r="G366" i="19"/>
  <c r="F366" i="19"/>
  <c r="W365" i="19"/>
  <c r="G365" i="19"/>
  <c r="F365" i="19"/>
  <c r="W364" i="19"/>
  <c r="G364" i="19"/>
  <c r="F364" i="19"/>
  <c r="W363" i="19"/>
  <c r="G363" i="19"/>
  <c r="F363" i="19"/>
  <c r="W362" i="19"/>
  <c r="G362" i="19"/>
  <c r="F362" i="19"/>
  <c r="W361" i="19"/>
  <c r="G361" i="19"/>
  <c r="F361" i="19"/>
  <c r="W360" i="19"/>
  <c r="G360" i="19"/>
  <c r="F360" i="19"/>
  <c r="W359" i="19"/>
  <c r="G359" i="19"/>
  <c r="F359" i="19"/>
  <c r="W358" i="19"/>
  <c r="G358" i="19"/>
  <c r="F358" i="19"/>
  <c r="W357" i="19"/>
  <c r="G357" i="19"/>
  <c r="F357" i="19"/>
  <c r="W356" i="19"/>
  <c r="G356" i="19"/>
  <c r="F356" i="19"/>
  <c r="W355" i="19"/>
  <c r="G355" i="19"/>
  <c r="F355" i="19"/>
  <c r="W354" i="19"/>
  <c r="G354" i="19"/>
  <c r="F354" i="19"/>
  <c r="W353" i="19"/>
  <c r="G353" i="19"/>
  <c r="F353" i="19"/>
  <c r="W352" i="19"/>
  <c r="G352" i="19"/>
  <c r="F352" i="19"/>
  <c r="W351" i="19"/>
  <c r="G351" i="19"/>
  <c r="F351" i="19"/>
  <c r="W350" i="19"/>
  <c r="F350" i="19"/>
  <c r="W349" i="19"/>
  <c r="F349" i="19"/>
  <c r="W348" i="19"/>
  <c r="F348" i="19"/>
  <c r="W347" i="19"/>
  <c r="G347" i="19"/>
  <c r="F347" i="19"/>
  <c r="W346" i="19"/>
  <c r="G346" i="19"/>
  <c r="F346" i="19"/>
  <c r="W345" i="19"/>
  <c r="G345" i="19"/>
  <c r="F345" i="19"/>
  <c r="W344" i="19"/>
  <c r="G344" i="19"/>
  <c r="F344" i="19"/>
  <c r="W343" i="19"/>
  <c r="G343" i="19"/>
  <c r="F343" i="19"/>
  <c r="W342" i="19"/>
  <c r="G342" i="19"/>
  <c r="F342" i="19"/>
  <c r="W341" i="19"/>
  <c r="F341" i="19"/>
  <c r="W340" i="19"/>
  <c r="F340" i="19"/>
  <c r="W339" i="19"/>
  <c r="F339" i="19"/>
  <c r="W338" i="19"/>
  <c r="F338" i="19"/>
  <c r="W337" i="19"/>
  <c r="F337" i="19"/>
  <c r="W336" i="19"/>
  <c r="F336" i="19"/>
  <c r="W335" i="19"/>
  <c r="F335" i="19"/>
  <c r="W334" i="19"/>
  <c r="F334" i="19"/>
  <c r="W333" i="19"/>
  <c r="G333" i="19"/>
  <c r="F333" i="19"/>
  <c r="W332" i="19"/>
  <c r="F332" i="19"/>
  <c r="W331" i="19"/>
  <c r="G331" i="19"/>
  <c r="F331" i="19"/>
  <c r="W330" i="19"/>
  <c r="G330" i="19"/>
  <c r="F330" i="19"/>
  <c r="W329" i="19"/>
  <c r="G329" i="19"/>
  <c r="F329" i="19"/>
  <c r="W328" i="19"/>
  <c r="G328" i="19"/>
  <c r="F328" i="19"/>
  <c r="W327" i="19"/>
  <c r="G327" i="19"/>
  <c r="F327" i="19"/>
  <c r="W326" i="19"/>
  <c r="G326" i="19"/>
  <c r="F326" i="19"/>
  <c r="W325" i="19"/>
  <c r="G325" i="19"/>
  <c r="F325" i="19"/>
  <c r="W324" i="19"/>
  <c r="G324" i="19"/>
  <c r="F324" i="19"/>
  <c r="W323" i="19"/>
  <c r="G323" i="19"/>
  <c r="F323" i="19"/>
  <c r="W322" i="19"/>
  <c r="F322" i="19"/>
  <c r="W321" i="19"/>
  <c r="G321" i="19"/>
  <c r="F321" i="19"/>
  <c r="W320" i="19"/>
  <c r="G320" i="19"/>
  <c r="F320" i="19"/>
  <c r="W319" i="19"/>
  <c r="G319" i="19"/>
  <c r="F319" i="19"/>
  <c r="W318" i="19"/>
  <c r="G318" i="19"/>
  <c r="F318" i="19"/>
  <c r="W317" i="19"/>
  <c r="G317" i="19"/>
  <c r="F317" i="19"/>
  <c r="W316" i="19"/>
  <c r="G316" i="19"/>
  <c r="F316" i="19"/>
  <c r="W315" i="19"/>
  <c r="G315" i="19"/>
  <c r="F315" i="19"/>
  <c r="W314" i="19"/>
  <c r="G314" i="19"/>
  <c r="F314" i="19"/>
  <c r="W313" i="19"/>
  <c r="G313" i="19"/>
  <c r="F313" i="19"/>
  <c r="W312" i="19"/>
  <c r="G312" i="19"/>
  <c r="F312" i="19"/>
  <c r="W311" i="19"/>
  <c r="G311" i="19"/>
  <c r="F311" i="19"/>
  <c r="W310" i="19"/>
  <c r="G310" i="19"/>
  <c r="F310" i="19"/>
  <c r="W309" i="19"/>
  <c r="G309" i="19"/>
  <c r="F309" i="19"/>
  <c r="W308" i="19"/>
  <c r="G308" i="19"/>
  <c r="F308" i="19"/>
  <c r="W307" i="19"/>
  <c r="G307" i="19"/>
  <c r="F307" i="19"/>
  <c r="W306" i="19"/>
  <c r="G306" i="19"/>
  <c r="F306" i="19"/>
  <c r="W305" i="19"/>
  <c r="G305" i="19"/>
  <c r="F305" i="19"/>
  <c r="W304" i="19"/>
  <c r="G304" i="19"/>
  <c r="F304" i="19"/>
  <c r="W303" i="19"/>
  <c r="G303" i="19"/>
  <c r="F303" i="19"/>
  <c r="W302" i="19"/>
  <c r="G302" i="19"/>
  <c r="F302" i="19"/>
  <c r="W301" i="19"/>
  <c r="G301" i="19"/>
  <c r="F301" i="19"/>
  <c r="W300" i="19"/>
  <c r="G300" i="19"/>
  <c r="F300" i="19"/>
  <c r="W299" i="19"/>
  <c r="G299" i="19"/>
  <c r="F299" i="19"/>
  <c r="W298" i="19"/>
  <c r="G298" i="19"/>
  <c r="F298" i="19"/>
  <c r="W297" i="19"/>
  <c r="G297" i="19"/>
  <c r="F297" i="19"/>
  <c r="W296" i="19"/>
  <c r="G296" i="19"/>
  <c r="F296" i="19"/>
  <c r="W295" i="19"/>
  <c r="G295" i="19"/>
  <c r="F295" i="19"/>
  <c r="W294" i="19"/>
  <c r="G294" i="19"/>
  <c r="F294" i="19"/>
  <c r="W293" i="19"/>
  <c r="G293" i="19"/>
  <c r="F293" i="19"/>
  <c r="W292" i="19"/>
  <c r="G292" i="19"/>
  <c r="F292" i="19"/>
  <c r="W291" i="19"/>
  <c r="G291" i="19"/>
  <c r="F291" i="19"/>
  <c r="W290" i="19"/>
  <c r="G290" i="19"/>
  <c r="F290" i="19"/>
  <c r="W289" i="19"/>
  <c r="G289" i="19"/>
  <c r="F289" i="19"/>
  <c r="W288" i="19"/>
  <c r="G288" i="19"/>
  <c r="F288" i="19"/>
  <c r="W287" i="19"/>
  <c r="G287" i="19"/>
  <c r="F287" i="19"/>
  <c r="W286" i="19"/>
  <c r="G286" i="19"/>
  <c r="F286" i="19"/>
  <c r="W285" i="19"/>
  <c r="G285" i="19"/>
  <c r="F285" i="19"/>
  <c r="W284" i="19"/>
  <c r="G284" i="19"/>
  <c r="F284" i="19"/>
  <c r="W283" i="19"/>
  <c r="G283" i="19"/>
  <c r="F283" i="19"/>
  <c r="W282" i="19"/>
  <c r="G282" i="19"/>
  <c r="F282" i="19"/>
  <c r="W281" i="19"/>
  <c r="G281" i="19"/>
  <c r="F281" i="19"/>
  <c r="W280" i="19"/>
  <c r="G280" i="19"/>
  <c r="F280" i="19"/>
  <c r="W279" i="19"/>
  <c r="G279" i="19"/>
  <c r="F279" i="19"/>
  <c r="W278" i="19"/>
  <c r="G278" i="19"/>
  <c r="F278" i="19"/>
  <c r="W277" i="19"/>
  <c r="G277" i="19"/>
  <c r="F277" i="19"/>
  <c r="W276" i="19"/>
  <c r="G276" i="19"/>
  <c r="F276" i="19"/>
  <c r="W275" i="19"/>
  <c r="G275" i="19"/>
  <c r="F275" i="19"/>
  <c r="W274" i="19"/>
  <c r="G274" i="19"/>
  <c r="F274" i="19"/>
  <c r="W273" i="19"/>
  <c r="G273" i="19"/>
  <c r="F273" i="19"/>
  <c r="W272" i="19"/>
  <c r="G272" i="19"/>
  <c r="F272" i="19"/>
  <c r="W271" i="19"/>
  <c r="G271" i="19"/>
  <c r="F271" i="19"/>
  <c r="W270" i="19"/>
  <c r="G270" i="19"/>
  <c r="F270" i="19"/>
  <c r="W269" i="19"/>
  <c r="G269" i="19"/>
  <c r="F269" i="19"/>
  <c r="W268" i="19"/>
  <c r="G268" i="19"/>
  <c r="F268" i="19"/>
  <c r="W267" i="19"/>
  <c r="L267" i="19"/>
  <c r="G267" i="19"/>
  <c r="F267" i="19"/>
  <c r="W266" i="19"/>
  <c r="G266" i="19"/>
  <c r="F266" i="19"/>
  <c r="W265" i="19"/>
  <c r="G265" i="19"/>
  <c r="F265" i="19"/>
  <c r="W264" i="19"/>
  <c r="G264" i="19"/>
  <c r="F264" i="19"/>
  <c r="W263" i="19"/>
  <c r="G263" i="19"/>
  <c r="F263" i="19"/>
  <c r="W262" i="19"/>
  <c r="G262" i="19"/>
  <c r="F262" i="19"/>
  <c r="W261" i="19"/>
  <c r="G261" i="19"/>
  <c r="F261" i="19"/>
  <c r="W260" i="19"/>
  <c r="G260" i="19"/>
  <c r="F260" i="19"/>
  <c r="W259" i="19"/>
  <c r="G259" i="19"/>
  <c r="F259" i="19"/>
  <c r="W258" i="19"/>
  <c r="G258" i="19"/>
  <c r="F258" i="19"/>
  <c r="W257" i="19"/>
  <c r="G257" i="19"/>
  <c r="F257" i="19"/>
  <c r="W256" i="19"/>
  <c r="G256" i="19"/>
  <c r="F256" i="19"/>
  <c r="W255" i="19"/>
  <c r="G255" i="19"/>
  <c r="F255" i="19"/>
  <c r="W254" i="19"/>
  <c r="G254" i="19"/>
  <c r="F254" i="19"/>
  <c r="W253" i="19"/>
  <c r="G253" i="19"/>
  <c r="F253" i="19"/>
  <c r="W252" i="19"/>
  <c r="G252" i="19"/>
  <c r="F252" i="19"/>
  <c r="W251" i="19"/>
  <c r="G251" i="19"/>
  <c r="F251" i="19"/>
  <c r="W250" i="19"/>
  <c r="G250" i="19"/>
  <c r="F250" i="19"/>
  <c r="W249" i="19"/>
  <c r="G249" i="19"/>
  <c r="F249" i="19"/>
  <c r="W248" i="19"/>
  <c r="G248" i="19"/>
  <c r="F248" i="19"/>
  <c r="W247" i="19"/>
  <c r="G247" i="19"/>
  <c r="F247" i="19"/>
  <c r="W246" i="19"/>
  <c r="G246" i="19"/>
  <c r="F246" i="19"/>
  <c r="W245" i="19"/>
  <c r="G245" i="19"/>
  <c r="F245" i="19"/>
  <c r="W244" i="19"/>
  <c r="G244" i="19"/>
  <c r="F244" i="19"/>
  <c r="W243" i="19"/>
  <c r="G243" i="19"/>
  <c r="F243" i="19"/>
  <c r="W242" i="19"/>
  <c r="G242" i="19"/>
  <c r="F242" i="19"/>
  <c r="W241" i="19"/>
  <c r="G241" i="19"/>
  <c r="F241" i="19"/>
  <c r="W240" i="19"/>
  <c r="G240" i="19"/>
  <c r="F240" i="19"/>
  <c r="W239" i="19"/>
  <c r="G239" i="19"/>
  <c r="F239" i="19"/>
  <c r="W238" i="19"/>
  <c r="G238" i="19"/>
  <c r="F238" i="19"/>
  <c r="W237" i="19"/>
  <c r="G237" i="19"/>
  <c r="F237" i="19"/>
  <c r="W236" i="19"/>
  <c r="G236" i="19"/>
  <c r="F236" i="19"/>
  <c r="W235" i="19"/>
  <c r="G235" i="19"/>
  <c r="F235" i="19"/>
  <c r="W234" i="19"/>
  <c r="G234" i="19"/>
  <c r="F234" i="19"/>
  <c r="W233" i="19"/>
  <c r="G233" i="19"/>
  <c r="F233" i="19"/>
  <c r="W232" i="19"/>
  <c r="G232" i="19"/>
  <c r="F232" i="19"/>
  <c r="W231" i="19"/>
  <c r="G231" i="19"/>
  <c r="F231" i="19"/>
  <c r="W230" i="19"/>
  <c r="G230" i="19"/>
  <c r="F230" i="19"/>
  <c r="W229" i="19"/>
  <c r="G229" i="19"/>
  <c r="F229" i="19"/>
  <c r="W228" i="19"/>
  <c r="G228" i="19"/>
  <c r="F228" i="19"/>
  <c r="W227" i="19"/>
  <c r="G227" i="19"/>
  <c r="F227" i="19"/>
  <c r="W226" i="19"/>
  <c r="G226" i="19"/>
  <c r="F226" i="19"/>
  <c r="W225" i="19"/>
  <c r="G225" i="19"/>
  <c r="F225" i="19"/>
  <c r="W224" i="19"/>
  <c r="G224" i="19"/>
  <c r="F224" i="19"/>
  <c r="W223" i="19"/>
  <c r="G223" i="19"/>
  <c r="F223" i="19"/>
  <c r="W222" i="19"/>
  <c r="G222" i="19"/>
  <c r="F222" i="19"/>
  <c r="W221" i="19"/>
  <c r="G221" i="19"/>
  <c r="F221" i="19"/>
  <c r="W220" i="19"/>
  <c r="G220" i="19"/>
  <c r="F220" i="19"/>
  <c r="W219" i="19"/>
  <c r="G219" i="19"/>
  <c r="F219" i="19"/>
  <c r="W218" i="19"/>
  <c r="F218" i="19"/>
  <c r="W217" i="19"/>
  <c r="G217" i="19"/>
  <c r="F217" i="19"/>
  <c r="W216" i="19"/>
  <c r="G216" i="19"/>
  <c r="F216" i="19"/>
  <c r="W215" i="19"/>
  <c r="G215" i="19"/>
  <c r="F215" i="19"/>
  <c r="W214" i="19"/>
  <c r="G214" i="19"/>
  <c r="F214" i="19"/>
  <c r="W213" i="19"/>
  <c r="G213" i="19"/>
  <c r="F213" i="19"/>
  <c r="W212" i="19"/>
  <c r="G212" i="19"/>
  <c r="F212" i="19"/>
  <c r="W211" i="19"/>
  <c r="G211" i="19"/>
  <c r="F211" i="19"/>
  <c r="W210" i="19"/>
  <c r="G210" i="19"/>
  <c r="F210" i="19"/>
  <c r="W209" i="19"/>
  <c r="G209" i="19"/>
  <c r="F209" i="19"/>
  <c r="W208" i="19"/>
  <c r="G208" i="19"/>
  <c r="F208" i="19"/>
  <c r="W207" i="19"/>
  <c r="G207" i="19"/>
  <c r="F207" i="19"/>
  <c r="W206" i="19"/>
  <c r="G206" i="19"/>
  <c r="F206" i="19"/>
  <c r="W205" i="19"/>
  <c r="G205" i="19"/>
  <c r="F205" i="19"/>
  <c r="W204" i="19"/>
  <c r="G204" i="19"/>
  <c r="F204" i="19"/>
  <c r="W203" i="19"/>
  <c r="G203" i="19"/>
  <c r="F203" i="19"/>
  <c r="W202" i="19"/>
  <c r="G202" i="19"/>
  <c r="F202" i="19"/>
  <c r="W201" i="19"/>
  <c r="G201" i="19"/>
  <c r="F201" i="19"/>
  <c r="W200" i="19"/>
  <c r="G200" i="19"/>
  <c r="F200" i="19"/>
  <c r="W199" i="19"/>
  <c r="G199" i="19"/>
  <c r="F199" i="19"/>
  <c r="W198" i="19"/>
  <c r="G198" i="19"/>
  <c r="F198" i="19"/>
  <c r="W197" i="19"/>
  <c r="G197" i="19"/>
  <c r="F197" i="19"/>
  <c r="W196" i="19"/>
  <c r="G196" i="19"/>
  <c r="F196" i="19"/>
  <c r="W195" i="19"/>
  <c r="G195" i="19"/>
  <c r="F195" i="19"/>
  <c r="W194" i="19"/>
  <c r="G194" i="19"/>
  <c r="F194" i="19"/>
  <c r="W193" i="19"/>
  <c r="G193" i="19"/>
  <c r="F193" i="19"/>
  <c r="W192" i="19"/>
  <c r="G192" i="19"/>
  <c r="F192" i="19"/>
  <c r="W191" i="19"/>
  <c r="G191" i="19"/>
  <c r="F191" i="19"/>
  <c r="W190" i="19"/>
  <c r="G190" i="19"/>
  <c r="F190" i="19"/>
  <c r="W189" i="19"/>
  <c r="G189" i="19"/>
  <c r="F189" i="19"/>
  <c r="W188" i="19"/>
  <c r="G188" i="19"/>
  <c r="F188" i="19"/>
  <c r="W187" i="19"/>
  <c r="G187" i="19"/>
  <c r="F187" i="19"/>
  <c r="W186" i="19"/>
  <c r="G186" i="19"/>
  <c r="F186" i="19"/>
  <c r="W185" i="19"/>
  <c r="G185" i="19"/>
  <c r="F185" i="19"/>
  <c r="W184" i="19"/>
  <c r="G184" i="19"/>
  <c r="F184" i="19"/>
  <c r="W183" i="19"/>
  <c r="G183" i="19"/>
  <c r="F183" i="19"/>
  <c r="W182" i="19"/>
  <c r="G182" i="19"/>
  <c r="F182" i="19"/>
  <c r="W181" i="19"/>
  <c r="G181" i="19"/>
  <c r="F181" i="19"/>
  <c r="W180" i="19"/>
  <c r="G180" i="19"/>
  <c r="F180" i="19"/>
  <c r="W179" i="19"/>
  <c r="G179" i="19"/>
  <c r="F179" i="19"/>
  <c r="W178" i="19"/>
  <c r="G178" i="19"/>
  <c r="F178" i="19"/>
  <c r="W177" i="19"/>
  <c r="G177" i="19"/>
  <c r="F177" i="19"/>
  <c r="W176" i="19"/>
  <c r="G176" i="19"/>
  <c r="F176" i="19"/>
  <c r="W175" i="19"/>
  <c r="G175" i="19"/>
  <c r="F175" i="19"/>
  <c r="W174" i="19"/>
  <c r="G174" i="19"/>
  <c r="F174" i="19"/>
  <c r="W173" i="19"/>
  <c r="G173" i="19"/>
  <c r="F173" i="19"/>
  <c r="W172" i="19"/>
  <c r="G172" i="19"/>
  <c r="F172" i="19"/>
  <c r="W171" i="19"/>
  <c r="G171" i="19"/>
  <c r="F171" i="19"/>
  <c r="W170" i="19"/>
  <c r="G170" i="19"/>
  <c r="F170" i="19"/>
  <c r="W169" i="19"/>
  <c r="G169" i="19"/>
  <c r="F169" i="19"/>
  <c r="W168" i="19"/>
  <c r="G168" i="19"/>
  <c r="F168" i="19"/>
  <c r="W167" i="19"/>
  <c r="G167" i="19"/>
  <c r="F167" i="19"/>
  <c r="W166" i="19"/>
  <c r="G166" i="19"/>
  <c r="F166" i="19"/>
  <c r="W165" i="19"/>
  <c r="G165" i="19"/>
  <c r="F165" i="19"/>
  <c r="W164" i="19"/>
  <c r="G164" i="19"/>
  <c r="F164" i="19"/>
  <c r="W163" i="19"/>
  <c r="G163" i="19"/>
  <c r="F163" i="19"/>
  <c r="W162" i="19"/>
  <c r="G162" i="19"/>
  <c r="F162" i="19"/>
  <c r="W161" i="19"/>
  <c r="G161" i="19"/>
  <c r="F161" i="19"/>
  <c r="W160" i="19"/>
  <c r="G160" i="19"/>
  <c r="F160" i="19"/>
  <c r="W159" i="19"/>
  <c r="G159" i="19"/>
  <c r="F159" i="19"/>
  <c r="W158" i="19"/>
  <c r="G158" i="19"/>
  <c r="F158" i="19"/>
  <c r="W157" i="19"/>
  <c r="G157" i="19"/>
  <c r="F157" i="19"/>
  <c r="W156" i="19"/>
  <c r="G156" i="19"/>
  <c r="F156" i="19"/>
  <c r="W155" i="19"/>
  <c r="G155" i="19"/>
  <c r="F155" i="19"/>
  <c r="W154" i="19"/>
  <c r="G154" i="19"/>
  <c r="F154" i="19"/>
  <c r="W153" i="19"/>
  <c r="G153" i="19"/>
  <c r="F153" i="19"/>
  <c r="W152" i="19"/>
  <c r="G152" i="19"/>
  <c r="F152" i="19"/>
  <c r="W151" i="19"/>
  <c r="G151" i="19"/>
  <c r="F151" i="19"/>
  <c r="W150" i="19"/>
  <c r="G150" i="19"/>
  <c r="F150" i="19"/>
  <c r="W149" i="19"/>
  <c r="G149" i="19"/>
  <c r="F149" i="19"/>
  <c r="W148" i="19"/>
  <c r="G148" i="19"/>
  <c r="F148" i="19"/>
  <c r="W147" i="19"/>
  <c r="F147" i="19"/>
  <c r="W146" i="19"/>
  <c r="G146" i="19"/>
  <c r="F146" i="19"/>
  <c r="W145" i="19"/>
  <c r="G145" i="19"/>
  <c r="F145" i="19"/>
  <c r="W144" i="19"/>
  <c r="F144" i="19"/>
  <c r="W143" i="19"/>
  <c r="F143" i="19"/>
  <c r="W142" i="19"/>
  <c r="F142" i="19"/>
  <c r="W141" i="19"/>
  <c r="G141" i="19"/>
  <c r="F141" i="19"/>
  <c r="W140" i="19"/>
  <c r="G140" i="19"/>
  <c r="F140" i="19"/>
  <c r="W139" i="19"/>
  <c r="G139" i="19"/>
  <c r="F139" i="19"/>
  <c r="W138" i="19"/>
  <c r="G138" i="19"/>
  <c r="F138" i="19"/>
  <c r="W137" i="19"/>
  <c r="G137" i="19"/>
  <c r="F137" i="19"/>
  <c r="W136" i="19"/>
  <c r="G136" i="19"/>
  <c r="F136" i="19"/>
  <c r="W135" i="19"/>
  <c r="G135" i="19"/>
  <c r="F135" i="19"/>
  <c r="W134" i="19"/>
  <c r="G134" i="19"/>
  <c r="F134" i="19"/>
  <c r="W133" i="19"/>
  <c r="G133" i="19"/>
  <c r="F133" i="19"/>
  <c r="W132" i="19"/>
  <c r="G132" i="19"/>
  <c r="F132" i="19"/>
  <c r="W131" i="19"/>
  <c r="G131" i="19"/>
  <c r="F131" i="19"/>
  <c r="W130" i="19"/>
  <c r="G130" i="19"/>
  <c r="F130" i="19"/>
  <c r="W129" i="19"/>
  <c r="G129" i="19"/>
  <c r="F129" i="19"/>
  <c r="W128" i="19"/>
  <c r="F128" i="19"/>
  <c r="W127" i="19"/>
  <c r="F127" i="19"/>
  <c r="W126" i="19"/>
  <c r="F126" i="19"/>
  <c r="W125" i="19"/>
  <c r="F125" i="19"/>
  <c r="W124" i="19"/>
  <c r="F124" i="19"/>
  <c r="W123" i="19"/>
  <c r="G123" i="19"/>
  <c r="F123" i="19"/>
  <c r="W122" i="19"/>
  <c r="G122" i="19"/>
  <c r="F122" i="19"/>
  <c r="W121" i="19"/>
  <c r="G121" i="19"/>
  <c r="F121" i="19"/>
  <c r="W120" i="19"/>
  <c r="G120" i="19"/>
  <c r="F120" i="19"/>
  <c r="W119" i="19"/>
  <c r="G119" i="19"/>
  <c r="F119" i="19"/>
  <c r="W118" i="19"/>
  <c r="G118" i="19"/>
  <c r="F118" i="19"/>
  <c r="W117" i="19"/>
  <c r="G117" i="19"/>
  <c r="F117" i="19"/>
  <c r="W116" i="19"/>
  <c r="G116" i="19"/>
  <c r="F116" i="19"/>
  <c r="W115" i="19"/>
  <c r="G115" i="19"/>
  <c r="F115" i="19"/>
  <c r="W114" i="19"/>
  <c r="G114" i="19"/>
  <c r="F114" i="19"/>
  <c r="W113" i="19"/>
  <c r="G113" i="19"/>
  <c r="F113" i="19"/>
  <c r="W112" i="19"/>
  <c r="G112" i="19"/>
  <c r="F112" i="19"/>
  <c r="W111" i="19"/>
  <c r="G111" i="19"/>
  <c r="F111" i="19"/>
  <c r="W110" i="19"/>
  <c r="G110" i="19"/>
  <c r="F110" i="19"/>
  <c r="W109" i="19"/>
  <c r="G109" i="19"/>
  <c r="F109" i="19"/>
  <c r="W108" i="19"/>
  <c r="G108" i="19"/>
  <c r="F108" i="19"/>
  <c r="W107" i="19"/>
  <c r="G107" i="19"/>
  <c r="F107" i="19"/>
  <c r="W106" i="19"/>
  <c r="G106" i="19"/>
  <c r="F106" i="19"/>
  <c r="W105" i="19"/>
  <c r="G105" i="19"/>
  <c r="F105" i="19"/>
  <c r="W104" i="19"/>
  <c r="G104" i="19"/>
  <c r="F104" i="19"/>
  <c r="W103" i="19"/>
  <c r="G103" i="19"/>
  <c r="F103" i="19"/>
  <c r="W102" i="19"/>
  <c r="G102" i="19"/>
  <c r="F102" i="19"/>
  <c r="W101" i="19"/>
  <c r="G101" i="19"/>
  <c r="F101" i="19"/>
  <c r="W100" i="19"/>
  <c r="G100" i="19"/>
  <c r="F100" i="19"/>
  <c r="W99" i="19"/>
  <c r="L99" i="19"/>
  <c r="G99" i="19"/>
  <c r="F99" i="19"/>
  <c r="W98" i="19"/>
  <c r="G98" i="19"/>
  <c r="F98" i="19"/>
  <c r="W97" i="19"/>
  <c r="G97" i="19"/>
  <c r="F97" i="19"/>
  <c r="W96" i="19"/>
  <c r="G96" i="19"/>
  <c r="F96" i="19"/>
  <c r="W95" i="19"/>
  <c r="G95" i="19"/>
  <c r="F95" i="19"/>
  <c r="W94" i="19"/>
  <c r="G94" i="19"/>
  <c r="F94" i="19"/>
  <c r="W93" i="19"/>
  <c r="G93" i="19"/>
  <c r="F93" i="19"/>
  <c r="W92" i="19"/>
  <c r="G92" i="19"/>
  <c r="F92" i="19"/>
  <c r="W91" i="19"/>
  <c r="G91" i="19"/>
  <c r="F91" i="19"/>
  <c r="W90" i="19"/>
  <c r="G90" i="19"/>
  <c r="F90" i="19"/>
  <c r="W89" i="19"/>
  <c r="G89" i="19"/>
  <c r="F89" i="19"/>
  <c r="W88" i="19"/>
  <c r="G88" i="19"/>
  <c r="F88" i="19"/>
  <c r="W87" i="19"/>
  <c r="G87" i="19"/>
  <c r="F87" i="19"/>
  <c r="W86" i="19"/>
  <c r="G86" i="19"/>
  <c r="F86" i="19"/>
  <c r="W85" i="19"/>
  <c r="G85" i="19"/>
  <c r="F85" i="19"/>
  <c r="W84" i="19"/>
  <c r="G84" i="19"/>
  <c r="F84" i="19"/>
  <c r="W83" i="19"/>
  <c r="G83" i="19"/>
  <c r="F83" i="19"/>
  <c r="W82" i="19"/>
  <c r="G82" i="19"/>
  <c r="F82" i="19"/>
  <c r="W81" i="19"/>
  <c r="G81" i="19"/>
  <c r="F81" i="19"/>
  <c r="W80" i="19"/>
  <c r="G80" i="19"/>
  <c r="F80" i="19"/>
  <c r="W79" i="19"/>
  <c r="G79" i="19"/>
  <c r="F79" i="19"/>
  <c r="W78" i="19"/>
  <c r="G78" i="19"/>
  <c r="F78" i="19"/>
  <c r="W77" i="19"/>
  <c r="G77" i="19"/>
  <c r="F77" i="19"/>
  <c r="W76" i="19"/>
  <c r="G76" i="19"/>
  <c r="F76" i="19"/>
  <c r="W75" i="19"/>
  <c r="G75" i="19"/>
  <c r="F75" i="19"/>
  <c r="W74" i="19"/>
  <c r="G74" i="19"/>
  <c r="F74" i="19"/>
  <c r="W73" i="19"/>
  <c r="G73" i="19"/>
  <c r="F73" i="19"/>
  <c r="W72" i="19"/>
  <c r="G72" i="19"/>
  <c r="F72" i="19"/>
  <c r="W71" i="19"/>
  <c r="G71" i="19"/>
  <c r="F71" i="19"/>
  <c r="W70" i="19"/>
  <c r="F70" i="19"/>
  <c r="W69" i="19"/>
  <c r="F69" i="19"/>
  <c r="W68" i="19"/>
  <c r="F68" i="19"/>
  <c r="W67" i="19"/>
  <c r="F67" i="19"/>
  <c r="W66" i="19"/>
  <c r="F66" i="19"/>
  <c r="W65" i="19"/>
  <c r="F65" i="19"/>
  <c r="W64" i="19"/>
  <c r="F64" i="19"/>
  <c r="W63" i="19"/>
  <c r="F63" i="19"/>
  <c r="W62" i="19"/>
  <c r="F62" i="19"/>
  <c r="W61" i="19"/>
  <c r="F61" i="19"/>
  <c r="W60" i="19"/>
  <c r="F60" i="19"/>
  <c r="W59" i="19"/>
  <c r="F59" i="19"/>
  <c r="W58" i="19"/>
  <c r="F58" i="19"/>
  <c r="W57" i="19"/>
  <c r="F57" i="19"/>
  <c r="W56" i="19"/>
  <c r="F56" i="19"/>
  <c r="W55" i="19"/>
  <c r="F55" i="19"/>
  <c r="W54" i="19"/>
  <c r="F54" i="19"/>
  <c r="W53" i="19"/>
  <c r="F53" i="19"/>
  <c r="W52" i="19"/>
  <c r="F52" i="19"/>
  <c r="W51" i="19"/>
  <c r="F51" i="19"/>
  <c r="W50" i="19"/>
  <c r="F50" i="19"/>
  <c r="W49" i="19"/>
  <c r="F49" i="19"/>
  <c r="W48" i="19"/>
  <c r="F48" i="19"/>
  <c r="W47" i="19"/>
  <c r="F47" i="19"/>
  <c r="W46" i="19"/>
  <c r="F46" i="19"/>
  <c r="W45" i="19"/>
  <c r="F45" i="19"/>
  <c r="W44" i="19"/>
  <c r="F44" i="19"/>
  <c r="W43" i="19"/>
  <c r="F43" i="19"/>
  <c r="W42" i="19"/>
  <c r="F42" i="19"/>
  <c r="W41" i="19"/>
  <c r="F41" i="19"/>
  <c r="W40" i="19"/>
  <c r="F40" i="19"/>
  <c r="W39" i="19"/>
  <c r="F39" i="19"/>
  <c r="W38" i="19"/>
  <c r="J38" i="19"/>
  <c r="H38" i="19"/>
  <c r="G38" i="19"/>
  <c r="W37" i="19"/>
  <c r="J37" i="19"/>
  <c r="H37" i="19"/>
  <c r="G37" i="19"/>
  <c r="W36" i="19"/>
  <c r="J36" i="19"/>
  <c r="H36" i="19"/>
  <c r="G36" i="19"/>
  <c r="W35" i="19"/>
  <c r="J35" i="19"/>
  <c r="H35" i="19"/>
  <c r="G35" i="19"/>
  <c r="W34" i="19"/>
  <c r="J34" i="19"/>
  <c r="H34" i="19"/>
  <c r="G34" i="19"/>
  <c r="W33" i="19"/>
  <c r="J33" i="19"/>
  <c r="H33" i="19"/>
  <c r="G33" i="19"/>
  <c r="W32" i="19"/>
  <c r="M32" i="19"/>
  <c r="J32" i="19"/>
  <c r="H32" i="19"/>
  <c r="G32" i="19"/>
  <c r="W31" i="19"/>
  <c r="M31" i="19"/>
  <c r="J31" i="19"/>
  <c r="H31" i="19"/>
  <c r="G31" i="19"/>
  <c r="W30" i="19"/>
  <c r="M30" i="19"/>
  <c r="J30" i="19"/>
  <c r="H30" i="19"/>
  <c r="G30" i="19"/>
  <c r="W29" i="19"/>
  <c r="M29" i="19"/>
  <c r="J29" i="19"/>
  <c r="H29" i="19"/>
  <c r="G29" i="19"/>
  <c r="W28" i="19"/>
  <c r="G28" i="19"/>
  <c r="W27" i="19"/>
  <c r="M27" i="19"/>
  <c r="J27" i="19"/>
  <c r="H27" i="19"/>
  <c r="G27" i="19"/>
  <c r="W26" i="19"/>
  <c r="M26" i="19"/>
  <c r="J26" i="19"/>
  <c r="H26" i="19"/>
  <c r="G26" i="19"/>
  <c r="F26" i="19"/>
  <c r="W25" i="19"/>
  <c r="J25" i="19"/>
  <c r="H25" i="19"/>
  <c r="G25" i="19"/>
  <c r="W24" i="19"/>
  <c r="M24" i="19"/>
  <c r="J24" i="19"/>
  <c r="H24" i="19"/>
  <c r="G24" i="19"/>
  <c r="W23" i="19"/>
  <c r="M23" i="19"/>
  <c r="J23" i="19"/>
  <c r="H23" i="19"/>
  <c r="G23" i="19"/>
  <c r="W22" i="19"/>
  <c r="M22" i="19"/>
  <c r="J22" i="19"/>
  <c r="H22" i="19"/>
  <c r="G22" i="19"/>
  <c r="W21" i="19"/>
  <c r="M21" i="19"/>
  <c r="J21" i="19"/>
  <c r="H21" i="19"/>
  <c r="G21" i="19"/>
  <c r="W20" i="19"/>
  <c r="M20" i="19"/>
  <c r="J20" i="19"/>
  <c r="H20" i="19"/>
  <c r="G20" i="19"/>
  <c r="W19" i="19"/>
  <c r="M19" i="19"/>
  <c r="J19" i="19"/>
  <c r="H19" i="19"/>
  <c r="G19" i="19"/>
  <c r="W18" i="19"/>
  <c r="M18" i="19"/>
  <c r="J18" i="19"/>
  <c r="H18" i="19"/>
  <c r="G18" i="19"/>
  <c r="W17" i="19"/>
  <c r="O17" i="19"/>
  <c r="M17" i="19"/>
  <c r="L17" i="19"/>
  <c r="K17" i="19"/>
  <c r="J17" i="19"/>
  <c r="I17" i="19"/>
  <c r="H17" i="19"/>
  <c r="G17" i="19"/>
  <c r="F17" i="19"/>
  <c r="E17" i="19"/>
  <c r="W16" i="19"/>
  <c r="G16" i="19"/>
  <c r="F16" i="19"/>
  <c r="I11" i="19"/>
  <c r="H11" i="19"/>
  <c r="F532" i="16"/>
  <c r="F530" i="16"/>
  <c r="O529" i="16"/>
  <c r="M529" i="16"/>
  <c r="L529" i="16"/>
  <c r="K529" i="16"/>
  <c r="J529" i="16"/>
  <c r="I529" i="16"/>
  <c r="H529" i="16"/>
  <c r="G529" i="16"/>
  <c r="F529" i="16"/>
  <c r="E529" i="16"/>
  <c r="O527" i="16"/>
  <c r="M527" i="16"/>
  <c r="L527" i="16"/>
  <c r="K527" i="16"/>
  <c r="J527" i="16"/>
  <c r="I527" i="16"/>
  <c r="H527" i="16"/>
  <c r="G527" i="16"/>
  <c r="F527" i="16"/>
  <c r="E527" i="16"/>
  <c r="G526" i="16"/>
  <c r="F526" i="16"/>
  <c r="G525" i="16"/>
  <c r="F525" i="16"/>
  <c r="O524" i="16"/>
  <c r="M524" i="16"/>
  <c r="L524" i="16"/>
  <c r="K524" i="16"/>
  <c r="J524" i="16"/>
  <c r="I524" i="16"/>
  <c r="H524" i="16"/>
  <c r="G524" i="16"/>
  <c r="F524" i="16"/>
  <c r="E524" i="16"/>
  <c r="G523" i="16"/>
  <c r="F523" i="16"/>
  <c r="G522" i="16"/>
  <c r="F522" i="16"/>
  <c r="G521" i="16"/>
  <c r="F521" i="16"/>
  <c r="O520" i="16"/>
  <c r="M520" i="16"/>
  <c r="L520" i="16"/>
  <c r="K520" i="16"/>
  <c r="J520" i="16"/>
  <c r="I520" i="16"/>
  <c r="H520" i="16"/>
  <c r="F520" i="16"/>
  <c r="E520" i="16"/>
  <c r="G519" i="16"/>
  <c r="F519" i="16"/>
  <c r="G518" i="16"/>
  <c r="F518" i="16"/>
  <c r="G517" i="16"/>
  <c r="F517" i="16"/>
  <c r="G516" i="16"/>
  <c r="F516" i="16"/>
  <c r="O515" i="16"/>
  <c r="M515" i="16"/>
  <c r="L515" i="16"/>
  <c r="K515" i="16"/>
  <c r="J515" i="16"/>
  <c r="I515" i="16"/>
  <c r="H515" i="16"/>
  <c r="G515" i="16"/>
  <c r="F515" i="16"/>
  <c r="E515" i="16"/>
  <c r="G514" i="16"/>
  <c r="F514" i="16"/>
  <c r="G513" i="16"/>
  <c r="F513" i="16"/>
  <c r="O512" i="16"/>
  <c r="M512" i="16"/>
  <c r="L512" i="16"/>
  <c r="K512" i="16"/>
  <c r="J512" i="16"/>
  <c r="I512" i="16"/>
  <c r="H512" i="16"/>
  <c r="G512" i="16"/>
  <c r="F512" i="16"/>
  <c r="E512" i="16"/>
  <c r="G511" i="16"/>
  <c r="F511" i="16"/>
  <c r="O510" i="16"/>
  <c r="M510" i="16"/>
  <c r="L510" i="16"/>
  <c r="K510" i="16"/>
  <c r="J510" i="16"/>
  <c r="I510" i="16"/>
  <c r="H510" i="16"/>
  <c r="G510" i="16"/>
  <c r="F510" i="16"/>
  <c r="E510" i="16"/>
  <c r="G509" i="16"/>
  <c r="O508" i="16"/>
  <c r="M508" i="16"/>
  <c r="L508" i="16"/>
  <c r="K508" i="16"/>
  <c r="J508" i="16"/>
  <c r="I508" i="16"/>
  <c r="H508" i="16"/>
  <c r="G508" i="16"/>
  <c r="F508" i="16"/>
  <c r="E508" i="16"/>
  <c r="G507" i="16"/>
  <c r="F507" i="16"/>
  <c r="G506" i="16"/>
  <c r="F506" i="16"/>
  <c r="G505" i="16"/>
  <c r="F505" i="16"/>
  <c r="G504" i="16"/>
  <c r="F504" i="16"/>
  <c r="O503" i="16"/>
  <c r="M503" i="16"/>
  <c r="L503" i="16"/>
  <c r="K503" i="16"/>
  <c r="J503" i="16"/>
  <c r="I503" i="16"/>
  <c r="H503" i="16"/>
  <c r="F503" i="16"/>
  <c r="E503" i="16"/>
  <c r="G502" i="16"/>
  <c r="F502" i="16"/>
  <c r="O501" i="16"/>
  <c r="M501" i="16"/>
  <c r="L501" i="16"/>
  <c r="K501" i="16"/>
  <c r="J501" i="16"/>
  <c r="I501" i="16"/>
  <c r="H501" i="16"/>
  <c r="G501" i="16"/>
  <c r="F501" i="16"/>
  <c r="E501" i="16"/>
  <c r="G500" i="16"/>
  <c r="F500" i="16"/>
  <c r="O499" i="16"/>
  <c r="M499" i="16"/>
  <c r="L499" i="16"/>
  <c r="K499" i="16"/>
  <c r="J499" i="16"/>
  <c r="I499" i="16"/>
  <c r="H499" i="16"/>
  <c r="G499" i="16"/>
  <c r="F499" i="16"/>
  <c r="E499" i="16"/>
  <c r="G498" i="16"/>
  <c r="F498" i="16"/>
  <c r="G497" i="16"/>
  <c r="F497" i="16"/>
  <c r="G496" i="16"/>
  <c r="F496" i="16"/>
  <c r="G495" i="16"/>
  <c r="F495" i="16"/>
  <c r="G494" i="16"/>
  <c r="F494" i="16"/>
  <c r="G493" i="16"/>
  <c r="F493" i="16"/>
  <c r="G492" i="16"/>
  <c r="F492" i="16"/>
  <c r="G491" i="16"/>
  <c r="F491" i="16"/>
  <c r="G490" i="16"/>
  <c r="F490" i="16"/>
  <c r="G489" i="16"/>
  <c r="F489" i="16"/>
  <c r="G488" i="16"/>
  <c r="F488" i="16"/>
  <c r="G487" i="16"/>
  <c r="F487" i="16"/>
  <c r="G486" i="16"/>
  <c r="F486" i="16"/>
  <c r="G485" i="16"/>
  <c r="F485" i="16"/>
  <c r="G484" i="16"/>
  <c r="F484" i="16"/>
  <c r="G483" i="16"/>
  <c r="G482" i="16"/>
  <c r="F482" i="16"/>
  <c r="G481" i="16"/>
  <c r="F481" i="16"/>
  <c r="G480" i="16"/>
  <c r="F480" i="16"/>
  <c r="G479" i="16"/>
  <c r="F479" i="16"/>
  <c r="K478" i="16"/>
  <c r="G478" i="16"/>
  <c r="F478" i="16"/>
  <c r="F477" i="16"/>
  <c r="F476" i="16"/>
  <c r="K475" i="16"/>
  <c r="G475" i="16"/>
  <c r="F475" i="16"/>
  <c r="G474" i="16"/>
  <c r="F474" i="16"/>
  <c r="G471" i="16"/>
  <c r="F471" i="16"/>
  <c r="G470" i="16"/>
  <c r="F470" i="16"/>
  <c r="G469" i="16"/>
  <c r="F469" i="16"/>
  <c r="O468" i="16"/>
  <c r="M468" i="16"/>
  <c r="L468" i="16"/>
  <c r="K468" i="16"/>
  <c r="J468" i="16"/>
  <c r="I468" i="16"/>
  <c r="H468" i="16"/>
  <c r="G468" i="16"/>
  <c r="F468" i="16"/>
  <c r="E468" i="16"/>
  <c r="G467" i="16"/>
  <c r="F467" i="16"/>
  <c r="G466" i="16"/>
  <c r="F466" i="16"/>
  <c r="F465" i="16"/>
  <c r="F464" i="16"/>
  <c r="G463" i="16"/>
  <c r="F463" i="16"/>
  <c r="G462" i="16"/>
  <c r="F462" i="16"/>
  <c r="G461" i="16"/>
  <c r="F461" i="16"/>
  <c r="G460" i="16"/>
  <c r="F460" i="16"/>
  <c r="G459" i="16"/>
  <c r="F459" i="16"/>
  <c r="G458" i="16"/>
  <c r="F458" i="16"/>
  <c r="G457" i="16"/>
  <c r="F457" i="16"/>
  <c r="G456" i="16"/>
  <c r="F456" i="16"/>
  <c r="G455" i="16"/>
  <c r="F455" i="16"/>
  <c r="F454" i="16"/>
  <c r="O452" i="16"/>
  <c r="M452" i="16"/>
  <c r="L452" i="16"/>
  <c r="K452" i="16"/>
  <c r="J452" i="16"/>
  <c r="I452" i="16"/>
  <c r="H452" i="16"/>
  <c r="G452" i="16"/>
  <c r="F452" i="16"/>
  <c r="E452" i="16"/>
  <c r="G451" i="16"/>
  <c r="F451" i="16"/>
  <c r="G450" i="16"/>
  <c r="F450" i="16"/>
  <c r="G449" i="16"/>
  <c r="F449" i="16"/>
  <c r="G448" i="16"/>
  <c r="F448" i="16"/>
  <c r="G447" i="16"/>
  <c r="F447" i="16"/>
  <c r="G446" i="16"/>
  <c r="F446" i="16"/>
  <c r="G445" i="16"/>
  <c r="F445" i="16"/>
  <c r="F444" i="16"/>
  <c r="G443" i="16"/>
  <c r="F443" i="16"/>
  <c r="G442" i="16"/>
  <c r="F442" i="16"/>
  <c r="G441" i="16"/>
  <c r="F441" i="16"/>
  <c r="G440" i="16"/>
  <c r="F440" i="16"/>
  <c r="G439" i="16"/>
  <c r="F439" i="16"/>
  <c r="G438" i="16"/>
  <c r="F438" i="16"/>
  <c r="G437" i="16"/>
  <c r="F437" i="16"/>
  <c r="G436" i="16"/>
  <c r="F436" i="16"/>
  <c r="G435" i="16"/>
  <c r="F435" i="16"/>
  <c r="G434" i="16"/>
  <c r="F434" i="16"/>
  <c r="G433" i="16"/>
  <c r="F433" i="16"/>
  <c r="G432" i="16"/>
  <c r="F432" i="16"/>
  <c r="G431" i="16"/>
  <c r="F431" i="16"/>
  <c r="G430" i="16"/>
  <c r="F430" i="16"/>
  <c r="G429" i="16"/>
  <c r="F429" i="16"/>
  <c r="G418" i="16"/>
  <c r="F418" i="16"/>
  <c r="G417" i="16"/>
  <c r="F417" i="16"/>
  <c r="G416" i="16"/>
  <c r="F416" i="16"/>
  <c r="G415" i="16"/>
  <c r="F415" i="16"/>
  <c r="G414" i="16"/>
  <c r="F414" i="16"/>
  <c r="G413" i="16"/>
  <c r="F413" i="16"/>
  <c r="O412" i="16"/>
  <c r="M412" i="16"/>
  <c r="L412" i="16"/>
  <c r="K412" i="16"/>
  <c r="J412" i="16"/>
  <c r="I412" i="16"/>
  <c r="H412" i="16"/>
  <c r="G412" i="16"/>
  <c r="F412" i="16"/>
  <c r="E412" i="16"/>
  <c r="F411" i="16"/>
  <c r="E411" i="16"/>
  <c r="G410" i="16"/>
  <c r="F410" i="16"/>
  <c r="G409" i="16"/>
  <c r="F409" i="16"/>
  <c r="G408" i="16"/>
  <c r="F408" i="16"/>
  <c r="G407" i="16"/>
  <c r="F407" i="16"/>
  <c r="G406" i="16"/>
  <c r="F406" i="16"/>
  <c r="G405" i="16"/>
  <c r="F405" i="16"/>
  <c r="G404" i="16"/>
  <c r="F404" i="16"/>
  <c r="G403" i="16"/>
  <c r="F403" i="16"/>
  <c r="G402" i="16"/>
  <c r="F402" i="16"/>
  <c r="G401" i="16"/>
  <c r="F401" i="16"/>
  <c r="G400" i="16"/>
  <c r="F400" i="16"/>
  <c r="G399" i="16"/>
  <c r="F399" i="16"/>
  <c r="G398" i="16"/>
  <c r="F398" i="16"/>
  <c r="G397" i="16"/>
  <c r="F397" i="16"/>
  <c r="G396" i="16"/>
  <c r="F396" i="16"/>
  <c r="G395" i="16"/>
  <c r="F395" i="16"/>
  <c r="G394" i="16"/>
  <c r="F394" i="16"/>
  <c r="G393" i="16"/>
  <c r="F393" i="16"/>
  <c r="G392" i="16"/>
  <c r="F392" i="16"/>
  <c r="G391" i="16"/>
  <c r="F391" i="16"/>
  <c r="G390" i="16"/>
  <c r="F390" i="16"/>
  <c r="G389" i="16"/>
  <c r="F389" i="16"/>
  <c r="G388" i="16"/>
  <c r="F388" i="16"/>
  <c r="G387" i="16"/>
  <c r="F387" i="16"/>
  <c r="G386" i="16"/>
  <c r="F386" i="16"/>
  <c r="G385" i="16"/>
  <c r="F385" i="16"/>
  <c r="G384" i="16"/>
  <c r="F384" i="16"/>
  <c r="G383" i="16"/>
  <c r="F383" i="16"/>
  <c r="G382" i="16"/>
  <c r="F382" i="16"/>
  <c r="G381" i="16"/>
  <c r="F381" i="16"/>
  <c r="G380" i="16"/>
  <c r="F380" i="16"/>
  <c r="G379" i="16"/>
  <c r="F379" i="16"/>
  <c r="O378" i="16"/>
  <c r="M378" i="16"/>
  <c r="L378" i="16"/>
  <c r="K378" i="16"/>
  <c r="J378" i="16"/>
  <c r="I378" i="16"/>
  <c r="H378" i="16"/>
  <c r="G378" i="16"/>
  <c r="F378" i="16"/>
  <c r="E378" i="16"/>
  <c r="G377" i="16"/>
  <c r="F377" i="16"/>
  <c r="G376" i="16"/>
  <c r="F376" i="16"/>
  <c r="G375" i="16"/>
  <c r="F375" i="16"/>
  <c r="G374" i="16"/>
  <c r="F374" i="16"/>
  <c r="G373" i="16"/>
  <c r="F373" i="16"/>
  <c r="G372" i="16"/>
  <c r="F372" i="16"/>
  <c r="G371" i="16"/>
  <c r="F371" i="16"/>
  <c r="G370" i="16"/>
  <c r="F370" i="16"/>
  <c r="G369" i="16"/>
  <c r="F369" i="16"/>
  <c r="G368" i="16"/>
  <c r="F368" i="16"/>
  <c r="G367" i="16"/>
  <c r="F367" i="16"/>
  <c r="G366" i="16"/>
  <c r="F366" i="16"/>
  <c r="G365" i="16"/>
  <c r="F365" i="16"/>
  <c r="G364" i="16"/>
  <c r="F364" i="16"/>
  <c r="G363" i="16"/>
  <c r="F363" i="16"/>
  <c r="G362" i="16"/>
  <c r="F362" i="16"/>
  <c r="G361" i="16"/>
  <c r="F361" i="16"/>
  <c r="G360" i="16"/>
  <c r="F360" i="16"/>
  <c r="G359" i="16"/>
  <c r="F359" i="16"/>
  <c r="G358" i="16"/>
  <c r="F358" i="16"/>
  <c r="G357" i="16"/>
  <c r="F357" i="16"/>
  <c r="G356" i="16"/>
  <c r="F356" i="16"/>
  <c r="G355" i="16"/>
  <c r="F355" i="16"/>
  <c r="G354" i="16"/>
  <c r="F354" i="16"/>
  <c r="G353" i="16"/>
  <c r="F353" i="16"/>
  <c r="F352" i="16"/>
  <c r="F351" i="16"/>
  <c r="F350" i="16"/>
  <c r="G349" i="16"/>
  <c r="F349" i="16"/>
  <c r="G348" i="16"/>
  <c r="F348" i="16"/>
  <c r="G347" i="16"/>
  <c r="F347" i="16"/>
  <c r="G346" i="16"/>
  <c r="F346" i="16"/>
  <c r="G345" i="16"/>
  <c r="F345" i="16"/>
  <c r="G344" i="16"/>
  <c r="F344" i="16"/>
  <c r="F343" i="16"/>
  <c r="F342" i="16"/>
  <c r="F341" i="16"/>
  <c r="F340" i="16"/>
  <c r="F339" i="16"/>
  <c r="F338" i="16"/>
  <c r="F337" i="16"/>
  <c r="F336" i="16"/>
  <c r="G335" i="16"/>
  <c r="F335" i="16"/>
  <c r="F334" i="16"/>
  <c r="G333" i="16"/>
  <c r="F333" i="16"/>
  <c r="G332" i="16"/>
  <c r="F332" i="16"/>
  <c r="G331" i="16"/>
  <c r="F331" i="16"/>
  <c r="G330" i="16"/>
  <c r="F330" i="16"/>
  <c r="G329" i="16"/>
  <c r="F329" i="16"/>
  <c r="G328" i="16"/>
  <c r="F328" i="16"/>
  <c r="G327" i="16"/>
  <c r="F327" i="16"/>
  <c r="G326" i="16"/>
  <c r="F326" i="16"/>
  <c r="G325" i="16"/>
  <c r="F325" i="16"/>
  <c r="F324" i="16"/>
  <c r="G323" i="16"/>
  <c r="F323" i="16"/>
  <c r="G322" i="16"/>
  <c r="F322" i="16"/>
  <c r="G321" i="16"/>
  <c r="F321" i="16"/>
  <c r="G320" i="16"/>
  <c r="F320" i="16"/>
  <c r="G319" i="16"/>
  <c r="F319" i="16"/>
  <c r="G318" i="16"/>
  <c r="F318" i="16"/>
  <c r="G317" i="16"/>
  <c r="F317" i="16"/>
  <c r="G316" i="16"/>
  <c r="F316" i="16"/>
  <c r="G315" i="16"/>
  <c r="F315" i="16"/>
  <c r="G314" i="16"/>
  <c r="F314" i="16"/>
  <c r="G313" i="16"/>
  <c r="F313" i="16"/>
  <c r="G312" i="16"/>
  <c r="F312" i="16"/>
  <c r="G311" i="16"/>
  <c r="F311" i="16"/>
  <c r="G310" i="16"/>
  <c r="F310" i="16"/>
  <c r="G309" i="16"/>
  <c r="F309" i="16"/>
  <c r="G308" i="16"/>
  <c r="F308" i="16"/>
  <c r="G307" i="16"/>
  <c r="F307" i="16"/>
  <c r="G306" i="16"/>
  <c r="F306" i="16"/>
  <c r="G305" i="16"/>
  <c r="F305" i="16"/>
  <c r="G304" i="16"/>
  <c r="F304" i="16"/>
  <c r="G303" i="16"/>
  <c r="F303" i="16"/>
  <c r="G302" i="16"/>
  <c r="F302" i="16"/>
  <c r="G301" i="16"/>
  <c r="F301" i="16"/>
  <c r="G300" i="16"/>
  <c r="F300" i="16"/>
  <c r="G299" i="16"/>
  <c r="F299" i="16"/>
  <c r="G298" i="16"/>
  <c r="F298" i="16"/>
  <c r="G297" i="16"/>
  <c r="F297" i="16"/>
  <c r="G296" i="16"/>
  <c r="F296" i="16"/>
  <c r="G295" i="16"/>
  <c r="F295" i="16"/>
  <c r="G294" i="16"/>
  <c r="F294" i="16"/>
  <c r="G293" i="16"/>
  <c r="F293" i="16"/>
  <c r="G292" i="16"/>
  <c r="F292" i="16"/>
  <c r="G291" i="16"/>
  <c r="F291" i="16"/>
  <c r="G290" i="16"/>
  <c r="F290" i="16"/>
  <c r="G289" i="16"/>
  <c r="F289" i="16"/>
  <c r="G288" i="16"/>
  <c r="F288" i="16"/>
  <c r="G287" i="16"/>
  <c r="F287" i="16"/>
  <c r="G286" i="16"/>
  <c r="F286" i="16"/>
  <c r="G285" i="16"/>
  <c r="F285" i="16"/>
  <c r="G284" i="16"/>
  <c r="F284" i="16"/>
  <c r="G283" i="16"/>
  <c r="F283" i="16"/>
  <c r="G282" i="16"/>
  <c r="F282" i="16"/>
  <c r="G281" i="16"/>
  <c r="F281" i="16"/>
  <c r="G280" i="16"/>
  <c r="F280" i="16"/>
  <c r="G279" i="16"/>
  <c r="F279" i="16"/>
  <c r="G278" i="16"/>
  <c r="F278" i="16"/>
  <c r="G277" i="16"/>
  <c r="F277" i="16"/>
  <c r="G276" i="16"/>
  <c r="F276" i="16"/>
  <c r="G275" i="16"/>
  <c r="F275" i="16"/>
  <c r="G274" i="16"/>
  <c r="F274" i="16"/>
  <c r="G273" i="16"/>
  <c r="F273" i="16"/>
  <c r="G272" i="16"/>
  <c r="F272" i="16"/>
  <c r="G271" i="16"/>
  <c r="F271" i="16"/>
  <c r="G270" i="16"/>
  <c r="F270" i="16"/>
  <c r="L269" i="16"/>
  <c r="G269" i="16"/>
  <c r="F269" i="16"/>
  <c r="G268" i="16"/>
  <c r="F268" i="16"/>
  <c r="G267" i="16"/>
  <c r="F267" i="16"/>
  <c r="G266" i="16"/>
  <c r="F266" i="16"/>
  <c r="G265" i="16"/>
  <c r="F265" i="16"/>
  <c r="G264" i="16"/>
  <c r="F264" i="16"/>
  <c r="G263" i="16"/>
  <c r="F263" i="16"/>
  <c r="G262" i="16"/>
  <c r="F262" i="16"/>
  <c r="G261" i="16"/>
  <c r="F261" i="16"/>
  <c r="G260" i="16"/>
  <c r="F260" i="16"/>
  <c r="G259" i="16"/>
  <c r="F259" i="16"/>
  <c r="G258" i="16"/>
  <c r="F258" i="16"/>
  <c r="G257" i="16"/>
  <c r="F257" i="16"/>
  <c r="G256" i="16"/>
  <c r="F256" i="16"/>
  <c r="G255" i="16"/>
  <c r="F255" i="16"/>
  <c r="G254" i="16"/>
  <c r="F254" i="16"/>
  <c r="G253" i="16"/>
  <c r="F253" i="16"/>
  <c r="G252" i="16"/>
  <c r="F252" i="16"/>
  <c r="G251" i="16"/>
  <c r="F251" i="16"/>
  <c r="G250" i="16"/>
  <c r="F250" i="16"/>
  <c r="G249" i="16"/>
  <c r="F249" i="16"/>
  <c r="G248" i="16"/>
  <c r="F248" i="16"/>
  <c r="G247" i="16"/>
  <c r="F247" i="16"/>
  <c r="G246" i="16"/>
  <c r="F246" i="16"/>
  <c r="G245" i="16"/>
  <c r="F245" i="16"/>
  <c r="G244" i="16"/>
  <c r="F244" i="16"/>
  <c r="G243" i="16"/>
  <c r="F243" i="16"/>
  <c r="G242" i="16"/>
  <c r="F242" i="16"/>
  <c r="G241" i="16"/>
  <c r="F241" i="16"/>
  <c r="G240" i="16"/>
  <c r="F240" i="16"/>
  <c r="G239" i="16"/>
  <c r="F239" i="16"/>
  <c r="G238" i="16"/>
  <c r="F238" i="16"/>
  <c r="G237" i="16"/>
  <c r="F237" i="16"/>
  <c r="G236" i="16"/>
  <c r="F236" i="16"/>
  <c r="G235" i="16"/>
  <c r="F235" i="16"/>
  <c r="G234" i="16"/>
  <c r="F234" i="16"/>
  <c r="G233" i="16"/>
  <c r="F233" i="16"/>
  <c r="G232" i="16"/>
  <c r="F232" i="16"/>
  <c r="G231" i="16"/>
  <c r="F231" i="16"/>
  <c r="G230" i="16"/>
  <c r="F230" i="16"/>
  <c r="G229" i="16"/>
  <c r="F229" i="16"/>
  <c r="G228" i="16"/>
  <c r="F228" i="16"/>
  <c r="G227" i="16"/>
  <c r="F227" i="16"/>
  <c r="G226" i="16"/>
  <c r="F226" i="16"/>
  <c r="G225" i="16"/>
  <c r="F225" i="16"/>
  <c r="G224" i="16"/>
  <c r="F224" i="16"/>
  <c r="G223" i="16"/>
  <c r="F223" i="16"/>
  <c r="G222" i="16"/>
  <c r="F222" i="16"/>
  <c r="G221" i="16"/>
  <c r="F221" i="16"/>
  <c r="F220" i="16"/>
  <c r="G219" i="16"/>
  <c r="F219" i="16"/>
  <c r="G218" i="16"/>
  <c r="F218" i="16"/>
  <c r="G217" i="16"/>
  <c r="F217" i="16"/>
  <c r="G216" i="16"/>
  <c r="F216" i="16"/>
  <c r="G215" i="16"/>
  <c r="F215" i="16"/>
  <c r="G214" i="16"/>
  <c r="F214" i="16"/>
  <c r="G213" i="16"/>
  <c r="F213" i="16"/>
  <c r="G212" i="16"/>
  <c r="F212" i="16"/>
  <c r="G211" i="16"/>
  <c r="F211" i="16"/>
  <c r="G210" i="16"/>
  <c r="F210" i="16"/>
  <c r="G209" i="16"/>
  <c r="F209" i="16"/>
  <c r="G208" i="16"/>
  <c r="F208" i="16"/>
  <c r="G207" i="16"/>
  <c r="F207" i="16"/>
  <c r="G206" i="16"/>
  <c r="F206" i="16"/>
  <c r="G205" i="16"/>
  <c r="F205" i="16"/>
  <c r="G204" i="16"/>
  <c r="F204" i="16"/>
  <c r="G203" i="16"/>
  <c r="F203" i="16"/>
  <c r="G202" i="16"/>
  <c r="F202" i="16"/>
  <c r="G201" i="16"/>
  <c r="F201" i="16"/>
  <c r="G200" i="16"/>
  <c r="F200" i="16"/>
  <c r="G199" i="16"/>
  <c r="F199" i="16"/>
  <c r="G198" i="16"/>
  <c r="F198" i="16"/>
  <c r="G197" i="16"/>
  <c r="F197" i="16"/>
  <c r="G196" i="16"/>
  <c r="F196" i="16"/>
  <c r="G195" i="16"/>
  <c r="F195" i="16"/>
  <c r="G194" i="16"/>
  <c r="F194" i="16"/>
  <c r="G193" i="16"/>
  <c r="F193" i="16"/>
  <c r="G192" i="16"/>
  <c r="F192" i="16"/>
  <c r="G191" i="16"/>
  <c r="F191" i="16"/>
  <c r="G190" i="16"/>
  <c r="F190" i="16"/>
  <c r="G189" i="16"/>
  <c r="F189" i="16"/>
  <c r="G188" i="16"/>
  <c r="F188" i="16"/>
  <c r="G187" i="16"/>
  <c r="F187" i="16"/>
  <c r="G186" i="16"/>
  <c r="F186" i="16"/>
  <c r="G185" i="16"/>
  <c r="F185" i="16"/>
  <c r="G184" i="16"/>
  <c r="F184" i="16"/>
  <c r="G183" i="16"/>
  <c r="F183" i="16"/>
  <c r="G182" i="16"/>
  <c r="F182" i="16"/>
  <c r="G181" i="16"/>
  <c r="F181" i="16"/>
  <c r="G180" i="16"/>
  <c r="F180" i="16"/>
  <c r="G179" i="16"/>
  <c r="F179" i="16"/>
  <c r="G178" i="16"/>
  <c r="F178" i="16"/>
  <c r="G177" i="16"/>
  <c r="F177" i="16"/>
  <c r="G176" i="16"/>
  <c r="F176" i="16"/>
  <c r="G175" i="16"/>
  <c r="F175" i="16"/>
  <c r="G174" i="16"/>
  <c r="F174" i="16"/>
  <c r="G173" i="16"/>
  <c r="F173" i="16"/>
  <c r="G172" i="16"/>
  <c r="F172" i="16"/>
  <c r="G171" i="16"/>
  <c r="F171" i="16"/>
  <c r="G170" i="16"/>
  <c r="F170" i="16"/>
  <c r="G169" i="16"/>
  <c r="F169" i="16"/>
  <c r="G168" i="16"/>
  <c r="F168" i="16"/>
  <c r="G167" i="16"/>
  <c r="F167" i="16"/>
  <c r="G166" i="16"/>
  <c r="F166" i="16"/>
  <c r="G165" i="16"/>
  <c r="F165" i="16"/>
  <c r="G164" i="16"/>
  <c r="F164" i="16"/>
  <c r="G163" i="16"/>
  <c r="F163" i="16"/>
  <c r="G162" i="16"/>
  <c r="F162" i="16"/>
  <c r="G161" i="16"/>
  <c r="F161" i="16"/>
  <c r="G160" i="16"/>
  <c r="F160" i="16"/>
  <c r="G159" i="16"/>
  <c r="F159" i="16"/>
  <c r="G158" i="16"/>
  <c r="F158" i="16"/>
  <c r="G157" i="16"/>
  <c r="F157" i="16"/>
  <c r="G156" i="16"/>
  <c r="F156" i="16"/>
  <c r="G155" i="16"/>
  <c r="F155" i="16"/>
  <c r="G154" i="16"/>
  <c r="F154" i="16"/>
  <c r="G153" i="16"/>
  <c r="F153" i="16"/>
  <c r="G152" i="16"/>
  <c r="F152" i="16"/>
  <c r="G151" i="16"/>
  <c r="F151" i="16"/>
  <c r="G150" i="16"/>
  <c r="F150" i="16"/>
  <c r="G149" i="16"/>
  <c r="F149" i="16"/>
  <c r="F148" i="16"/>
  <c r="G147" i="16"/>
  <c r="F147" i="16"/>
  <c r="G146" i="16"/>
  <c r="F146" i="16"/>
  <c r="F145" i="16"/>
  <c r="F144" i="16"/>
  <c r="F143" i="16"/>
  <c r="G142" i="16"/>
  <c r="F142" i="16"/>
  <c r="G141" i="16"/>
  <c r="F141" i="16"/>
  <c r="G140" i="16"/>
  <c r="F140" i="16"/>
  <c r="G139" i="16"/>
  <c r="F139" i="16"/>
  <c r="G138" i="16"/>
  <c r="F138" i="16"/>
  <c r="G137" i="16"/>
  <c r="F137" i="16"/>
  <c r="G136" i="16"/>
  <c r="F136" i="16"/>
  <c r="G135" i="16"/>
  <c r="F135" i="16"/>
  <c r="G134" i="16"/>
  <c r="F134" i="16"/>
  <c r="G133" i="16"/>
  <c r="F133" i="16"/>
  <c r="G132" i="16"/>
  <c r="F132" i="16"/>
  <c r="G131" i="16"/>
  <c r="F131" i="16"/>
  <c r="G130" i="16"/>
  <c r="F130" i="16"/>
  <c r="F129" i="16"/>
  <c r="F128" i="16"/>
  <c r="F127" i="16"/>
  <c r="F126" i="16"/>
  <c r="F125" i="16"/>
  <c r="G124" i="16"/>
  <c r="F124" i="16"/>
  <c r="G123" i="16"/>
  <c r="F123" i="16"/>
  <c r="G122" i="16"/>
  <c r="F122" i="16"/>
  <c r="G121" i="16"/>
  <c r="F121" i="16"/>
  <c r="G120" i="16"/>
  <c r="F120" i="16"/>
  <c r="G119" i="16"/>
  <c r="F119" i="16"/>
  <c r="G118" i="16"/>
  <c r="F118" i="16"/>
  <c r="G117" i="16"/>
  <c r="F117" i="16"/>
  <c r="G116" i="16"/>
  <c r="F116" i="16"/>
  <c r="G115" i="16"/>
  <c r="F115" i="16"/>
  <c r="G114" i="16"/>
  <c r="F114" i="16"/>
  <c r="G113" i="16"/>
  <c r="F113" i="16"/>
  <c r="G112" i="16"/>
  <c r="F112" i="16"/>
  <c r="G111" i="16"/>
  <c r="F111" i="16"/>
  <c r="G110" i="16"/>
  <c r="F110" i="16"/>
  <c r="G109" i="16"/>
  <c r="F109" i="16"/>
  <c r="G108" i="16"/>
  <c r="F108" i="16"/>
  <c r="G107" i="16"/>
  <c r="F107" i="16"/>
  <c r="G106" i="16"/>
  <c r="F106" i="16"/>
  <c r="G105" i="16"/>
  <c r="F105" i="16"/>
  <c r="G104" i="16"/>
  <c r="F104" i="16"/>
  <c r="G103" i="16"/>
  <c r="F103" i="16"/>
  <c r="G102" i="16"/>
  <c r="F102" i="16"/>
  <c r="G101" i="16"/>
  <c r="F101" i="16"/>
  <c r="L100" i="16"/>
  <c r="G100" i="16"/>
  <c r="F100" i="16"/>
  <c r="G99" i="16"/>
  <c r="F99" i="16"/>
  <c r="G98" i="16"/>
  <c r="F98" i="16"/>
  <c r="G97" i="16"/>
  <c r="F97" i="16"/>
  <c r="G96" i="16"/>
  <c r="F96" i="16"/>
  <c r="G95" i="16"/>
  <c r="F95" i="16"/>
  <c r="G94" i="16"/>
  <c r="F94" i="16"/>
  <c r="G93" i="16"/>
  <c r="F93" i="16"/>
  <c r="G92" i="16"/>
  <c r="F92" i="16"/>
  <c r="G91" i="16"/>
  <c r="F91" i="16"/>
  <c r="G90" i="16"/>
  <c r="F90" i="16"/>
  <c r="G89" i="16"/>
  <c r="F89" i="16"/>
  <c r="G88" i="16"/>
  <c r="F88" i="16"/>
  <c r="G87" i="16"/>
  <c r="F87" i="16"/>
  <c r="G86" i="16"/>
  <c r="F86" i="16"/>
  <c r="G85" i="16"/>
  <c r="F85" i="16"/>
  <c r="G84" i="16"/>
  <c r="F84" i="16"/>
  <c r="G83" i="16"/>
  <c r="F83" i="16"/>
  <c r="G82" i="16"/>
  <c r="F82" i="16"/>
  <c r="G81" i="16"/>
  <c r="F81" i="16"/>
  <c r="G80" i="16"/>
  <c r="F80" i="16"/>
  <c r="G79" i="16"/>
  <c r="F79" i="16"/>
  <c r="G78" i="16"/>
  <c r="F78" i="16"/>
  <c r="G77" i="16"/>
  <c r="F77" i="16"/>
  <c r="G76" i="16"/>
  <c r="F76" i="16"/>
  <c r="G75" i="16"/>
  <c r="F75" i="16"/>
  <c r="G74" i="16"/>
  <c r="F74" i="16"/>
  <c r="G73" i="16"/>
  <c r="F73" i="16"/>
  <c r="G72" i="16"/>
  <c r="F72" i="16"/>
  <c r="G71" i="16"/>
  <c r="F71" i="16"/>
  <c r="F70" i="16"/>
  <c r="F69" i="16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J38" i="16"/>
  <c r="H38" i="16"/>
  <c r="G38" i="16"/>
  <c r="J37" i="16"/>
  <c r="H37" i="16"/>
  <c r="G37" i="16"/>
  <c r="J36" i="16"/>
  <c r="H36" i="16"/>
  <c r="G36" i="16"/>
  <c r="J35" i="16"/>
  <c r="H35" i="16"/>
  <c r="G35" i="16"/>
  <c r="J34" i="16"/>
  <c r="H34" i="16"/>
  <c r="G34" i="16"/>
  <c r="J33" i="16"/>
  <c r="H33" i="16"/>
  <c r="G33" i="16"/>
  <c r="M32" i="16"/>
  <c r="J32" i="16"/>
  <c r="H32" i="16"/>
  <c r="G32" i="16"/>
  <c r="M31" i="16"/>
  <c r="J31" i="16"/>
  <c r="H31" i="16"/>
  <c r="G31" i="16"/>
  <c r="M30" i="16"/>
  <c r="J30" i="16"/>
  <c r="H30" i="16"/>
  <c r="G30" i="16"/>
  <c r="M29" i="16"/>
  <c r="J29" i="16"/>
  <c r="H29" i="16"/>
  <c r="G29" i="16"/>
  <c r="G28" i="16"/>
  <c r="M27" i="16"/>
  <c r="J27" i="16"/>
  <c r="H27" i="16"/>
  <c r="G27" i="16"/>
  <c r="M26" i="16"/>
  <c r="J26" i="16"/>
  <c r="H26" i="16"/>
  <c r="G26" i="16"/>
  <c r="F26" i="16"/>
  <c r="J25" i="16"/>
  <c r="H25" i="16"/>
  <c r="G25" i="16"/>
  <c r="M24" i="16"/>
  <c r="J24" i="16"/>
  <c r="H24" i="16"/>
  <c r="G24" i="16"/>
  <c r="M23" i="16"/>
  <c r="J23" i="16"/>
  <c r="H23" i="16"/>
  <c r="G23" i="16"/>
  <c r="M22" i="16"/>
  <c r="J22" i="16"/>
  <c r="H22" i="16"/>
  <c r="G22" i="16"/>
  <c r="M21" i="16"/>
  <c r="J21" i="16"/>
  <c r="H21" i="16"/>
  <c r="G21" i="16"/>
  <c r="M20" i="16"/>
  <c r="J20" i="16"/>
  <c r="H20" i="16"/>
  <c r="G20" i="16"/>
  <c r="M19" i="16"/>
  <c r="J19" i="16"/>
  <c r="H19" i="16"/>
  <c r="G19" i="16"/>
  <c r="M18" i="16"/>
  <c r="J18" i="16"/>
  <c r="H18" i="16"/>
  <c r="G18" i="16"/>
  <c r="O17" i="16"/>
  <c r="M17" i="16"/>
  <c r="L17" i="16"/>
  <c r="K17" i="16"/>
  <c r="J17" i="16"/>
  <c r="I17" i="16"/>
  <c r="H17" i="16"/>
  <c r="G17" i="16"/>
  <c r="F17" i="16"/>
  <c r="E17" i="16"/>
  <c r="G16" i="16"/>
  <c r="F16" i="16"/>
  <c r="I11" i="16"/>
  <c r="H11" i="16"/>
  <c r="O430" i="10"/>
  <c r="M430" i="10"/>
  <c r="L430" i="10"/>
  <c r="K430" i="10"/>
  <c r="J430" i="10"/>
  <c r="I430" i="10"/>
  <c r="H430" i="10"/>
  <c r="G430" i="10"/>
  <c r="F430" i="10"/>
  <c r="M428" i="10"/>
  <c r="L428" i="10"/>
  <c r="K428" i="10"/>
  <c r="J428" i="10"/>
  <c r="I428" i="10"/>
  <c r="H428" i="10"/>
  <c r="G428" i="10"/>
  <c r="F428" i="10"/>
  <c r="E428" i="10"/>
  <c r="G427" i="10"/>
  <c r="O426" i="10"/>
  <c r="M426" i="10"/>
  <c r="L426" i="10"/>
  <c r="K426" i="10"/>
  <c r="J426" i="10"/>
  <c r="I426" i="10"/>
  <c r="H426" i="10"/>
  <c r="G426" i="10"/>
  <c r="F426" i="10"/>
  <c r="E426" i="10"/>
  <c r="G425" i="10"/>
  <c r="F425" i="10"/>
  <c r="G424" i="10"/>
  <c r="F424" i="10"/>
  <c r="G423" i="10"/>
  <c r="F423" i="10"/>
  <c r="M422" i="10"/>
  <c r="L422" i="10"/>
  <c r="K422" i="10"/>
  <c r="J422" i="10"/>
  <c r="I422" i="10"/>
  <c r="H422" i="10"/>
  <c r="G422" i="10"/>
  <c r="F422" i="10"/>
  <c r="E422" i="10"/>
  <c r="G421" i="10"/>
  <c r="O420" i="10"/>
  <c r="M420" i="10"/>
  <c r="L420" i="10"/>
  <c r="K420" i="10"/>
  <c r="J420" i="10"/>
  <c r="I420" i="10"/>
  <c r="H420" i="10"/>
  <c r="G420" i="10"/>
  <c r="F420" i="10"/>
  <c r="E420" i="10"/>
  <c r="G419" i="10"/>
  <c r="F419" i="10"/>
  <c r="G418" i="10"/>
  <c r="F418" i="10"/>
  <c r="G417" i="10"/>
  <c r="F417" i="10"/>
  <c r="G416" i="10"/>
  <c r="F416" i="10"/>
  <c r="G415" i="10"/>
  <c r="F415" i="10"/>
  <c r="G414" i="10"/>
  <c r="F414" i="10"/>
  <c r="G413" i="10"/>
  <c r="F413" i="10"/>
  <c r="G412" i="10"/>
  <c r="F412" i="10"/>
  <c r="G411" i="10"/>
  <c r="F411" i="10"/>
  <c r="G410" i="10"/>
  <c r="F410" i="10"/>
  <c r="G409" i="10"/>
  <c r="G408" i="10"/>
  <c r="F408" i="10"/>
  <c r="G407" i="10"/>
  <c r="F407" i="10"/>
  <c r="G406" i="10"/>
  <c r="F406" i="10"/>
  <c r="G405" i="10"/>
  <c r="F405" i="10"/>
  <c r="K404" i="10"/>
  <c r="G404" i="10"/>
  <c r="F404" i="10"/>
  <c r="F403" i="10"/>
  <c r="F402" i="10"/>
  <c r="K401" i="10"/>
  <c r="G401" i="10"/>
  <c r="F401" i="10"/>
  <c r="K400" i="10"/>
  <c r="G400" i="10"/>
  <c r="F400" i="10"/>
  <c r="G397" i="10"/>
  <c r="F397" i="10"/>
  <c r="G396" i="10"/>
  <c r="F396" i="10"/>
  <c r="G395" i="10"/>
  <c r="F395" i="10"/>
  <c r="O394" i="10"/>
  <c r="M394" i="10"/>
  <c r="L394" i="10"/>
  <c r="K394" i="10"/>
  <c r="J394" i="10"/>
  <c r="I394" i="10"/>
  <c r="H394" i="10"/>
  <c r="G394" i="10"/>
  <c r="F394" i="10"/>
  <c r="E394" i="10"/>
  <c r="G393" i="10"/>
  <c r="F393" i="10"/>
  <c r="G392" i="10"/>
  <c r="F392" i="10"/>
  <c r="G391" i="10"/>
  <c r="F391" i="10"/>
  <c r="G390" i="10"/>
  <c r="F390" i="10"/>
  <c r="G389" i="10"/>
  <c r="F389" i="10"/>
  <c r="G388" i="10"/>
  <c r="F388" i="10"/>
  <c r="G387" i="10"/>
  <c r="F387" i="10"/>
  <c r="G386" i="10"/>
  <c r="F386" i="10"/>
  <c r="G385" i="10"/>
  <c r="F385" i="10"/>
  <c r="O382" i="10"/>
  <c r="M382" i="10"/>
  <c r="L382" i="10"/>
  <c r="K382" i="10"/>
  <c r="J382" i="10"/>
  <c r="I382" i="10"/>
  <c r="H382" i="10"/>
  <c r="G382" i="10"/>
  <c r="F382" i="10"/>
  <c r="E382" i="10"/>
  <c r="G381" i="10"/>
  <c r="F381" i="10"/>
  <c r="G380" i="10"/>
  <c r="F380" i="10"/>
  <c r="G379" i="10"/>
  <c r="F379" i="10"/>
  <c r="G378" i="10"/>
  <c r="F378" i="10"/>
  <c r="G377" i="10"/>
  <c r="F377" i="10"/>
  <c r="O376" i="10"/>
  <c r="M376" i="10"/>
  <c r="L376" i="10"/>
  <c r="K376" i="10"/>
  <c r="J376" i="10"/>
  <c r="I376" i="10"/>
  <c r="H376" i="10"/>
  <c r="G376" i="10"/>
  <c r="F376" i="10"/>
  <c r="E376" i="10"/>
  <c r="G375" i="10"/>
  <c r="F375" i="10"/>
  <c r="G374" i="10"/>
  <c r="F374" i="10"/>
  <c r="G373" i="10"/>
  <c r="F373" i="10"/>
  <c r="G372" i="10"/>
  <c r="F372" i="10"/>
  <c r="G371" i="10"/>
  <c r="F371" i="10"/>
  <c r="G370" i="10"/>
  <c r="F370" i="10"/>
  <c r="G369" i="10"/>
  <c r="F369" i="10"/>
  <c r="G368" i="10"/>
  <c r="F368" i="10"/>
  <c r="G367" i="10"/>
  <c r="F367" i="10"/>
  <c r="G366" i="10"/>
  <c r="F366" i="10"/>
  <c r="G365" i="10"/>
  <c r="F365" i="10"/>
  <c r="G364" i="10"/>
  <c r="F364" i="10"/>
  <c r="G363" i="10"/>
  <c r="F363" i="10"/>
  <c r="G362" i="10"/>
  <c r="F362" i="10"/>
  <c r="G361" i="10"/>
  <c r="F361" i="10"/>
  <c r="G360" i="10"/>
  <c r="F360" i="10"/>
  <c r="G359" i="10"/>
  <c r="F359" i="10"/>
  <c r="G358" i="10"/>
  <c r="F358" i="10"/>
  <c r="G357" i="10"/>
  <c r="F357" i="10"/>
  <c r="G356" i="10"/>
  <c r="F356" i="10"/>
  <c r="G355" i="10"/>
  <c r="F355" i="10"/>
  <c r="G354" i="10"/>
  <c r="F354" i="10"/>
  <c r="G353" i="10"/>
  <c r="F353" i="10"/>
  <c r="G352" i="10"/>
  <c r="F352" i="10"/>
  <c r="G351" i="10"/>
  <c r="F351" i="10"/>
  <c r="G350" i="10"/>
  <c r="F350" i="10"/>
  <c r="G349" i="10"/>
  <c r="F349" i="10"/>
  <c r="G348" i="10"/>
  <c r="F348" i="10"/>
  <c r="G347" i="10"/>
  <c r="F347" i="10"/>
  <c r="G346" i="10"/>
  <c r="F346" i="10"/>
  <c r="G345" i="10"/>
  <c r="F345" i="10"/>
  <c r="G344" i="10"/>
  <c r="F344" i="10"/>
  <c r="O343" i="10"/>
  <c r="M343" i="10"/>
  <c r="L343" i="10"/>
  <c r="K343" i="10"/>
  <c r="J343" i="10"/>
  <c r="I343" i="10"/>
  <c r="H343" i="10"/>
  <c r="F343" i="10"/>
  <c r="E343" i="10"/>
  <c r="G342" i="10"/>
  <c r="F342" i="10"/>
  <c r="G341" i="10"/>
  <c r="F341" i="10"/>
  <c r="G340" i="10"/>
  <c r="F340" i="10"/>
  <c r="L339" i="10"/>
  <c r="G339" i="10"/>
  <c r="F339" i="10"/>
  <c r="G338" i="10"/>
  <c r="F338" i="10"/>
  <c r="G337" i="10"/>
  <c r="F337" i="10"/>
  <c r="G336" i="10"/>
  <c r="F336" i="10"/>
  <c r="G335" i="10"/>
  <c r="F335" i="10"/>
  <c r="G334" i="10"/>
  <c r="F334" i="10"/>
  <c r="G333" i="10"/>
  <c r="F333" i="10"/>
  <c r="G332" i="10"/>
  <c r="F332" i="10"/>
  <c r="G331" i="10"/>
  <c r="F331" i="10"/>
  <c r="G330" i="10"/>
  <c r="F330" i="10"/>
  <c r="G329" i="10"/>
  <c r="F329" i="10"/>
  <c r="G328" i="10"/>
  <c r="F328" i="10"/>
  <c r="G327" i="10"/>
  <c r="F327" i="10"/>
  <c r="L326" i="10"/>
  <c r="G326" i="10"/>
  <c r="F326" i="10"/>
  <c r="G325" i="10"/>
  <c r="F325" i="10"/>
  <c r="G324" i="10"/>
  <c r="F324" i="10"/>
  <c r="L323" i="10"/>
  <c r="G323" i="10"/>
  <c r="F323" i="10"/>
  <c r="G322" i="10"/>
  <c r="F322" i="10"/>
  <c r="G321" i="10"/>
  <c r="F321" i="10"/>
  <c r="G320" i="10"/>
  <c r="F320" i="10"/>
  <c r="G319" i="10"/>
  <c r="F319" i="10"/>
  <c r="G318" i="10"/>
  <c r="F318" i="10"/>
  <c r="G317" i="10"/>
  <c r="F317" i="10"/>
  <c r="G316" i="10"/>
  <c r="F316" i="10"/>
  <c r="G315" i="10"/>
  <c r="F315" i="10"/>
  <c r="G314" i="10"/>
  <c r="F314" i="10"/>
  <c r="G313" i="10"/>
  <c r="F313" i="10"/>
  <c r="G312" i="10"/>
  <c r="F312" i="10"/>
  <c r="G311" i="10"/>
  <c r="F311" i="10"/>
  <c r="G310" i="10"/>
  <c r="F310" i="10"/>
  <c r="G309" i="10"/>
  <c r="F309" i="10"/>
  <c r="G308" i="10"/>
  <c r="F308" i="10"/>
  <c r="G307" i="10"/>
  <c r="F307" i="10"/>
  <c r="G306" i="10"/>
  <c r="F306" i="10"/>
  <c r="G305" i="10"/>
  <c r="F305" i="10"/>
  <c r="G304" i="10"/>
  <c r="F304" i="10"/>
  <c r="G303" i="10"/>
  <c r="F303" i="10"/>
  <c r="G302" i="10"/>
  <c r="F302" i="10"/>
  <c r="G301" i="10"/>
  <c r="F301" i="10"/>
  <c r="G300" i="10"/>
  <c r="F300" i="10"/>
  <c r="G299" i="10"/>
  <c r="F299" i="10"/>
  <c r="G298" i="10"/>
  <c r="F298" i="10"/>
  <c r="G297" i="10"/>
  <c r="F297" i="10"/>
  <c r="G296" i="10"/>
  <c r="F296" i="10"/>
  <c r="G295" i="10"/>
  <c r="F295" i="10"/>
  <c r="G294" i="10"/>
  <c r="F294" i="10"/>
  <c r="G293" i="10"/>
  <c r="F293" i="10"/>
  <c r="G292" i="10"/>
  <c r="F292" i="10"/>
  <c r="G291" i="10"/>
  <c r="F291" i="10"/>
  <c r="G290" i="10"/>
  <c r="F290" i="10"/>
  <c r="G289" i="10"/>
  <c r="F289" i="10"/>
  <c r="G288" i="10"/>
  <c r="F288" i="10"/>
  <c r="G287" i="10"/>
  <c r="F287" i="10"/>
  <c r="G286" i="10"/>
  <c r="F286" i="10"/>
  <c r="G285" i="10"/>
  <c r="F285" i="10"/>
  <c r="G284" i="10"/>
  <c r="F284" i="10"/>
  <c r="G283" i="10"/>
  <c r="F283" i="10"/>
  <c r="G282" i="10"/>
  <c r="F282" i="10"/>
  <c r="G281" i="10"/>
  <c r="F281" i="10"/>
  <c r="G280" i="10"/>
  <c r="F280" i="10"/>
  <c r="G279" i="10"/>
  <c r="F279" i="10"/>
  <c r="G278" i="10"/>
  <c r="F278" i="10"/>
  <c r="G277" i="10"/>
  <c r="F277" i="10"/>
  <c r="G276" i="10"/>
  <c r="F276" i="10"/>
  <c r="G275" i="10"/>
  <c r="F275" i="10"/>
  <c r="G274" i="10"/>
  <c r="F274" i="10"/>
  <c r="L273" i="10"/>
  <c r="G273" i="10"/>
  <c r="F273" i="10"/>
  <c r="G272" i="10"/>
  <c r="F272" i="10"/>
  <c r="G271" i="10"/>
  <c r="F271" i="10"/>
  <c r="G270" i="10"/>
  <c r="F270" i="10"/>
  <c r="G269" i="10"/>
  <c r="F269" i="10"/>
  <c r="G268" i="10"/>
  <c r="F268" i="10"/>
  <c r="G267" i="10"/>
  <c r="F267" i="10"/>
  <c r="G266" i="10"/>
  <c r="F266" i="10"/>
  <c r="G265" i="10"/>
  <c r="F265" i="10"/>
  <c r="G264" i="10"/>
  <c r="F264" i="10"/>
  <c r="G263" i="10"/>
  <c r="F263" i="10"/>
  <c r="G262" i="10"/>
  <c r="F262" i="10"/>
  <c r="G261" i="10"/>
  <c r="F261" i="10"/>
  <c r="G260" i="10"/>
  <c r="F260" i="10"/>
  <c r="G259" i="10"/>
  <c r="F259" i="10"/>
  <c r="G258" i="10"/>
  <c r="F258" i="10"/>
  <c r="G257" i="10"/>
  <c r="F257" i="10"/>
  <c r="G256" i="10"/>
  <c r="F256" i="10"/>
  <c r="G255" i="10"/>
  <c r="F255" i="10"/>
  <c r="G254" i="10"/>
  <c r="F254" i="10"/>
  <c r="G253" i="10"/>
  <c r="F253" i="10"/>
  <c r="G252" i="10"/>
  <c r="F252" i="10"/>
  <c r="G251" i="10"/>
  <c r="F251" i="10"/>
  <c r="G250" i="10"/>
  <c r="F250" i="10"/>
  <c r="G249" i="10"/>
  <c r="F249" i="10"/>
  <c r="G248" i="10"/>
  <c r="F248" i="10"/>
  <c r="G247" i="10"/>
  <c r="F247" i="10"/>
  <c r="G246" i="10"/>
  <c r="F246" i="10"/>
  <c r="G245" i="10"/>
  <c r="F245" i="10"/>
  <c r="G244" i="10"/>
  <c r="F244" i="10"/>
  <c r="G243" i="10"/>
  <c r="F243" i="10"/>
  <c r="G242" i="10"/>
  <c r="F242" i="10"/>
  <c r="G241" i="10"/>
  <c r="F241" i="10"/>
  <c r="G240" i="10"/>
  <c r="F240" i="10"/>
  <c r="G238" i="10"/>
  <c r="F238" i="10"/>
  <c r="G237" i="10"/>
  <c r="F237" i="10"/>
  <c r="G236" i="10"/>
  <c r="F236" i="10"/>
  <c r="G235" i="10"/>
  <c r="F235" i="10"/>
  <c r="G234" i="10"/>
  <c r="F234" i="10"/>
  <c r="G233" i="10"/>
  <c r="F233" i="10"/>
  <c r="G231" i="10"/>
  <c r="F231" i="10"/>
  <c r="G230" i="10"/>
  <c r="F230" i="10"/>
  <c r="G229" i="10"/>
  <c r="F229" i="10"/>
  <c r="G228" i="10"/>
  <c r="F228" i="10"/>
  <c r="G227" i="10"/>
  <c r="F227" i="10"/>
  <c r="G226" i="10"/>
  <c r="F226" i="10"/>
  <c r="G225" i="10"/>
  <c r="F225" i="10"/>
  <c r="G224" i="10"/>
  <c r="F224" i="10"/>
  <c r="G223" i="10"/>
  <c r="F223" i="10"/>
  <c r="G222" i="10"/>
  <c r="F222" i="10"/>
  <c r="F221" i="10"/>
  <c r="G220" i="10"/>
  <c r="F220" i="10"/>
  <c r="G219" i="10"/>
  <c r="F219" i="10"/>
  <c r="G218" i="10"/>
  <c r="F218" i="10"/>
  <c r="G217" i="10"/>
  <c r="F217" i="10"/>
  <c r="G216" i="10"/>
  <c r="F216" i="10"/>
  <c r="G215" i="10"/>
  <c r="F215" i="10"/>
  <c r="G214" i="10"/>
  <c r="F214" i="10"/>
  <c r="G213" i="10"/>
  <c r="F213" i="10"/>
  <c r="G212" i="10"/>
  <c r="F212" i="10"/>
  <c r="G211" i="10"/>
  <c r="F211" i="10"/>
  <c r="G210" i="10"/>
  <c r="F210" i="10"/>
  <c r="G209" i="10"/>
  <c r="F209" i="10"/>
  <c r="G208" i="10"/>
  <c r="F208" i="10"/>
  <c r="G207" i="10"/>
  <c r="F207" i="10"/>
  <c r="G206" i="10"/>
  <c r="F206" i="10"/>
  <c r="G205" i="10"/>
  <c r="F205" i="10"/>
  <c r="G204" i="10"/>
  <c r="F204" i="10"/>
  <c r="G203" i="10"/>
  <c r="F203" i="10"/>
  <c r="G202" i="10"/>
  <c r="F202" i="10"/>
  <c r="G201" i="10"/>
  <c r="F201" i="10"/>
  <c r="G200" i="10"/>
  <c r="F200" i="10"/>
  <c r="G199" i="10"/>
  <c r="F199" i="10"/>
  <c r="G198" i="10"/>
  <c r="F198" i="10"/>
  <c r="G197" i="10"/>
  <c r="F197" i="10"/>
  <c r="G196" i="10"/>
  <c r="F196" i="10"/>
  <c r="G195" i="10"/>
  <c r="F195" i="10"/>
  <c r="G194" i="10"/>
  <c r="F194" i="10"/>
  <c r="G193" i="10"/>
  <c r="F193" i="10"/>
  <c r="G192" i="10"/>
  <c r="F192" i="10"/>
  <c r="G191" i="10"/>
  <c r="F191" i="10"/>
  <c r="G190" i="10"/>
  <c r="F190" i="10"/>
  <c r="G189" i="10"/>
  <c r="F189" i="10"/>
  <c r="G188" i="10"/>
  <c r="F188" i="10"/>
  <c r="G187" i="10"/>
  <c r="F187" i="10"/>
  <c r="G186" i="10"/>
  <c r="F186" i="10"/>
  <c r="G185" i="10"/>
  <c r="F185" i="10"/>
  <c r="G184" i="10"/>
  <c r="F184" i="10"/>
  <c r="G183" i="10"/>
  <c r="F183" i="10"/>
  <c r="G182" i="10"/>
  <c r="F182" i="10"/>
  <c r="G181" i="10"/>
  <c r="F181" i="10"/>
  <c r="G180" i="10"/>
  <c r="F180" i="10"/>
  <c r="G179" i="10"/>
  <c r="F179" i="10"/>
  <c r="G178" i="10"/>
  <c r="F178" i="10"/>
  <c r="G177" i="10"/>
  <c r="F177" i="10"/>
  <c r="G176" i="10"/>
  <c r="F176" i="10"/>
  <c r="G175" i="10"/>
  <c r="F175" i="10"/>
  <c r="G174" i="10"/>
  <c r="F174" i="10"/>
  <c r="G173" i="10"/>
  <c r="F173" i="10"/>
  <c r="G172" i="10"/>
  <c r="F172" i="10"/>
  <c r="G171" i="10"/>
  <c r="F171" i="10"/>
  <c r="G170" i="10"/>
  <c r="F170" i="10"/>
  <c r="G169" i="10"/>
  <c r="F169" i="10"/>
  <c r="G168" i="10"/>
  <c r="F168" i="10"/>
  <c r="G167" i="10"/>
  <c r="F167" i="10"/>
  <c r="G166" i="10"/>
  <c r="F166" i="10"/>
  <c r="G165" i="10"/>
  <c r="F165" i="10"/>
  <c r="G164" i="10"/>
  <c r="F164" i="10"/>
  <c r="G163" i="10"/>
  <c r="F163" i="10"/>
  <c r="G162" i="10"/>
  <c r="F162" i="10"/>
  <c r="G161" i="10"/>
  <c r="F161" i="10"/>
  <c r="G160" i="10"/>
  <c r="F160" i="10"/>
  <c r="G159" i="10"/>
  <c r="F159" i="10"/>
  <c r="G158" i="10"/>
  <c r="F158" i="10"/>
  <c r="G157" i="10"/>
  <c r="F157" i="10"/>
  <c r="G156" i="10"/>
  <c r="G155" i="10"/>
  <c r="F155" i="10"/>
  <c r="G154" i="10"/>
  <c r="F154" i="10"/>
  <c r="G153" i="10"/>
  <c r="F153" i="10"/>
  <c r="G152" i="10"/>
  <c r="F152" i="10"/>
  <c r="G151" i="10"/>
  <c r="F151" i="10"/>
  <c r="G150" i="10"/>
  <c r="F150" i="10"/>
  <c r="G149" i="10"/>
  <c r="F149" i="10"/>
  <c r="G148" i="10"/>
  <c r="F148" i="10"/>
  <c r="G147" i="10"/>
  <c r="F147" i="10"/>
  <c r="F146" i="10"/>
  <c r="G145" i="10"/>
  <c r="F145" i="10"/>
  <c r="G144" i="10"/>
  <c r="F144" i="10"/>
  <c r="F143" i="10"/>
  <c r="F142" i="10"/>
  <c r="F141" i="10"/>
  <c r="G140" i="10"/>
  <c r="F140" i="10"/>
  <c r="G139" i="10"/>
  <c r="F139" i="10"/>
  <c r="G138" i="10"/>
  <c r="F138" i="10"/>
  <c r="G137" i="10"/>
  <c r="F137" i="10"/>
  <c r="G136" i="10"/>
  <c r="F136" i="10"/>
  <c r="G135" i="10"/>
  <c r="F135" i="10"/>
  <c r="G134" i="10"/>
  <c r="F134" i="10"/>
  <c r="G133" i="10"/>
  <c r="F133" i="10"/>
  <c r="G132" i="10"/>
  <c r="F132" i="10"/>
  <c r="G131" i="10"/>
  <c r="F131" i="10"/>
  <c r="G130" i="10"/>
  <c r="F130" i="10"/>
  <c r="G129" i="10"/>
  <c r="F129" i="10"/>
  <c r="G128" i="10"/>
  <c r="F128" i="10"/>
  <c r="G122" i="10"/>
  <c r="F122" i="10"/>
  <c r="G121" i="10"/>
  <c r="F121" i="10"/>
  <c r="G120" i="10"/>
  <c r="F120" i="10"/>
  <c r="G119" i="10"/>
  <c r="F119" i="10"/>
  <c r="G118" i="10"/>
  <c r="F118" i="10"/>
  <c r="G117" i="10"/>
  <c r="F117" i="10"/>
  <c r="G116" i="10"/>
  <c r="F116" i="10"/>
  <c r="G115" i="10"/>
  <c r="F115" i="10"/>
  <c r="G114" i="10"/>
  <c r="F114" i="10"/>
  <c r="G113" i="10"/>
  <c r="F113" i="10"/>
  <c r="G112" i="10"/>
  <c r="F112" i="10"/>
  <c r="G111" i="10"/>
  <c r="F111" i="10"/>
  <c r="G110" i="10"/>
  <c r="F110" i="10"/>
  <c r="G109" i="10"/>
  <c r="F109" i="10"/>
  <c r="G108" i="10"/>
  <c r="F108" i="10"/>
  <c r="G107" i="10"/>
  <c r="F107" i="10"/>
  <c r="G106" i="10"/>
  <c r="F106" i="10"/>
  <c r="G105" i="10"/>
  <c r="F105" i="10"/>
  <c r="G104" i="10"/>
  <c r="F104" i="10"/>
  <c r="G103" i="10"/>
  <c r="F103" i="10"/>
  <c r="G102" i="10"/>
  <c r="F102" i="10"/>
  <c r="G101" i="10"/>
  <c r="F101" i="10"/>
  <c r="G100" i="10"/>
  <c r="F100" i="10"/>
  <c r="G99" i="10"/>
  <c r="F99" i="10"/>
  <c r="L98" i="10"/>
  <c r="G98" i="10"/>
  <c r="F98" i="10"/>
  <c r="G97" i="10"/>
  <c r="F97" i="10"/>
  <c r="G96" i="10"/>
  <c r="F96" i="10"/>
  <c r="G95" i="10"/>
  <c r="F95" i="10"/>
  <c r="G94" i="10"/>
  <c r="F94" i="10"/>
  <c r="G93" i="10"/>
  <c r="F93" i="10"/>
  <c r="G92" i="10"/>
  <c r="F92" i="10"/>
  <c r="G91" i="10"/>
  <c r="F91" i="10"/>
  <c r="G90" i="10"/>
  <c r="F90" i="10"/>
  <c r="G89" i="10"/>
  <c r="F89" i="10"/>
  <c r="G88" i="10"/>
  <c r="F88" i="10"/>
  <c r="G87" i="10"/>
  <c r="F87" i="10"/>
  <c r="G86" i="10"/>
  <c r="F86" i="10"/>
  <c r="G85" i="10"/>
  <c r="F85" i="10"/>
  <c r="G84" i="10"/>
  <c r="F84" i="10"/>
  <c r="G83" i="10"/>
  <c r="F83" i="10"/>
  <c r="G82" i="10"/>
  <c r="F82" i="10"/>
  <c r="G81" i="10"/>
  <c r="F81" i="10"/>
  <c r="G80" i="10"/>
  <c r="F80" i="10"/>
  <c r="G79" i="10"/>
  <c r="F79" i="10"/>
  <c r="G78" i="10"/>
  <c r="F78" i="10"/>
  <c r="G77" i="10"/>
  <c r="F77" i="10"/>
  <c r="G76" i="10"/>
  <c r="F76" i="10"/>
  <c r="G75" i="10"/>
  <c r="F75" i="10"/>
  <c r="G74" i="10"/>
  <c r="F74" i="10"/>
  <c r="G73" i="10"/>
  <c r="F73" i="10"/>
  <c r="G72" i="10"/>
  <c r="F72" i="10"/>
  <c r="G71" i="10"/>
  <c r="F71" i="10"/>
  <c r="G70" i="10"/>
  <c r="F70" i="10"/>
  <c r="G69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J36" i="10"/>
  <c r="H36" i="10"/>
  <c r="G36" i="10"/>
  <c r="J35" i="10"/>
  <c r="H35" i="10"/>
  <c r="G35" i="10"/>
  <c r="J34" i="10"/>
  <c r="H34" i="10"/>
  <c r="G34" i="10"/>
  <c r="J33" i="10"/>
  <c r="H33" i="10"/>
  <c r="G33" i="10"/>
  <c r="J32" i="10"/>
  <c r="H32" i="10"/>
  <c r="G32" i="10"/>
  <c r="J31" i="10"/>
  <c r="H31" i="10"/>
  <c r="G31" i="10"/>
  <c r="M30" i="10"/>
  <c r="J30" i="10"/>
  <c r="H30" i="10"/>
  <c r="G30" i="10"/>
  <c r="M29" i="10"/>
  <c r="J29" i="10"/>
  <c r="H29" i="10"/>
  <c r="G29" i="10"/>
  <c r="M28" i="10"/>
  <c r="J28" i="10"/>
  <c r="H28" i="10"/>
  <c r="G28" i="10"/>
  <c r="M27" i="10"/>
  <c r="J27" i="10"/>
  <c r="H27" i="10"/>
  <c r="G27" i="10"/>
  <c r="G26" i="10"/>
  <c r="M25" i="10"/>
  <c r="J25" i="10"/>
  <c r="H25" i="10"/>
  <c r="G25" i="10"/>
  <c r="M24" i="10"/>
  <c r="J24" i="10"/>
  <c r="H24" i="10"/>
  <c r="G24" i="10"/>
  <c r="F24" i="10"/>
  <c r="J23" i="10"/>
  <c r="H23" i="10"/>
  <c r="G23" i="10"/>
  <c r="M22" i="10"/>
  <c r="J22" i="10"/>
  <c r="H22" i="10"/>
  <c r="G22" i="10"/>
  <c r="M21" i="10"/>
  <c r="J21" i="10"/>
  <c r="H21" i="10"/>
  <c r="G21" i="10"/>
  <c r="M20" i="10"/>
  <c r="J20" i="10"/>
  <c r="H20" i="10"/>
  <c r="G20" i="10"/>
  <c r="M19" i="10"/>
  <c r="J19" i="10"/>
  <c r="H19" i="10"/>
  <c r="G19" i="10"/>
  <c r="M18" i="10"/>
  <c r="J18" i="10"/>
  <c r="H18" i="10"/>
  <c r="G18" i="10"/>
  <c r="M17" i="10"/>
  <c r="J17" i="10"/>
  <c r="H17" i="10"/>
  <c r="G17" i="10"/>
  <c r="M16" i="10"/>
  <c r="J16" i="10"/>
  <c r="H16" i="10"/>
  <c r="G16" i="10"/>
  <c r="I11" i="10"/>
  <c r="H11" i="10"/>
</calcChain>
</file>

<file path=xl/sharedStrings.xml><?xml version="1.0" encoding="utf-8"?>
<sst xmlns="http://schemas.openxmlformats.org/spreadsheetml/2006/main" count="22275" uniqueCount="2076">
  <si>
    <t>Mesure</t>
  </si>
  <si>
    <t xml:space="preserve">Intitulé de l'opération </t>
  </si>
  <si>
    <t>Maître d'ouvrage</t>
  </si>
  <si>
    <t xml:space="preserve">Privé/MO        </t>
  </si>
  <si>
    <t>Etat</t>
  </si>
  <si>
    <t xml:space="preserve">Autres publics </t>
  </si>
  <si>
    <t>Département</t>
  </si>
  <si>
    <t xml:space="preserve">Date de notification </t>
  </si>
  <si>
    <t xml:space="preserve">date de convention </t>
  </si>
  <si>
    <t>Plantation de canne à sucre 2015 (70,65 ha)</t>
  </si>
  <si>
    <t>Exploitation Plaine du Galion (EPG)</t>
  </si>
  <si>
    <t>Plantation de canne à sucre 2014 (69,55 ha)</t>
  </si>
  <si>
    <t>Exploitation Agricole du Galion (EPG)</t>
  </si>
  <si>
    <t>Plantation de cannes à sucre 25,93 ha – 2014</t>
  </si>
  <si>
    <t>SA Exploitation Agricole Montagne Pelée</t>
  </si>
  <si>
    <t>Plantation de canne à sucre 14,30 ha – 2014</t>
  </si>
  <si>
    <t>SA Exploitation Agricole Basse-Pointe</t>
  </si>
  <si>
    <t>Plantation de cannes à sucre 27,47 ha – 2015</t>
  </si>
  <si>
    <t>Plantation de cannes à sucre 29,23 ha – 2015</t>
  </si>
  <si>
    <t>Plantation de banane 0ha et de canne 16,22 ha – 2014</t>
  </si>
  <si>
    <t>Plantation de canne à sucre 2014-2015 (14,24 ha)</t>
  </si>
  <si>
    <t>Rhums Martiniquais Saint-James (RMSJ)</t>
  </si>
  <si>
    <t>Plantation de canne à sucre 2015-2016 (14 ha)</t>
  </si>
  <si>
    <t>SAS Cafeiere</t>
  </si>
  <si>
    <t>Plantation de vitroplants 2015 - 17,48ha</t>
  </si>
  <si>
    <t>Plantation de vitroplants Fin 2014-Début 2015 - 16,32ha</t>
  </si>
  <si>
    <t>Plantation de vitroplants 2014 - 27,61 ha</t>
  </si>
  <si>
    <t>SARL Rivière Lézarde</t>
  </si>
  <si>
    <t>Plantation de vitroplants 2015 - 13,92ha</t>
  </si>
  <si>
    <t>Plantation de vitroplants 2014 - 14,10ha</t>
  </si>
  <si>
    <t>Sarl Habitation Bochet</t>
  </si>
  <si>
    <t xml:space="preserve">Plantations de bananes 2014 - 13,95 ha </t>
  </si>
  <si>
    <t>Sarl Exploitation Agricole Petit Morne</t>
  </si>
  <si>
    <t>Plantation de bananes 2014 - 40 ha</t>
  </si>
  <si>
    <t>Sarl Habitation Trianon</t>
  </si>
  <si>
    <t xml:space="preserve">Plantation de bananes 2014 - 8,71 ha </t>
  </si>
  <si>
    <t>SA Le Lareinty</t>
  </si>
  <si>
    <t>Plantation canne à sucre 2014 - 67,46 ha</t>
  </si>
  <si>
    <t>SAS Société Martiniquaise des Plantations Saint-James</t>
  </si>
  <si>
    <t>Plantation Replantation 2015 – 2016  - 52,68ha</t>
  </si>
  <si>
    <t>Plantation banane et canne 2014-2015 - 2,56ha (Banane) + 33,59ha (canne)</t>
  </si>
  <si>
    <t>Volet général</t>
  </si>
  <si>
    <t xml:space="preserve">FEADER </t>
  </si>
  <si>
    <t>Plantation et Replantation Cannes à Sucre – Programme DASL 2014 -29,54 ha</t>
  </si>
  <si>
    <t>SAS Distillerie Agricole STE-LUCE</t>
  </si>
  <si>
    <t>SARL Plantation Saint-Etienne</t>
  </si>
  <si>
    <t>% aides publiques                     (hors MO)</t>
  </si>
  <si>
    <t>FEADER programmé :</t>
  </si>
  <si>
    <t>TOTAL FEADER programmé</t>
  </si>
  <si>
    <t>LABEAU Fabrice</t>
  </si>
  <si>
    <t>LOUISIN Jonathan</t>
  </si>
  <si>
    <t>Sous total 6.1.1</t>
  </si>
  <si>
    <t>321</t>
  </si>
  <si>
    <t>Plantation canne à sucre 2014-2015-62,63ha</t>
  </si>
  <si>
    <t>Société Martiniquaise de Canne à sucre (SMCS)</t>
  </si>
  <si>
    <t>323</t>
  </si>
  <si>
    <t>Plantation et replantation de canne à sucre 2014-18,27ha</t>
  </si>
  <si>
    <t>SAS Bellonie et Bourdillon successeurs</t>
  </si>
  <si>
    <t>324</t>
  </si>
  <si>
    <t>Plantation de canne à sucre 2015-25,09ha</t>
  </si>
  <si>
    <t>14</t>
  </si>
  <si>
    <t>Plantation de bananes 2015-4,42ha</t>
  </si>
  <si>
    <t>SARL Exploitation de banane du Gallion</t>
  </si>
  <si>
    <t>13</t>
  </si>
  <si>
    <t>Plantation de vitroplants bananes 2015</t>
  </si>
  <si>
    <t>SARL Exploitation de bananes du Malgre Tout</t>
  </si>
  <si>
    <t>12</t>
  </si>
  <si>
    <t>Plantation de vitroplants bananes 2014</t>
  </si>
  <si>
    <t>30</t>
  </si>
  <si>
    <t>Plantation de canne à sucre 2014-11,8ha</t>
  </si>
  <si>
    <t>EARL Domaines Thieubert</t>
  </si>
  <si>
    <t>15</t>
  </si>
  <si>
    <t>Plantation de vitroplants banane 2014-17,48ha</t>
  </si>
  <si>
    <t>66</t>
  </si>
  <si>
    <t>Plantation de vitroplants banane 2015-8,8ha</t>
  </si>
  <si>
    <t>SARL Exploitation Agricole Sud Est</t>
  </si>
  <si>
    <t>EARL DOMAINES THIEUBERT</t>
  </si>
  <si>
    <t>334</t>
  </si>
  <si>
    <t>Plantation vitroplants banane 16,99 ha et canne à sucre 10,31 - 2014</t>
  </si>
  <si>
    <t>SAS HABITATION PECOUL</t>
  </si>
  <si>
    <t>335</t>
  </si>
  <si>
    <t>Plantation vitroplants 9,13 ha - 2015</t>
  </si>
  <si>
    <t>354</t>
  </si>
  <si>
    <t>Plantation canne à sucre 4,74 ha à la Favorite - nov. Déc. 2015</t>
  </si>
  <si>
    <t>DISTILLERIE LA FAVORITE</t>
  </si>
  <si>
    <t>362</t>
  </si>
  <si>
    <t>Amélioration foncière et plantation de canne à sucre sur 13 ha</t>
  </si>
  <si>
    <t>BARBE Nicole</t>
  </si>
  <si>
    <t>365</t>
  </si>
  <si>
    <t>Amélioration foncière et désenclavement parcellaire et plantation de vitroplants banane -5,96 ha</t>
  </si>
  <si>
    <t>SARL HABITATION DUHAUMONT</t>
  </si>
  <si>
    <t>329</t>
  </si>
  <si>
    <t>Conseil Exécutif</t>
  </si>
  <si>
    <t>Assemblée Plénière</t>
  </si>
  <si>
    <t xml:space="preserve"> CPS saisine écrite du 16/12/2015</t>
  </si>
  <si>
    <t>Date avenant</t>
  </si>
  <si>
    <t>Commentaires</t>
  </si>
  <si>
    <t>Plantation canne à sucre 6,32 ha - 2014-2015</t>
  </si>
  <si>
    <t>4.2.1 Accroissement de la valeur ajoutée des produits agricoles relevant de l'annexe 1 du traité</t>
  </si>
  <si>
    <t>970007</t>
  </si>
  <si>
    <t>Sous total 4-2-1</t>
  </si>
  <si>
    <t>SARL SOCIETE D'ABATTAGE DE GRANDE ROCHELLE (SAGR)</t>
  </si>
  <si>
    <t>SARL DISTILLERIE LA FAVORITE</t>
  </si>
  <si>
    <t>Retruturation d'un abattoir de poules pondeuses et de poulets</t>
  </si>
  <si>
    <t>Acquisition d'une ligne d'embouteillage</t>
  </si>
  <si>
    <t>AP du 19/07/2016</t>
  </si>
  <si>
    <t>n° OSIRIS</t>
  </si>
  <si>
    <t>RMAR040115DA0970001</t>
  </si>
  <si>
    <t>RMAR040115DA0970002</t>
  </si>
  <si>
    <t>RMAR040115DA0970003</t>
  </si>
  <si>
    <t>RMAR040115DA0970004</t>
  </si>
  <si>
    <t>RMAR040115DA0970005</t>
  </si>
  <si>
    <t>RMAR040115DA0970006</t>
  </si>
  <si>
    <t>RMAR040115DA0970007</t>
  </si>
  <si>
    <t>RMAR040115DA0970008</t>
  </si>
  <si>
    <t>RMAR040115DA0970009</t>
  </si>
  <si>
    <t>RMAR040115DA0970010</t>
  </si>
  <si>
    <t>RMAR040115DA0970011</t>
  </si>
  <si>
    <t>RMAR040115DA0970013</t>
  </si>
  <si>
    <t>RMAR040115DA0970014</t>
  </si>
  <si>
    <t>RMAR040115DA0970015</t>
  </si>
  <si>
    <t>RMAR040115DA0970022</t>
  </si>
  <si>
    <t>RMAR040115DA0970021</t>
  </si>
  <si>
    <t>RMAR040115DA0970016</t>
  </si>
  <si>
    <t>RMAR040115DA0970017</t>
  </si>
  <si>
    <t>RMAR040115DA0970018</t>
  </si>
  <si>
    <t>RMAR040115DA0970019</t>
  </si>
  <si>
    <t>RMAR040115DA0970020</t>
  </si>
  <si>
    <t>RMAR060115DA0970003</t>
  </si>
  <si>
    <t>RMAR060115DA0970004</t>
  </si>
  <si>
    <t>RMAR060115DA0970002</t>
  </si>
  <si>
    <t>Arrêtés/Délib</t>
  </si>
  <si>
    <t>ITP du 30/08/2016</t>
  </si>
  <si>
    <t>RMAR040116DA0970038</t>
  </si>
  <si>
    <t>RMAR040116DA0970001</t>
  </si>
  <si>
    <t>RMAR040116DA0970218</t>
  </si>
  <si>
    <t>RMAR040116DA0970162</t>
  </si>
  <si>
    <t>RMAR040116DA0970052</t>
  </si>
  <si>
    <t>RMAR040116DA0970131</t>
  </si>
  <si>
    <t>RMAR040116DA0970041</t>
  </si>
  <si>
    <t>RMAR060116DA0970006</t>
  </si>
  <si>
    <t>RMAR060116DA0970007</t>
  </si>
  <si>
    <t>Plantation de vitroplants bananes – 4,10 ha - 2015</t>
  </si>
  <si>
    <t>Maîtrise de l'alimentation, gestion des déchets et préservation de l'environnement</t>
  </si>
  <si>
    <t>Modernisation des outils de production dans la filière avicole</t>
  </si>
  <si>
    <t>Plantation de vitroplants bananes – 9,43 ha - 2015</t>
  </si>
  <si>
    <t>Plantation canne à sucre 2015 – 2,70 ha</t>
  </si>
  <si>
    <t>Plantation canne à sucre 2016 - 9 ha</t>
  </si>
  <si>
    <t>Plantation de vitroplants bananes 2015 - 5,5 ha</t>
  </si>
  <si>
    <t>SARL SOCOBAN</t>
  </si>
  <si>
    <t>EARL LOMBE</t>
  </si>
  <si>
    <t>SAS MARTINIQUE AVICULTURE</t>
  </si>
  <si>
    <t>SARL HABITATION BOCHET</t>
  </si>
  <si>
    <t>Mme Udelca LUCAS</t>
  </si>
  <si>
    <t>SCEA ROMANA</t>
  </si>
  <si>
    <t>SARL SOMOBAN</t>
  </si>
  <si>
    <t>Aide au démarrage d'entreprise pour les jeunes agriculteurs</t>
  </si>
  <si>
    <t>M. Nicolas ARNOLIN</t>
  </si>
  <si>
    <t>M. Landry BEAUREGARD</t>
  </si>
  <si>
    <t>RMAR040116DA0970148</t>
  </si>
  <si>
    <t>RMAR040116DA0970028</t>
  </si>
  <si>
    <t>RMAR040216DA0970040</t>
  </si>
  <si>
    <t>RMAR040116DA0970011</t>
  </si>
  <si>
    <t>RMAR040116DA0970057</t>
  </si>
  <si>
    <t>Plantation de canne à sucre - 2015 - 4,44 ha</t>
  </si>
  <si>
    <t>Plantation de vitroplants bananes et drainage - 12,26 ha - 2015</t>
  </si>
  <si>
    <t>Acquisition d'équipements agricoles en 2014 - Modernisation de l'exploitation CRASSOUS</t>
  </si>
  <si>
    <t>Acquisition de vitroplants bananes (0,47ha) et réalisation de 850 ml de traces - 2014</t>
  </si>
  <si>
    <t>Plantation de 2,88 ha de vitroplants de bananes -2014</t>
  </si>
  <si>
    <t>SARL HABITATION ASSIER</t>
  </si>
  <si>
    <t>SAS HERITIERS CRASSOUS DE MEDEUIL</t>
  </si>
  <si>
    <t>SARL HORTI-FRUITS</t>
  </si>
  <si>
    <t>SARL EXPLOITATION AGRICOLE DU MONTVERT</t>
  </si>
  <si>
    <t>ITP du 20/09/2016</t>
  </si>
  <si>
    <t>SARL Habitation Trianon</t>
  </si>
  <si>
    <t>Wiltord JANIVEL</t>
  </si>
  <si>
    <t>plantation de vitroplants bananes sur 12,18 ha – 2015</t>
  </si>
  <si>
    <t>Plantation de vergers sur 2,25 ha – 2016</t>
  </si>
  <si>
    <t>RMAR040116DA0970033</t>
  </si>
  <si>
    <t>RMAR040116DA0970172</t>
  </si>
  <si>
    <t>Plantation de vitroplants bananes sur 6,19 ha – 2014-2015</t>
  </si>
  <si>
    <t>SARL Citéfi</t>
  </si>
  <si>
    <t>RMAR040116DA0970035</t>
  </si>
  <si>
    <t>Plantation de canne à sucre – 1,97 ha – 2015</t>
  </si>
  <si>
    <t>Auguste CILPA</t>
  </si>
  <si>
    <t>Plantation de vitroplants bananes sur 6,36 ha – 2014</t>
  </si>
  <si>
    <t>EARL Habitation Gondeau</t>
  </si>
  <si>
    <t>RMAR040116DA0970078</t>
  </si>
  <si>
    <t>RMAR040116DA0970055</t>
  </si>
  <si>
    <t>RMAR040116DA0970103</t>
  </si>
  <si>
    <t>Plantation de vitroplants bananes sur 19,57 ha et drainage – 2014</t>
  </si>
  <si>
    <t>SARL Habitation Assier</t>
  </si>
  <si>
    <t>RMAR040116DA0970123</t>
  </si>
  <si>
    <t>Plantation de vitroplants de bananes (11,46 ha) - 2014-2015</t>
  </si>
  <si>
    <t>SARL Union</t>
  </si>
  <si>
    <t>RMAR040116DA0970025</t>
  </si>
  <si>
    <t>Mise en place d'un bâtiment d'élevage, aménagements fonciers et clôture</t>
  </si>
  <si>
    <t>Valérie MOUTAMALLE</t>
  </si>
  <si>
    <t>RMAR040116DA0970257</t>
  </si>
  <si>
    <t>Plantation de canne à sucre sur 1 ha (2016)</t>
  </si>
  <si>
    <t>Josette HIPPOCRATE</t>
  </si>
  <si>
    <t>RMAR040116DA0970226</t>
  </si>
  <si>
    <t>Plantation de canne à sucre sur 6,52 ha et acquisition de matériel (2016)</t>
  </si>
  <si>
    <t>Willy JEAN-BAPTISTE</t>
  </si>
  <si>
    <t>RMAR040116DA0970096</t>
  </si>
  <si>
    <t>Plantation de vitroplants de bananes (0,96 ha) et investissements matériels - 2015</t>
  </si>
  <si>
    <t>Olivier MICAA</t>
  </si>
  <si>
    <t>RMAR040116DA0970027</t>
  </si>
  <si>
    <t>Plantation de vitroplants de bananes (11,15 ha) - 2014</t>
  </si>
  <si>
    <t>SARL Pirogue</t>
  </si>
  <si>
    <t>RMAR040116DA0970240</t>
  </si>
  <si>
    <t>Installation de système de traitement des effluents BANAMART</t>
  </si>
  <si>
    <t>BANAMART</t>
  </si>
  <si>
    <t>RMAR040116DA0970201</t>
  </si>
  <si>
    <t>Plantation de vitroplants de banane 10,23ha en 2014</t>
  </si>
  <si>
    <t>SARL EDEN</t>
  </si>
  <si>
    <t>RMAR040116DA0970265</t>
  </si>
  <si>
    <t>Plantation de canne à sucre</t>
  </si>
  <si>
    <t>DELUMEAU-RAMANICH Marie-Alice</t>
  </si>
  <si>
    <t>RMAR040116DA0970074</t>
  </si>
  <si>
    <t>Aménagement de la station de conditionnement, mécanisation des surfaces enherbées</t>
  </si>
  <si>
    <t>EARL DESIRADE</t>
  </si>
  <si>
    <t>RMAR040116DA0970109</t>
  </si>
  <si>
    <t>Plantation de vergers sur 2,13 ha (2016)</t>
  </si>
  <si>
    <t>ALEXANDRE RIGOBERT</t>
  </si>
  <si>
    <t>RMAR040116DA0970227</t>
  </si>
  <si>
    <t>Plantation de canne à sucre sur 1,10 ha (2016)</t>
  </si>
  <si>
    <t>LAMAIN DOMINIQUE</t>
  </si>
  <si>
    <t>Equipement en matériels agricoles d'une exploitation en banane export (JA)</t>
  </si>
  <si>
    <t>DUPROS Louis-Bernard</t>
  </si>
  <si>
    <t>RMAR040116DA0970090</t>
  </si>
  <si>
    <t>Mécanisation de la gestion de l'enherbement en canne à sucre (2016/2017)</t>
  </si>
  <si>
    <t>RUSTIQUE Georges</t>
  </si>
  <si>
    <t>RMAR040116DA0970080</t>
  </si>
  <si>
    <t>Plantation de vitroplants banane sur 13,68 ha (2014)</t>
  </si>
  <si>
    <t>EURL SIBAN</t>
  </si>
  <si>
    <t>RMAR040116DA0970178</t>
  </si>
  <si>
    <t>Mise en place d'un bâtiment d'élevage - 2015-2016</t>
  </si>
  <si>
    <t>EARL CCE JEANVILLE</t>
  </si>
  <si>
    <t>RMAR040116DA0970043</t>
  </si>
  <si>
    <t>Mise en place d'un hangar agricole et d'une trace d'accès à l'exploitation</t>
  </si>
  <si>
    <t>EARL Milellerie MANIBA</t>
  </si>
  <si>
    <t>Augmentation des capacités de distillation de traitement des vinasses grâce à 'acquisition d'une colonne à distiler et d'autre matériel de production</t>
  </si>
  <si>
    <t>SAS DISTILLERIE DU SIMON</t>
  </si>
  <si>
    <t>RMAR040116DA0970002</t>
  </si>
  <si>
    <t>Création  d'une nouvelle duiistillerie à la fabrication de rhums premiums</t>
  </si>
  <si>
    <t>SARL REX</t>
  </si>
  <si>
    <t>Plantation de vitroplants de bananes (3,51 ha) et aménagement - 2014</t>
  </si>
  <si>
    <t>SARL CHOISY</t>
  </si>
  <si>
    <t>RMAR040116DA0970039</t>
  </si>
  <si>
    <t>AP¨des 23 et 24/11/2016</t>
  </si>
  <si>
    <t>AP des 15 et 16/12/2016</t>
  </si>
  <si>
    <t>RMAR040116DA0970281</t>
  </si>
  <si>
    <t>Plantation de canne à sucre sur 0,42ha (2016)</t>
  </si>
  <si>
    <t>MOURIESSE Marie-Claude</t>
  </si>
  <si>
    <t>CTM</t>
  </si>
  <si>
    <t>RMAR040116DA0970274</t>
  </si>
  <si>
    <t>Exploitation en apiculture, manioc et culture plein champs</t>
  </si>
  <si>
    <t>BEAUREGARD Landry</t>
  </si>
  <si>
    <t>RMAR040116DA0970276</t>
  </si>
  <si>
    <t>Acquisition matériels pour le travail du sol et l'entretien des cultures</t>
  </si>
  <si>
    <t>JEAN Thierry</t>
  </si>
  <si>
    <t>RMAR040116DA0970300</t>
  </si>
  <si>
    <t>Mise en place de cultures maraîchères sous abris</t>
  </si>
  <si>
    <t>MAUNIER Mylène</t>
  </si>
  <si>
    <t>RMAR040116DA0970289</t>
  </si>
  <si>
    <t>Investissement matériel et plantation de verger sur 0,35ha</t>
  </si>
  <si>
    <t>DAVIDAS Patrick</t>
  </si>
  <si>
    <t>RMAR040116DA0970187</t>
  </si>
  <si>
    <t>Mise en place d'un élevage caprin et cultures maraîchères de plein champs</t>
  </si>
  <si>
    <t>GONZALVE Claudia</t>
  </si>
  <si>
    <t>RMAR040116DA0970212</t>
  </si>
  <si>
    <t>Véhicule et aménagement d'une serre en productions végétales</t>
  </si>
  <si>
    <t>DUPELIN Patricia</t>
  </si>
  <si>
    <t>RMAR040116DA0970223</t>
  </si>
  <si>
    <t>Investissement d'équipement pour un élévage bovin plantation de 4 ha de canne à sucre</t>
  </si>
  <si>
    <t>VAYABOURY Nathalie</t>
  </si>
  <si>
    <t>RMAR040116DA0970127</t>
  </si>
  <si>
    <t>Matériel d'élevage faucheuse, bétaillère, balance, mini pelle (2014-2016)</t>
  </si>
  <si>
    <t>OZIER Bruno</t>
  </si>
  <si>
    <t>RMAR040116DA0970198</t>
  </si>
  <si>
    <t>Acquisition et mise en place d'un système de traitement des effluents sanitaires (2015)</t>
  </si>
  <si>
    <t>SARL PARNASSE</t>
  </si>
  <si>
    <t>RMAR040116DA0970075</t>
  </si>
  <si>
    <t>Diagnostic plan de performance energétique et aménagement hangar</t>
  </si>
  <si>
    <t>MONT EOLE EARL</t>
  </si>
  <si>
    <t>RMAR040116DA0970063</t>
  </si>
  <si>
    <t>Achat de matériel agricole destiné au contrôle de l'enherbement</t>
  </si>
  <si>
    <t>RMAR040116DA0970169</t>
  </si>
  <si>
    <t>Achat d'un tracteur agricole pour travaux d'améliorations foncières</t>
  </si>
  <si>
    <t>RMAR040116DA0970108</t>
  </si>
  <si>
    <t>Mise en place de la pépinière de Lestrade (2016)</t>
  </si>
  <si>
    <t>DOLPHIN Rony</t>
  </si>
  <si>
    <t>RMAR040116DA0970301</t>
  </si>
  <si>
    <t>Mise en place d'une serre de maraîchers et autres équipements</t>
  </si>
  <si>
    <t>RMAR040116DA0970032</t>
  </si>
  <si>
    <t>Installation d'un Héliosec (2015)</t>
  </si>
  <si>
    <t>SARL HABITATION TRIANON</t>
  </si>
  <si>
    <t>RMAR040116DA0970263</t>
  </si>
  <si>
    <t>Plantation de canne à sucre sur 0,50 ha (2016)</t>
  </si>
  <si>
    <t>ALEBE Corinne</t>
  </si>
  <si>
    <t>RMAR040116DA0970051</t>
  </si>
  <si>
    <t>Replantation de canne à sucre sur 0,8ha (2016)</t>
  </si>
  <si>
    <t>CRIQUET Jean Nestor</t>
  </si>
  <si>
    <t>RMAR040116DA0970045</t>
  </si>
  <si>
    <t>Aménagement de la station de consitionnement (2014)</t>
  </si>
  <si>
    <t>SARL BEAUREGARD</t>
  </si>
  <si>
    <t>RMAR040116DA0970069</t>
  </si>
  <si>
    <t>Plantation de vitroplants banane sur 4,96ha (2015)</t>
  </si>
  <si>
    <t>SARL LITTLE</t>
  </si>
  <si>
    <t>Modernisation de l'atelier de découpe CODEM</t>
  </si>
  <si>
    <t>CODEM</t>
  </si>
  <si>
    <t>RMAR040216DA0970008</t>
  </si>
  <si>
    <t>RMAR040116DA0265</t>
  </si>
  <si>
    <t>RMAR040116DA00294</t>
  </si>
  <si>
    <t>Plantation de canne 4,5ha (2016)</t>
  </si>
  <si>
    <t>HAYOT Laetitia</t>
  </si>
  <si>
    <t>Plantation vitroplants 3,97ha; traces, aménagement de la station de conditionnement (2015)</t>
  </si>
  <si>
    <t>SARL PAQUEMAR</t>
  </si>
  <si>
    <t>RMAR040116DA0174</t>
  </si>
  <si>
    <t>Plantation vitroplants banane 2,10ha (2015)</t>
  </si>
  <si>
    <t>SARL HABITATION GRAND SUD</t>
  </si>
  <si>
    <t>RMAR040116DA0021</t>
  </si>
  <si>
    <t>Désenclavement de la parcelle et acquisition d'un girobroyeur (2014)</t>
  </si>
  <si>
    <t>RMAR040116DA0248</t>
  </si>
  <si>
    <t>Plantation 34,5ha de canne (2016/2017)</t>
  </si>
  <si>
    <t>SARL BEAUSEJOUR</t>
  </si>
  <si>
    <t>RMAR040116DA0119</t>
  </si>
  <si>
    <t>Plantation vitroplants banane 2,9ha (2014)</t>
  </si>
  <si>
    <t>SARL BAMARYL</t>
  </si>
  <si>
    <t>Modernisation et passage en AB - exploitation bananière (2014)</t>
  </si>
  <si>
    <t>EURL CARA</t>
  </si>
  <si>
    <t>Plantation de vitroplants banane sur 10,66 ha et aménagement de la station de conditionnement</t>
  </si>
  <si>
    <t>SARL POTICHE</t>
  </si>
  <si>
    <t>RMAR040116DA0970160</t>
  </si>
  <si>
    <t>Plantation de vitroplants banane sur 4,41 ha (2015)</t>
  </si>
  <si>
    <t>RMAR040116DA0970184</t>
  </si>
  <si>
    <t>Plantation canne à sucre sur 5,85 ha</t>
  </si>
  <si>
    <t>RMAR040116DA0970236</t>
  </si>
  <si>
    <t>Plantation de vitroplants banane sur 6,08 ha (2016)</t>
  </si>
  <si>
    <t>RMAR040116DA0970261</t>
  </si>
  <si>
    <t>Plantation de vitroplants banane sur 3,01 ha (2016)</t>
  </si>
  <si>
    <t>Mise en place d'un verger d'1 ha et équipement agricole (JA)</t>
  </si>
  <si>
    <t>Nicolas ARNOLIN</t>
  </si>
  <si>
    <t>RMAR040116DA0970273</t>
  </si>
  <si>
    <t>Sous total 4--1-1</t>
  </si>
  <si>
    <t>RMAR040116DA0970044</t>
  </si>
  <si>
    <t>Plantation de vitroplants banane sur4,7ha (2014)</t>
  </si>
  <si>
    <t>SARL PERPIGNA</t>
  </si>
  <si>
    <t>RMAR040116DA0970132</t>
  </si>
  <si>
    <t>Plantation de vitroplants banane sur 8,62ha et aménagement de la station de conditionnement (2015)</t>
  </si>
  <si>
    <t>RMAR040116DA0970085</t>
  </si>
  <si>
    <t>Plantation de vitroplants banane sur 11,33ha (2014</t>
  </si>
  <si>
    <t>SARL RESSOURCE</t>
  </si>
  <si>
    <t>RMAR040116DA0970087</t>
  </si>
  <si>
    <t>Plantation de vitroplants banane sur 6,28ha et aménagement de la station de conditionnement (2015)</t>
  </si>
  <si>
    <t>SARL RECCOURCE</t>
  </si>
  <si>
    <t>RMAR040116DA0970153</t>
  </si>
  <si>
    <t>Plantation de vitroplants banane sur 5,55ha et plantation de cannes sur 9,01ha (2014)</t>
  </si>
  <si>
    <t>RMAR040116DA0970250</t>
  </si>
  <si>
    <t>Plantation de 8,54ha de canne à sucre (2016)</t>
  </si>
  <si>
    <t>RMAR040116DA0970258</t>
  </si>
  <si>
    <t>Plantation de canne à sucre et épierrage sur 13,34ha (2016/2017)</t>
  </si>
  <si>
    <t>Confortement et diversification d'une activité apicole existante (2016)</t>
  </si>
  <si>
    <t>RICHOL Dorothé Sanlee Yo</t>
  </si>
  <si>
    <t>RMAR04217DA0970003</t>
  </si>
  <si>
    <t>GODOMEN Patrick</t>
  </si>
  <si>
    <t>Mise en place atelier de production de jus de canne, certifié AB</t>
  </si>
  <si>
    <t>RMAR040116DA0970173</t>
  </si>
  <si>
    <t>Plantation de vitroplants 2014, réalisation de traces</t>
  </si>
  <si>
    <t>RMAR040116DA0970144</t>
  </si>
  <si>
    <t>Plantation de vitroplants banane sur 27,81ha (2015)</t>
  </si>
  <si>
    <t>EARL BELFORT</t>
  </si>
  <si>
    <t>RMAR040116DA0970231</t>
  </si>
  <si>
    <t>Equipements et modernisation de l'exploitation</t>
  </si>
  <si>
    <t>EARL LE DOMAINE DE LA BERGERIE</t>
  </si>
  <si>
    <t>RMAR040116DA0970079</t>
  </si>
  <si>
    <t>Plantation de vitroplants banane sur 30,81 ha en 2015 ((dossier faisant parti d'un projet global)</t>
  </si>
  <si>
    <t>SARL Exploitation Petit Morne</t>
  </si>
  <si>
    <t>RMAR040116DA0970310</t>
  </si>
  <si>
    <t>Investissement d'équipement pour une exploitation de bananes d'exportation</t>
  </si>
  <si>
    <t>EAL CANIFRUITS (JA)</t>
  </si>
  <si>
    <t>Notification en cours le 27/04/2017</t>
  </si>
  <si>
    <t>RMAR04216DA0970004</t>
  </si>
  <si>
    <t>Amélioration du bâtiment de laboratoire et de la colone pour le suivi de la transformation et l'amélioration de la qualité des rhums</t>
  </si>
  <si>
    <t>RMAR040116DA0970126</t>
  </si>
  <si>
    <t>Traces, épandages, irrigation et création de serre pour diversification végétale (2ème partie (2016)</t>
  </si>
  <si>
    <t>RMAR040116DA0970287</t>
  </si>
  <si>
    <t>Replantation de 1ha de canne à sucre (2016)</t>
  </si>
  <si>
    <t>RANO GUY GILLES</t>
  </si>
  <si>
    <t>RMAR040116DA0970211</t>
  </si>
  <si>
    <t>Plantation de 1,89ha de canne à sucre (2015)</t>
  </si>
  <si>
    <t>BELAY Lucien</t>
  </si>
  <si>
    <t>RMAR040116DA0970255</t>
  </si>
  <si>
    <t>Mécanisation de la gestion de l'enherbement (2016)</t>
  </si>
  <si>
    <t>SNPC</t>
  </si>
  <si>
    <t>16-673-3</t>
  </si>
  <si>
    <t>Modernisation d'une exploitation agricole (mécanisation)</t>
  </si>
  <si>
    <t>RMAR040116DA0970202</t>
  </si>
  <si>
    <t>RMAR040116DA0970191</t>
  </si>
  <si>
    <t>Mise en place d'un nouvel itinéraire technique pour l'ananas</t>
  </si>
  <si>
    <t>CAPRON Jean-Claude</t>
  </si>
  <si>
    <t>RMAR040116DA0970277</t>
  </si>
  <si>
    <t>Reconversion de la bannane ex^port en canne à sucre. Projet de plantation sur 9 ha (2017/2019)</t>
  </si>
  <si>
    <t>EDGARD Serge</t>
  </si>
  <si>
    <t>RMAR040116DA0970036</t>
  </si>
  <si>
    <t>16-674-8</t>
  </si>
  <si>
    <t>16-674-5</t>
  </si>
  <si>
    <t>16-674-2</t>
  </si>
  <si>
    <t>16-674-3</t>
  </si>
  <si>
    <t>16-674-4</t>
  </si>
  <si>
    <t>16-674-7</t>
  </si>
  <si>
    <t>RMAR040116DA970149</t>
  </si>
  <si>
    <t>Coût total projet</t>
  </si>
  <si>
    <t>Mise en place de techniques innovantes en ensilage pour un élevage bovin naisseur-engraisseur</t>
  </si>
  <si>
    <t>EARL FERME AURORE</t>
  </si>
  <si>
    <t>RMAR040116DA0970104</t>
  </si>
  <si>
    <t>Modernisation de l'exploitation Elevage Pointe Royale (2015-2017)</t>
  </si>
  <si>
    <t>SARL ELEVAGE POINTE ROYALE</t>
  </si>
  <si>
    <t xml:space="preserve"> 04/07/2017</t>
  </si>
  <si>
    <t xml:space="preserve">CPS / ITP                                                          </t>
  </si>
  <si>
    <t>RMAR04116DA0970283</t>
  </si>
  <si>
    <t>Plantation de 3,79ha de canne à sucre et acquisition de matériel agricole (2016)</t>
  </si>
  <si>
    <t>RMAR040116DA0970285</t>
  </si>
  <si>
    <t>Modernisation d'une exploitation agricole jardiniers du Nord</t>
  </si>
  <si>
    <t>SARL LES JARDINIERS DU NORD</t>
  </si>
  <si>
    <t>RMAR040116DA0970270</t>
  </si>
  <si>
    <t>Plantation de cannes à sucre et acquisition de matériels</t>
  </si>
  <si>
    <t>FLORENTIN Henri</t>
  </si>
  <si>
    <t>RMAR040116DA0970249</t>
  </si>
  <si>
    <t>Plantation de 19,24ha de bananes et de 9,75ha de cannes. Acquisition d'un appareil de traitement anti-cercosporiose</t>
  </si>
  <si>
    <t>RMAR040116DA0970072</t>
  </si>
  <si>
    <t>Mécanisation canne (2015)</t>
  </si>
  <si>
    <t>SARL EXPLOITATION PLAINE DU GALION</t>
  </si>
  <si>
    <t>RMAR04006DA0970113</t>
  </si>
  <si>
    <t>Coût total éligible</t>
  </si>
  <si>
    <t>AP des 27 et 28/07/2017</t>
  </si>
  <si>
    <t>RMAR040116DA0970256</t>
  </si>
  <si>
    <t>GFA CHANCEL</t>
  </si>
  <si>
    <t>RMAR040116DA0970205</t>
  </si>
  <si>
    <t>Plantation de canne sur 11,75 ha (2015)</t>
  </si>
  <si>
    <t>PARNASSE SARL</t>
  </si>
  <si>
    <t>RMAR040116DA0970156</t>
  </si>
  <si>
    <t>Acquisition de matériel agricole pour l'amélioration de l'exploitation - 2015 (Partie II)</t>
  </si>
  <si>
    <t>EXPLOITATION AGRICOLE BASSE POINTE</t>
  </si>
  <si>
    <t>RMAR040116DA0970200</t>
  </si>
  <si>
    <t>Plantation de vitroplants 2015 (1ère partie)</t>
  </si>
  <si>
    <t>RMAR040116DA0970107</t>
  </si>
  <si>
    <t>SCEA VICTOIRE</t>
  </si>
  <si>
    <t>RMAR040116DA0970299</t>
  </si>
  <si>
    <t>Plantation de verger d'agrumes et acquisition de matériel agricole 2014</t>
  </si>
  <si>
    <t>EARL MARANATHA</t>
  </si>
  <si>
    <t>RMAR040116DA0970292</t>
  </si>
  <si>
    <t>RMAR040116DA0970121</t>
  </si>
  <si>
    <t>RMAR040116DA0970061</t>
  </si>
  <si>
    <t>Travaux d'amélioration foncières T5, T7 Godinct, RP5 - 2014</t>
  </si>
  <si>
    <t>EARL Domaines THIEUBERT</t>
  </si>
  <si>
    <t>RMAR040116DA0970183</t>
  </si>
  <si>
    <t>Mise en place d'un verger et investissement matériel</t>
  </si>
  <si>
    <t>MARIE-CALIXTE Patrick</t>
  </si>
  <si>
    <t>RMAR040116DA0970252</t>
  </si>
  <si>
    <t>Plantation de canne à sucre sur 36,28ha - 2016/2017</t>
  </si>
  <si>
    <t>RHUMS MARTINIQUAIS SAINT-JAMES</t>
  </si>
  <si>
    <t>RMAR040116DA0970157</t>
  </si>
  <si>
    <t>Acquisition de matériel agricole. Amélioration foncière de l'exploitation - 2015 (2ème partie du projet)</t>
  </si>
  <si>
    <t>EXPLOITATION AGRICOLE MONTAGNE PELEE</t>
  </si>
  <si>
    <t>RMAR040116DA0970221</t>
  </si>
  <si>
    <t>Plantation de vitroplants banane sur 18,16ha (2014)</t>
  </si>
  <si>
    <t>SARL MACOUBA</t>
  </si>
  <si>
    <t>RMAR19016CT0970003</t>
  </si>
  <si>
    <t>Prestation d'assistance pour l'élaboration d'une stratégie territoriale dans le cadre de la candidature LEADER 2014-2020</t>
  </si>
  <si>
    <t>RMAR19016CT0970002</t>
  </si>
  <si>
    <t>Assistance MO Élaboration de la stratégie LEADER 2014-2020</t>
  </si>
  <si>
    <t>RMAR19016CT0970001</t>
  </si>
  <si>
    <t>CACEM</t>
  </si>
  <si>
    <t>CAESM</t>
  </si>
  <si>
    <t>CAP NORD</t>
  </si>
  <si>
    <t>19. Soutien au développement local LEADER
19.1 Soutien préparatoire</t>
  </si>
  <si>
    <t>8.6.2. Accroissement de la valeur ajoutée des produits sylvicoles</t>
  </si>
  <si>
    <t>Modernisation de l'activité d'exploitation forestière par la mise en œuvre du débardage par câble mat</t>
  </si>
  <si>
    <t>CREDIT MEUBLE SARL</t>
  </si>
  <si>
    <t>RMAR040116DA0970099</t>
  </si>
  <si>
    <t>SA EXPLOITATION AGRICOLE BASSE POINTE (EAPB)</t>
  </si>
  <si>
    <t>RMAR040116DA0970073</t>
  </si>
  <si>
    <t>Plantation de canne à sucre et mécanisation 2016</t>
  </si>
  <si>
    <t>SARL EXPLOITATION PLAINE DU GALION (EPG)</t>
  </si>
  <si>
    <t>RMAR040116DA0970154</t>
  </si>
  <si>
    <t>Mécanisation 2014 (2ème partie du projet)</t>
  </si>
  <si>
    <t>RMAR040116DA0970089</t>
  </si>
  <si>
    <t>Plantation de vitroplants banane 2015, réalisation de traces et irrigation</t>
  </si>
  <si>
    <t>SARL HABITATION LA RICHARD</t>
  </si>
  <si>
    <t>RMAR040116DA0970093</t>
  </si>
  <si>
    <t>Acquisition de matériel et aménagement des infrastructures en 2015</t>
  </si>
  <si>
    <t>RMAR040116DA0970026</t>
  </si>
  <si>
    <t>Acquisition de matériel (2015)</t>
  </si>
  <si>
    <t>Plantation 2016 et aménagement de station de conditionnement</t>
  </si>
  <si>
    <t>RMAR040116DA0970012</t>
  </si>
  <si>
    <t>RMAR040116DA0970013</t>
  </si>
  <si>
    <t>Modernisation de matériels et installation de la SAS HABITATION PECOUL en 2015-2016</t>
  </si>
  <si>
    <t>RMAR040116DA0970225</t>
  </si>
  <si>
    <t>Volet de la transition 2014 (131 dossiers programmés)</t>
  </si>
  <si>
    <t>AP du 05/10/2016</t>
  </si>
  <si>
    <t>RMAR040216DA0970005</t>
  </si>
  <si>
    <t>RMAR040216DA0970002</t>
  </si>
  <si>
    <t>RMAR040116DA0970189</t>
  </si>
  <si>
    <t>Modernisation des équipements faisant suite au dossier plantation 2014 - 2ème dossier du projet global 2014</t>
  </si>
  <si>
    <t>SARL RIVIERE LEZARDE</t>
  </si>
  <si>
    <t>Passage d'un système traditionnel à une conduite agro-écologique pour la production d'épices et de cultures maraîchères</t>
  </si>
  <si>
    <t>PALCY Olympe Léocadie</t>
  </si>
  <si>
    <t>SARL CHENEAUX</t>
  </si>
  <si>
    <t>RMAR040116DA0970004</t>
  </si>
  <si>
    <t>RMAR040116DA0970334</t>
  </si>
  <si>
    <t>RMAR040116DA0970129</t>
  </si>
  <si>
    <t>RMAR040116DA0970133</t>
  </si>
  <si>
    <t>RMAR040116DA0970272</t>
  </si>
  <si>
    <t>Création d'une exploitation agricole polyculture et arboriculture fruitière (2016)</t>
  </si>
  <si>
    <t>RMAR040116DA0970322</t>
  </si>
  <si>
    <t>LAURETTA Jérémy</t>
  </si>
  <si>
    <t>RMAR040116DA0970102</t>
  </si>
  <si>
    <t>Matériel entretien prairie (élevage bovin)</t>
  </si>
  <si>
    <t>RMAR040116DA0970086</t>
  </si>
  <si>
    <t>Réalisation de traces, travaux de drainage, acquisition d'une motopompe en 2014</t>
  </si>
  <si>
    <t>SAS CAFEIERE</t>
  </si>
  <si>
    <t>RMAR040116DA0970095</t>
  </si>
  <si>
    <t>RMAR040116DA0970306</t>
  </si>
  <si>
    <t>Plantation de canne à sucre 2016</t>
  </si>
  <si>
    <t>ANTILLES VITRO PLANTS</t>
  </si>
  <si>
    <t>RMAR040116DA0970003</t>
  </si>
  <si>
    <t>Acquisition de matériels agricoles sur les années 2014-2015</t>
  </si>
  <si>
    <t>SARL PLANTATION SAINT ETIENNE</t>
  </si>
  <si>
    <t>RMAR040116DA0970230</t>
  </si>
  <si>
    <t>RMAR060116DA0970005</t>
  </si>
  <si>
    <t>RMAR060116DA0970004</t>
  </si>
  <si>
    <t>RMAR040116DA0970303</t>
  </si>
  <si>
    <t>Equipement de modernisation pour une exploitation maraîchère</t>
  </si>
  <si>
    <t>EARL GROSY AGRI FM</t>
  </si>
  <si>
    <t>Notif en signature</t>
  </si>
  <si>
    <t>4.1.1 : Modernisation des exploitations agricoles</t>
  </si>
  <si>
    <t>Amélioration de l'exploitation des parcelles, plantation de canne à sucre. Acquisition de matériel 2016</t>
  </si>
  <si>
    <t>Plantation vitroplants 3,98ha, traces, aménagement de la station de conditionnement (2015)</t>
  </si>
  <si>
    <t>SCEA CANT AGRI</t>
  </si>
  <si>
    <t>Plantation de 8,99ha de bananes et de 26,32ha de canne (2015)</t>
  </si>
  <si>
    <t>SAS HERTIERS CRASSOUS DE MEDEUIL</t>
  </si>
  <si>
    <t>WILLY LOUSY DANIEL</t>
  </si>
  <si>
    <t>Acquisition de matériels de modernisation des installations de la SAS HABITATION PECOUL en 2014</t>
  </si>
  <si>
    <t>Modernisation de matériels et installations de la SAS HABITATION PECOUL en 2015-2016</t>
  </si>
  <si>
    <t>Plantation de vitroplants banane sur 862ha, mdernisation du hangar et autres investissements agricoles (2016-2017)</t>
  </si>
  <si>
    <t>RMAR040116DA0970296</t>
  </si>
  <si>
    <t>Aménagement d'un atelier porcin</t>
  </si>
  <si>
    <t>EARL SOPRODA</t>
  </si>
  <si>
    <t>Sous total 8.6.1.</t>
  </si>
  <si>
    <t xml:space="preserve"> </t>
  </si>
  <si>
    <t>CE 14/09/2017</t>
  </si>
  <si>
    <t>RMAR040116DA0970228</t>
  </si>
  <si>
    <t>Plantation de 4,06ha de vitroplants et valorisation des déchets (2016</t>
  </si>
  <si>
    <t>RMAR040116DA0970029</t>
  </si>
  <si>
    <t>Platation de vitroplants de bananes 4,73ha (2015/2016)</t>
  </si>
  <si>
    <t>SARL SOUDON</t>
  </si>
  <si>
    <t>RMAR040116DA0970141</t>
  </si>
  <si>
    <t>Plantation de canne à sucre sur 22,99ha (2015)</t>
  </si>
  <si>
    <t>DISTILLERIE AGRICOLE DE SAINTE LUCE</t>
  </si>
  <si>
    <t>RMAR040116DA0970204</t>
  </si>
  <si>
    <t>Investissements agricole 2015-2016 2/2 : Mécanisation</t>
  </si>
  <si>
    <t>SMPSJ</t>
  </si>
  <si>
    <t>RMAR040116DA0970253</t>
  </si>
  <si>
    <t>Plantation Replantation 2016-2017 (30ha)</t>
  </si>
  <si>
    <t>RMAR040116DA0970320</t>
  </si>
  <si>
    <t>Modernisation d'une exploitation api-aquacole et introduction d'une activité nouvelle (la barbadine)</t>
  </si>
  <si>
    <t>EARL André MANGATAL</t>
  </si>
  <si>
    <t>RMAR040116DA0970186</t>
  </si>
  <si>
    <t>Modernisation et sécurisation de l'exploitation agricole antilles vitro plants (2016)</t>
  </si>
  <si>
    <t>RMAR040116DA0970017</t>
  </si>
  <si>
    <t>Modernisation des installations et matériels de production</t>
  </si>
  <si>
    <t>RMAR040116DA0970220</t>
  </si>
  <si>
    <t>Réalisation de traces bétonnées (2014)</t>
  </si>
  <si>
    <t>SARL CITEFI</t>
  </si>
  <si>
    <t>Investissement de modernisation 2014-2015</t>
  </si>
  <si>
    <t>RMAR040116DA0970314</t>
  </si>
  <si>
    <t>Plantation de cannes et acquisition de matériel (2016)</t>
  </si>
  <si>
    <t>SCEA PROVIDENCE</t>
  </si>
  <si>
    <t>Equipement de modernisation pour une exploitation maraichère</t>
  </si>
  <si>
    <t>RMAR040116DA0970308</t>
  </si>
  <si>
    <t>Equipement de l'exploitation en citernes et véhicule utilitaire</t>
  </si>
  <si>
    <t>MANGAMAL Christophe</t>
  </si>
  <si>
    <t>Vitroplants 2015, amélioration station de conditionnement (post récolte bas volume), mécanisation de la gestion des jachères</t>
  </si>
  <si>
    <t>Plantation de vitro plants banane sur 6,10ha et irrigation (2016)</t>
  </si>
  <si>
    <t>SARL UNION</t>
  </si>
  <si>
    <t>OCTAVE Mary Margueritte</t>
  </si>
  <si>
    <t>RMAR040116DA0970267</t>
  </si>
  <si>
    <t>Mécanisation d'une activité polyculture élevage ovin naisseur</t>
  </si>
  <si>
    <t>EARL GUSTO</t>
  </si>
  <si>
    <t>Cr2ation d'une exploitation agricole spécialisée en cultures maraîchères et vivrières (JA)</t>
  </si>
  <si>
    <t>RMAR040116DA0970115</t>
  </si>
  <si>
    <t>RMAR040116DA0970049</t>
  </si>
  <si>
    <t>Mise en culture de 8 serres de maraîchers et investissements d'équipement</t>
  </si>
  <si>
    <t>EARL AGROLOGIK</t>
  </si>
  <si>
    <t>RMAR040116DA0970298</t>
  </si>
  <si>
    <t>Investissement d'équipement pour démarrer une activité maraîchère (JA)</t>
  </si>
  <si>
    <t>JULIEN Martine</t>
  </si>
  <si>
    <t>en signature</t>
  </si>
  <si>
    <t>RMAR060116DA0970011</t>
  </si>
  <si>
    <t>CADASSE Sébastien</t>
  </si>
  <si>
    <t>RMAR040116DA0970076</t>
  </si>
  <si>
    <t>Mise en place de cultures de diversification de production destinées à la transformation - Etape 1 (2015)</t>
  </si>
  <si>
    <t>SARL DOMAGRO</t>
  </si>
  <si>
    <t>RMAR040116DA0970305</t>
  </si>
  <si>
    <t>Plantation de canne à sucre - 2016</t>
  </si>
  <si>
    <t>POPAN Michel</t>
  </si>
  <si>
    <t>RMAR040116DA0970304</t>
  </si>
  <si>
    <t>BOURBON Marie-Claude</t>
  </si>
  <si>
    <t>RMAR040116DA0970180</t>
  </si>
  <si>
    <t>Drainage + irrigation 2014 (2ème volet)</t>
  </si>
  <si>
    <t>RMAR040116DA0970101</t>
  </si>
  <si>
    <t>Acquisition de matériels agricoles et création de traces (2014-2015)</t>
  </si>
  <si>
    <t>Modernisation d'une exploitation agricole</t>
  </si>
  <si>
    <t>TARAUD Georges</t>
  </si>
  <si>
    <t>Plantation de vitroplants 2017</t>
  </si>
  <si>
    <t>SARL EXPLOITATION AGRICOLE DU MONT VERT</t>
  </si>
  <si>
    <t>Mesure 20.1 Assistance Technique</t>
  </si>
  <si>
    <t>RMAR200117CT0970010</t>
  </si>
  <si>
    <t>Préparation, sélection, gestion, suivi, contrôle et évaluation du Programme de Développement Rural Martinique par la DAAF</t>
  </si>
  <si>
    <t>DAAF</t>
  </si>
  <si>
    <t>Sous total 20.1</t>
  </si>
  <si>
    <t>Aménagement de la station de consitionnement, mécanisation de la lutte contre la cercosporiose et de la gestion des surfaces enherbées, diversification animale</t>
  </si>
  <si>
    <t>ACOPALE Adrien</t>
  </si>
  <si>
    <t>Mise en place d'un verger d'1 hectare et éqipement agricole (2015)</t>
  </si>
  <si>
    <t>ARNOLIN Nicolas (JA)</t>
  </si>
  <si>
    <t>RMAR0806017DA0970022</t>
  </si>
  <si>
    <t>BAURAS Dario</t>
  </si>
  <si>
    <t>BELLANCE Marie-Line</t>
  </si>
  <si>
    <t>Amélioration de m'exploitation des parcelles, plantation de canne à sucre. Acquisition de matériel 2016</t>
  </si>
  <si>
    <t>RMAR040116DA0093</t>
  </si>
  <si>
    <t>Acquisition de matériel agricole pour l'amélioration de l'exploitation 2015 (partie II)</t>
  </si>
  <si>
    <t>Plantation de canne et investissements agricole pour les activités canne et élevage de la SCEA VICTOIRE</t>
  </si>
  <si>
    <t>Acquisition de matériels et modernisation des installations de la SAS "HABITATION PECOUL en 2014"</t>
  </si>
  <si>
    <t>Travaux de décrochage, d'amélioration foncières et de désenclavement parcellaire de l'exploitation 2015 BBSsur 25,29 ha</t>
  </si>
  <si>
    <t>BELLONIE BOURDILLON ET SECCESSEURS</t>
  </si>
  <si>
    <t>RMAR040116DA0970158</t>
  </si>
  <si>
    <t>Acquisition de matériels agricoles pour l'amélioration de l'exploitation 2014 (2ème partie)</t>
  </si>
  <si>
    <t>EABP</t>
  </si>
  <si>
    <t>RMAR040116DA0970302</t>
  </si>
  <si>
    <t>Plantation de vitroplants banane sur 3,44 ha (2016)</t>
  </si>
  <si>
    <t>RMAR040117DA0970045</t>
  </si>
  <si>
    <t>notification en attente</t>
  </si>
  <si>
    <t>Récolteuse de canne à sucre 2016</t>
  </si>
  <si>
    <t>RMAR040116DA0970254</t>
  </si>
  <si>
    <t>RMAR040116DA0970239</t>
  </si>
  <si>
    <t>Plantation de vitroplants 2015, réalisation de traces et aménagement des stations de conditionnement</t>
  </si>
  <si>
    <t>SARL BAGATELLE</t>
  </si>
  <si>
    <t>RMAR040116DA0970237</t>
  </si>
  <si>
    <t>Plantation de 5,40ha de vitroplants banane en 2016</t>
  </si>
  <si>
    <t>SARL CIFETI</t>
  </si>
  <si>
    <t>RMAR040116DA0970022</t>
  </si>
  <si>
    <t>Plantation de 15,67 ha de vitroplants de banane et réalisation de 2 500 ml de traces sur 2015</t>
  </si>
  <si>
    <t>RMAR040116DA0970050</t>
  </si>
  <si>
    <t>Mise en place de cultures de diversification de production destinées à la transformation</t>
  </si>
  <si>
    <t>RMAR040116DA0970176</t>
  </si>
  <si>
    <t>Investissements d'équipement pour une activité de maraîcher de plein champ (JA)</t>
  </si>
  <si>
    <t>FIDELIN Raphaël</t>
  </si>
  <si>
    <t>RMAR040116DA0970268</t>
  </si>
  <si>
    <t>Mise en place d'un verger de 0,69 ha et acquisition d'équipements agricoles divers en 2016-2017 (diversification)</t>
  </si>
  <si>
    <t>LIMEA Pascal</t>
  </si>
  <si>
    <t>RMAR040116DA0970297</t>
  </si>
  <si>
    <t>Mise en place d'une serre horticole</t>
  </si>
  <si>
    <t>EARL LES TRESORS DE MARTHE et DENIS (JA)</t>
  </si>
  <si>
    <t>RMAR060116DA0970002</t>
  </si>
  <si>
    <t>RMAR060116DA0970010</t>
  </si>
  <si>
    <t>MACAIRE Solange</t>
  </si>
  <si>
    <t>MACAIRE Solange(JA)</t>
  </si>
  <si>
    <t>Intensification d'une activité de production vivière , maraîchère et fruitière</t>
  </si>
  <si>
    <t>RMAR040116DA0970295</t>
  </si>
  <si>
    <t>Modernisation et mécanisation d'une exploitation</t>
  </si>
  <si>
    <t>MARRAUD DES GROTTES René</t>
  </si>
  <si>
    <t>CPE</t>
  </si>
  <si>
    <t>RMAR040117DA0970098</t>
  </si>
  <si>
    <t>Plantation de vitroplants banane sur 2,39 ha en 2017</t>
  </si>
  <si>
    <t>EARL LA POULETTE</t>
  </si>
  <si>
    <t>RMAR040117DA0970092</t>
  </si>
  <si>
    <t>Plantation de vitroplants banane sur 4,92 ha en 2018</t>
  </si>
  <si>
    <t>RMAR040117DA0970073</t>
  </si>
  <si>
    <t>Plantation de vitroplants banane sur 1,80 ha en 2017</t>
  </si>
  <si>
    <t>GABRIT Théodose</t>
  </si>
  <si>
    <t>RMAR040117DA0970100</t>
  </si>
  <si>
    <t>Plantation de vitroplants banane sur 1,15 ha en 2017</t>
  </si>
  <si>
    <t>EARL FAURIEN</t>
  </si>
  <si>
    <t>RMAR040117DA0970078</t>
  </si>
  <si>
    <t>Plantation de vitroplants banane sur 0,96 ha en 2017</t>
  </si>
  <si>
    <t>MICAA Olivier</t>
  </si>
  <si>
    <t>RMAR040117DA0970069</t>
  </si>
  <si>
    <t>Pla,tation de canne à sucre sur 21 ha en 2018</t>
  </si>
  <si>
    <t>SARL BEAUSEJOUR GESTION</t>
  </si>
  <si>
    <t>RMAR040117DA0970065</t>
  </si>
  <si>
    <t>Plantation de vitroplants banane sur 2,81ha en 2018</t>
  </si>
  <si>
    <t>RMAR040117DA0970067</t>
  </si>
  <si>
    <t>Plantation de canne à sucre sur 9 ha en 2017</t>
  </si>
  <si>
    <t>RMAR040117DA0970076</t>
  </si>
  <si>
    <t>Plantation de canne à sucre sur 8,53 ha en 2018</t>
  </si>
  <si>
    <t>RMAR040117DA0970066</t>
  </si>
  <si>
    <t>Plantation de canne à sucre sur 2,19 ha en 2017</t>
  </si>
  <si>
    <t>TOLANDAL Emmanuel</t>
  </si>
  <si>
    <t>RMAR040117DA0970083</t>
  </si>
  <si>
    <t>Plantation de canne à sucre sur 4,98 ha en 2017</t>
  </si>
  <si>
    <t>JEAN BAPTISTE Willy</t>
  </si>
  <si>
    <t>RMAR040117DA0970082</t>
  </si>
  <si>
    <t>Plantation de vitroplants banane sur 4,60 ha en 2017</t>
  </si>
  <si>
    <t>RMAR040117DA0970072</t>
  </si>
  <si>
    <t>Plantation de vitroplants banane sur 2,63 ha en 2017</t>
  </si>
  <si>
    <t>EARL LA DESIRADE</t>
  </si>
  <si>
    <t>RMAR040117DA0970095</t>
  </si>
  <si>
    <t>Plantation de vitroplants banane sur 8,59 ha (abandonnées) et de 6,67ha de canne à sucre en 2018</t>
  </si>
  <si>
    <t xml:space="preserve"> 10/01/2017</t>
  </si>
  <si>
    <t xml:space="preserve">  7/02/2017</t>
  </si>
  <si>
    <t xml:space="preserve"> 15/11/2016</t>
  </si>
  <si>
    <t xml:space="preserve"> 21/02/2017</t>
  </si>
  <si>
    <t xml:space="preserve"> 21/03/2017</t>
  </si>
  <si>
    <t xml:space="preserve"> 07/02/2017
</t>
  </si>
  <si>
    <t xml:space="preserve"> 15/03/2017
</t>
  </si>
  <si>
    <t xml:space="preserve"> 29/06/2017</t>
  </si>
  <si>
    <t xml:space="preserve">  18/07/2017</t>
  </si>
  <si>
    <t xml:space="preserve"> 20/09/2017</t>
  </si>
  <si>
    <t xml:space="preserve"> 07/02/2017</t>
  </si>
  <si>
    <t xml:space="preserve"> 18/04/2017</t>
  </si>
  <si>
    <t xml:space="preserve"> 26/01/2017</t>
  </si>
  <si>
    <t xml:space="preserve"> 24/03/2017</t>
  </si>
  <si>
    <t xml:space="preserve"> 09/03/2017
 </t>
  </si>
  <si>
    <t xml:space="preserve"> 16/03/2017
 </t>
  </si>
  <si>
    <t xml:space="preserve"> 16/02/2017</t>
  </si>
  <si>
    <t xml:space="preserve"> 4 /05/2017</t>
  </si>
  <si>
    <t xml:space="preserve"> 27/04/2017</t>
  </si>
  <si>
    <t xml:space="preserve"> 23/02/2017</t>
  </si>
  <si>
    <t xml:space="preserve">  /02/2017</t>
  </si>
  <si>
    <t xml:space="preserve"> 16/03/2017</t>
  </si>
  <si>
    <t xml:space="preserve"> 20/04/207</t>
  </si>
  <si>
    <t xml:space="preserve"> 20/04/2017</t>
  </si>
  <si>
    <t xml:space="preserve"> 2/05/2017</t>
  </si>
  <si>
    <t xml:space="preserve"> 23/05/2017</t>
  </si>
  <si>
    <t>17-64-1</t>
  </si>
  <si>
    <t>17-72-1</t>
  </si>
  <si>
    <t>17-68-1</t>
  </si>
  <si>
    <t>17-65-1</t>
  </si>
  <si>
    <t>17-66-1</t>
  </si>
  <si>
    <t>17-70-1</t>
  </si>
  <si>
    <t>17-71-1</t>
  </si>
  <si>
    <t>17-74-1</t>
  </si>
  <si>
    <t>17-73-1</t>
  </si>
  <si>
    <t>17-67-1</t>
  </si>
  <si>
    <t>17-104-1</t>
  </si>
  <si>
    <t>17-103-1</t>
  </si>
  <si>
    <t>17-109-1</t>
  </si>
  <si>
    <t>17-102-1</t>
  </si>
  <si>
    <t>17-105-1</t>
  </si>
  <si>
    <t>17-106-1</t>
  </si>
  <si>
    <t>17-107-1</t>
  </si>
  <si>
    <t>17-139-1</t>
  </si>
  <si>
    <t>17-154-1</t>
  </si>
  <si>
    <t>17-156-1</t>
  </si>
  <si>
    <t>17-157-1</t>
  </si>
  <si>
    <t>17-158-1</t>
  </si>
  <si>
    <t>17-159-1</t>
  </si>
  <si>
    <t xml:space="preserve"> 17-277-1</t>
  </si>
  <si>
    <t>17-273-1</t>
  </si>
  <si>
    <t>17-278-1</t>
  </si>
  <si>
    <t>17-274-1</t>
  </si>
  <si>
    <t>17-275-1</t>
  </si>
  <si>
    <t>17-276-1</t>
  </si>
  <si>
    <t>17-279-1</t>
  </si>
  <si>
    <t>17-94-1</t>
  </si>
  <si>
    <t>17-96-1</t>
  </si>
  <si>
    <t>17-95-2</t>
  </si>
  <si>
    <t>17-99-1</t>
  </si>
  <si>
    <t>17-98-1</t>
  </si>
  <si>
    <t>17-670-1</t>
  </si>
  <si>
    <t>17-267-1</t>
  </si>
  <si>
    <t>17-269-1</t>
  </si>
  <si>
    <t>17-270-1</t>
  </si>
  <si>
    <t>17-766-1</t>
  </si>
  <si>
    <t>17-767-1</t>
  </si>
  <si>
    <t>17-761-1</t>
  </si>
  <si>
    <t>17-411-1</t>
  </si>
  <si>
    <t>17-409-1</t>
  </si>
  <si>
    <t>17-372-1</t>
  </si>
  <si>
    <t xml:space="preserve"> 07/12/2015</t>
  </si>
  <si>
    <t xml:space="preserve"> 06/12/2015</t>
  </si>
  <si>
    <t xml:space="preserve"> 28/12/2015</t>
  </si>
  <si>
    <t xml:space="preserve"> 30/03/2016</t>
  </si>
  <si>
    <t xml:space="preserve"> 26/04/2016</t>
  </si>
  <si>
    <t xml:space="preserve"> 06/10/2016</t>
  </si>
  <si>
    <t xml:space="preserve"> 10/10/2016</t>
  </si>
  <si>
    <t xml:space="preserve"> 10/10/2017</t>
  </si>
  <si>
    <t xml:space="preserve"> 10/10/2018</t>
  </si>
  <si>
    <t xml:space="preserve"> 10/10/2019</t>
  </si>
  <si>
    <t xml:space="preserve"> 10/10/2020</t>
  </si>
  <si>
    <t xml:space="preserve"> 08/11/2016</t>
  </si>
  <si>
    <t xml:space="preserve"> 07/11/2016</t>
  </si>
  <si>
    <t xml:space="preserve"> 9/01/2017</t>
  </si>
  <si>
    <t xml:space="preserve"> 7/02/2017</t>
  </si>
  <si>
    <t xml:space="preserve"> 4/07/2017</t>
  </si>
  <si>
    <t xml:space="preserve"> 07/09/2016</t>
  </si>
  <si>
    <t xml:space="preserve"> 30/12/2016</t>
  </si>
  <si>
    <t xml:space="preserve"> 29/02/2016</t>
  </si>
  <si>
    <t xml:space="preserve"> 19/11/2015</t>
  </si>
  <si>
    <t xml:space="preserve"> 15/12/2015</t>
  </si>
  <si>
    <t xml:space="preserve"> 17/03/2016</t>
  </si>
  <si>
    <t xml:space="preserve"> 12/04/2016</t>
  </si>
  <si>
    <t xml:space="preserve"> 10/05/2016</t>
  </si>
  <si>
    <t xml:space="preserve"> 14/06/2016</t>
  </si>
  <si>
    <t xml:space="preserve"> 25/02/2016</t>
  </si>
  <si>
    <t xml:space="preserve"> 04/12/2015</t>
  </si>
  <si>
    <t xml:space="preserve">  30/03/2016</t>
  </si>
  <si>
    <t xml:space="preserve">  26/04/2016</t>
  </si>
  <si>
    <t xml:space="preserve"> 24/05/2016</t>
  </si>
  <si>
    <t xml:space="preserve"> 24/06/2016</t>
  </si>
  <si>
    <t>16-493-1</t>
  </si>
  <si>
    <t>16-493-3</t>
  </si>
  <si>
    <t>16-493-5</t>
  </si>
  <si>
    <t>16-493-2</t>
  </si>
  <si>
    <t>16-494-3</t>
  </si>
  <si>
    <t>16-494-4</t>
  </si>
  <si>
    <t>16-494-5</t>
  </si>
  <si>
    <t>16-494-6</t>
  </si>
  <si>
    <t>16-494-1</t>
  </si>
  <si>
    <t>16-600-1</t>
  </si>
  <si>
    <t>16-600-2</t>
  </si>
  <si>
    <t>16-600-3</t>
  </si>
  <si>
    <t>16-600-4</t>
  </si>
  <si>
    <t>16-600-5</t>
  </si>
  <si>
    <t>16-753-1</t>
  </si>
  <si>
    <t>16-754-1</t>
  </si>
  <si>
    <t xml:space="preserve"> 16-762-1</t>
  </si>
  <si>
    <t xml:space="preserve"> 16-755-2</t>
  </si>
  <si>
    <t>16-756-1
 Modif 17-44-1</t>
  </si>
  <si>
    <t>16-757-1</t>
  </si>
  <si>
    <t>16-758-1</t>
  </si>
  <si>
    <t>16-759-1</t>
  </si>
  <si>
    <t xml:space="preserve"> 16-760-1</t>
  </si>
  <si>
    <t>16-761-1</t>
  </si>
  <si>
    <t>16-674-6
16-845-1</t>
  </si>
  <si>
    <t>17-45-2</t>
  </si>
  <si>
    <t>17-45-1</t>
  </si>
  <si>
    <t>17-369-1</t>
  </si>
  <si>
    <t>17-367-1</t>
  </si>
  <si>
    <t>17-368-1</t>
  </si>
  <si>
    <t>17-371-1</t>
  </si>
  <si>
    <t>17-370-1</t>
  </si>
  <si>
    <t>17-375-1</t>
  </si>
  <si>
    <t>17-366-1</t>
  </si>
  <si>
    <t xml:space="preserve"> 17-551-1</t>
  </si>
  <si>
    <t xml:space="preserve"> 17-549-1</t>
  </si>
  <si>
    <t xml:space="preserve"> 17-548-1</t>
  </si>
  <si>
    <t xml:space="preserve"> 17-547-1</t>
  </si>
  <si>
    <t>17-668-1</t>
  </si>
  <si>
    <t>17-266-1</t>
  </si>
  <si>
    <t>17-271-1</t>
  </si>
  <si>
    <t>17-272-1</t>
  </si>
  <si>
    <t>17-760-1</t>
  </si>
  <si>
    <t>17-1175-1</t>
  </si>
  <si>
    <t>17-1179-1</t>
  </si>
  <si>
    <t>17-1176-1</t>
  </si>
  <si>
    <t>17-1177-1</t>
  </si>
  <si>
    <t>17-1183-1</t>
  </si>
  <si>
    <t>17-1225-1</t>
  </si>
  <si>
    <t>17-1226-1</t>
  </si>
  <si>
    <t>17-430-1</t>
  </si>
  <si>
    <t>17-1132-1</t>
  </si>
  <si>
    <t>16-195-2</t>
  </si>
  <si>
    <t>16-195-1</t>
  </si>
  <si>
    <t>16-373-1</t>
  </si>
  <si>
    <t xml:space="preserve"> 16-493-6</t>
  </si>
  <si>
    <t xml:space="preserve"> 16-493-7</t>
  </si>
  <si>
    <t>17-1180-1</t>
  </si>
  <si>
    <t>17-1181-1</t>
  </si>
  <si>
    <t>sas objet</t>
  </si>
  <si>
    <t>16-314-2</t>
  </si>
  <si>
    <t>16-314-1</t>
  </si>
  <si>
    <t xml:space="preserve"> 8/12/2016</t>
  </si>
  <si>
    <t xml:space="preserve"> 08/09/2016</t>
  </si>
  <si>
    <t xml:space="preserve"> 20/10/2016</t>
  </si>
  <si>
    <t xml:space="preserve"> 17/11/2016</t>
  </si>
  <si>
    <t xml:space="preserve"> 29/11/2016</t>
  </si>
  <si>
    <t xml:space="preserve"> 19/01/2017</t>
  </si>
  <si>
    <t xml:space="preserve"> 15/06/2017</t>
  </si>
  <si>
    <t xml:space="preserve"> 07/07/2016</t>
  </si>
  <si>
    <t xml:space="preserve"> 18/10/2016</t>
  </si>
  <si>
    <t xml:space="preserve"> 20/09/2016</t>
  </si>
  <si>
    <t xml:space="preserve"> 3/08/2017</t>
  </si>
  <si>
    <t>17-1425-1</t>
  </si>
  <si>
    <t>17-1424-1</t>
  </si>
  <si>
    <t>17-1428-1</t>
  </si>
  <si>
    <t>17-1430-1</t>
  </si>
  <si>
    <t>Mise en place d'un élevage caprin et cultures maraîchères de plein champs 2014 - 2015</t>
  </si>
  <si>
    <t>Claudia GONZALVE (JA)</t>
  </si>
  <si>
    <t>RMAR040116DA0970138</t>
  </si>
  <si>
    <t>Mécanisation et irrigation 2014 - Traces</t>
  </si>
  <si>
    <t>17-523-1</t>
  </si>
  <si>
    <t>17-525,1</t>
  </si>
  <si>
    <t>RMAR040116DA0970084</t>
  </si>
  <si>
    <t>Mécanisation travaux/champs, aménagement station conditionnement en 2015 - 2ème partie (banane)</t>
  </si>
  <si>
    <t>18-36-1</t>
  </si>
  <si>
    <t>18-44-1</t>
  </si>
  <si>
    <t>18-46-1</t>
  </si>
  <si>
    <t>18-50-1</t>
  </si>
  <si>
    <t>18-48-1</t>
  </si>
  <si>
    <t>18-42-1</t>
  </si>
  <si>
    <t>18-40-1</t>
  </si>
  <si>
    <t>18-34-1</t>
  </si>
  <si>
    <t>18-43-1</t>
  </si>
  <si>
    <t>18-49-1</t>
  </si>
  <si>
    <t>18-39-1</t>
  </si>
  <si>
    <t>18-38-1</t>
  </si>
  <si>
    <t>18-37-1</t>
  </si>
  <si>
    <t>18-47-1</t>
  </si>
  <si>
    <t>18-41-1</t>
  </si>
  <si>
    <t>SARL Exploitation de banane du Malgre tout</t>
  </si>
  <si>
    <t>RMAR040116DA0970139</t>
  </si>
  <si>
    <t>Modernisation des installations et matériels de production 2014-2015</t>
  </si>
  <si>
    <t>SARL EXPLOITATION BANANE DU GALION</t>
  </si>
  <si>
    <t>RMAR040116DA0970064</t>
  </si>
  <si>
    <t>Installation irrigation pour 13,95 ha et réalisation de traces (2014)</t>
  </si>
  <si>
    <t>RMAR040116DA0970170</t>
  </si>
  <si>
    <t>Passage en Bio d'une exploitation de bananes (2015)</t>
  </si>
  <si>
    <t>SARL LA FERME DU MORNE CAPOT</t>
  </si>
  <si>
    <t>RMAR040116DA0970329</t>
  </si>
  <si>
    <t>Amélioration foncière : trace</t>
  </si>
  <si>
    <t>GUITTEAUD Joël</t>
  </si>
  <si>
    <t>Plantation de vitroplants (2014)</t>
  </si>
  <si>
    <t>RMAR040116DA0970042</t>
  </si>
  <si>
    <t>RMAR070117DA0970011</t>
  </si>
  <si>
    <t>Plantations (2017)</t>
  </si>
  <si>
    <t>RMAR040117DA0970008</t>
  </si>
  <si>
    <t>Créatio, d'une exploitation en polyculture, multi-élevage avec une fonction pédagogique</t>
  </si>
  <si>
    <t>GUITTEAUD Gérald (JA)</t>
  </si>
  <si>
    <t>Aménagement parcellaire pour passage appareils de traitement cerco terrestre (Quad cerco)</t>
  </si>
  <si>
    <t>SARL EXPLOITATION AGRICOLE DU SUD EST</t>
  </si>
  <si>
    <t>17-527-1</t>
  </si>
  <si>
    <t>17-1423-1</t>
  </si>
  <si>
    <t>17-1293-1</t>
  </si>
  <si>
    <t>17-1422-1</t>
  </si>
  <si>
    <t>17-1429-1</t>
  </si>
  <si>
    <t>17-1427-1</t>
  </si>
  <si>
    <t>RMAR040117DA0970090</t>
  </si>
  <si>
    <t>Plantation de canne à sucre sur 0,36 ha (au lieu de 1 ha) en 2017</t>
  </si>
  <si>
    <t>TEFIT Willy</t>
  </si>
  <si>
    <t>RMAR040117DA0970081</t>
  </si>
  <si>
    <t>Plantation de vitroplants banane sur 8,79 ha (au lieu de 10,05 ha) en 2017 et 2018</t>
  </si>
  <si>
    <t>SARL LES MUSACEES DE GRAND CASE</t>
  </si>
  <si>
    <t>RMAR040117DA0970070</t>
  </si>
  <si>
    <t>Plantation de banane sur 4,40 ha en 2017</t>
  </si>
  <si>
    <t>EARL MONT EOLE</t>
  </si>
  <si>
    <t>RMAR040117DA0970099</t>
  </si>
  <si>
    <t>Plantation de canne à sucre sur 1,06 ha en 2018</t>
  </si>
  <si>
    <t>SAINT AIME Josée</t>
  </si>
  <si>
    <t>Plantation de canne à sucre sur 7,07 ha en 2018</t>
  </si>
  <si>
    <t>RMAR060117DA0970024</t>
  </si>
  <si>
    <t>RMAR040116DA0970235</t>
  </si>
  <si>
    <t>GUITTEAUD Gérald</t>
  </si>
  <si>
    <t>Modernisation des matériels et installation de la SAS Habitation PECOUL (2015-2016)</t>
  </si>
  <si>
    <t>Modernisation des matériels et installation de la SAS Habitation PECOUL (2015 - 2016)</t>
  </si>
  <si>
    <t>SARL HABITATION PECOUL</t>
  </si>
  <si>
    <t>RMAR04117DA0970086</t>
  </si>
  <si>
    <t>Plantation de vitroplants 2017 - Drainage</t>
  </si>
  <si>
    <t>Installation irrigation sur 33 ha, réalisation de drainage et de traces pour 2014</t>
  </si>
  <si>
    <t>RMAR040116DA0970031</t>
  </si>
  <si>
    <t>RMAR040116DA0970206</t>
  </si>
  <si>
    <t>Investissements liés à la plantation de banane, acquisition d'une cuve de stockage d'eau et d'un ensemble de traitement de la cercosporiose (2015)</t>
  </si>
  <si>
    <t>SARL EXPLOITATION PETIT MORNE</t>
  </si>
  <si>
    <t>RMAR040117DA0970046</t>
  </si>
  <si>
    <t>Plantation de vitroplants 2017 et 2018. Réalisation de traces. Acquisition d'un canon pour la lutte contre la cerosporiose et d'une remorque pendulaire</t>
  </si>
  <si>
    <t>EARL CHAMINE BANANIERE</t>
  </si>
  <si>
    <t>RMAR040116DA0970155</t>
  </si>
  <si>
    <t>Acquisition de matériel - Confection de traces (Amélioration foncière) (2014) - 2ème partie</t>
  </si>
  <si>
    <t>SA EXPLOITATION AGRICOLE DE LA MONTAGNE PELEE</t>
  </si>
  <si>
    <t>RMAR040116DA0970195</t>
  </si>
  <si>
    <t>Plantation 2016 et aménagement de station de conditionnement - Avenant</t>
  </si>
  <si>
    <t>18-86-1</t>
  </si>
  <si>
    <t>RMAR040117DA0970087</t>
  </si>
  <si>
    <t>18-161-1</t>
  </si>
  <si>
    <t>18-152-1</t>
  </si>
  <si>
    <t>18-160-1</t>
  </si>
  <si>
    <t>18-154-1</t>
  </si>
  <si>
    <t>18-159-1</t>
  </si>
  <si>
    <t>18-155-1</t>
  </si>
  <si>
    <t>18-157-1</t>
  </si>
  <si>
    <t>18-153-1</t>
  </si>
  <si>
    <t>15-156-1</t>
  </si>
  <si>
    <t>18-162-1</t>
  </si>
  <si>
    <t>18-151-1</t>
  </si>
  <si>
    <t>18-84-1</t>
  </si>
  <si>
    <t>18-119-1</t>
  </si>
  <si>
    <t>RMAR040117DA0970114</t>
  </si>
  <si>
    <t>Plantation de vitroplants banane sur 15 ha et de canne à sucre sur 34,93 ha en 2017</t>
  </si>
  <si>
    <t>EARL EXPLOITATION AGRICOLE RIVIERE LA MANCHE</t>
  </si>
  <si>
    <t>RMAR040218DA0970001</t>
  </si>
  <si>
    <t>Amélioration de la productivité de Martinique Aviculture pour laproduction d'œufs locaux (2017)</t>
  </si>
  <si>
    <t>RMAR040116DA0970207</t>
  </si>
  <si>
    <t>Installation irrigation pour 8,71 ha en 2014</t>
  </si>
  <si>
    <t>RMAR040117DA0970043</t>
  </si>
  <si>
    <t>Plantation de 9,23 ha d vitroplants de banane (2017)</t>
  </si>
  <si>
    <t>RMAR040116DA0970293</t>
  </si>
  <si>
    <t>Modernisation de l'exploitation et acquisition de matériels (2016)</t>
  </si>
  <si>
    <t>SAS LA VALLEE D'EDEN</t>
  </si>
  <si>
    <t>RMAR040116DA0970111</t>
  </si>
  <si>
    <t>Mise en place d'une serre de cultures marîchères et autres matériels (2016)</t>
  </si>
  <si>
    <t>ABATORD Monette</t>
  </si>
  <si>
    <t>RMAR040117DA0970053</t>
  </si>
  <si>
    <t>Aménagementde hangar, réalisation de 600ml de traces et plantation de bananes (2017</t>
  </si>
  <si>
    <t>SARL Société Nouvelle des Plantations Concorde</t>
  </si>
  <si>
    <t>RMAR040117DA0970009</t>
  </si>
  <si>
    <t>Plantation de 3,97 ha de vitroplants bananes 2017</t>
  </si>
  <si>
    <t>RMAR040116DA0970128</t>
  </si>
  <si>
    <t>Plantation de 5,66 ha de vitroplants de banane en 2016 irrigation et aménagement de la station de conditionnement</t>
  </si>
  <si>
    <t>Clötures élevage - tracteur équipé pour la manutention des fourrages (2014/2015)</t>
  </si>
  <si>
    <t>RMAR040116DA0970018</t>
  </si>
  <si>
    <t>RMAR040116DA0970122</t>
  </si>
  <si>
    <t>Irrigation 2014</t>
  </si>
  <si>
    <t>EARLHABITATION GONDEAU</t>
  </si>
  <si>
    <t>RMAR040116DA0970092</t>
  </si>
  <si>
    <t>Travaux de dérochéges, mise en place d'un système d'irrigation expérimental sur l'exploitation DASL en 2014 - 2ème partie</t>
  </si>
  <si>
    <t>SAS DISTILLERIE AGRICOLES DE SAINT-LUCE</t>
  </si>
  <si>
    <t>RMAR040116DA0970317</t>
  </si>
  <si>
    <t>Développement d'une activité élevage bovin naisseur avec la sécurisation et l'abreuvement du cheptel (2015)</t>
  </si>
  <si>
    <t>REGIS-CONSTANT Edouard</t>
  </si>
  <si>
    <t>RMAR040117DA0970007</t>
  </si>
  <si>
    <t>Plantations de canne (7,92ha) et acquisition d'un ACE BANEOLE en 2017</t>
  </si>
  <si>
    <t>RMAR040116DA0970034</t>
  </si>
  <si>
    <t>Irrigation pour les plantations de 12,18 ha de 2015 et 1500 ml de créaton de traces</t>
  </si>
  <si>
    <t>RMAR040116DA0970332</t>
  </si>
  <si>
    <t>Modernisation d'une station de conditionnement à usage collectif (2016)</t>
  </si>
  <si>
    <t>CLERENCE Luc</t>
  </si>
  <si>
    <t>RMAR040116DA0970328</t>
  </si>
  <si>
    <t>Plantation de canne à sucre et acquisition de matériels 2017</t>
  </si>
  <si>
    <t>EARL LAUDEMAR</t>
  </si>
  <si>
    <t>RMAR040116DA097175</t>
  </si>
  <si>
    <t>Irrigation gouttes à gouttes (40 ha), installation de 3 Heliosecs - 2014</t>
  </si>
  <si>
    <t>SAS S.M.P.S.J Société martiniquaise des pantations SAINT-JAMES (EX SMCS)</t>
  </si>
  <si>
    <t>Investissements agricoles 2014-2015: (Dossier 2/2: Améliorations foncières - Mécanisation)</t>
  </si>
  <si>
    <t>RMAR040116DA0970203</t>
  </si>
  <si>
    <t>Maintien de l'atelier "élevage bovin" par l'optimisation d'équipement en matériel</t>
  </si>
  <si>
    <t>SA USINE DU MARIN</t>
  </si>
  <si>
    <t>RMAR040117DA0970006</t>
  </si>
  <si>
    <t>RMAR040116DA0970023</t>
  </si>
  <si>
    <t>Réalisation d'une unité de production de champignons de Paris (2016)</t>
  </si>
  <si>
    <t>SARL CHAMPIMAR</t>
  </si>
  <si>
    <t>Acquisition de matériels agricoles sur les années 2014-2015 dans le cadre de la modernisation de l'exploitation SAINT-ETIENNE</t>
  </si>
  <si>
    <t>RMAR040117DA0970080</t>
  </si>
  <si>
    <t>Plantation de canne à sucre sur 1ha en 2017</t>
  </si>
  <si>
    <t>ADELAIDE Terry</t>
  </si>
  <si>
    <t>RMAR040117DA0970068</t>
  </si>
  <si>
    <t>Plantation de vitroplants banane sur 10,88ha en 2018 et de canne à sucre sur 6,83ha</t>
  </si>
  <si>
    <t>SAS BAMARYL</t>
  </si>
  <si>
    <t>RMAR040117DA0970084</t>
  </si>
  <si>
    <t>Plantation de vitroplants banane sur 9,48 ha en 2017</t>
  </si>
  <si>
    <t>RMAR040117DA097075</t>
  </si>
  <si>
    <t>Plantation de vitroplants banane sur 9,75 ha en 2018</t>
  </si>
  <si>
    <t>RMAR04018DA0970002</t>
  </si>
  <si>
    <t>Création de point de vente à la ferme 2017</t>
  </si>
  <si>
    <t>RMAR040117DA0970041</t>
  </si>
  <si>
    <t>Acquisition de matériels pour la conversion vers l'agriculture biologique</t>
  </si>
  <si>
    <t>RMAR040116DA0970171</t>
  </si>
  <si>
    <t>Modernisation des exploitations agricoles</t>
  </si>
  <si>
    <t>RMAR040117DA0970059</t>
  </si>
  <si>
    <t>Plantation de banane et mécanisation 2017</t>
  </si>
  <si>
    <t>Création d'une exploitation agricole caractérisée par l'apiculture et l'aquaponie (JA)</t>
  </si>
  <si>
    <t>RMAR040117DA0970117</t>
  </si>
  <si>
    <t>CRUSOL Karl Frédéric</t>
  </si>
  <si>
    <t>RMAR040116DA0970130</t>
  </si>
  <si>
    <t>Plantation de  3,57 ha de vitroplants de banane, irrigation et mise en place d'une citerne en 2016</t>
  </si>
  <si>
    <t>RMAR040116DA0970214</t>
  </si>
  <si>
    <t>Plantation de 4,81 ha de bananes, héliosec et quai de chargement (2016)</t>
  </si>
  <si>
    <t>RMAR040116DA0970244</t>
  </si>
  <si>
    <t>Plantation de bananes (5,84 ha) et investissements 2016</t>
  </si>
  <si>
    <t>RMAR040116DA0970082</t>
  </si>
  <si>
    <t>RMAR040118DA0970005</t>
  </si>
  <si>
    <t>RMAR040116DA0970243</t>
  </si>
  <si>
    <t>RMAR040116DA0970196</t>
  </si>
  <si>
    <t>Mécanisation 2015 (2ème partie)</t>
  </si>
  <si>
    <t>Plantation de vitroplants et traces agricoles (2017)</t>
  </si>
  <si>
    <t>Plantation de 9,79 ha de vitroplants banane en 2016, investissements et irrigation</t>
  </si>
  <si>
    <t>Plantation de 24,41 ha de vitroplants bananes, réalisation de 350 ml de traces et acquisition d'un engin de traitement en 2014-2015</t>
  </si>
  <si>
    <t xml:space="preserve">SARL EXPLOITATION BANANE DU GALION </t>
  </si>
  <si>
    <t>SARL HORTI FRUITS</t>
  </si>
  <si>
    <t>SARL TI-FONDS</t>
  </si>
  <si>
    <t>RMAR040116DA0970209</t>
  </si>
  <si>
    <t>Plantation de canne sur 95,34 ha et acquisition de matériels agricoles 2016-2017</t>
  </si>
  <si>
    <t>SAS CANASUC</t>
  </si>
  <si>
    <t>RMAR040117DA0970004</t>
  </si>
  <si>
    <t>Plantation de bananes et cannes et acquisition d'un matériel de traitement ACE Banéole - 2017</t>
  </si>
  <si>
    <t>RMAR040116DA0970338</t>
  </si>
  <si>
    <t>Mise en place d'un élevage porcin, serre de maraîcher et divers équipements pour l'exploitation (JA)</t>
  </si>
  <si>
    <t>EARL SEBASAGRI</t>
  </si>
  <si>
    <t>RMAR040116DA0970333</t>
  </si>
  <si>
    <t>Mise en place d'un élevage de poulets de chair, verger et maraîcher en plein champ</t>
  </si>
  <si>
    <t xml:space="preserve">LOF Odile </t>
  </si>
  <si>
    <t>RMAR040116DA0970083</t>
  </si>
  <si>
    <t>Plantation de banane et mécanisation 2016</t>
  </si>
  <si>
    <t xml:space="preserve">SARL EXPLOITATION BANANE DU MALGRE TOUT </t>
  </si>
  <si>
    <t>RMAR04118DA0970025</t>
  </si>
  <si>
    <t>Plantation de vitroplants et traces agricoles 2017</t>
  </si>
  <si>
    <t>RMAR040116DA0970284</t>
  </si>
  <si>
    <t>Plantation de canne à sucre 2,42 ha (2016)</t>
  </si>
  <si>
    <t xml:space="preserve">JOSEPH SYLVESTRE GEORGES </t>
  </si>
  <si>
    <t>RMAR040116DA0970194</t>
  </si>
  <si>
    <t>Vitroplants, traces, héliosecs, matériels de traitement pour quad</t>
  </si>
  <si>
    <t xml:space="preserve">SARL EXPLOITATION AGRICOLE DU SUD EST </t>
  </si>
  <si>
    <t>RMAR040116DA0970010</t>
  </si>
  <si>
    <t>Plantation de 56 ha de canne à sucre, achat et installation d'un héliosec et modernisation du parc matériel avec l'investissement dans une nouvelle récolteuse 2015</t>
  </si>
  <si>
    <t xml:space="preserve">SAS CANASUC </t>
  </si>
  <si>
    <t>RMAR040117DA0970103</t>
  </si>
  <si>
    <t>Plantation de canne à sucre sur 2,55 ha en 2017</t>
  </si>
  <si>
    <t>RMAR040117DA0970091</t>
  </si>
  <si>
    <t>Plantation de canne à sucre sur 9,31 ha en 2017</t>
  </si>
  <si>
    <t>RMAR040117DA0970112</t>
  </si>
  <si>
    <t>Plantation de canne à sucre sur 14,82 ha en 2017 et amélioration foncière</t>
  </si>
  <si>
    <t xml:space="preserve">SARL PLANTATION LAJUS -ex SCEA PLANTATION  LAJUS </t>
  </si>
  <si>
    <t>RMAR040117DA0970071</t>
  </si>
  <si>
    <t>Plantation de vitroplants banane sur 23,88 ha (au lieu de 28,24 ha demandés)</t>
  </si>
  <si>
    <t>RMAR040117DA0970064</t>
  </si>
  <si>
    <t>Plantation de canne à sucre sur 49,31 ha et amélioration foncière en 2018</t>
  </si>
  <si>
    <t>RMAR040117DA0970074</t>
  </si>
  <si>
    <t>Plantation de vitroplants banane sur 10,50 ha en 2018</t>
  </si>
  <si>
    <t>SAS NOUVELLE CITE</t>
  </si>
  <si>
    <t>RMAR0217DA0970001</t>
  </si>
  <si>
    <t>Rénovation du Système traditionnel de production de vapeur de la distillerie Favorite (2017)</t>
  </si>
  <si>
    <t xml:space="preserve">SARL DISTILLERIE LA FAVORITE </t>
  </si>
  <si>
    <t>RMAR060117DA0970012</t>
  </si>
  <si>
    <t>Dotation Jeune Agriculteur</t>
  </si>
  <si>
    <t>JUPITER Sébastien</t>
  </si>
  <si>
    <t>RMAR060117DA0970009</t>
  </si>
  <si>
    <t>LOF Odile</t>
  </si>
  <si>
    <t>17-525-1</t>
  </si>
  <si>
    <t>17-1292-1</t>
  </si>
  <si>
    <t>17-1296-1</t>
  </si>
  <si>
    <t>17-1284-1</t>
  </si>
  <si>
    <t>17-1274-1</t>
  </si>
  <si>
    <t>17-1276-1</t>
  </si>
  <si>
    <t>17-1287-1</t>
  </si>
  <si>
    <t>17-1294-1</t>
  </si>
  <si>
    <t>17-1279-1</t>
  </si>
  <si>
    <t>17-1272-1</t>
  </si>
  <si>
    <t>17-1277-1</t>
  </si>
  <si>
    <t>17-1273-1</t>
  </si>
  <si>
    <t>17-1278-1</t>
  </si>
  <si>
    <t>17-1275-1</t>
  </si>
  <si>
    <t>17-1295-1</t>
  </si>
  <si>
    <t>14-435-1</t>
  </si>
  <si>
    <t>17-431-1</t>
  </si>
  <si>
    <t>17-436,1</t>
  </si>
  <si>
    <t>17-429,1</t>
  </si>
  <si>
    <t>17*359-1</t>
  </si>
  <si>
    <t>17-362-1</t>
  </si>
  <si>
    <t>17-360-1</t>
  </si>
  <si>
    <t>17-363-1</t>
  </si>
  <si>
    <t>17-353-1</t>
  </si>
  <si>
    <t>17-361-1</t>
  </si>
  <si>
    <t>17-358-1</t>
  </si>
  <si>
    <t>17-355-1</t>
  </si>
  <si>
    <t>17-364-1</t>
  </si>
  <si>
    <t>17-354-1</t>
  </si>
  <si>
    <t>17-373-1</t>
  </si>
  <si>
    <t>17-352-1</t>
  </si>
  <si>
    <t>17-1006-1</t>
  </si>
  <si>
    <t>17-996-1</t>
  </si>
  <si>
    <t>17-998-1</t>
  </si>
  <si>
    <t>17-995-1</t>
  </si>
  <si>
    <t>17-1004-1</t>
  </si>
  <si>
    <t>17-1003-1</t>
  </si>
  <si>
    <t>17-007-1</t>
  </si>
  <si>
    <t>17-1001-1</t>
  </si>
  <si>
    <t>17-1002-1</t>
  </si>
  <si>
    <t>17-1000-1</t>
  </si>
  <si>
    <t>17-997-1</t>
  </si>
  <si>
    <t>17-999-1</t>
  </si>
  <si>
    <t>17-1005-1</t>
  </si>
  <si>
    <t>17-856-1</t>
  </si>
  <si>
    <t>17-868-1</t>
  </si>
  <si>
    <t>17-859-1</t>
  </si>
  <si>
    <t>17-852-1</t>
  </si>
  <si>
    <t>17-857-1</t>
  </si>
  <si>
    <t>17-855-1</t>
  </si>
  <si>
    <t>17-854-1</t>
  </si>
  <si>
    <t>17-853-1</t>
  </si>
  <si>
    <t>Mécanisation de la gestion d'enherbement</t>
  </si>
  <si>
    <t>RMAR040116DA0970105</t>
  </si>
  <si>
    <t>Plantations de canne à sucre sur 16 ha en 2015-2016 (dossier 1/2)</t>
  </si>
  <si>
    <t>SARL les Cannes de Petit Pré</t>
  </si>
  <si>
    <t>RMAR040116DA0970161</t>
  </si>
  <si>
    <t>Investissements liés aux plantations 2015, création de traces et acquisition d'un système de filtration de l'eau</t>
  </si>
  <si>
    <t>SARL Habitation BOCHET (2)</t>
  </si>
  <si>
    <t>RMAR040116DA0970048</t>
  </si>
  <si>
    <t>Plantation de vitroplants sur 6,81 ha - Macanisation de la lutte contre cercosporiose (2014)</t>
  </si>
  <si>
    <t>EARL FIJO</t>
  </si>
  <si>
    <t>RMAR040118DA0970014</t>
  </si>
  <si>
    <t>Plantation de vitroplants 2017/2019 sur 13,02 ha et réalisation de traces (4000 ml)</t>
  </si>
  <si>
    <t>RMAR040117DA0970115</t>
  </si>
  <si>
    <t>Création d'une exploitation multi-élevage et cultures maraîchères</t>
  </si>
  <si>
    <t xml:space="preserve">SINSEAU Gwladys </t>
  </si>
  <si>
    <t>RMAR040118DA0970016</t>
  </si>
  <si>
    <t>Plantation de vitroplants en 2017 sur 3,05 ha</t>
  </si>
  <si>
    <t>RMAR040116DA0970336</t>
  </si>
  <si>
    <t>Mise en place d'un atelier de bovins à l'engraissement</t>
  </si>
  <si>
    <t>BERNABE Frank</t>
  </si>
  <si>
    <t>MAUNIER Mylène (JA)</t>
  </si>
  <si>
    <t>RMAR040117DA0970118</t>
  </si>
  <si>
    <t>Amélioration des conditions de mises en valeur d'une exploitation spécialisée en élevage bovin viande</t>
  </si>
  <si>
    <t>EARL RANCH SAINTANNAIS</t>
  </si>
  <si>
    <t>RMAR060117DA0970011</t>
  </si>
  <si>
    <t>RMAR040116DA0970065</t>
  </si>
  <si>
    <t>Clôture élevage et Mécanisation</t>
  </si>
  <si>
    <t>SARL Exploitation Elevage du Gallion (EEG)</t>
  </si>
  <si>
    <t>6.1.1 - Dotation Jeune Agriculteur - Aide au démarrage d'entreprise pour les jeunes agriculteurs</t>
  </si>
  <si>
    <t>RMAR040116DA0970219</t>
  </si>
  <si>
    <t>Plantation de 19,24 ha de banane et de 9,75 ha de canne. Acquisition d'un appareil de traitement anti-cercosporiose</t>
  </si>
  <si>
    <t>Drainage - vitroplants (2017)</t>
  </si>
  <si>
    <t>RMAR040117DA0970055</t>
  </si>
  <si>
    <t>RMAR040117DA09700047</t>
  </si>
  <si>
    <t>RMAR040117DA0970048</t>
  </si>
  <si>
    <t>Vitroplants - Drainage (2017),Matériel Cerco</t>
  </si>
  <si>
    <t>RMAR040117DA0970119</t>
  </si>
  <si>
    <t>Plantation de canne à sucre (2016)</t>
  </si>
  <si>
    <t>BENETEAU-DE-LA-PRAIRIE Philippe</t>
  </si>
  <si>
    <t>RMAR040116DA0970067</t>
  </si>
  <si>
    <t>Investissements liés aux plantations 2015 (ilôt 13)</t>
  </si>
  <si>
    <t>RMAR040116DA0970312</t>
  </si>
  <si>
    <t>Modernisation de serres horticoles (2016)</t>
  </si>
  <si>
    <t>SARL AJOUPLANT</t>
  </si>
  <si>
    <t>RMAR060116DA0970008</t>
  </si>
  <si>
    <t>CHÂTEAU-DEGAT Serge</t>
  </si>
  <si>
    <t>RMAR040117DA0970079</t>
  </si>
  <si>
    <t>Plantation de canne à sucre sur 7,57 ha (au lieu de 8,21 ha) en 2018</t>
  </si>
  <si>
    <t>18-269-1</t>
  </si>
  <si>
    <t>18264-1</t>
  </si>
  <si>
    <t>18-273-1</t>
  </si>
  <si>
    <t>18-270-1</t>
  </si>
  <si>
    <t>18-271-1</t>
  </si>
  <si>
    <t>18-268-1</t>
  </si>
  <si>
    <t>18-262-1</t>
  </si>
  <si>
    <t>18-263-1</t>
  </si>
  <si>
    <t>18-334-1</t>
  </si>
  <si>
    <t>18-327-1</t>
  </si>
  <si>
    <t>18-339-1</t>
  </si>
  <si>
    <t>18-341-1</t>
  </si>
  <si>
    <t>18-338-1</t>
  </si>
  <si>
    <t>18-335-1</t>
  </si>
  <si>
    <t>18-331-1</t>
  </si>
  <si>
    <t>18-336-1</t>
  </si>
  <si>
    <t>18-83-1</t>
  </si>
  <si>
    <t>RMAR040116DA0970100</t>
  </si>
  <si>
    <t>Acquisition d'équipements agricoles aménagement des hangars et réalisation de traces 2015</t>
  </si>
  <si>
    <t>SAS CAFAEIERE</t>
  </si>
  <si>
    <t>RMAR040116DA0970262</t>
  </si>
  <si>
    <t>Plantation et replantation de canne à sucre, travau de dérochage, d'améliorations foncières et de désenclavement parcellaire de l'exploitation (2016)</t>
  </si>
  <si>
    <t>18-35-1</t>
  </si>
  <si>
    <t>18-55-1</t>
  </si>
  <si>
    <t>RMAR040216DA0970010</t>
  </si>
  <si>
    <t>Création d'une boucherie coopérative</t>
  </si>
  <si>
    <t>RMAR040117DA0970088</t>
  </si>
  <si>
    <t>Plantation de canne à sucre sur 25,07ha en 2017</t>
  </si>
  <si>
    <t>SAS DISTILLERIES AGRICOLES DE SAINTE-LUCE</t>
  </si>
  <si>
    <t>RMAR040117DA0970089</t>
  </si>
  <si>
    <t>Plantation de canne à sucre sur 12,99 ha en 2017</t>
  </si>
  <si>
    <t>en signature le 18/07</t>
  </si>
  <si>
    <t>RMAR040118DA0970089</t>
  </si>
  <si>
    <t>Sécurisation des viandes Martiniquaises</t>
  </si>
  <si>
    <t>GROUPEMENT DE DEFENSE SANITAIRE MARTINIQUE</t>
  </si>
  <si>
    <t>RMAR040116DA0970331</t>
  </si>
  <si>
    <t>Plantation de vergers</t>
  </si>
  <si>
    <t>RONCITY Philippe</t>
  </si>
  <si>
    <t>RMAR040117DA0970054</t>
  </si>
  <si>
    <t>Travaux fonciers pour une exploitation de canne à sucre 6,18 ha</t>
  </si>
  <si>
    <t>RAGOO Régine</t>
  </si>
  <si>
    <t>RMAR040117DA0970061</t>
  </si>
  <si>
    <t>Modernisation exploitation - Investissement matériels et plantations</t>
  </si>
  <si>
    <t>EARL PEPINIERE LE MONDE DES VEGETAUX</t>
  </si>
  <si>
    <t>en septembre</t>
  </si>
  <si>
    <t>RMAR040116DA0970091</t>
  </si>
  <si>
    <t>Plantation de 5,56 ha de vitroplants de banane et de 2,92 ha de canne sur 2015</t>
  </si>
  <si>
    <t>RMAR040117DA0970126</t>
  </si>
  <si>
    <t>Rénovation et aménagement de la station de conditionnement - Réalisation de traces et acquisition d'un atomiseur</t>
  </si>
  <si>
    <t>DEVAL Alex Eugène</t>
  </si>
  <si>
    <t>RMAR040116DA0970046</t>
  </si>
  <si>
    <t>Travaux de dérochages, d'amélioration foncière et de désenclavement parcellaire ainsi que la mise en place de système d'irrigation - Programme d'exploitation DASL 2015</t>
  </si>
  <si>
    <t>RMAR040116DA0970024</t>
  </si>
  <si>
    <t>Acquisition d'une pelle hydraulique  avec accessoires complémentaires en 2017</t>
  </si>
  <si>
    <t>SARL PLANTATION SAINT-ETIENNE</t>
  </si>
  <si>
    <t>RMAR040116DA0970014</t>
  </si>
  <si>
    <t>Acquisition de matériel agricole et réalisation de travaux de drainage et traces en 2015-2016</t>
  </si>
  <si>
    <t>RMAR040116DA0970234</t>
  </si>
  <si>
    <t>Élevage bovins - matériel d'alimentation  - irrigation (2016)</t>
  </si>
  <si>
    <t>SARL EXPLOITATION AGRI DU SUD EST</t>
  </si>
  <si>
    <t>RMAR040116DA0970208</t>
  </si>
  <si>
    <t>Plantation de banane (7,06 ha) et modernisation des équipements et infrastructures 2016-2017</t>
  </si>
  <si>
    <t>Plantation de canne à sucre 2015-2016 / Remodelage, drainage (Dossier 2/2)</t>
  </si>
  <si>
    <t>SARL LES CANNES DE PETIT PRE</t>
  </si>
  <si>
    <t>RMAR040116DA0970053</t>
  </si>
  <si>
    <t>Modernisation de l'exploitation agricole bovine GFA JO &amp; CO en 2015</t>
  </si>
  <si>
    <t>GFA JO &amp; CO</t>
  </si>
  <si>
    <t>RMAR040116DA970165</t>
  </si>
  <si>
    <t>Retenue: création d'une réserve d'eau  - 2016</t>
  </si>
  <si>
    <t>RMAR040116DA0970166</t>
  </si>
  <si>
    <t>Forage pour retenue d'eau - 2015</t>
  </si>
  <si>
    <t>RMAR040117DA0970052</t>
  </si>
  <si>
    <t>Plantation de banane (11,89 ha) et investissement 2017</t>
  </si>
  <si>
    <t>SARL EXPLOITATION AGRICOLE PETIT MORNE</t>
  </si>
  <si>
    <t>RMAR040118DA0970012</t>
  </si>
  <si>
    <t>Plantation de banane (6,43 ha) et investissements (2017)</t>
  </si>
  <si>
    <t>RMAR040116DA0970238</t>
  </si>
  <si>
    <t>Plantation de canne 7,78 ha et banane (23,32) et acquisition agricoles  - Lancement de l'activité cacao (6,42 ha) en 2016 et 2017</t>
  </si>
  <si>
    <t>RMAR060117DA0970021</t>
  </si>
  <si>
    <t>DJIRE Leila</t>
  </si>
  <si>
    <t>RMAR060117DA0970014</t>
  </si>
  <si>
    <t>RMAR060117DA0970020</t>
  </si>
  <si>
    <t>SOW Annick</t>
  </si>
  <si>
    <t>SARL EXPLOITATION DE BANANES DU MALGRE TOUT</t>
  </si>
  <si>
    <t>18-320-1</t>
  </si>
  <si>
    <t>18-329-1</t>
  </si>
  <si>
    <t>18-330-1</t>
  </si>
  <si>
    <t>18-328-1</t>
  </si>
  <si>
    <t>18-332-1</t>
  </si>
  <si>
    <t>18-643-1</t>
  </si>
  <si>
    <t>18-641-1</t>
  </si>
  <si>
    <t>18-642-1</t>
  </si>
  <si>
    <t>18-644-1</t>
  </si>
  <si>
    <t>18-326-1</t>
  </si>
  <si>
    <t>18-637-1</t>
  </si>
  <si>
    <t>18-640-1</t>
  </si>
  <si>
    <t>18-645-1</t>
  </si>
  <si>
    <t>18-639-1</t>
  </si>
  <si>
    <t>18-646-1</t>
  </si>
  <si>
    <t>18-559-1</t>
  </si>
  <si>
    <t>18-545-1</t>
  </si>
  <si>
    <t>18-554-1</t>
  </si>
  <si>
    <t>18-543-1</t>
  </si>
  <si>
    <t>18-544-1</t>
  </si>
  <si>
    <t>18-549-1</t>
  </si>
  <si>
    <t>18-542-1</t>
  </si>
  <si>
    <t>18-547-1</t>
  </si>
  <si>
    <t>18-552-1</t>
  </si>
  <si>
    <t>18-553-1</t>
  </si>
  <si>
    <t>18-556-1</t>
  </si>
  <si>
    <t>18-546-1</t>
  </si>
  <si>
    <t>18-558-1</t>
  </si>
  <si>
    <t>18-550-1</t>
  </si>
  <si>
    <t>18-555-1</t>
  </si>
  <si>
    <t>18-551-1</t>
  </si>
  <si>
    <t>18-395-1</t>
  </si>
  <si>
    <t>18-398-1</t>
  </si>
  <si>
    <t>18-399-1</t>
  </si>
  <si>
    <t>18-400-1</t>
  </si>
  <si>
    <t>18-401-1</t>
  </si>
  <si>
    <t>18-402,1</t>
  </si>
  <si>
    <t>18-403-1</t>
  </si>
  <si>
    <t>18-203-1</t>
  </si>
  <si>
    <t>18-202-1</t>
  </si>
  <si>
    <t>18-204-1</t>
  </si>
  <si>
    <t>18-205-1</t>
  </si>
  <si>
    <t>18-208-1</t>
  </si>
  <si>
    <t>18-158-1</t>
  </si>
  <si>
    <t>18-200-1</t>
  </si>
  <si>
    <t>18-198-1</t>
  </si>
  <si>
    <t>18-199-1</t>
  </si>
  <si>
    <t>18-197-1</t>
  </si>
  <si>
    <t>18-201-1</t>
  </si>
  <si>
    <t>18-206-1</t>
  </si>
  <si>
    <t>18-325-1</t>
  </si>
  <si>
    <t>18-322-1</t>
  </si>
  <si>
    <t>18-323-1</t>
  </si>
  <si>
    <t>18-324-1</t>
  </si>
  <si>
    <t>18-246-1</t>
  </si>
  <si>
    <t>18-340-1</t>
  </si>
  <si>
    <t>RMAR040116DA0970193</t>
  </si>
  <si>
    <t>Plantation de vitroplants (4,39 ha) - Traces (300ml) - 2016</t>
  </si>
  <si>
    <t>RMAR040118DA0970087</t>
  </si>
  <si>
    <t>Acquisition d'un tracteur agricole et modernisation d'une exploitation agricole</t>
  </si>
  <si>
    <t>RMAR040116DA0970185</t>
  </si>
  <si>
    <t>Aménagement de l'accès aux parcelles - 2015 - 3ème partie</t>
  </si>
  <si>
    <t>RMAR060117DA0970016</t>
  </si>
  <si>
    <t>APPEL A PROJETS 4.1.1 n°2 : Modernisation des exploitations agricoles</t>
  </si>
  <si>
    <t>RMAR040118DA0970051</t>
  </si>
  <si>
    <t>Plantation de vitroplants banane sur 8,05 ha en 2018</t>
  </si>
  <si>
    <t>SARL HABITATION MOULIN L'ETANG</t>
  </si>
  <si>
    <t>RMAR040118DA0970046</t>
  </si>
  <si>
    <t>Plantation de vitroplants banane sur 11,17 ha en 2018</t>
  </si>
  <si>
    <t>RMAR040118DA0970045</t>
  </si>
  <si>
    <t>RMAR040118DA0970059</t>
  </si>
  <si>
    <t>Plantation de vitroplants banane sur 13,27 ha en 2018</t>
  </si>
  <si>
    <t>Plantation de vitroplants banane sur 14,36 ha en 2018</t>
  </si>
  <si>
    <t>SARL HABITATION PETITE GRENADE</t>
  </si>
  <si>
    <t>RMAR040118DA0970028</t>
  </si>
  <si>
    <t>Plantation de vitroplants banane sur 0,58 ha en 2018</t>
  </si>
  <si>
    <t>RMAR040116DA0970271</t>
  </si>
  <si>
    <t>Plantation de canne 23,03 ha 2016 et réalisation de traces</t>
  </si>
  <si>
    <t>SARL AGRI CANNE</t>
  </si>
  <si>
    <t>RMAR040116DA0970125</t>
  </si>
  <si>
    <t>Mécanisation de la luttre contra la Cercosporiose</t>
  </si>
  <si>
    <t>AMANT Pierre</t>
  </si>
  <si>
    <t>RMAR040118DA0970017</t>
  </si>
  <si>
    <t>Plantation de banane sur 3,96 ha et investissements en 2017</t>
  </si>
  <si>
    <t>RMAR040116DA0970216</t>
  </si>
  <si>
    <t>Plantation de 5,38 ha de vitroplants, réalisation de traces (200ml) et modernisation de l'outil de production</t>
  </si>
  <si>
    <t>RMAR040118DA0970007</t>
  </si>
  <si>
    <t>Matériel d'équipement pour une exploitation de 2 ha en création et tonnelle de christophines</t>
  </si>
  <si>
    <t>JORITE Samuel</t>
  </si>
  <si>
    <t>RMAR040117DA0970129</t>
  </si>
  <si>
    <t>Acquisition d'une pelle hydraulique avec accessoires complémentaires en 2017</t>
  </si>
  <si>
    <t>GAEC LJP</t>
  </si>
  <si>
    <t>Sous total APPEL A PROJET 4--1-1 n°1</t>
  </si>
  <si>
    <t>Sous total APPEL A PROJET 4--1-1 n°2</t>
  </si>
  <si>
    <t>18-321-1</t>
  </si>
  <si>
    <t>18-207-1</t>
  </si>
  <si>
    <t>18-347-1</t>
  </si>
  <si>
    <t xml:space="preserve">  </t>
  </si>
  <si>
    <t xml:space="preserve">    </t>
  </si>
  <si>
    <t>RMAR040118DA0970033</t>
  </si>
  <si>
    <t>Plantation de vitroplants banane sur 0,95 ha en 2018</t>
  </si>
  <si>
    <t>DARIBO Gilbert</t>
  </si>
  <si>
    <t>RMAR040116DA0970068</t>
  </si>
  <si>
    <t>Plantation de canne  2015 (92ha )</t>
  </si>
  <si>
    <t>RMAR040116DA0970197</t>
  </si>
  <si>
    <t>Plantation - Investissements en 2015</t>
  </si>
  <si>
    <t>RMAR040116DA0970037</t>
  </si>
  <si>
    <t>Plantation de vitroplants 2016, irrigation y compris automatisation</t>
  </si>
  <si>
    <t>RMAR040116DA0970323</t>
  </si>
  <si>
    <t>Drainage et remodelage des plantations 2015 et mécanisation</t>
  </si>
  <si>
    <t>SARL AGRI CANNE (ex LE LAREINTY SA)</t>
  </si>
  <si>
    <t>Mise en place d'investissements de production dans le cadre d'une exploitation agricole en canne à sucre, verger et cultures maraichères (JA)</t>
  </si>
  <si>
    <t>EARL K'NES KREOL</t>
  </si>
  <si>
    <t>Acquisition de matériel agricole et réalisation de drainage et traces en 2015-2016</t>
  </si>
  <si>
    <t>RMAR040216DA0970013</t>
  </si>
  <si>
    <t>Acquisition d'équipements visant à moderniser la production du rhum La Favorite</t>
  </si>
  <si>
    <t>RMAR040216DA0970009</t>
  </si>
  <si>
    <t>Projet 2000 tonnes de fruits</t>
  </si>
  <si>
    <t>SAS DENEL, CONFITURES ET JUS DE FRUITS TROPICAUX</t>
  </si>
  <si>
    <t>7.3.1 Investissement dans les infrastructures de haut débit et l'accès à ces infrastructures</t>
  </si>
  <si>
    <t>RMAR070318CT0970007</t>
  </si>
  <si>
    <t>Raccordement en fibre optique, couverture Haut et Très Haut Débit des sites prioritaires et quartiers en zone rurale</t>
  </si>
  <si>
    <t>Sous total 7.3.1</t>
  </si>
  <si>
    <t xml:space="preserve"> 16.1 Soutien aux projets des groupes opérationnels du PEI</t>
  </si>
  <si>
    <t>RMAR160118DA0970021</t>
  </si>
  <si>
    <t>ITICan: itinéraire technique innovant en culture de canne à sucre; installation de plante de service en inter-culture (jachère)</t>
  </si>
  <si>
    <t>CENTRE TECHNIQUE DE LA CANNE ET DU SUCRE (CTCS)</t>
  </si>
  <si>
    <t>Sous total 16.1.</t>
  </si>
  <si>
    <t>RMAR040116DA0970145</t>
  </si>
  <si>
    <t>Acquisition de matériel agricole et réalisation de travaux du sol en 2014 et 2015 - Volet canne et banane</t>
  </si>
  <si>
    <t>RMAR040116DA0970019</t>
  </si>
  <si>
    <t>Aménagement d'infrastructures et acquisition de matériels agricoles pour l'activité élevage (2016)</t>
  </si>
  <si>
    <t>RMAR040118DA0970043</t>
  </si>
  <si>
    <t>Plantation de vitroplants banane sur 3,73 ha en 2018</t>
  </si>
  <si>
    <t>SARL SEA</t>
  </si>
  <si>
    <t>RMAR040118DA0970052</t>
  </si>
  <si>
    <t>Plantation de vitroplants banane sur 6,13 ha en 2018</t>
  </si>
  <si>
    <t>RMAR040118DA0970069</t>
  </si>
  <si>
    <t>Plantation de vitroplants banane sur 1 ha en 2018</t>
  </si>
  <si>
    <t>RMAR040118DA0970050</t>
  </si>
  <si>
    <t>Plantation de vitroplants banane sur 4,65 ha en 2018</t>
  </si>
  <si>
    <t>RMAR040118DA0970057</t>
  </si>
  <si>
    <t>Plantation de vitroplants banane sur 12,34 ha en 2018</t>
  </si>
  <si>
    <t>RMAR040118DA0970038</t>
  </si>
  <si>
    <t>Plantation de vitroplants banane sur 2,10 ha en 2018</t>
  </si>
  <si>
    <t>SARL HABITATION EYMA</t>
  </si>
  <si>
    <t>RMAR040118DA0970029</t>
  </si>
  <si>
    <t>Plantation de vitroplants banane sur 2,51 ha en 2018</t>
  </si>
  <si>
    <t>EARL EXPLOITATION AGRICOLE DESIRADE</t>
  </si>
  <si>
    <t>RMAR040118DA0970085</t>
  </si>
  <si>
    <t>Mise en valeur par une plantation de canne à sucre 'un foncier en phase de reconversion</t>
  </si>
  <si>
    <t>EARL PONTALERY</t>
  </si>
  <si>
    <t>RMAR040118DA0970063</t>
  </si>
  <si>
    <t>Plantation de vitroplants banane 2018</t>
  </si>
  <si>
    <t>SARL LA RICHARD</t>
  </si>
  <si>
    <t>RMAR040118DA0970048</t>
  </si>
  <si>
    <t>Plantation de vitroplants banane sur 4 ha en 2018</t>
  </si>
  <si>
    <t>SARL JARDIN CLEMENT</t>
  </si>
  <si>
    <t>RMAR040116DA0970275</t>
  </si>
  <si>
    <t>Mise en place d'un verger de 3 ha - 2016-2017 (diversification)</t>
  </si>
  <si>
    <t>BEDER Thierry</t>
  </si>
  <si>
    <t>RMAR040118DA0970097</t>
  </si>
  <si>
    <t>Acquisition d'un tracteur et réalisation de traces caillassées sur 500ml</t>
  </si>
  <si>
    <t>RIVETI Roger</t>
  </si>
  <si>
    <t>RMAR040118DA0970022</t>
  </si>
  <si>
    <t>Réalisation de traces 2017-2018</t>
  </si>
  <si>
    <t>LABONNE Léon Marthe</t>
  </si>
  <si>
    <t>8.6.1 Amélioration de la valeur économique des forêts</t>
  </si>
  <si>
    <t>RMAR080618DA0970007</t>
  </si>
  <si>
    <t>Sylviculture en forêt départementalo-domaniale des Pitons du Carbet - Sainte-Marie 2016</t>
  </si>
  <si>
    <t>OFFICE NATIONAL DES FORETS (ONF)</t>
  </si>
  <si>
    <t>RMAR040118DA0970071</t>
  </si>
  <si>
    <t>Plantation de vitroplants et aménagement de l'exploitation 2018</t>
  </si>
  <si>
    <t>SARL MIG-DO</t>
  </si>
  <si>
    <t>RMAR040118DA0970058</t>
  </si>
  <si>
    <t>Plantation de vitroplants banane sur 9,33 ha en 2018</t>
  </si>
  <si>
    <t>RMAR040118DA0970060</t>
  </si>
  <si>
    <t>Plantation de vitroplants banane sur 12,91 ha en 2018</t>
  </si>
  <si>
    <t>RMAR040118DA0970047</t>
  </si>
  <si>
    <t>Plantation de vitroplants banane sur 9,60 ha en 2018</t>
  </si>
  <si>
    <t>SARL HABITATION GRADIS</t>
  </si>
  <si>
    <t>Sous total 19.1.</t>
  </si>
  <si>
    <t>RMAR040116DA0970278</t>
  </si>
  <si>
    <t>Investissement dans une exploitation agricole polyculture, arboriculture fruitière 2017-2019 (JA)</t>
  </si>
  <si>
    <t>CHATEAU-DEGAT Serge</t>
  </si>
  <si>
    <t>Plantation de vitroplants banane sur 13,88 ha (2014)</t>
  </si>
  <si>
    <t>Plantation de cannes (7,92ha) et acquisition d'un ACE BANEOLE en 2017</t>
  </si>
  <si>
    <t>RMAR040217DA0970016</t>
  </si>
  <si>
    <t>Faire du MANA un marché attrayant, moderne et solidaire, propice à l'amélioration des conditions de travail</t>
  </si>
  <si>
    <t>MANA MARCHE AGRICOLE DU NORD ATLANTIQUE</t>
  </si>
  <si>
    <t>RMAR060116DA0970001</t>
  </si>
  <si>
    <t>Aide au démarrage d'entreprise</t>
  </si>
  <si>
    <t>NESTILE Ismaël</t>
  </si>
  <si>
    <t>Sous total 8.6.2.</t>
  </si>
  <si>
    <t>RMAR080618DA0970010</t>
  </si>
  <si>
    <t>Sylviculture en forêt départementalo-domaniale des Pitons du Carbet - Sainte-Marie 2017</t>
  </si>
  <si>
    <t>RMAR040118DA0970056</t>
  </si>
  <si>
    <t>Plantation de vitroplants bananes sur 26,01 ha en 2018</t>
  </si>
  <si>
    <t>SARL Exploitation Agricole Petit Morne</t>
  </si>
  <si>
    <t>,</t>
  </si>
  <si>
    <t>RMAR040116DA0970118</t>
  </si>
  <si>
    <t>Irrigation, retenue collinaire, traces, mécanisation de la gestion des surfaces enherbées 2015</t>
  </si>
  <si>
    <t>RMAR040116DA0970232</t>
  </si>
  <si>
    <t>Plantation de cannes et de  bananes, travaux d'amélioration foncière et modernisation d'équipement en 2016</t>
  </si>
  <si>
    <t>RMAR040118DA0970004</t>
  </si>
  <si>
    <t>Création d'une entreprise agricole pratiquant des cultures maraichères hors-sol (JA)</t>
  </si>
  <si>
    <t>MAURICRACE Vincent Jules</t>
  </si>
  <si>
    <t>RMAR040117DA0970002</t>
  </si>
  <si>
    <t>Amélioration de l’exploitabilité des parcelles. Plantation de cannes à sucre de 41,28 ha ramenée à 34,87 ha. Acquisition de matériel (2017)</t>
  </si>
  <si>
    <t>SA Exploitation Agricole Basse Pointe</t>
  </si>
  <si>
    <t>RMAR040116DA0970269</t>
  </si>
  <si>
    <t>Plantation de canne à sucre sur 69,63 ha et investissements (2016)</t>
  </si>
  <si>
    <t>RMAR040118DA0970010</t>
  </si>
  <si>
    <t>Rénovation et aménagement intérieur d’un hangar de conditionnement de bananes</t>
  </si>
  <si>
    <t>RMAR040116DA0970175</t>
  </si>
  <si>
    <t>Irrigation goutte à gouttes (40ha), installation de 3 Héelioses</t>
  </si>
  <si>
    <t>Modenisation de l'exploitation bovine GFA JO &amp; CO en 2015</t>
  </si>
  <si>
    <t>GFA  JO &amp; CO</t>
  </si>
  <si>
    <t>RMAR040218DA0970006</t>
  </si>
  <si>
    <t xml:space="preserve">Développement d'une gamme de produits : Soupes traditionnelles et sauces   </t>
  </si>
  <si>
    <t>SARL YODI</t>
  </si>
  <si>
    <t xml:space="preserve"> APP 16.1.2 Soutien aux projets des groupes opérationnels du PEI</t>
  </si>
  <si>
    <t>RMAR160118DA0970020</t>
  </si>
  <si>
    <t xml:space="preserve">Apiculture, agriculture et environnement : associer l'arboriculture fruitière et l'apiculture pour une gestion agroécologique  et innovante des systèmes de production </t>
  </si>
  <si>
    <t>Fédération régionales de Défense contre les Organismes Nuisibles  FREDON de la Martinique</t>
  </si>
  <si>
    <t>RMAR160218DA0970009</t>
  </si>
  <si>
    <t>Evaluation de nouvelles variétés de canne à sucre introduites en Martinique</t>
  </si>
  <si>
    <t>CTCS MARTINIQUE</t>
  </si>
  <si>
    <t>RMAR200118CT0970001</t>
  </si>
  <si>
    <t>Assistance technique CTM 2017-2018 - Rémunérations et loyers</t>
  </si>
  <si>
    <t>Collectivité Territoriale de Martinique</t>
  </si>
  <si>
    <t>RMAR040118DA0970061</t>
  </si>
  <si>
    <t>Plantation de 3,97 hectares de cannes en 2018</t>
  </si>
  <si>
    <t>RMAR040118DA0970053</t>
  </si>
  <si>
    <t xml:space="preserve">Plantation de vitroplants bananes sur 2,60 ha en 2018 </t>
  </si>
  <si>
    <t>SARL HABITATION LE VERGER</t>
  </si>
  <si>
    <t>RMAR040118DA0970049</t>
  </si>
  <si>
    <t>Plantation de vitroplants bananes sur 8,41 ha en 2018</t>
  </si>
  <si>
    <t>RMAR040118DA0970037</t>
  </si>
  <si>
    <t>Plantation de vitroplants bananes sur 4,20 ha en 2018</t>
  </si>
  <si>
    <t>SARL HABITATION CAPOTE</t>
  </si>
  <si>
    <t>RMAR040118DA0970031</t>
  </si>
  <si>
    <t xml:space="preserve">Plantation de vitroplants bananes sur 8,43 ha en 2018 </t>
  </si>
  <si>
    <t>SARL HABITATION DUPOTICHE</t>
  </si>
  <si>
    <t>RMAR040118DA0970066</t>
  </si>
  <si>
    <t>Plantation de vitroplants bananes sur 2,69 ha en 2018</t>
  </si>
  <si>
    <t>RMAR040118DA0970042</t>
  </si>
  <si>
    <t>Plantation de  bananes sur 8,65  ha en 2018</t>
  </si>
  <si>
    <t>SARL Exploitation de Bananes du Galion</t>
  </si>
  <si>
    <t>RMAR040118DA0970064</t>
  </si>
  <si>
    <t>Plantation de vitroplants bananes sur 2,5 ha en 2018</t>
  </si>
  <si>
    <t>RMAR040118DA0970055</t>
  </si>
  <si>
    <t>Plantation de vitroplants bananes sur 10 ha en 2018</t>
  </si>
  <si>
    <t>RMAR040118DA0970044</t>
  </si>
  <si>
    <t>Plantation de vitroplants bananes sur 11,76 ha en 2018 (inéligible) et améliorations foncières (traces)</t>
  </si>
  <si>
    <t>SARL TI FONDS</t>
  </si>
  <si>
    <t>RMAR040118DA0970075</t>
  </si>
  <si>
    <t>Plantation de vitroplants bananes sur 7,28 ha en 2019</t>
  </si>
  <si>
    <t>RMAR040118DA0970018</t>
  </si>
  <si>
    <t>Mécanisation de la lutte contre la cercosporiose</t>
  </si>
  <si>
    <t>Plantation de bananes (11,89 ha) et investissement 2017</t>
  </si>
  <si>
    <t>3.2.1 Promotion des produits faisant l'objet d'un régime de qualité alimentaire</t>
  </si>
  <si>
    <t>RMAR030218DA0970006</t>
  </si>
  <si>
    <t>Participation au salon international de l'agriculture de Paris du 24 février au 24 mars 2018</t>
  </si>
  <si>
    <t>RMAR060118DA0970002</t>
  </si>
  <si>
    <t>RMAR080618DA0970011</t>
  </si>
  <si>
    <t>Sylviculture en forêt départementalo-domaniale des Pitons du Carbet - commune de Saint-Joseph, Fort-de-France et Fonds-Saint-Denis</t>
  </si>
  <si>
    <t>ONF</t>
  </si>
  <si>
    <t>RMAR080618DA0970008</t>
  </si>
  <si>
    <t>Plan simple de gestion (PSG-224 ha) des forêts privées de Marcel Louis HAYOT sur la commune des TROIS-ILETS et RIVIERE-SALEE en vue d'une mise en valeur de ce patrimoine forestier, naturel et historique</t>
  </si>
  <si>
    <t>Marcel Louis HAYOT</t>
  </si>
  <si>
    <t>RMAR160218DA0970012</t>
  </si>
  <si>
    <t xml:space="preserve">Maîtrise de l'activité bactérienne pour la production de sucre de canne pour la SAEM du Galion destinée à l'industrie agro-alimentaire </t>
  </si>
  <si>
    <t>RMAR160218DA0970011</t>
  </si>
  <si>
    <t xml:space="preserve">Caractérisations fermentaires et aromatiques de nouvelles variétés de cannes réunionnaises pour production de rhum AOC </t>
  </si>
  <si>
    <t>CE du 18/10/2018</t>
  </si>
  <si>
    <t>CE du 19/07/2018</t>
  </si>
  <si>
    <t>CE du 9/08/2018</t>
  </si>
  <si>
    <t>CE du06/09/2018</t>
  </si>
  <si>
    <t>CE du 17/09/2018</t>
  </si>
  <si>
    <t>CE du 04/10/2018</t>
  </si>
  <si>
    <t>CE du 11/10/2018</t>
  </si>
  <si>
    <t>AP du 30/10/2018 non ccomptabilisé</t>
  </si>
  <si>
    <r>
      <t>SYNDICAT DE DEFENSE AOC RHUM AGRICOLE (</t>
    </r>
    <r>
      <rPr>
        <b/>
        <sz val="11"/>
        <color theme="1"/>
        <rFont val="Calibri"/>
        <family val="2"/>
        <scheme val="minor"/>
      </rPr>
      <t>SDAORAM</t>
    </r>
    <r>
      <rPr>
        <sz val="11"/>
        <color theme="1"/>
        <rFont val="Calibri"/>
        <family val="2"/>
        <scheme val="minor"/>
      </rPr>
      <t>)</t>
    </r>
  </si>
  <si>
    <t>RMAR040118DA0970015</t>
  </si>
  <si>
    <t>18-1027-1</t>
  </si>
  <si>
    <t>18-1033-1</t>
  </si>
  <si>
    <t>18-1034-1</t>
  </si>
  <si>
    <t>18-1031-1</t>
  </si>
  <si>
    <t>18-1029-1</t>
  </si>
  <si>
    <t>18-1023-1</t>
  </si>
  <si>
    <t>18-1026-1</t>
  </si>
  <si>
    <t>18-1024-1</t>
  </si>
  <si>
    <t>18-1025-1</t>
  </si>
  <si>
    <t>18-1022-1</t>
  </si>
  <si>
    <t>18-1028-1</t>
  </si>
  <si>
    <t>18-1032-1</t>
  </si>
  <si>
    <t>18-1030-1</t>
  </si>
  <si>
    <t>18-1035-1</t>
  </si>
  <si>
    <t>ITP du 17/10/2017
CE du 23/11/2017 - AP du 19/12/2017
Notif du 15/01/2018 - délibération n°17-527-1</t>
  </si>
  <si>
    <t>18-389-1</t>
  </si>
  <si>
    <t>18-389-4</t>
  </si>
  <si>
    <t>18-777-1</t>
  </si>
  <si>
    <t>18-243-1</t>
  </si>
  <si>
    <t>18-773-1</t>
  </si>
  <si>
    <t>18-779-1</t>
  </si>
  <si>
    <t>18-775-1</t>
  </si>
  <si>
    <t>18-884-1</t>
  </si>
  <si>
    <t>18-888-1</t>
  </si>
  <si>
    <t>18-880-1</t>
  </si>
  <si>
    <t>18-882-1</t>
  </si>
  <si>
    <t>18-889-1</t>
  </si>
  <si>
    <t>18-886-1</t>
  </si>
  <si>
    <t>18-885-1</t>
  </si>
  <si>
    <t>18-879-1</t>
  </si>
  <si>
    <t>18-890-1</t>
  </si>
  <si>
    <t>18-887-1</t>
  </si>
  <si>
    <t>18-876-1</t>
  </si>
  <si>
    <t>18-881-1</t>
  </si>
  <si>
    <t>18-877-1</t>
  </si>
  <si>
    <t>18-883-1</t>
  </si>
  <si>
    <t>18-891-1</t>
  </si>
  <si>
    <t xml:space="preserve"> APP 16.2.1  Soutien aux projets pilotes et développement de nouveaux produits, pratiques, procédés et  techniques</t>
  </si>
  <si>
    <t>ITP du 06/07/2018 - CE du 19/07/2018
Notif du 2/08/2018 arrêté n°18-783-1</t>
  </si>
  <si>
    <t>ITP du 15/11/2016 du CE du 19/01/2017 - Notif du ? - Arrêtén°17-42-1</t>
  </si>
  <si>
    <t>RMAR040116DA0970077</t>
  </si>
  <si>
    <t>Réalisation de traces sur 1 500 mètres linéaires</t>
  </si>
  <si>
    <t>RMAR040116DA0970062</t>
  </si>
  <si>
    <t>Travaux d'améliorations foncières des parcelles RP1, RP2, T5 et installation de ferti-irrigation des parcelles RP1, RP2, T4, T6 et T7 de 2015 à 2016</t>
  </si>
  <si>
    <t>RMAR040116DA0970241</t>
  </si>
  <si>
    <t>Plantation de banane (17,82 ha) et investissements 2016</t>
  </si>
  <si>
    <t>RMAR040116DA0970192</t>
  </si>
  <si>
    <t>Plantation de vitroplants (11,49 ha), acquisition d'un quad de traitement cerco et de matériels récolte (2016)</t>
  </si>
  <si>
    <t>RMAR040116DA0970081</t>
  </si>
  <si>
    <t>Plantation et Mécanisation 2016</t>
  </si>
  <si>
    <t>SARL Exploitation Banane du Galion</t>
  </si>
  <si>
    <t>RMAR040118DA0970020</t>
  </si>
  <si>
    <t>Plantation de canne à sucre sur 44,83 ha, 2,36 ha de verger et investissements (2017)</t>
  </si>
  <si>
    <t xml:space="preserve">SARL AGRI CANNE </t>
  </si>
  <si>
    <t>RMAR040116DA0970245</t>
  </si>
  <si>
    <t>Plantation de banane (36,93ha), investissements liés aux plantations et acquisition de matériel agricole 2016</t>
  </si>
  <si>
    <t>APPEL A PROJETn°1 4.1.1 Modernisation des exploitations agricoles</t>
  </si>
  <si>
    <t>APPEL A PROJETs n°1  4.1.1 Modernisation des exploitations agricoles</t>
  </si>
  <si>
    <t>18-371-1</t>
  </si>
  <si>
    <t>18-375-1</t>
  </si>
  <si>
    <t>18-376-1</t>
  </si>
  <si>
    <t>18-373-1</t>
  </si>
  <si>
    <t>18-389-5</t>
  </si>
  <si>
    <t>18-378-1</t>
  </si>
  <si>
    <t>18-379-1</t>
  </si>
  <si>
    <t>18-380-1</t>
  </si>
  <si>
    <t>18-381-1</t>
  </si>
  <si>
    <t>18-372-1</t>
  </si>
  <si>
    <t>18-1097-1</t>
  </si>
  <si>
    <t>18-1100-1</t>
  </si>
  <si>
    <t>18-1093-1</t>
  </si>
  <si>
    <t>18-1095-1</t>
  </si>
  <si>
    <t>18-1099-1</t>
  </si>
  <si>
    <t>18-1094-1</t>
  </si>
  <si>
    <t>18-1096-1</t>
  </si>
  <si>
    <t>18-1098-1</t>
  </si>
  <si>
    <t>18-1101-1</t>
  </si>
  <si>
    <t>18-1102-1</t>
  </si>
  <si>
    <t xml:space="preserve"> 19/07/2016</t>
  </si>
  <si>
    <t xml:space="preserve"> 15 et 16/12/2016</t>
  </si>
  <si>
    <t xml:space="preserve"> 23 et 24/11/2016</t>
  </si>
  <si>
    <t>18-389-9</t>
  </si>
  <si>
    <t>18-389-8</t>
  </si>
  <si>
    <t>18-389-10</t>
  </si>
  <si>
    <t>18-389-11</t>
  </si>
  <si>
    <t>18-389-3</t>
  </si>
  <si>
    <t>18-389-6</t>
  </si>
  <si>
    <t>18-377-1</t>
  </si>
  <si>
    <t>18-389-12</t>
  </si>
  <si>
    <t>18-389-7</t>
  </si>
  <si>
    <t>18-374-1</t>
  </si>
  <si>
    <t>18-1199-1</t>
  </si>
  <si>
    <t>18-1202-1</t>
  </si>
  <si>
    <t>18-1201-1</t>
  </si>
  <si>
    <t>18-1195-1</t>
  </si>
  <si>
    <t>18-1191-1</t>
  </si>
  <si>
    <t>18-1205-1</t>
  </si>
  <si>
    <t>18-1192-1</t>
  </si>
  <si>
    <t>18-1193-1</t>
  </si>
  <si>
    <t>18-1211-1</t>
  </si>
  <si>
    <t>18-1196-1</t>
  </si>
  <si>
    <t>18-1197-1</t>
  </si>
  <si>
    <t>18-1208-1</t>
  </si>
  <si>
    <t>18-1204-1</t>
  </si>
  <si>
    <t>18-1198-1</t>
  </si>
  <si>
    <t>18-1194-1</t>
  </si>
  <si>
    <t>18-1207-1</t>
  </si>
  <si>
    <t>18-1203-1</t>
  </si>
  <si>
    <t>18-1206-1</t>
  </si>
  <si>
    <t>18-1209-1</t>
  </si>
  <si>
    <t>18-12010-1</t>
  </si>
  <si>
    <t>18-774-1</t>
  </si>
  <si>
    <t>18-778-1</t>
  </si>
  <si>
    <t>18-781-1</t>
  </si>
  <si>
    <t>18-787-1</t>
  </si>
  <si>
    <t>18-776-1</t>
  </si>
  <si>
    <t>18-784-1</t>
  </si>
  <si>
    <t>18-782-1</t>
  </si>
  <si>
    <t>18-772-1</t>
  </si>
  <si>
    <t>07/11/20018</t>
  </si>
  <si>
    <t>16/11/20018</t>
  </si>
  <si>
    <t>en cours</t>
  </si>
  <si>
    <t>RMAR040118DA0970034</t>
  </si>
  <si>
    <t>RMAR040118DA0970082</t>
  </si>
  <si>
    <t>RMAR040118DA0970081</t>
  </si>
  <si>
    <t>RMAR040118DA0970032</t>
  </si>
  <si>
    <t>Plantation de canne à sucre sur 26,18 ha en 2018</t>
  </si>
  <si>
    <t>Plantation de canne à sucre sur 18,86 ha en 2018</t>
  </si>
  <si>
    <t>Plantation de vitroplants bananes sur 5,84 hectares en 2018 (ramenés à 3,84 ha) et réalisation de traces caillassées sur 1 220Ml</t>
  </si>
  <si>
    <t>Plantation de canne à sucre sur 35,88 ha en 2018 (ramenés à 32,73 ha)</t>
  </si>
  <si>
    <t>Exploitation Agricole Montagne Pelée</t>
  </si>
  <si>
    <t xml:space="preserve">SCEA Ferme Pilote Eco Martinique </t>
  </si>
  <si>
    <t>PAMPHILE Gabriel</t>
  </si>
  <si>
    <t>Exploitation agricole de la Basse- Pointe</t>
  </si>
  <si>
    <t>SARL Bananes du Malgré Tout</t>
  </si>
  <si>
    <t>DUMANOIR Stéphane</t>
  </si>
  <si>
    <t>Plantation de vitroplants bananes sur 6,52 hectares en 2018</t>
  </si>
  <si>
    <t>Plantation de canne à sucre sur 5,05  ha en 2018 et 2019 (ramenés à 4,50ha)</t>
  </si>
  <si>
    <t>RMAR040118DA0970039</t>
  </si>
  <si>
    <t>RMAR040118DA0970080</t>
  </si>
  <si>
    <t>RMAR040117DA0970058</t>
  </si>
  <si>
    <t>RMAR040117DA0970010</t>
  </si>
  <si>
    <t>RMAR040118DA0970108</t>
  </si>
  <si>
    <t>RMAR040116DA0970066</t>
  </si>
  <si>
    <t>RMAR040118DA0970096</t>
  </si>
  <si>
    <t>Plantation de cannes et traces d'acccès  (JA)</t>
  </si>
  <si>
    <t>Plantation de vitroplants  2017 -  Mécanisation de la lutte contre la cercosporiose</t>
  </si>
  <si>
    <t>Mise en place d'une exploitation de bananes plantain et verger</t>
  </si>
  <si>
    <t>Clôture élevage et mécanisation 2015</t>
  </si>
  <si>
    <t>Sécurisation des viandes de l'exploitation</t>
  </si>
  <si>
    <t>DORMOY Franck</t>
  </si>
  <si>
    <t>EARL PELE</t>
  </si>
  <si>
    <t>VILLET David</t>
  </si>
  <si>
    <t>SARL Exploitation Elevage du Galion</t>
  </si>
  <si>
    <t>ANGELIQUE Emile</t>
  </si>
  <si>
    <t>RMAR060118DAO970007</t>
  </si>
  <si>
    <t>RMAR060117DAO970018</t>
  </si>
  <si>
    <t>RMAR060117DAO970015</t>
  </si>
  <si>
    <t>VILET David</t>
  </si>
  <si>
    <t>JACQUA Rosalie</t>
  </si>
  <si>
    <t>Aides surfaciques</t>
  </si>
  <si>
    <t>Sous total M10-  M11</t>
  </si>
  <si>
    <t>M10 M11 Agroenvironnement - Climat / Agriculture biologique</t>
  </si>
  <si>
    <t xml:space="preserve">MAEC 2015 - Liste des 10 agriculteurs concernés </t>
  </si>
  <si>
    <t xml:space="preserve"> APP 16.2.1 Soutien aux projets des groupes opérationnels du PEI</t>
  </si>
  <si>
    <t>RMAR040117DA0970125</t>
  </si>
  <si>
    <t>RMAR040116DA0970246</t>
  </si>
  <si>
    <t>RMAR040117DA0970062</t>
  </si>
  <si>
    <t>RMAR040116DA0970213</t>
  </si>
  <si>
    <t>RMAR040118DA0970011</t>
  </si>
  <si>
    <t>RMAR040116DA0970224</t>
  </si>
  <si>
    <t>Création d'une exploitation en élevage de poulets, pépinière horticole et maraichers de plein champ (JA)</t>
  </si>
  <si>
    <t>Mécanisation 2016</t>
  </si>
  <si>
    <t>Modernisation du matériel de production et achat d'une coupeuse de canne à sucre (bras articulé) (2017)</t>
  </si>
  <si>
    <t xml:space="preserve">Plantation (20 ha ramenés à 7,75 ha) - Drainage - Mécanisation de la coupe 2016 </t>
  </si>
  <si>
    <t>Plantation de vitro plants, traces, aménagement de hangar, irrigation</t>
  </si>
  <si>
    <t>Plantation (20,74 ha ramenés à 19,16 ha) et de cannes (6,84 ha ramenés à 1,63 ha), acquisition d'un tracteur, création de traces et drainage de parcelles pour l'exploitation BAMARYL  en 2016 et 2017</t>
  </si>
  <si>
    <t>EARL La ferme de Crève Cœur</t>
  </si>
  <si>
    <t>SARL Exploitation Plaine du Galion</t>
  </si>
  <si>
    <t>SARL  LA RICHARD</t>
  </si>
  <si>
    <t>RMAR040118DA0970027</t>
  </si>
  <si>
    <t>Plantation de vitroplants bananes sur 29,65 hectares en 2018 (ramenés à 20,84 ha)</t>
  </si>
  <si>
    <t>SARL Bagatelle</t>
  </si>
  <si>
    <t>6.4.1 Aide pour la diversification des activités économiques vers des activités non agricoles</t>
  </si>
  <si>
    <t>Sous total 6.4.1</t>
  </si>
  <si>
    <t>RMAR060418CT0970016</t>
  </si>
  <si>
    <t>Projet de gîte rural en agritourisme avec la construction de 2 bungalows sur une exploitation agricole</t>
  </si>
  <si>
    <t>SCEA LA FERME DES ETANGS</t>
  </si>
  <si>
    <t>29/10/21018</t>
  </si>
  <si>
    <t xml:space="preserve"> 16.1.2 Soutien aux projets des groupes opérationnels du PEI</t>
  </si>
  <si>
    <t>RMAR160118DA0970022</t>
  </si>
  <si>
    <t>BanaNe durable PEI pour une production écologiquement intensif - durée 3 ans - Banane durable 2 Martinique</t>
  </si>
  <si>
    <t>UGPBAN</t>
  </si>
  <si>
    <r>
      <t>ITP du 21/02/2017-CE du 23/02/2017-notif du 16/03/2017-arrêté-délibéré n°17-154-1 -</t>
    </r>
    <r>
      <rPr>
        <b/>
        <sz val="11"/>
        <rFont val="Calibri"/>
        <family val="2"/>
        <scheme val="minor"/>
      </rPr>
      <t>MODIFICATION DE 10800€</t>
    </r>
  </si>
  <si>
    <t>18-103-1</t>
  </si>
  <si>
    <t>18-104-1</t>
  </si>
  <si>
    <t>18-105-1</t>
  </si>
  <si>
    <t>18-102-1</t>
  </si>
  <si>
    <t>18-101-1</t>
  </si>
  <si>
    <t>CPE du 03 /07 /2018-ITP du  06//07/2018-CE du19/07/2018 mofification du plan de financement</t>
  </si>
  <si>
    <t>CPE du 06/04/2018 - ITP du 12/04/2018 du CE du 03/05/2018 - Notif du 05/06/2018 - Arrêté n°17-402-1</t>
  </si>
  <si>
    <t>en attente</t>
  </si>
  <si>
    <t>AP du 05/06/2018 délib 18-200-1</t>
  </si>
  <si>
    <r>
      <rPr>
        <b/>
        <sz val="11"/>
        <rFont val="Calibri"/>
        <family val="2"/>
        <scheme val="minor"/>
      </rPr>
      <t>Modification</t>
    </r>
    <r>
      <rPr>
        <sz val="11"/>
        <rFont val="Calibri"/>
        <family val="2"/>
        <scheme val="minor"/>
      </rPr>
      <t xml:space="preserve"> du plan de financement -déjà Presenté ITP du 07/10/2017-CE du 09/11/2017-notif du 7/12/2017</t>
    </r>
  </si>
  <si>
    <t>programmé à l'ITPdu 05/09/2017-CE du 21/09/2017- Notif du  20/10/2017 arrêté n°17-1003-1</t>
  </si>
  <si>
    <t>déjà programmé ITP du 20/09/2017-CE du 28/09/2017- AP du 12/10/2017 - Notif,? Arrêté?</t>
  </si>
  <si>
    <t>déjà prrogrammé au CE du 22/02/2018</t>
  </si>
  <si>
    <t xml:space="preserve">Annulationde l'aide octoyée au motif de 'n double financement </t>
  </si>
  <si>
    <t>Sous total APPEL A PROJET  n°1     4--1-1</t>
  </si>
  <si>
    <t>CPE du 5/09/2017-</t>
  </si>
  <si>
    <r>
      <t>voir AP du 02/03/2018 pour ajustement plan (</t>
    </r>
    <r>
      <rPr>
        <b/>
        <sz val="11"/>
        <rFont val="Calibri"/>
        <family val="2"/>
        <scheme val="minor"/>
      </rPr>
      <t>ETATvers CTM)</t>
    </r>
  </si>
  <si>
    <t>RMAR040117DA0970047</t>
  </si>
  <si>
    <t>annulation et remplacement :CPE du03/05/2018-ITP du 15/05/2018-CE du 07/06/2018-AP du,13/07/2018 délib n°18-324-1</t>
  </si>
  <si>
    <t>annulation et remplacement CPE du 6/02/2018 - ITP du 13/03/2018 - CE du 5/04/2018 -notif du ? - arrêté d n°18-265-1</t>
  </si>
  <si>
    <t>Modification du plan de financement CPE du03/07/208-ITP du 06/07/2018-CE du 19/07/2018-AP du 21/09/2018</t>
  </si>
  <si>
    <t>déjà programmé</t>
  </si>
  <si>
    <t>Modernisation de matériels et installation de la SAS HABITATION PECOUL en 2015-2016 - RMAR040116DA0970013</t>
  </si>
  <si>
    <t>APPEL A PROJETn°1-4.1.1 Modernisation des exploitations agricoles</t>
  </si>
  <si>
    <t>APPEL A PROJETn°1- 4.1.1 Modernisation des exploitations agricoles</t>
  </si>
  <si>
    <t>APPEL A PROJETS n°2- 4.1.1 Modernisation des exploitations agricoles</t>
  </si>
  <si>
    <t>à vérifier</t>
  </si>
  <si>
    <t>Vérification</t>
  </si>
  <si>
    <t>XXX</t>
  </si>
  <si>
    <t xml:space="preserve">A vérifier </t>
  </si>
  <si>
    <t>déjà programmé-?-</t>
  </si>
  <si>
    <t>A vérifier</t>
  </si>
  <si>
    <r>
      <t xml:space="preserve">Vérifier si </t>
    </r>
    <r>
      <rPr>
        <sz val="11"/>
        <color rgb="FFFF0000"/>
        <rFont val="Calibri"/>
        <family val="2"/>
        <scheme val="minor"/>
      </rPr>
      <t>TVA</t>
    </r>
    <r>
      <rPr>
        <sz val="11"/>
        <rFont val="Calibri"/>
        <family val="2"/>
        <scheme val="minor"/>
      </rPr>
      <t xml:space="preserve"> ou </t>
    </r>
    <r>
      <rPr>
        <sz val="11"/>
        <color rgb="FFFF0000"/>
        <rFont val="Calibri"/>
        <family val="2"/>
        <scheme val="minor"/>
      </rPr>
      <t>AUTRE PUBLIC</t>
    </r>
  </si>
  <si>
    <t>RMAR040118DA0970062</t>
  </si>
  <si>
    <t>Plantation de canne à sucre sur 6,65 ha (ramenés à 6,54 ha) en 2018</t>
  </si>
  <si>
    <t>RMAR040118DA0970040</t>
  </si>
  <si>
    <t>Plantation de cannes à sucre sur 44,22 ha en 2018 (ramenés à 34,34 ha)</t>
  </si>
  <si>
    <t>RMAR040118DA0970054</t>
  </si>
  <si>
    <t>Plantation de 38,65 ha de cannes à sucre en 2018</t>
  </si>
  <si>
    <t>RMAR040118DA0970067</t>
  </si>
  <si>
    <t>Plantation de 2,82 ha de bananes et de 10,81 ha de cannes en 2018</t>
  </si>
  <si>
    <t>RMAR040118DA0970073</t>
  </si>
  <si>
    <t>Plantation de vitroplants bananes sur 10,32 ha en 2018</t>
  </si>
  <si>
    <t>RMAR040118DA0970083</t>
  </si>
  <si>
    <t>Plantation de canne à sucre sur 46,68 ha (ramenés à 14,92 ha en 2018) et rénovation de traces sur 450ml</t>
  </si>
  <si>
    <t>CERALINE Justin</t>
  </si>
  <si>
    <t>RMAR030218DA0970005</t>
  </si>
  <si>
    <t>Participation au salon international de l'Agriculture de Paris 2015 et promotion des rhums agricoles de Martinique</t>
  </si>
  <si>
    <t>SYNDICAT DE DE DEFENSE AOC RHUM AGRICOLE DE MARTINIQUE (SDAORAM)</t>
  </si>
  <si>
    <t>RMAR030218DA0970007</t>
  </si>
  <si>
    <t>Participation au salon international de l'Agriculture de Paris 2016 et promotion des rhums agricoles de Martinique</t>
  </si>
  <si>
    <t>RMAR040118DA0970077</t>
  </si>
  <si>
    <t xml:space="preserve">Plantation de vitroplants bananes sur 15,49 ha (ramenés à 10,61 ha) en 2018 </t>
  </si>
  <si>
    <t>Sous total APPEL A PROJET 4-1-1 n°2</t>
  </si>
  <si>
    <t>RMAR040116DA0970215</t>
  </si>
  <si>
    <t>Plantation de vitroplants bananes sur 3,53 ha et modernisation de l'outil de production en 2016</t>
  </si>
  <si>
    <t>RMAR040118DA0970111</t>
  </si>
  <si>
    <t>SCEA LE MASSISSI</t>
  </si>
  <si>
    <t>RMAR040116DA0970190</t>
  </si>
  <si>
    <t>Mise ne place de 5 serres de productions maraichères (ramenées à 3)</t>
  </si>
  <si>
    <t>MAC DOOM  Jean-Charles</t>
  </si>
  <si>
    <t>RMAR040118DA0970092</t>
  </si>
  <si>
    <t>Réalisation de traces, véhicule et matériel informatique</t>
  </si>
  <si>
    <t>EARL LES OLIVIERS</t>
  </si>
  <si>
    <t>30/11/208</t>
  </si>
  <si>
    <t>Sous total 4-1-1</t>
  </si>
  <si>
    <t>6.3.1 Accompagnement du développement des petites exploitations</t>
  </si>
  <si>
    <t>Sous total 6.3.1</t>
  </si>
  <si>
    <t>RMAR060318DA0970003</t>
  </si>
  <si>
    <t>Modernisation d'une exploitation agricole traditionnelle</t>
  </si>
  <si>
    <t>MILTON Jean-Bernard</t>
  </si>
  <si>
    <t>RMAR060318DA0970006</t>
  </si>
  <si>
    <t>Augmentation de la surface en ananas et optimisation des parcelles exploitées</t>
  </si>
  <si>
    <t>BOLVIN Jean-José</t>
  </si>
  <si>
    <t>MAEC 2016 (liste des 23 agriculteurs bénéficiaires)</t>
  </si>
  <si>
    <t>CPE du 01/10/2018 - ITP du 5/10/2018 - CE du 18/10/2018 -Notif du 7/11/2018 - Arrêté n°18-1209-1
Modification de la repartition du Plan de financement</t>
  </si>
  <si>
    <t>CPE du 03/07/2018 -ITP du 06/07/2018 - CE du 19/07/2017 - notif du 02/08/2018 - Arrêté n°18-776-1 - Modififcation répartition de plan de finanacement</t>
  </si>
  <si>
    <t>CPE du 31/07/2018 -ITP du 06/08/2018 - CE du 09/08/2018 - notif du 22/08/2018 - arrêté n°18-876-1- Modification répartition du plan de financement</t>
  </si>
  <si>
    <t>CPE du 30/08/2018 - ITP du 03/09/2018 - CE du 04/10/2018 - notfi du 13/11/2018 -Arrêté n°18-1093-1- Modification du plan de financement de 2187,50€</t>
  </si>
  <si>
    <t>499+10+23</t>
  </si>
  <si>
    <t>MAEC</t>
  </si>
  <si>
    <t>RMAR040118DA0970101</t>
  </si>
  <si>
    <t>Equipement agricole pour une exploitation en canne à sucre et élevage (JA- 2ème année du PE)</t>
  </si>
  <si>
    <t>ATINE Eddy</t>
  </si>
  <si>
    <t>RMAR040116DA0970242</t>
  </si>
  <si>
    <t>Plantation de bananes sur 13,74 ha (ramenés à 13,69 ha) et investissements 2016</t>
  </si>
  <si>
    <t>RMAR040116DA0970330</t>
  </si>
  <si>
    <t>Plantation de canne à sucre sur 81,28 ha (ramenés à 70,24 ha)  et mécanisation en 2017</t>
  </si>
  <si>
    <t>RMAR040118DA0970006</t>
  </si>
  <si>
    <t>Projet de modernisation de l'exploitation agricole</t>
  </si>
  <si>
    <t>ROSALIE Emile (EARL  AN GRIYAV LA)</t>
  </si>
  <si>
    <t>19/12/20118</t>
  </si>
  <si>
    <t>CPE du 01/10/2018 - ITP du 05/10/2018 - CE du 11/10/2018 - AP du 31/10/2018-notfi du 16/11/2018 -Arrêté n°  - Modification répartition du plan de financement de 2187,50€</t>
  </si>
  <si>
    <t>Sans objet</t>
  </si>
  <si>
    <t>sans objet</t>
  </si>
  <si>
    <t>18-1356-1</t>
  </si>
  <si>
    <t>18-1359-1</t>
  </si>
  <si>
    <t>18-1355-1</t>
  </si>
  <si>
    <t>18-1299-1</t>
  </si>
  <si>
    <t>18-1363-1</t>
  </si>
  <si>
    <t>18-1365-1</t>
  </si>
  <si>
    <t>18-1364-1</t>
  </si>
  <si>
    <t>18-1360-1</t>
  </si>
  <si>
    <t>18-1361-1</t>
  </si>
  <si>
    <t>18-1301-1</t>
  </si>
  <si>
    <t>18-1368-1</t>
  </si>
  <si>
    <t>18-1358-1</t>
  </si>
  <si>
    <t>18-1367-1</t>
  </si>
  <si>
    <t>18-1300-1</t>
  </si>
  <si>
    <t>18-1366-1</t>
  </si>
  <si>
    <t>18-1357-1</t>
  </si>
  <si>
    <t>18-1362-1</t>
  </si>
  <si>
    <t>AAP 16.1 .2 Soutien aux projets des groupes opérationnels du PEI</t>
  </si>
  <si>
    <t>AAP 16.1.2 Soutien aux projets des groupes opérationnels du PEI</t>
  </si>
  <si>
    <t>Sous total AAP 16.1.2</t>
  </si>
  <si>
    <t>Sous total AAP 16.2.1</t>
  </si>
  <si>
    <t>18-461-1</t>
  </si>
  <si>
    <t>18-461-3</t>
  </si>
  <si>
    <t>18-461-4</t>
  </si>
  <si>
    <t>18-461-7</t>
  </si>
  <si>
    <t>18-461-8</t>
  </si>
  <si>
    <t>18-461-11</t>
  </si>
  <si>
    <t>18-461-12</t>
  </si>
  <si>
    <t>18-461-13</t>
  </si>
  <si>
    <t>18-461-16</t>
  </si>
  <si>
    <t>18-461-17</t>
  </si>
  <si>
    <t>18-461-9</t>
  </si>
  <si>
    <t>CPE du 01/09/2018-ITP du 03/09/2018- CE du 06/09/2018-AP du 21/09/2018 - notif du 26/10/2018 - arrêté n°18-389-2  -Diminution du plan de fiancement</t>
  </si>
  <si>
    <t>18-461-6</t>
  </si>
  <si>
    <t>18-461-10</t>
  </si>
  <si>
    <t>18-461-14</t>
  </si>
  <si>
    <t>CPE du 03/07/2018 -ITP du 06/07/2018 - CE du 19/07/2018 - AP du  31/10/2018 notif du 16/11/2018, délibération n°18-461-15  modification répartition du plan de financement</t>
  </si>
  <si>
    <t>18-495-7</t>
  </si>
  <si>
    <t>18-495-8</t>
  </si>
  <si>
    <t>18-495-2</t>
  </si>
  <si>
    <t>18-495-3</t>
  </si>
  <si>
    <t>18-495-9</t>
  </si>
  <si>
    <t>18-495-5</t>
  </si>
  <si>
    <t>18-495-6</t>
  </si>
  <si>
    <t>18-495-4</t>
  </si>
  <si>
    <t>18-495-1</t>
  </si>
  <si>
    <t>18-1462-1</t>
  </si>
  <si>
    <t>18-1461-1</t>
  </si>
  <si>
    <t>18-1470-1</t>
  </si>
  <si>
    <t>18-1476-1</t>
  </si>
  <si>
    <t>18-1477-1</t>
  </si>
  <si>
    <t>18-1464-1</t>
  </si>
  <si>
    <t>18-1474-1</t>
  </si>
  <si>
    <t>18-1473-1</t>
  </si>
  <si>
    <t>18-1469-1</t>
  </si>
  <si>
    <t>18-1463-1</t>
  </si>
  <si>
    <t>18-1485-1</t>
  </si>
  <si>
    <t>18-1484-1</t>
  </si>
  <si>
    <t>18-1472-1</t>
  </si>
  <si>
    <t>18-1471-1</t>
  </si>
  <si>
    <t>18-1468-1</t>
  </si>
  <si>
    <t>Modification du plan de financement (CPE du 23/01/2019 - ITP du 25/01/2019 - CE du 21/02/2019 arrêté n°</t>
  </si>
  <si>
    <t>17-759-1</t>
  </si>
  <si>
    <t>18-529-4</t>
  </si>
  <si>
    <t>18-529-6</t>
  </si>
  <si>
    <t>18-529-7</t>
  </si>
  <si>
    <t>18-529-2</t>
  </si>
  <si>
    <t>18-5293</t>
  </si>
  <si>
    <t>18-1467-1</t>
  </si>
  <si>
    <t>18-529-1</t>
  </si>
  <si>
    <t>18-529-8</t>
  </si>
  <si>
    <t>18-890-5</t>
  </si>
  <si>
    <t>18-529-5</t>
  </si>
  <si>
    <t>RMAR040117DA0970060</t>
  </si>
  <si>
    <t>Mise en place d'une porcherie avec le matériel d'équipement et culture de bananes créoles (JA)</t>
  </si>
  <si>
    <t xml:space="preserve">JOSEPH Gladys </t>
  </si>
  <si>
    <t>RMAR040117DA0970003</t>
  </si>
  <si>
    <t>Amélioration de l'exploitation des parcelles agricoles (plantation - acquisition de matériel- confection de traces) 2017</t>
  </si>
  <si>
    <t>RMAR040116DA0970098</t>
  </si>
  <si>
    <t xml:space="preserve">Amélioration de l'exploitation des parcelles agricoles (plantation de cannes de 29,86 ha ramenés à 28,64 ha)-acquisition de matériel-confection de traces : 2016
</t>
  </si>
  <si>
    <t>RMAR040116DA0970327</t>
  </si>
  <si>
    <t>Plantation de vitroplants de banane (14,78 ha ramenés à 3,91 ha), aménagement du hangar, mécanisation de la gestion de l'enherbement et réalisation de traces (2017)</t>
  </si>
  <si>
    <t>Investissement collectif dans le cadre de la modernisation des exploitations et de la lutte sanitaire</t>
  </si>
  <si>
    <t>GROUPEMENT DE DEFENSE SANITAIRES DES APICULTEURS MARTINIQUAIS (GDSAM)</t>
  </si>
  <si>
    <t>RMAR160218DA0970010</t>
  </si>
  <si>
    <t>BIO-PIMENTA PROTEC: Développement d'un nouveau produit de biocontrôle à base de bois d'Inde (Pimenta racemosa) pour la protection des cultures maraîchères en Martinique</t>
  </si>
  <si>
    <t xml:space="preserve">CIRAD (Centre de Coopération Internationale en Recherche Agronomique pour le Développement)  </t>
  </si>
  <si>
    <t xml:space="preserve">M10  Agroenvironnement - Climat </t>
  </si>
  <si>
    <t xml:space="preserve">MAEC 2015 - Liste des 73 agriculteurs concernés </t>
  </si>
  <si>
    <t>18-571-1 au 18-574-49</t>
  </si>
  <si>
    <t>1.3.1 Echnages et visites d'exploitations agricoles forestières</t>
  </si>
  <si>
    <t>Syndicat de Défense AOC Rhum Agricole de Martinique (SDAORAM)</t>
  </si>
  <si>
    <t>EARL BIO PEYI NOU</t>
  </si>
  <si>
    <t>SYNDICAT DE DEFENSE AOC RHUM AGRICOLE (SDAORAM)</t>
  </si>
  <si>
    <t>SCEA MASSY BE</t>
  </si>
  <si>
    <t>HOMAND Suzie</t>
  </si>
  <si>
    <t xml:space="preserve">Champbre départementale d'agriculture Martinique </t>
  </si>
  <si>
    <t>CHAMBRE DEPARTEMENTALE D'AGRICULTURE MARTINIQUE</t>
  </si>
  <si>
    <t>3.1.1 Aide à la participation à des démarches de qualité</t>
  </si>
  <si>
    <t>EARL MIELLERIE MANIBA</t>
  </si>
  <si>
    <t>Conservation et mise en valeur du patrimoine naturel et culturel</t>
  </si>
  <si>
    <t>CONSERVATOIRE DU LITTORAL</t>
  </si>
  <si>
    <t>THE CUBE SARL</t>
  </si>
  <si>
    <t>ASA Planteurs BASSE-POINTE, MACOUBA</t>
  </si>
  <si>
    <t>ASA PLANTEURS BASSE-POINTE MACOUBA</t>
  </si>
  <si>
    <t xml:space="preserve">LEADER - Soutien au développement local </t>
  </si>
  <si>
    <t xml:space="preserve">Société Coopérative des producteurs d'ananas de la Martinique </t>
  </si>
  <si>
    <t>SARL AGRISUD'ESPERANCE</t>
  </si>
  <si>
    <t>SA EXPLOITATION AGRICOLE DE LA MONTAGNE PELEE (E.A.M.P)</t>
  </si>
  <si>
    <t>GROUPEMENT AGROALIMENTAIRE TROPICAL (GAT Industries)</t>
  </si>
  <si>
    <t>Soutien au développment local LEADER</t>
  </si>
  <si>
    <t>SARL PLANTATION LAJUS</t>
  </si>
  <si>
    <t>EARL HABITATION RIVIERE MONSIEUR</t>
  </si>
  <si>
    <t>EARL BAN UNION SAINTE-MARIE</t>
  </si>
  <si>
    <t>EARL CANIFRUITS</t>
  </si>
  <si>
    <t>EARL PETIT CITRON</t>
  </si>
  <si>
    <t>EARL LES JARDINS DE SALUBRE</t>
  </si>
  <si>
    <t>SAINT-AIME Mylène (JA)</t>
  </si>
  <si>
    <t>Information et diffusion de connaissances scientifiques et de pratiques novatrices</t>
  </si>
  <si>
    <t>CENTRE TECHNIQUE DE LA CANNE A SUCRE - CTCS</t>
  </si>
  <si>
    <t>Soutien au développement local LEADER</t>
  </si>
  <si>
    <t>ASSOCIATION REGIONALE DE MARTINIQUE DES CENTRES D'ENTRAINEMENTAUX METHODES D'EDUCATION ACTIVE (CEMEA)</t>
  </si>
  <si>
    <t>BI CARIBBEAN SAS</t>
  </si>
  <si>
    <t xml:space="preserve">FREDON </t>
  </si>
  <si>
    <t>1.2.1 Information et diffusion de connaissances scientifiques et de pratiques novatrices</t>
  </si>
  <si>
    <t xml:space="preserve">Promotion et développement des activités touristiques </t>
  </si>
  <si>
    <t>Soutien aux projets pilotes et développment de nouveaux produits, pratiques, procédés et techniques</t>
  </si>
  <si>
    <t>CIRAD</t>
  </si>
  <si>
    <t>COLLECTIVITE TERRITORIALE DE MARTINIQUE (CTM)</t>
  </si>
  <si>
    <t>Nom du bénéficiaire</t>
  </si>
  <si>
    <t>Montant éligible</t>
  </si>
  <si>
    <t xml:space="preserve">Montant FEADER </t>
  </si>
  <si>
    <t>PP</t>
  </si>
  <si>
    <t>Ville du projet</t>
  </si>
  <si>
    <t>Montant total subventions publiques</t>
  </si>
  <si>
    <t>Code Mesure</t>
  </si>
  <si>
    <t>Libellé dispositif</t>
  </si>
  <si>
    <t>Code postal du bénéficiaire</t>
  </si>
  <si>
    <t xml:space="preserve">20.1 </t>
  </si>
  <si>
    <t>20.1</t>
  </si>
  <si>
    <t>1.2.1</t>
  </si>
  <si>
    <t xml:space="preserve">1.3.1 </t>
  </si>
  <si>
    <t>1.3.1</t>
  </si>
  <si>
    <t xml:space="preserve">3.1.1 </t>
  </si>
  <si>
    <t xml:space="preserve">3.2.1 </t>
  </si>
  <si>
    <t>3.2.1</t>
  </si>
  <si>
    <t>4.1.1 </t>
  </si>
  <si>
    <t xml:space="preserve">APPEL A PROJETs n°1  4.1.1 </t>
  </si>
  <si>
    <t>APPEL A PROJETS n°2- 4.1.1</t>
  </si>
  <si>
    <t xml:space="preserve">AAP 4.1.1 </t>
  </si>
  <si>
    <t>APPEL A PROJET n°1- 4.1.1</t>
  </si>
  <si>
    <t xml:space="preserve">APPEL A PROJET n°1- 4.1.1 </t>
  </si>
  <si>
    <t xml:space="preserve">4.2.1 </t>
  </si>
  <si>
    <t xml:space="preserve">AAP 4.3.1  </t>
  </si>
  <si>
    <t xml:space="preserve">4.4.1 </t>
  </si>
  <si>
    <t xml:space="preserve">6.1.1 </t>
  </si>
  <si>
    <t>6.3.1</t>
  </si>
  <si>
    <t xml:space="preserve">6.4.1 </t>
  </si>
  <si>
    <t>8.6.1</t>
  </si>
  <si>
    <t>8.6.2</t>
  </si>
  <si>
    <t>AAP 16.1.2</t>
  </si>
  <si>
    <t xml:space="preserve"> APP 16.2.1 </t>
  </si>
  <si>
    <t xml:space="preserve"> APP 16.2.2</t>
  </si>
  <si>
    <t xml:space="preserve"> APP 16.2.3</t>
  </si>
  <si>
    <t xml:space="preserve"> APP 16.2.4</t>
  </si>
  <si>
    <t xml:space="preserve"> APP 16.2.5</t>
  </si>
  <si>
    <t>19 / 19.1</t>
  </si>
  <si>
    <t>LISTE DES BENEFICIAIRES FEADER</t>
  </si>
  <si>
    <t>Edition septembre 2019</t>
  </si>
  <si>
    <t>Promotion des produits faisant l'objet d'un régime de qualité alimentaire</t>
  </si>
  <si>
    <t>Accroissement de la valeur ajoutée des produits agricoles relevant de l'annexe 1 du traité</t>
  </si>
  <si>
    <t>Hydraulique agricole collective</t>
  </si>
  <si>
    <t xml:space="preserve">Investissements non productifs agro-environnementaux </t>
  </si>
  <si>
    <t>Dotation Jeune Agriculteur - Aide au démarrage d'entreprise pour les jeunes agriculteurs</t>
  </si>
  <si>
    <t>Accompagnement du développement des petites exploitations</t>
  </si>
  <si>
    <t>Aide pour la diversification des activités économiques vers des activités non agricoles</t>
  </si>
  <si>
    <t>Investissement dans les infrastructures de haut débit et l'accès à ces infrastructures</t>
  </si>
  <si>
    <t>Amélioration de la valeur économique des forêts</t>
  </si>
  <si>
    <t>Accroissement de la valeur ajoutée des produits sylvicoles</t>
  </si>
  <si>
    <t xml:space="preserve">Agroenvironnement - Climat </t>
  </si>
  <si>
    <t>Agroenvironnement - Climat / Agriculture biologique</t>
  </si>
  <si>
    <t>Soutien aux projets des groupes opérationnels du PEI</t>
  </si>
  <si>
    <t>Soutien aux projets pilotes et développement de nouveaux produits, pratiques, procédés et  techniques</t>
  </si>
  <si>
    <t>Soutien au développment local LEADER - Aide au démarrage</t>
  </si>
  <si>
    <t>Soutien au développement local LEADER / Soutien préparatoire</t>
  </si>
  <si>
    <t>Assistance Technique</t>
  </si>
  <si>
    <t>7.3.1</t>
  </si>
  <si>
    <t>7.5.1</t>
  </si>
  <si>
    <t>16.2.1</t>
  </si>
  <si>
    <t>7.6.1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</si>
</sst>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7" formatCode="#,##0.00\ &quot;€&quot;;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40C]General"/>
    <numFmt numFmtId="165" formatCode="[$-40C]#,##0.00"/>
    <numFmt numFmtId="166" formatCode="#,##0.00&quot; &quot;[$€-40C];[Red]&quot;-&quot;#,##0.00&quot; &quot;[$€-40C]"/>
    <numFmt numFmtId="167" formatCode="dd/mm/yy;@"/>
    <numFmt numFmtId="168" formatCode="#,##0.00_ ;\-#,##0.00\ "/>
    <numFmt numFmtId="169" formatCode="#,##0.00;[Red]#,##0.00"/>
    <numFmt numFmtId="170" formatCode="0.0%"/>
    <numFmt numFmtId="171" formatCode="0.00_ ;\-0.00\ "/>
    <numFmt numFmtId="172" formatCode="#,##0.00\ &quot;€&quot;"/>
    <numFmt numFmtId="173" formatCode="0_ ;\-0\ "/>
    <numFmt numFmtId="174" formatCode="#,##0.00_ ;[Red]\-#,##0.00\ "/>
  </numFmts>
  <fonts count="6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6"/>
      <color rgb="FF000000"/>
      <name val="Calibri"/>
      <family val="2"/>
    </font>
    <font>
      <b/>
      <sz val="18"/>
      <color rgb="FFFF0000"/>
      <name val="Calibri"/>
      <family val="2"/>
      <scheme val="minor"/>
    </font>
    <font>
      <b/>
      <sz val="18"/>
      <name val="Calibri"/>
      <family val="2"/>
      <scheme val="minor"/>
    </font>
    <font>
      <sz val="11"/>
      <color rgb="FF000000"/>
      <name val="Arial1"/>
    </font>
    <font>
      <b/>
      <i/>
      <sz val="16"/>
      <color rgb="FF000000"/>
      <name val="Arial1"/>
    </font>
    <font>
      <b/>
      <i/>
      <u/>
      <sz val="11"/>
      <color rgb="FF000000"/>
      <name val="Arial1"/>
    </font>
    <font>
      <b/>
      <i/>
      <sz val="12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color theme="1"/>
      <name val="Arial1"/>
    </font>
    <font>
      <b/>
      <i/>
      <sz val="16"/>
      <color theme="1"/>
      <name val="Arial1"/>
    </font>
    <font>
      <b/>
      <i/>
      <u/>
      <sz val="11"/>
      <color theme="1"/>
      <name val="Arial1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28"/>
      <name val="Calibri"/>
      <family val="2"/>
      <scheme val="minor"/>
    </font>
    <font>
      <b/>
      <sz val="16"/>
      <name val="Calibri"/>
      <family val="2"/>
    </font>
    <font>
      <b/>
      <sz val="16"/>
      <name val="Calibri"/>
      <family val="2"/>
      <scheme val="minor"/>
    </font>
    <font>
      <sz val="10"/>
      <name val="Arial"/>
      <family val="2"/>
    </font>
    <font>
      <sz val="11"/>
      <color rgb="FF0070C0"/>
      <name val="Calibri"/>
      <family val="2"/>
      <scheme val="minor"/>
    </font>
    <font>
      <sz val="12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8"/>
      <name val="Calibri"/>
      <family val="2"/>
      <scheme val="minor"/>
    </font>
    <font>
      <sz val="28"/>
      <color theme="1"/>
      <name val="Calibri"/>
      <family val="2"/>
      <scheme val="minor"/>
    </font>
    <font>
      <sz val="16"/>
      <color rgb="FF000000"/>
      <name val="Calibri"/>
      <family val="2"/>
    </font>
    <font>
      <i/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1"/>
      <color rgb="FFFF0000"/>
      <name val="Myriad Pro"/>
      <family val="2"/>
    </font>
    <font>
      <sz val="11"/>
      <name val="Myriad Pro"/>
      <family val="2"/>
    </font>
    <font>
      <sz val="11"/>
      <color theme="1"/>
      <name val="Myriad Pro"/>
      <family val="2"/>
    </font>
    <font>
      <sz val="12"/>
      <color theme="1"/>
      <name val="Myriad Pro"/>
      <family val="2"/>
    </font>
    <font>
      <sz val="12"/>
      <name val="Myriad Pro"/>
      <family val="2"/>
    </font>
    <font>
      <b/>
      <sz val="36"/>
      <color theme="1"/>
      <name val="Myriad Pro"/>
      <family val="2"/>
    </font>
    <font>
      <i/>
      <sz val="10"/>
      <color rgb="FF000000"/>
      <name val="Myriad Pro"/>
      <family val="2"/>
    </font>
  </fonts>
  <fills count="2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7D1F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theme="4" tint="0.7999816888943144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5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indexed="8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rgb="FFFF00FF"/>
      </bottom>
      <diagonal/>
    </border>
    <border>
      <left/>
      <right style="thin">
        <color rgb="FFFF00FF"/>
      </right>
      <top style="thin">
        <color rgb="FFFF00FF"/>
      </top>
      <bottom style="thin">
        <color rgb="FFFF00FF"/>
      </bottom>
      <diagonal/>
    </border>
    <border>
      <left/>
      <right style="thin">
        <color rgb="FFFF00FF"/>
      </right>
      <top/>
      <bottom style="thin">
        <color auto="1"/>
      </bottom>
      <diagonal/>
    </border>
    <border>
      <left/>
      <right style="thin">
        <color rgb="FFFF00FF"/>
      </right>
      <top/>
      <bottom/>
      <diagonal/>
    </border>
    <border>
      <left style="thin">
        <color rgb="FFFF00FF"/>
      </left>
      <right/>
      <top style="thin">
        <color rgb="FFFF00FF"/>
      </top>
      <bottom style="thin">
        <color rgb="FFFF00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316">
    <xf numFmtId="0" fontId="0" fillId="0" borderId="0"/>
    <xf numFmtId="164" fontId="9" fillId="0" borderId="0"/>
    <xf numFmtId="0" fontId="13" fillId="0" borderId="0"/>
    <xf numFmtId="164" fontId="9" fillId="0" borderId="0" applyBorder="0" applyProtection="0"/>
    <xf numFmtId="0" fontId="14" fillId="0" borderId="0" applyNumberFormat="0" applyBorder="0" applyProtection="0">
      <alignment horizontal="center"/>
    </xf>
    <xf numFmtId="0" fontId="14" fillId="0" borderId="0" applyNumberFormat="0" applyBorder="0" applyProtection="0">
      <alignment horizontal="center" textRotation="90"/>
    </xf>
    <xf numFmtId="0" fontId="15" fillId="0" borderId="0" applyNumberFormat="0" applyBorder="0" applyProtection="0"/>
    <xf numFmtId="166" fontId="15" fillId="0" borderId="0" applyBorder="0" applyProtection="0"/>
    <xf numFmtId="0" fontId="18" fillId="0" borderId="0"/>
    <xf numFmtId="0" fontId="19" fillId="0" borderId="0">
      <alignment horizontal="center"/>
    </xf>
    <xf numFmtId="0" fontId="19" fillId="0" borderId="0">
      <alignment horizontal="center" textRotation="90"/>
    </xf>
    <xf numFmtId="0" fontId="20" fillId="0" borderId="0"/>
    <xf numFmtId="166" fontId="20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5" fillId="0" borderId="0"/>
    <xf numFmtId="44" fontId="22" fillId="0" borderId="0" applyFont="0" applyFill="0" applyBorder="0" applyAlignment="0" applyProtection="0"/>
    <xf numFmtId="0" fontId="39" fillId="17" borderId="0" applyNumberFormat="0" applyBorder="0" applyAlignment="0" applyProtection="0"/>
    <xf numFmtId="0" fontId="39" fillId="25" borderId="0" applyNumberFormat="0" applyBorder="0" applyAlignment="0" applyProtection="0"/>
  </cellStyleXfs>
  <cellXfs count="1049">
    <xf numFmtId="0" fontId="0" fillId="0" borderId="0" xfId="0"/>
    <xf numFmtId="0" fontId="0" fillId="0" borderId="0" xfId="0" applyFont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0" fillId="0" borderId="4" xfId="0" applyBorder="1"/>
    <xf numFmtId="4" fontId="0" fillId="0" borderId="0" xfId="0" applyNumberFormat="1"/>
    <xf numFmtId="164" fontId="9" fillId="0" borderId="0" xfId="1"/>
    <xf numFmtId="164" fontId="10" fillId="0" borderId="0" xfId="1" applyFont="1" applyFill="1" applyBorder="1" applyAlignment="1">
      <alignment horizontal="center" vertical="center"/>
    </xf>
    <xf numFmtId="0" fontId="0" fillId="0" borderId="0" xfId="0"/>
    <xf numFmtId="0" fontId="11" fillId="0" borderId="0" xfId="0" applyFont="1" applyAlignment="1">
      <alignment horizontal="left" vertical="top"/>
    </xf>
    <xf numFmtId="0" fontId="2" fillId="3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/>
    <xf numFmtId="0" fontId="3" fillId="0" borderId="2" xfId="0" applyFont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49" fontId="23" fillId="0" borderId="6" xfId="3" applyNumberFormat="1" applyFont="1" applyFill="1" applyBorder="1" applyAlignment="1" applyProtection="1">
      <alignment horizontal="center" vertical="center" wrapText="1"/>
    </xf>
    <xf numFmtId="164" fontId="23" fillId="0" borderId="6" xfId="3" applyFont="1" applyFill="1" applyBorder="1" applyAlignment="1" applyProtection="1">
      <alignment horizontal="center" vertical="center" wrapText="1"/>
    </xf>
    <xf numFmtId="165" fontId="23" fillId="0" borderId="6" xfId="3" applyNumberFormat="1" applyFont="1" applyFill="1" applyBorder="1" applyAlignment="1" applyProtection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165" fontId="23" fillId="0" borderId="7" xfId="3" applyNumberFormat="1" applyFont="1" applyFill="1" applyBorder="1" applyAlignment="1" applyProtection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14" fontId="3" fillId="0" borderId="2" xfId="0" applyNumberFormat="1" applyFont="1" applyBorder="1" applyAlignment="1">
      <alignment horizontal="center" vertical="center" wrapText="1"/>
    </xf>
    <xf numFmtId="14" fontId="3" fillId="4" borderId="2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/>
    <xf numFmtId="0" fontId="25" fillId="0" borderId="0" xfId="0" applyFont="1"/>
    <xf numFmtId="0" fontId="0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top"/>
    </xf>
    <xf numFmtId="164" fontId="23" fillId="0" borderId="8" xfId="3" applyFont="1" applyFill="1" applyBorder="1" applyAlignment="1" applyProtection="1">
      <alignment horizontal="center" vertical="center" wrapText="1"/>
    </xf>
    <xf numFmtId="164" fontId="23" fillId="0" borderId="9" xfId="3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Border="1"/>
    <xf numFmtId="4" fontId="3" fillId="0" borderId="0" xfId="0" applyNumberFormat="1" applyFont="1" applyFill="1" applyBorder="1" applyAlignment="1">
      <alignment horizontal="center" vertical="center" wrapText="1"/>
    </xf>
    <xf numFmtId="4" fontId="3" fillId="3" borderId="0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27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3" fillId="0" borderId="11" xfId="0" applyFont="1" applyFill="1" applyBorder="1" applyAlignment="1">
      <alignment horizontal="center" vertical="center" wrapText="1"/>
    </xf>
    <xf numFmtId="4" fontId="3" fillId="0" borderId="11" xfId="0" applyNumberFormat="1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4" fontId="23" fillId="0" borderId="7" xfId="3" applyNumberFormat="1" applyFont="1" applyFill="1" applyBorder="1" applyAlignment="1" applyProtection="1">
      <alignment horizontal="center" vertical="center" wrapText="1"/>
    </xf>
    <xf numFmtId="164" fontId="23" fillId="0" borderId="15" xfId="3" applyFont="1" applyFill="1" applyBorder="1" applyAlignment="1" applyProtection="1">
      <alignment horizontal="center" vertical="center" wrapText="1"/>
    </xf>
    <xf numFmtId="0" fontId="5" fillId="5" borderId="13" xfId="0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right" vertical="center"/>
    </xf>
    <xf numFmtId="0" fontId="6" fillId="2" borderId="13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4" fontId="3" fillId="0" borderId="20" xfId="0" applyNumberFormat="1" applyFont="1" applyFill="1" applyBorder="1" applyAlignment="1">
      <alignment horizontal="center" vertical="center"/>
    </xf>
    <xf numFmtId="9" fontId="3" fillId="3" borderId="20" xfId="0" applyNumberFormat="1" applyFont="1" applyFill="1" applyBorder="1" applyAlignment="1">
      <alignment horizontal="center" vertical="center" wrapText="1"/>
    </xf>
    <xf numFmtId="4" fontId="3" fillId="0" borderId="20" xfId="0" applyNumberFormat="1" applyFont="1" applyFill="1" applyBorder="1" applyAlignment="1">
      <alignment horizontal="center" vertical="center" wrapText="1"/>
    </xf>
    <xf numFmtId="4" fontId="3" fillId="3" borderId="20" xfId="0" applyNumberFormat="1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14" fontId="3" fillId="4" borderId="21" xfId="0" applyNumberFormat="1" applyFont="1" applyFill="1" applyBorder="1" applyAlignment="1">
      <alignment horizontal="center" vertical="center" wrapText="1"/>
    </xf>
    <xf numFmtId="14" fontId="3" fillId="4" borderId="20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/>
    <xf numFmtId="0" fontId="3" fillId="0" borderId="22" xfId="0" applyFont="1" applyFill="1" applyBorder="1" applyAlignment="1">
      <alignment horizontal="center" vertical="center" wrapText="1"/>
    </xf>
    <xf numFmtId="4" fontId="3" fillId="0" borderId="22" xfId="0" applyNumberFormat="1" applyFont="1" applyFill="1" applyBorder="1" applyAlignment="1">
      <alignment horizontal="center" vertical="center"/>
    </xf>
    <xf numFmtId="9" fontId="3" fillId="3" borderId="22" xfId="0" applyNumberFormat="1" applyFont="1" applyFill="1" applyBorder="1" applyAlignment="1">
      <alignment horizontal="center" vertical="center" wrapText="1"/>
    </xf>
    <xf numFmtId="4" fontId="3" fillId="3" borderId="22" xfId="0" applyNumberFormat="1" applyFont="1" applyFill="1" applyBorder="1" applyAlignment="1">
      <alignment horizontal="center" vertical="center" wrapText="1"/>
    </xf>
    <xf numFmtId="4" fontId="3" fillId="4" borderId="22" xfId="0" applyNumberFormat="1" applyFont="1" applyFill="1" applyBorder="1" applyAlignment="1">
      <alignment horizontal="center" vertical="center" wrapText="1"/>
    </xf>
    <xf numFmtId="4" fontId="3" fillId="0" borderId="22" xfId="0" applyNumberFormat="1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14" fontId="3" fillId="4" borderId="22" xfId="0" applyNumberFormat="1" applyFont="1" applyFill="1" applyBorder="1" applyAlignment="1">
      <alignment horizontal="center" vertical="center" wrapText="1"/>
    </xf>
    <xf numFmtId="14" fontId="3" fillId="4" borderId="23" xfId="0" applyNumberFormat="1" applyFont="1" applyFill="1" applyBorder="1" applyAlignment="1">
      <alignment horizontal="center" vertical="center" wrapText="1"/>
    </xf>
    <xf numFmtId="0" fontId="3" fillId="4" borderId="22" xfId="0" applyFont="1" applyFill="1" applyBorder="1"/>
    <xf numFmtId="14" fontId="3" fillId="0" borderId="23" xfId="0" applyNumberFormat="1" applyFont="1" applyBorder="1" applyAlignment="1">
      <alignment horizontal="center" vertical="center" wrapText="1"/>
    </xf>
    <xf numFmtId="14" fontId="3" fillId="0" borderId="22" xfId="0" applyNumberFormat="1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4" fontId="3" fillId="0" borderId="24" xfId="0" applyNumberFormat="1" applyFont="1" applyFill="1" applyBorder="1" applyAlignment="1">
      <alignment horizontal="center" vertical="center"/>
    </xf>
    <xf numFmtId="9" fontId="3" fillId="3" borderId="24" xfId="0" applyNumberFormat="1" applyFont="1" applyFill="1" applyBorder="1" applyAlignment="1">
      <alignment horizontal="center" vertical="center" wrapText="1"/>
    </xf>
    <xf numFmtId="4" fontId="3" fillId="3" borderId="24" xfId="0" applyNumberFormat="1" applyFont="1" applyFill="1" applyBorder="1" applyAlignment="1">
      <alignment horizontal="center" vertical="center" wrapText="1"/>
    </xf>
    <xf numFmtId="4" fontId="3" fillId="0" borderId="24" xfId="0" applyNumberFormat="1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14" fontId="3" fillId="0" borderId="25" xfId="0" applyNumberFormat="1" applyFont="1" applyBorder="1" applyAlignment="1">
      <alignment horizontal="center" vertical="center" wrapText="1"/>
    </xf>
    <xf numFmtId="14" fontId="3" fillId="0" borderId="24" xfId="0" applyNumberFormat="1" applyFont="1" applyBorder="1" applyAlignment="1">
      <alignment horizontal="center" vertical="center" wrapText="1"/>
    </xf>
    <xf numFmtId="14" fontId="3" fillId="4" borderId="25" xfId="0" applyNumberFormat="1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4" fontId="3" fillId="0" borderId="26" xfId="0" applyNumberFormat="1" applyFont="1" applyFill="1" applyBorder="1" applyAlignment="1">
      <alignment horizontal="center" vertical="center"/>
    </xf>
    <xf numFmtId="9" fontId="3" fillId="3" borderId="26" xfId="0" applyNumberFormat="1" applyFont="1" applyFill="1" applyBorder="1" applyAlignment="1">
      <alignment horizontal="center" vertical="center" wrapText="1"/>
    </xf>
    <xf numFmtId="4" fontId="3" fillId="0" borderId="26" xfId="0" applyNumberFormat="1" applyFont="1" applyFill="1" applyBorder="1" applyAlignment="1">
      <alignment horizontal="center" vertical="center" wrapText="1"/>
    </xf>
    <xf numFmtId="4" fontId="3" fillId="3" borderId="26" xfId="0" applyNumberFormat="1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14" fontId="3" fillId="0" borderId="27" xfId="0" applyNumberFormat="1" applyFont="1" applyBorder="1" applyAlignment="1">
      <alignment horizontal="center" vertical="center" wrapText="1"/>
    </xf>
    <xf numFmtId="14" fontId="3" fillId="0" borderId="26" xfId="0" applyNumberFormat="1" applyFont="1" applyBorder="1" applyAlignment="1">
      <alignment horizontal="center" vertical="center" wrapText="1"/>
    </xf>
    <xf numFmtId="14" fontId="3" fillId="4" borderId="27" xfId="0" applyNumberFormat="1" applyFont="1" applyFill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4" fontId="3" fillId="0" borderId="28" xfId="0" applyNumberFormat="1" applyFont="1" applyFill="1" applyBorder="1" applyAlignment="1">
      <alignment horizontal="center" vertical="center"/>
    </xf>
    <xf numFmtId="9" fontId="3" fillId="3" borderId="28" xfId="0" applyNumberFormat="1" applyFont="1" applyFill="1" applyBorder="1" applyAlignment="1">
      <alignment horizontal="center" vertical="center" wrapText="1"/>
    </xf>
    <xf numFmtId="4" fontId="3" fillId="3" borderId="28" xfId="0" applyNumberFormat="1" applyFont="1" applyFill="1" applyBorder="1" applyAlignment="1">
      <alignment horizontal="center" vertical="center" wrapText="1"/>
    </xf>
    <xf numFmtId="4" fontId="3" fillId="0" borderId="28" xfId="0" applyNumberFormat="1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14" fontId="3" fillId="0" borderId="29" xfId="0" applyNumberFormat="1" applyFont="1" applyBorder="1" applyAlignment="1">
      <alignment horizontal="center" vertical="center" wrapText="1"/>
    </xf>
    <xf numFmtId="14" fontId="3" fillId="0" borderId="28" xfId="0" applyNumberFormat="1" applyFont="1" applyBorder="1" applyAlignment="1">
      <alignment horizontal="center" vertical="center" wrapText="1"/>
    </xf>
    <xf numFmtId="14" fontId="3" fillId="4" borderId="29" xfId="0" applyNumberFormat="1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4" fontId="3" fillId="0" borderId="30" xfId="0" applyNumberFormat="1" applyFont="1" applyFill="1" applyBorder="1" applyAlignment="1">
      <alignment horizontal="center" vertical="center"/>
    </xf>
    <xf numFmtId="9" fontId="3" fillId="3" borderId="30" xfId="0" applyNumberFormat="1" applyFont="1" applyFill="1" applyBorder="1" applyAlignment="1">
      <alignment horizontal="center" vertical="center" wrapText="1"/>
    </xf>
    <xf numFmtId="4" fontId="3" fillId="3" borderId="30" xfId="0" applyNumberFormat="1" applyFont="1" applyFill="1" applyBorder="1" applyAlignment="1">
      <alignment horizontal="center" vertical="center" wrapText="1"/>
    </xf>
    <xf numFmtId="4" fontId="3" fillId="0" borderId="30" xfId="0" applyNumberFormat="1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14" fontId="3" fillId="0" borderId="31" xfId="0" applyNumberFormat="1" applyFont="1" applyBorder="1" applyAlignment="1">
      <alignment horizontal="center" vertical="center" wrapText="1"/>
    </xf>
    <xf numFmtId="14" fontId="3" fillId="0" borderId="30" xfId="0" applyNumberFormat="1" applyFont="1" applyBorder="1" applyAlignment="1">
      <alignment horizontal="center" vertical="center" wrapText="1"/>
    </xf>
    <xf numFmtId="14" fontId="3" fillId="4" borderId="31" xfId="0" applyNumberFormat="1" applyFont="1" applyFill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4" fontId="3" fillId="0" borderId="32" xfId="0" applyNumberFormat="1" applyFont="1" applyFill="1" applyBorder="1" applyAlignment="1">
      <alignment horizontal="center" vertical="center"/>
    </xf>
    <xf numFmtId="9" fontId="3" fillId="0" borderId="32" xfId="0" applyNumberFormat="1" applyFont="1" applyFill="1" applyBorder="1" applyAlignment="1">
      <alignment horizontal="center" vertical="center" wrapText="1"/>
    </xf>
    <xf numFmtId="4" fontId="3" fillId="0" borderId="32" xfId="0" applyNumberFormat="1" applyFont="1" applyFill="1" applyBorder="1" applyAlignment="1">
      <alignment horizontal="center" vertical="center" wrapText="1"/>
    </xf>
    <xf numFmtId="14" fontId="3" fillId="0" borderId="33" xfId="0" applyNumberFormat="1" applyFont="1" applyFill="1" applyBorder="1" applyAlignment="1">
      <alignment horizontal="center" vertical="center" wrapText="1"/>
    </xf>
    <xf numFmtId="14" fontId="3" fillId="0" borderId="32" xfId="0" applyNumberFormat="1" applyFont="1" applyFill="1" applyBorder="1" applyAlignment="1">
      <alignment horizontal="center" vertical="center" wrapText="1"/>
    </xf>
    <xf numFmtId="14" fontId="3" fillId="0" borderId="33" xfId="0" applyNumberFormat="1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4" fontId="3" fillId="0" borderId="34" xfId="0" applyNumberFormat="1" applyFont="1" applyFill="1" applyBorder="1" applyAlignment="1">
      <alignment horizontal="center" vertical="center"/>
    </xf>
    <xf numFmtId="9" fontId="3" fillId="3" borderId="34" xfId="0" applyNumberFormat="1" applyFont="1" applyFill="1" applyBorder="1" applyAlignment="1">
      <alignment horizontal="center" vertical="center" wrapText="1"/>
    </xf>
    <xf numFmtId="4" fontId="3" fillId="0" borderId="34" xfId="0" applyNumberFormat="1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14" fontId="3" fillId="4" borderId="35" xfId="0" applyNumberFormat="1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4" fontId="3" fillId="0" borderId="36" xfId="0" applyNumberFormat="1" applyFont="1" applyFill="1" applyBorder="1" applyAlignment="1">
      <alignment horizontal="center" vertical="center"/>
    </xf>
    <xf numFmtId="9" fontId="3" fillId="3" borderId="36" xfId="0" applyNumberFormat="1" applyFont="1" applyFill="1" applyBorder="1" applyAlignment="1">
      <alignment horizontal="center" vertical="center" wrapText="1"/>
    </xf>
    <xf numFmtId="4" fontId="3" fillId="0" borderId="36" xfId="0" applyNumberFormat="1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14" fontId="3" fillId="0" borderId="37" xfId="0" applyNumberFormat="1" applyFont="1" applyBorder="1" applyAlignment="1">
      <alignment horizontal="center" vertical="center" wrapText="1"/>
    </xf>
    <xf numFmtId="14" fontId="3" fillId="0" borderId="36" xfId="0" applyNumberFormat="1" applyFont="1" applyBorder="1" applyAlignment="1">
      <alignment horizontal="center" vertical="center" wrapText="1"/>
    </xf>
    <xf numFmtId="14" fontId="3" fillId="4" borderId="37" xfId="0" applyNumberFormat="1" applyFont="1" applyFill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4" fontId="3" fillId="0" borderId="38" xfId="0" applyNumberFormat="1" applyFont="1" applyFill="1" applyBorder="1" applyAlignment="1">
      <alignment horizontal="center" vertical="center"/>
    </xf>
    <xf numFmtId="9" fontId="3" fillId="3" borderId="38" xfId="0" applyNumberFormat="1" applyFont="1" applyFill="1" applyBorder="1" applyAlignment="1">
      <alignment horizontal="center" vertical="center" wrapText="1"/>
    </xf>
    <xf numFmtId="4" fontId="3" fillId="0" borderId="38" xfId="0" applyNumberFormat="1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14" fontId="3" fillId="0" borderId="39" xfId="0" applyNumberFormat="1" applyFont="1" applyBorder="1" applyAlignment="1">
      <alignment horizontal="center" vertical="center" wrapText="1"/>
    </xf>
    <xf numFmtId="14" fontId="3" fillId="0" borderId="38" xfId="0" applyNumberFormat="1" applyFont="1" applyBorder="1" applyAlignment="1">
      <alignment horizontal="center" vertical="center" wrapText="1"/>
    </xf>
    <xf numFmtId="14" fontId="3" fillId="4" borderId="39" xfId="0" applyNumberFormat="1" applyFont="1" applyFill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9" fontId="3" fillId="3" borderId="40" xfId="0" applyNumberFormat="1" applyFont="1" applyFill="1" applyBorder="1" applyAlignment="1">
      <alignment horizontal="center" vertical="center" wrapText="1"/>
    </xf>
    <xf numFmtId="4" fontId="3" fillId="0" borderId="40" xfId="0" applyNumberFormat="1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14" fontId="3" fillId="0" borderId="40" xfId="0" applyNumberFormat="1" applyFont="1" applyBorder="1" applyAlignment="1">
      <alignment horizontal="center" vertical="center" wrapText="1"/>
    </xf>
    <xf numFmtId="14" fontId="3" fillId="0" borderId="41" xfId="0" applyNumberFormat="1" applyFont="1" applyBorder="1" applyAlignment="1">
      <alignment horizontal="center" vertical="center" wrapText="1"/>
    </xf>
    <xf numFmtId="14" fontId="3" fillId="4" borderId="41" xfId="0" applyNumberFormat="1" applyFont="1" applyFill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9" fontId="3" fillId="3" borderId="32" xfId="0" applyNumberFormat="1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14" fontId="3" fillId="4" borderId="33" xfId="0" applyNumberFormat="1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14" fontId="3" fillId="4" borderId="28" xfId="0" applyNumberFormat="1" applyFont="1" applyFill="1" applyBorder="1" applyAlignment="1">
      <alignment horizontal="center" vertical="center" wrapText="1"/>
    </xf>
    <xf numFmtId="4" fontId="23" fillId="0" borderId="28" xfId="3" applyNumberFormat="1" applyFont="1" applyFill="1" applyBorder="1" applyAlignment="1" applyProtection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0" fillId="0" borderId="28" xfId="0" applyFont="1" applyFill="1" applyBorder="1" applyAlignment="1">
      <alignment horizontal="center" vertical="center" wrapText="1"/>
    </xf>
    <xf numFmtId="4" fontId="0" fillId="0" borderId="28" xfId="0" applyNumberFormat="1" applyFont="1" applyFill="1" applyBorder="1" applyAlignment="1">
      <alignment horizontal="center" vertical="center" wrapText="1"/>
    </xf>
    <xf numFmtId="9" fontId="3" fillId="0" borderId="28" xfId="0" applyNumberFormat="1" applyFont="1" applyFill="1" applyBorder="1" applyAlignment="1">
      <alignment horizontal="center" vertical="center" wrapText="1"/>
    </xf>
    <xf numFmtId="14" fontId="3" fillId="0" borderId="29" xfId="0" applyNumberFormat="1" applyFont="1" applyFill="1" applyBorder="1" applyAlignment="1">
      <alignment horizontal="center" vertical="center" wrapText="1"/>
    </xf>
    <xf numFmtId="0" fontId="0" fillId="0" borderId="43" xfId="0" applyFont="1" applyFill="1" applyBorder="1" applyAlignment="1">
      <alignment horizontal="center" vertical="center" wrapText="1"/>
    </xf>
    <xf numFmtId="0" fontId="0" fillId="0" borderId="33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0" fillId="0" borderId="44" xfId="0" applyFont="1" applyFill="1" applyBorder="1" applyAlignment="1">
      <alignment horizontal="center" vertical="center" wrapText="1"/>
    </xf>
    <xf numFmtId="4" fontId="26" fillId="0" borderId="28" xfId="0" applyNumberFormat="1" applyFont="1" applyFill="1" applyBorder="1" applyAlignment="1">
      <alignment horizontal="center" vertical="center" wrapText="1"/>
    </xf>
    <xf numFmtId="0" fontId="0" fillId="0" borderId="45" xfId="0" applyFont="1" applyFill="1" applyBorder="1" applyAlignment="1">
      <alignment horizontal="center" vertical="center" wrapText="1"/>
    </xf>
    <xf numFmtId="4" fontId="26" fillId="0" borderId="43" xfId="0" applyNumberFormat="1" applyFont="1" applyFill="1" applyBorder="1" applyAlignment="1">
      <alignment horizontal="center" vertical="center" wrapText="1"/>
    </xf>
    <xf numFmtId="4" fontId="3" fillId="3" borderId="43" xfId="0" applyNumberFormat="1" applyFont="1" applyFill="1" applyBorder="1" applyAlignment="1">
      <alignment horizontal="center" vertical="center" wrapText="1"/>
    </xf>
    <xf numFmtId="4" fontId="26" fillId="0" borderId="42" xfId="0" applyNumberFormat="1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4" fontId="0" fillId="0" borderId="42" xfId="0" applyNumberFormat="1" applyFont="1" applyFill="1" applyBorder="1" applyAlignment="1">
      <alignment horizontal="center" vertical="center" wrapText="1"/>
    </xf>
    <xf numFmtId="9" fontId="0" fillId="0" borderId="28" xfId="0" applyNumberFormat="1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4" fontId="0" fillId="0" borderId="28" xfId="0" applyNumberFormat="1" applyFont="1" applyFill="1" applyBorder="1" applyAlignment="1">
      <alignment horizontal="center" vertical="center"/>
    </xf>
    <xf numFmtId="4" fontId="0" fillId="9" borderId="28" xfId="0" applyNumberFormat="1" applyFont="1" applyFill="1" applyBorder="1" applyAlignment="1">
      <alignment horizontal="center" vertical="center" wrapText="1"/>
    </xf>
    <xf numFmtId="0" fontId="0" fillId="9" borderId="28" xfId="0" applyFont="1" applyFill="1" applyBorder="1" applyAlignment="1">
      <alignment horizontal="center" vertical="center" wrapText="1"/>
    </xf>
    <xf numFmtId="4" fontId="27" fillId="0" borderId="28" xfId="0" applyNumberFormat="1" applyFont="1" applyFill="1" applyBorder="1" applyAlignment="1">
      <alignment horizontal="center" vertical="center" wrapText="1"/>
    </xf>
    <xf numFmtId="9" fontId="27" fillId="0" borderId="28" xfId="0" applyNumberFormat="1" applyFont="1" applyFill="1" applyBorder="1" applyAlignment="1">
      <alignment horizontal="center" vertical="center" wrapText="1"/>
    </xf>
    <xf numFmtId="4" fontId="27" fillId="0" borderId="28" xfId="0" applyNumberFormat="1" applyFont="1" applyFill="1" applyBorder="1" applyAlignment="1">
      <alignment horizontal="center" vertical="center"/>
    </xf>
    <xf numFmtId="9" fontId="0" fillId="9" borderId="28" xfId="0" applyNumberFormat="1" applyFont="1" applyFill="1" applyBorder="1" applyAlignment="1">
      <alignment horizontal="center" vertical="center" wrapText="1"/>
    </xf>
    <xf numFmtId="4" fontId="0" fillId="9" borderId="28" xfId="0" applyNumberFormat="1" applyFont="1" applyFill="1" applyBorder="1" applyAlignment="1">
      <alignment horizontal="center" vertical="center"/>
    </xf>
    <xf numFmtId="14" fontId="3" fillId="0" borderId="28" xfId="0" applyNumberFormat="1" applyFont="1" applyBorder="1" applyAlignment="1">
      <alignment horizontal="center"/>
    </xf>
    <xf numFmtId="4" fontId="1" fillId="0" borderId="28" xfId="0" applyNumberFormat="1" applyFont="1" applyFill="1" applyBorder="1" applyAlignment="1">
      <alignment horizontal="center" vertical="center" wrapText="1"/>
    </xf>
    <xf numFmtId="14" fontId="0" fillId="0" borderId="28" xfId="0" applyNumberFormat="1" applyFont="1" applyFill="1" applyBorder="1" applyAlignment="1">
      <alignment horizontal="center" vertical="center" wrapText="1"/>
    </xf>
    <xf numFmtId="14" fontId="0" fillId="0" borderId="28" xfId="0" applyNumberFormat="1" applyFill="1" applyBorder="1" applyAlignment="1">
      <alignment horizontal="center" vertical="center" wrapText="1"/>
    </xf>
    <xf numFmtId="14" fontId="3" fillId="0" borderId="28" xfId="0" applyNumberFormat="1" applyFont="1" applyFill="1" applyBorder="1" applyAlignment="1">
      <alignment horizontal="center" vertical="center" wrapText="1"/>
    </xf>
    <xf numFmtId="14" fontId="3" fillId="0" borderId="20" xfId="0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/>
    </xf>
    <xf numFmtId="4" fontId="3" fillId="0" borderId="12" xfId="0" applyNumberFormat="1" applyFont="1" applyFill="1" applyBorder="1" applyAlignment="1">
      <alignment horizontal="center" vertical="center" wrapText="1"/>
    </xf>
    <xf numFmtId="9" fontId="3" fillId="0" borderId="11" xfId="0" applyNumberFormat="1" applyFont="1" applyFill="1" applyBorder="1" applyAlignment="1">
      <alignment horizontal="center" vertical="center" wrapText="1"/>
    </xf>
    <xf numFmtId="14" fontId="3" fillId="0" borderId="11" xfId="0" applyNumberFormat="1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21" fillId="6" borderId="48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horizontal="center" vertical="center"/>
    </xf>
    <xf numFmtId="0" fontId="16" fillId="6" borderId="48" xfId="0" applyFont="1" applyFill="1" applyBorder="1" applyAlignment="1">
      <alignment horizontal="center" vertical="center" wrapText="1"/>
    </xf>
    <xf numFmtId="4" fontId="17" fillId="6" borderId="11" xfId="0" applyNumberFormat="1" applyFont="1" applyFill="1" applyBorder="1" applyAlignment="1">
      <alignment horizontal="center" vertical="center" wrapText="1"/>
    </xf>
    <xf numFmtId="9" fontId="17" fillId="6" borderId="11" xfId="0" applyNumberFormat="1" applyFont="1" applyFill="1" applyBorder="1" applyAlignment="1">
      <alignment horizontal="center" vertical="center" wrapText="1"/>
    </xf>
    <xf numFmtId="4" fontId="21" fillId="6" borderId="11" xfId="0" applyNumberFormat="1" applyFont="1" applyFill="1" applyBorder="1" applyAlignment="1">
      <alignment vertical="center" wrapText="1"/>
    </xf>
    <xf numFmtId="9" fontId="21" fillId="6" borderId="12" xfId="0" applyNumberFormat="1" applyFont="1" applyFill="1" applyBorder="1" applyAlignment="1">
      <alignment horizontal="center" vertical="center" wrapText="1"/>
    </xf>
    <xf numFmtId="0" fontId="0" fillId="0" borderId="40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horizontal="center" vertical="center" wrapText="1"/>
    </xf>
    <xf numFmtId="4" fontId="0" fillId="0" borderId="40" xfId="0" applyNumberFormat="1" applyFont="1" applyFill="1" applyBorder="1" applyAlignment="1">
      <alignment horizontal="center" vertical="center" wrapText="1"/>
    </xf>
    <xf numFmtId="9" fontId="0" fillId="0" borderId="40" xfId="0" applyNumberFormat="1" applyFont="1" applyFill="1" applyBorder="1" applyAlignment="1">
      <alignment horizontal="center" vertical="center" wrapText="1"/>
    </xf>
    <xf numFmtId="4" fontId="0" fillId="0" borderId="40" xfId="0" applyNumberFormat="1" applyFont="1" applyFill="1" applyBorder="1" applyAlignment="1">
      <alignment horizontal="center" vertical="center"/>
    </xf>
    <xf numFmtId="0" fontId="0" fillId="0" borderId="43" xfId="0" applyFont="1" applyFill="1" applyBorder="1" applyAlignment="1">
      <alignment horizontal="center" vertical="center"/>
    </xf>
    <xf numFmtId="14" fontId="3" fillId="4" borderId="40" xfId="0" applyNumberFormat="1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4" fontId="0" fillId="0" borderId="41" xfId="0" applyNumberFormat="1" applyFont="1" applyFill="1" applyBorder="1" applyAlignment="1">
      <alignment horizontal="center" vertical="center" wrapText="1"/>
    </xf>
    <xf numFmtId="9" fontId="30" fillId="0" borderId="40" xfId="311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 wrapText="1"/>
    </xf>
    <xf numFmtId="4" fontId="17" fillId="6" borderId="40" xfId="0" applyNumberFormat="1" applyFont="1" applyFill="1" applyBorder="1" applyAlignment="1">
      <alignment horizontal="center" vertical="center" wrapText="1"/>
    </xf>
    <xf numFmtId="9" fontId="17" fillId="6" borderId="40" xfId="0" applyNumberFormat="1" applyFont="1" applyFill="1" applyBorder="1" applyAlignment="1">
      <alignment horizontal="center" vertical="center" wrapText="1"/>
    </xf>
    <xf numFmtId="4" fontId="16" fillId="6" borderId="40" xfId="0" applyNumberFormat="1" applyFont="1" applyFill="1" applyBorder="1" applyAlignment="1">
      <alignment horizontal="center" vertical="center" wrapText="1"/>
    </xf>
    <xf numFmtId="0" fontId="3" fillId="9" borderId="40" xfId="0" applyFont="1" applyFill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14" fontId="3" fillId="0" borderId="40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4" fontId="29" fillId="7" borderId="40" xfId="0" applyNumberFormat="1" applyFont="1" applyFill="1" applyBorder="1" applyAlignment="1">
      <alignment horizontal="center" vertical="center" wrapText="1"/>
    </xf>
    <xf numFmtId="9" fontId="29" fillId="7" borderId="40" xfId="0" applyNumberFormat="1" applyFont="1" applyFill="1" applyBorder="1" applyAlignment="1">
      <alignment horizontal="center" vertical="center" wrapText="1"/>
    </xf>
    <xf numFmtId="4" fontId="28" fillId="7" borderId="40" xfId="0" applyNumberFormat="1" applyFont="1" applyFill="1" applyBorder="1" applyAlignment="1">
      <alignment horizontal="center" vertical="center" wrapText="1"/>
    </xf>
    <xf numFmtId="4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 vertical="center" wrapText="1"/>
    </xf>
    <xf numFmtId="3" fontId="8" fillId="6" borderId="10" xfId="0" applyNumberFormat="1" applyFont="1" applyFill="1" applyBorder="1" applyAlignment="1">
      <alignment horizontal="center" vertical="center" wrapText="1"/>
    </xf>
    <xf numFmtId="0" fontId="0" fillId="0" borderId="40" xfId="0" applyFont="1" applyFill="1" applyBorder="1"/>
    <xf numFmtId="167" fontId="0" fillId="0" borderId="40" xfId="0" applyNumberFormat="1" applyFont="1" applyFill="1" applyBorder="1" applyAlignment="1">
      <alignment horizontal="center" vertical="center" wrapText="1"/>
    </xf>
    <xf numFmtId="14" fontId="0" fillId="0" borderId="40" xfId="0" applyNumberFormat="1" applyFont="1" applyFill="1" applyBorder="1" applyAlignment="1">
      <alignment horizontal="center" vertical="center"/>
    </xf>
    <xf numFmtId="0" fontId="3" fillId="0" borderId="48" xfId="0" applyFont="1" applyFill="1" applyBorder="1" applyAlignment="1">
      <alignment horizontal="center" vertical="center" wrapText="1"/>
    </xf>
    <xf numFmtId="0" fontId="0" fillId="0" borderId="41" xfId="0" applyFont="1" applyFill="1" applyBorder="1"/>
    <xf numFmtId="4" fontId="0" fillId="0" borderId="43" xfId="0" applyNumberFormat="1" applyFont="1" applyFill="1" applyBorder="1" applyAlignment="1">
      <alignment horizontal="center" vertical="center" wrapText="1"/>
    </xf>
    <xf numFmtId="9" fontId="30" fillId="0" borderId="43" xfId="311" applyFont="1" applyFill="1" applyBorder="1" applyAlignment="1">
      <alignment horizontal="center" vertical="center"/>
    </xf>
    <xf numFmtId="4" fontId="16" fillId="6" borderId="40" xfId="0" applyNumberFormat="1" applyFont="1" applyFill="1" applyBorder="1" applyAlignment="1">
      <alignment horizontal="center" vertical="center"/>
    </xf>
    <xf numFmtId="9" fontId="30" fillId="6" borderId="40" xfId="311" applyFont="1" applyFill="1" applyBorder="1" applyAlignment="1">
      <alignment horizontal="center" vertical="center"/>
    </xf>
    <xf numFmtId="0" fontId="0" fillId="0" borderId="40" xfId="0" applyBorder="1"/>
    <xf numFmtId="3" fontId="8" fillId="6" borderId="40" xfId="0" applyNumberFormat="1" applyFont="1" applyFill="1" applyBorder="1" applyAlignment="1">
      <alignment horizontal="center" vertical="center" wrapText="1"/>
    </xf>
    <xf numFmtId="4" fontId="12" fillId="5" borderId="14" xfId="0" applyNumberFormat="1" applyFont="1" applyFill="1" applyBorder="1" applyAlignment="1">
      <alignment horizontal="center" vertical="center"/>
    </xf>
    <xf numFmtId="0" fontId="3" fillId="0" borderId="40" xfId="0" applyFont="1" applyFill="1" applyBorder="1" applyAlignment="1">
      <alignment horizontal="center" vertical="center"/>
    </xf>
    <xf numFmtId="9" fontId="3" fillId="0" borderId="40" xfId="0" applyNumberFormat="1" applyFont="1" applyFill="1" applyBorder="1" applyAlignment="1">
      <alignment horizontal="center" vertical="center" wrapText="1"/>
    </xf>
    <xf numFmtId="14" fontId="0" fillId="0" borderId="40" xfId="0" applyNumberFormat="1" applyFont="1" applyFill="1" applyBorder="1" applyAlignment="1">
      <alignment horizontal="center" vertical="center" wrapText="1"/>
    </xf>
    <xf numFmtId="14" fontId="0" fillId="0" borderId="0" xfId="0" applyNumberFormat="1" applyFont="1" applyFill="1" applyBorder="1" applyAlignment="1">
      <alignment horizontal="center" vertical="center" wrapText="1"/>
    </xf>
    <xf numFmtId="49" fontId="24" fillId="8" borderId="50" xfId="0" applyNumberFormat="1" applyFont="1" applyFill="1" applyBorder="1" applyAlignment="1">
      <alignment horizontal="center" vertical="center"/>
    </xf>
    <xf numFmtId="0" fontId="27" fillId="0" borderId="40" xfId="0" applyFont="1" applyFill="1" applyBorder="1" applyAlignment="1">
      <alignment horizontal="center" vertical="center" wrapText="1"/>
    </xf>
    <xf numFmtId="0" fontId="0" fillId="0" borderId="52" xfId="0" applyFont="1" applyFill="1" applyBorder="1" applyAlignment="1">
      <alignment horizontal="center" vertical="center" wrapText="1"/>
    </xf>
    <xf numFmtId="4" fontId="0" fillId="0" borderId="52" xfId="0" applyNumberFormat="1" applyFont="1" applyFill="1" applyBorder="1" applyAlignment="1">
      <alignment horizontal="center" vertical="center" wrapText="1"/>
    </xf>
    <xf numFmtId="14" fontId="3" fillId="4" borderId="52" xfId="0" applyNumberFormat="1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14" fontId="3" fillId="0" borderId="0" xfId="0" applyNumberFormat="1" applyFont="1" applyFill="1" applyBorder="1" applyAlignment="1">
      <alignment horizontal="center" vertical="center" wrapText="1"/>
    </xf>
    <xf numFmtId="14" fontId="27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top"/>
    </xf>
    <xf numFmtId="4" fontId="0" fillId="0" borderId="51" xfId="0" applyNumberFormat="1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14" fontId="0" fillId="0" borderId="11" xfId="0" applyNumberFormat="1" applyFont="1" applyFill="1" applyBorder="1" applyAlignment="1">
      <alignment horizontal="center" vertical="center" wrapText="1"/>
    </xf>
    <xf numFmtId="14" fontId="0" fillId="0" borderId="54" xfId="0" applyNumberFormat="1" applyFont="1" applyFill="1" applyBorder="1" applyAlignment="1">
      <alignment horizontal="center" vertical="center" wrapText="1"/>
    </xf>
    <xf numFmtId="4" fontId="4" fillId="5" borderId="13" xfId="0" applyNumberFormat="1" applyFont="1" applyFill="1" applyBorder="1" applyAlignment="1">
      <alignment horizontal="center" vertical="center"/>
    </xf>
    <xf numFmtId="10" fontId="4" fillId="11" borderId="40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 wrapText="1"/>
    </xf>
    <xf numFmtId="14" fontId="0" fillId="0" borderId="52" xfId="0" applyNumberFormat="1" applyFont="1" applyFill="1" applyBorder="1" applyAlignment="1">
      <alignment horizontal="center" vertical="center" wrapText="1"/>
    </xf>
    <xf numFmtId="14" fontId="3" fillId="0" borderId="52" xfId="0" applyNumberFormat="1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49" fontId="3" fillId="8" borderId="19" xfId="0" applyNumberFormat="1" applyFont="1" applyFill="1" applyBorder="1" applyAlignment="1">
      <alignment horizontal="center" vertical="center"/>
    </xf>
    <xf numFmtId="4" fontId="3" fillId="0" borderId="40" xfId="0" applyNumberFormat="1" applyFont="1" applyFill="1" applyBorder="1" applyAlignment="1">
      <alignment horizontal="center" vertical="center"/>
    </xf>
    <xf numFmtId="16" fontId="3" fillId="3" borderId="20" xfId="0" applyNumberFormat="1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4" fontId="3" fillId="0" borderId="52" xfId="0" applyNumberFormat="1" applyFont="1" applyFill="1" applyBorder="1" applyAlignment="1">
      <alignment horizontal="center" vertical="center" wrapText="1"/>
    </xf>
    <xf numFmtId="14" fontId="0" fillId="0" borderId="10" xfId="0" applyNumberFormat="1" applyFont="1" applyFill="1" applyBorder="1" applyAlignment="1">
      <alignment horizontal="center" vertical="center" wrapText="1"/>
    </xf>
    <xf numFmtId="9" fontId="3" fillId="0" borderId="52" xfId="0" applyNumberFormat="1" applyFont="1" applyFill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9" fontId="30" fillId="0" borderId="52" xfId="311" applyFont="1" applyFill="1" applyBorder="1" applyAlignment="1">
      <alignment horizontal="center" vertical="center"/>
    </xf>
    <xf numFmtId="0" fontId="3" fillId="0" borderId="52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/>
    </xf>
    <xf numFmtId="14" fontId="27" fillId="0" borderId="52" xfId="0" applyNumberFormat="1" applyFont="1" applyFill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3" fontId="8" fillId="7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4" fontId="0" fillId="0" borderId="54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4" fontId="8" fillId="0" borderId="52" xfId="0" applyNumberFormat="1" applyFont="1" applyBorder="1" applyAlignment="1">
      <alignment horizontal="center" vertical="center"/>
    </xf>
    <xf numFmtId="4" fontId="31" fillId="0" borderId="52" xfId="0" applyNumberFormat="1" applyFont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 wrapText="1"/>
    </xf>
    <xf numFmtId="4" fontId="0" fillId="0" borderId="2" xfId="0" applyNumberFormat="1" applyFont="1" applyFill="1" applyBorder="1" applyAlignment="1">
      <alignment horizontal="center" vertical="center" wrapText="1"/>
    </xf>
    <xf numFmtId="0" fontId="0" fillId="0" borderId="52" xfId="0" applyFont="1" applyFill="1" applyBorder="1" applyAlignment="1">
      <alignment horizontal="center" vertical="center"/>
    </xf>
    <xf numFmtId="4" fontId="1" fillId="0" borderId="52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top"/>
    </xf>
    <xf numFmtId="164" fontId="33" fillId="0" borderId="0" xfId="1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 wrapText="1"/>
    </xf>
    <xf numFmtId="0" fontId="23" fillId="0" borderId="42" xfId="0" applyFont="1" applyFill="1" applyBorder="1" applyAlignment="1">
      <alignment horizontal="center" vertical="center" wrapText="1"/>
    </xf>
    <xf numFmtId="0" fontId="23" fillId="0" borderId="43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 wrapText="1"/>
    </xf>
    <xf numFmtId="0" fontId="17" fillId="6" borderId="48" xfId="0" applyFont="1" applyFill="1" applyBorder="1" applyAlignment="1">
      <alignment horizontal="center" vertical="center"/>
    </xf>
    <xf numFmtId="0" fontId="17" fillId="6" borderId="4" xfId="0" applyFont="1" applyFill="1" applyBorder="1" applyAlignment="1">
      <alignment horizontal="center" vertical="center"/>
    </xf>
    <xf numFmtId="0" fontId="3" fillId="0" borderId="4" xfId="0" applyFont="1" applyBorder="1"/>
    <xf numFmtId="0" fontId="34" fillId="6" borderId="48" xfId="0" applyFont="1" applyFill="1" applyBorder="1" applyAlignment="1">
      <alignment vertical="center" wrapText="1"/>
    </xf>
    <xf numFmtId="164" fontId="23" fillId="0" borderId="0" xfId="1" applyFont="1"/>
    <xf numFmtId="0" fontId="2" fillId="0" borderId="52" xfId="0" applyFont="1" applyBorder="1" applyAlignment="1">
      <alignment horizontal="center" vertical="center" wrapText="1"/>
    </xf>
    <xf numFmtId="4" fontId="4" fillId="0" borderId="52" xfId="0" applyNumberFormat="1" applyFont="1" applyFill="1" applyBorder="1" applyAlignment="1">
      <alignment horizontal="center" vertical="center"/>
    </xf>
    <xf numFmtId="0" fontId="0" fillId="0" borderId="52" xfId="0" applyFont="1" applyBorder="1" applyAlignment="1">
      <alignment horizontal="center" vertical="center" wrapText="1"/>
    </xf>
    <xf numFmtId="0" fontId="0" fillId="0" borderId="52" xfId="0" applyFont="1" applyBorder="1" applyAlignment="1">
      <alignment horizontal="center" vertical="center"/>
    </xf>
    <xf numFmtId="14" fontId="27" fillId="0" borderId="1" xfId="0" applyNumberFormat="1" applyFont="1" applyFill="1" applyBorder="1" applyAlignment="1">
      <alignment horizontal="center" vertical="center" wrapText="1"/>
    </xf>
    <xf numFmtId="14" fontId="36" fillId="4" borderId="40" xfId="0" applyNumberFormat="1" applyFont="1" applyFill="1" applyBorder="1" applyAlignment="1">
      <alignment horizontal="center" vertical="center" wrapText="1"/>
    </xf>
    <xf numFmtId="4" fontId="36" fillId="0" borderId="52" xfId="0" applyNumberFormat="1" applyFont="1" applyFill="1" applyBorder="1" applyAlignment="1">
      <alignment horizontal="center" vertical="center" wrapText="1"/>
    </xf>
    <xf numFmtId="4" fontId="0" fillId="0" borderId="2" xfId="0" applyNumberFormat="1" applyFont="1" applyBorder="1" applyAlignment="1">
      <alignment horizontal="center" vertical="center"/>
    </xf>
    <xf numFmtId="4" fontId="0" fillId="0" borderId="51" xfId="0" applyNumberFormat="1" applyFont="1" applyBorder="1" applyAlignment="1">
      <alignment horizontal="center" vertical="center"/>
    </xf>
    <xf numFmtId="4" fontId="17" fillId="7" borderId="2" xfId="0" applyNumberFormat="1" applyFont="1" applyFill="1" applyBorder="1" applyAlignment="1">
      <alignment horizontal="center" vertical="center" wrapText="1"/>
    </xf>
    <xf numFmtId="4" fontId="3" fillId="0" borderId="51" xfId="0" applyNumberFormat="1" applyFont="1" applyFill="1" applyBorder="1" applyAlignment="1">
      <alignment horizontal="center" vertical="center" wrapText="1"/>
    </xf>
    <xf numFmtId="4" fontId="28" fillId="7" borderId="54" xfId="0" applyNumberFormat="1" applyFont="1" applyFill="1" applyBorder="1" applyAlignment="1">
      <alignment horizontal="center" vertical="center" wrapText="1"/>
    </xf>
    <xf numFmtId="9" fontId="29" fillId="7" borderId="54" xfId="0" applyNumberFormat="1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0" fontId="0" fillId="0" borderId="54" xfId="0" applyFont="1" applyFill="1" applyBorder="1" applyAlignment="1">
      <alignment horizontal="center" vertical="center" wrapText="1"/>
    </xf>
    <xf numFmtId="0" fontId="0" fillId="0" borderId="54" xfId="0" applyFont="1" applyBorder="1" applyAlignment="1">
      <alignment horizontal="center" vertical="center" wrapText="1"/>
    </xf>
    <xf numFmtId="14" fontId="3" fillId="4" borderId="54" xfId="0" applyNumberFormat="1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/>
    </xf>
    <xf numFmtId="4" fontId="3" fillId="0" borderId="54" xfId="0" applyNumberFormat="1" applyFont="1" applyFill="1" applyBorder="1" applyAlignment="1">
      <alignment horizontal="center" vertical="center" wrapText="1"/>
    </xf>
    <xf numFmtId="9" fontId="3" fillId="0" borderId="54" xfId="0" applyNumberFormat="1" applyFont="1" applyFill="1" applyBorder="1" applyAlignment="1">
      <alignment horizontal="center" vertical="center" wrapText="1"/>
    </xf>
    <xf numFmtId="14" fontId="3" fillId="0" borderId="54" xfId="0" applyNumberFormat="1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/>
    </xf>
    <xf numFmtId="4" fontId="3" fillId="0" borderId="56" xfId="0" applyNumberFormat="1" applyFont="1" applyFill="1" applyBorder="1" applyAlignment="1">
      <alignment horizontal="center" vertical="center" wrapText="1"/>
    </xf>
    <xf numFmtId="9" fontId="3" fillId="0" borderId="56" xfId="0" applyNumberFormat="1" applyFont="1" applyFill="1" applyBorder="1" applyAlignment="1">
      <alignment horizontal="center" vertical="center" wrapText="1"/>
    </xf>
    <xf numFmtId="14" fontId="3" fillId="0" borderId="56" xfId="0" applyNumberFormat="1" applyFont="1" applyFill="1" applyBorder="1" applyAlignment="1">
      <alignment horizontal="center" vertical="center" wrapText="1"/>
    </xf>
    <xf numFmtId="14" fontId="3" fillId="4" borderId="56" xfId="0" applyNumberFormat="1" applyFont="1" applyFill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21" fillId="6" borderId="57" xfId="0" applyFont="1" applyFill="1" applyBorder="1" applyAlignment="1">
      <alignment vertical="center" wrapText="1"/>
    </xf>
    <xf numFmtId="0" fontId="16" fillId="6" borderId="57" xfId="0" applyFont="1" applyFill="1" applyBorder="1" applyAlignment="1">
      <alignment horizontal="center" vertical="center"/>
    </xf>
    <xf numFmtId="0" fontId="16" fillId="6" borderId="57" xfId="0" applyFont="1" applyFill="1" applyBorder="1" applyAlignment="1">
      <alignment horizontal="center" vertical="center" wrapText="1"/>
    </xf>
    <xf numFmtId="0" fontId="17" fillId="6" borderId="57" xfId="0" applyFont="1" applyFill="1" applyBorder="1" applyAlignment="1">
      <alignment horizontal="center" vertical="center"/>
    </xf>
    <xf numFmtId="4" fontId="17" fillId="6" borderId="56" xfId="0" applyNumberFormat="1" applyFont="1" applyFill="1" applyBorder="1" applyAlignment="1">
      <alignment horizontal="center" vertical="center" wrapText="1"/>
    </xf>
    <xf numFmtId="9" fontId="17" fillId="6" borderId="56" xfId="0" applyNumberFormat="1" applyFont="1" applyFill="1" applyBorder="1" applyAlignment="1">
      <alignment horizontal="center" vertical="center" wrapText="1"/>
    </xf>
    <xf numFmtId="49" fontId="23" fillId="0" borderId="52" xfId="3" applyNumberFormat="1" applyFont="1" applyFill="1" applyBorder="1" applyAlignment="1" applyProtection="1">
      <alignment horizontal="center" vertical="center" wrapText="1"/>
    </xf>
    <xf numFmtId="4" fontId="0" fillId="0" borderId="52" xfId="0" applyNumberFormat="1" applyFont="1" applyBorder="1" applyAlignment="1">
      <alignment horizontal="center" vertical="center"/>
    </xf>
    <xf numFmtId="9" fontId="0" fillId="0" borderId="52" xfId="0" applyNumberFormat="1" applyFont="1" applyBorder="1" applyAlignment="1">
      <alignment horizontal="center" vertical="center"/>
    </xf>
    <xf numFmtId="9" fontId="0" fillId="0" borderId="52" xfId="0" applyNumberFormat="1" applyFont="1" applyFill="1" applyBorder="1" applyAlignment="1">
      <alignment horizontal="center" vertical="center" wrapText="1"/>
    </xf>
    <xf numFmtId="4" fontId="0" fillId="0" borderId="52" xfId="0" applyNumberFormat="1" applyFont="1" applyFill="1" applyBorder="1" applyAlignment="1">
      <alignment horizontal="center" vertical="center"/>
    </xf>
    <xf numFmtId="4" fontId="17" fillId="7" borderId="52" xfId="0" applyNumberFormat="1" applyFont="1" applyFill="1" applyBorder="1" applyAlignment="1">
      <alignment horizontal="center" vertical="center" wrapText="1"/>
    </xf>
    <xf numFmtId="9" fontId="17" fillId="7" borderId="52" xfId="0" applyNumberFormat="1" applyFont="1" applyFill="1" applyBorder="1" applyAlignment="1">
      <alignment horizontal="center" vertical="center" wrapText="1"/>
    </xf>
    <xf numFmtId="4" fontId="3" fillId="0" borderId="52" xfId="0" applyNumberFormat="1" applyFont="1" applyFill="1" applyBorder="1" applyAlignment="1">
      <alignment horizontal="center" vertical="center"/>
    </xf>
    <xf numFmtId="0" fontId="2" fillId="3" borderId="52" xfId="0" applyFont="1" applyFill="1" applyBorder="1" applyAlignment="1">
      <alignment horizontal="center" vertical="center" wrapText="1"/>
    </xf>
    <xf numFmtId="0" fontId="8" fillId="7" borderId="52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center" vertical="center" wrapText="1"/>
    </xf>
    <xf numFmtId="14" fontId="27" fillId="0" borderId="56" xfId="0" applyNumberFormat="1" applyFont="1" applyFill="1" applyBorder="1" applyAlignment="1">
      <alignment horizontal="center" vertical="center" wrapText="1"/>
    </xf>
    <xf numFmtId="14" fontId="0" fillId="0" borderId="56" xfId="0" applyNumberFormat="1" applyFont="1" applyFill="1" applyBorder="1" applyAlignment="1">
      <alignment horizontal="center" vertical="center" wrapText="1"/>
    </xf>
    <xf numFmtId="4" fontId="0" fillId="0" borderId="58" xfId="0" applyNumberFormat="1" applyFont="1" applyFill="1" applyBorder="1" applyAlignment="1">
      <alignment horizontal="center" vertical="center" wrapText="1"/>
    </xf>
    <xf numFmtId="0" fontId="2" fillId="0" borderId="52" xfId="0" applyFont="1" applyFill="1" applyBorder="1" applyAlignment="1">
      <alignment horizontal="center" vertical="center" wrapText="1"/>
    </xf>
    <xf numFmtId="4" fontId="23" fillId="0" borderId="8" xfId="3" applyNumberFormat="1" applyFont="1" applyFill="1" applyBorder="1" applyAlignment="1" applyProtection="1">
      <alignment horizontal="center" vertical="center" wrapText="1"/>
    </xf>
    <xf numFmtId="4" fontId="23" fillId="0" borderId="6" xfId="3" applyNumberFormat="1" applyFont="1" applyFill="1" applyBorder="1" applyAlignment="1" applyProtection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37" fillId="0" borderId="52" xfId="0" applyFont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9" fontId="38" fillId="0" borderId="52" xfId="311" applyFont="1" applyFill="1" applyBorder="1" applyAlignment="1">
      <alignment horizontal="center" vertical="center"/>
    </xf>
    <xf numFmtId="14" fontId="0" fillId="0" borderId="55" xfId="0" applyNumberFormat="1" applyFont="1" applyFill="1" applyBorder="1" applyAlignment="1">
      <alignment horizontal="center" vertical="center" wrapText="1"/>
    </xf>
    <xf numFmtId="14" fontId="27" fillId="0" borderId="10" xfId="0" applyNumberFormat="1" applyFont="1" applyFill="1" applyBorder="1" applyAlignment="1">
      <alignment horizontal="center" vertical="center" wrapText="1"/>
    </xf>
    <xf numFmtId="14" fontId="3" fillId="0" borderId="10" xfId="0" applyNumberFormat="1" applyFont="1" applyFill="1" applyBorder="1" applyAlignment="1">
      <alignment horizontal="center" vertical="center" wrapText="1"/>
    </xf>
    <xf numFmtId="4" fontId="0" fillId="0" borderId="56" xfId="0" applyNumberFormat="1" applyFont="1" applyFill="1" applyBorder="1" applyAlignment="1">
      <alignment horizontal="center" vertical="center" wrapText="1"/>
    </xf>
    <xf numFmtId="49" fontId="24" fillId="8" borderId="59" xfId="0" applyNumberFormat="1" applyFont="1" applyFill="1" applyBorder="1" applyAlignment="1">
      <alignment horizontal="center" vertical="center"/>
    </xf>
    <xf numFmtId="49" fontId="24" fillId="0" borderId="59" xfId="0" applyNumberFormat="1" applyFont="1" applyFill="1" applyBorder="1" applyAlignment="1">
      <alignment horizontal="center" vertical="center"/>
    </xf>
    <xf numFmtId="49" fontId="23" fillId="0" borderId="60" xfId="3" applyNumberFormat="1" applyFont="1" applyFill="1" applyBorder="1" applyAlignment="1" applyProtection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0" fillId="0" borderId="62" xfId="0" applyFont="1" applyFill="1" applyBorder="1" applyAlignment="1">
      <alignment horizontal="center" vertical="center" wrapText="1"/>
    </xf>
    <xf numFmtId="0" fontId="0" fillId="0" borderId="63" xfId="0" applyFont="1" applyFill="1" applyBorder="1" applyAlignment="1">
      <alignment horizontal="center" vertical="center" wrapText="1"/>
    </xf>
    <xf numFmtId="0" fontId="0" fillId="0" borderId="64" xfId="0" applyFont="1" applyFill="1" applyBorder="1" applyAlignment="1">
      <alignment horizontal="center" vertical="center" wrapText="1"/>
    </xf>
    <xf numFmtId="49" fontId="23" fillId="0" borderId="65" xfId="3" applyNumberFormat="1" applyFont="1" applyFill="1" applyBorder="1" applyAlignment="1" applyProtection="1">
      <alignment horizontal="center" vertical="center" wrapText="1"/>
    </xf>
    <xf numFmtId="49" fontId="23" fillId="0" borderId="61" xfId="3" applyNumberFormat="1" applyFont="1" applyFill="1" applyBorder="1" applyAlignment="1" applyProtection="1">
      <alignment horizontal="center" vertical="center" wrapText="1"/>
    </xf>
    <xf numFmtId="49" fontId="23" fillId="0" borderId="66" xfId="3" applyNumberFormat="1" applyFont="1" applyFill="1" applyBorder="1" applyAlignment="1" applyProtection="1">
      <alignment horizontal="center" vertical="center" wrapText="1"/>
    </xf>
    <xf numFmtId="0" fontId="0" fillId="0" borderId="67" xfId="0" applyFont="1" applyFill="1" applyBorder="1" applyAlignment="1">
      <alignment horizontal="center" vertical="center" wrapText="1"/>
    </xf>
    <xf numFmtId="0" fontId="0" fillId="0" borderId="61" xfId="0" applyFont="1" applyFill="1" applyBorder="1" applyAlignment="1">
      <alignment horizontal="center" vertical="center"/>
    </xf>
    <xf numFmtId="0" fontId="0" fillId="0" borderId="61" xfId="0" applyFont="1" applyFill="1" applyBorder="1" applyAlignment="1">
      <alignment horizontal="center" vertical="center" wrapText="1"/>
    </xf>
    <xf numFmtId="0" fontId="37" fillId="0" borderId="61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37" fillId="0" borderId="58" xfId="0" applyFont="1" applyBorder="1" applyAlignment="1">
      <alignment horizontal="center" vertical="center"/>
    </xf>
    <xf numFmtId="0" fontId="37" fillId="0" borderId="61" xfId="0" applyFont="1" applyFill="1" applyBorder="1" applyAlignment="1">
      <alignment horizontal="center" vertical="center"/>
    </xf>
    <xf numFmtId="0" fontId="6" fillId="2" borderId="68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49" fontId="24" fillId="8" borderId="61" xfId="0" applyNumberFormat="1" applyFont="1" applyFill="1" applyBorder="1" applyAlignment="1">
      <alignment horizontal="center" vertical="center"/>
    </xf>
    <xf numFmtId="49" fontId="24" fillId="8" borderId="69" xfId="0" applyNumberFormat="1" applyFont="1" applyFill="1" applyBorder="1" applyAlignment="1">
      <alignment horizontal="center" vertical="center"/>
    </xf>
    <xf numFmtId="49" fontId="24" fillId="8" borderId="70" xfId="0" applyNumberFormat="1" applyFont="1" applyFill="1" applyBorder="1" applyAlignment="1">
      <alignment horizontal="center" vertical="center"/>
    </xf>
    <xf numFmtId="49" fontId="24" fillId="8" borderId="71" xfId="0" applyNumberFormat="1" applyFont="1" applyFill="1" applyBorder="1" applyAlignment="1">
      <alignment horizontal="center" vertical="center"/>
    </xf>
    <xf numFmtId="49" fontId="3" fillId="0" borderId="61" xfId="0" applyNumberFormat="1" applyFont="1" applyFill="1" applyBorder="1" applyAlignment="1">
      <alignment horizontal="center" vertical="center"/>
    </xf>
    <xf numFmtId="0" fontId="0" fillId="0" borderId="61" xfId="0" applyFont="1" applyBorder="1" applyAlignment="1">
      <alignment horizontal="center" vertical="center"/>
    </xf>
    <xf numFmtId="4" fontId="0" fillId="12" borderId="52" xfId="0" applyNumberFormat="1" applyFont="1" applyFill="1" applyBorder="1" applyAlignment="1">
      <alignment horizontal="center" vertical="center" wrapText="1"/>
    </xf>
    <xf numFmtId="14" fontId="0" fillId="0" borderId="40" xfId="0" applyNumberFormat="1" applyFill="1" applyBorder="1" applyAlignment="1">
      <alignment horizontal="center" vertical="center" wrapText="1"/>
    </xf>
    <xf numFmtId="14" fontId="3" fillId="10" borderId="40" xfId="0" applyNumberFormat="1" applyFont="1" applyFill="1" applyBorder="1" applyAlignment="1">
      <alignment horizontal="center" vertical="center" wrapText="1"/>
    </xf>
    <xf numFmtId="0" fontId="7" fillId="0" borderId="68" xfId="0" applyFont="1" applyFill="1" applyBorder="1" applyAlignment="1">
      <alignment vertical="center" wrapText="1"/>
    </xf>
    <xf numFmtId="0" fontId="0" fillId="10" borderId="68" xfId="0" applyFont="1" applyFill="1" applyBorder="1" applyAlignment="1">
      <alignment horizontal="center" vertical="center" wrapText="1"/>
    </xf>
    <xf numFmtId="0" fontId="1" fillId="3" borderId="68" xfId="0" applyFont="1" applyFill="1" applyBorder="1" applyAlignment="1">
      <alignment vertical="center" wrapText="1"/>
    </xf>
    <xf numFmtId="0" fontId="21" fillId="6" borderId="0" xfId="0" applyFont="1" applyFill="1" applyBorder="1" applyAlignment="1">
      <alignment vertical="center" wrapText="1"/>
    </xf>
    <xf numFmtId="4" fontId="17" fillId="6" borderId="58" xfId="0" applyNumberFormat="1" applyFont="1" applyFill="1" applyBorder="1" applyAlignment="1">
      <alignment horizontal="center" vertical="center" wrapText="1"/>
    </xf>
    <xf numFmtId="4" fontId="17" fillId="6" borderId="52" xfId="0" applyNumberFormat="1" applyFont="1" applyFill="1" applyBorder="1" applyAlignment="1">
      <alignment horizontal="center" vertical="center" wrapText="1"/>
    </xf>
    <xf numFmtId="0" fontId="21" fillId="6" borderId="64" xfId="0" applyFont="1" applyFill="1" applyBorder="1" applyAlignment="1">
      <alignment vertical="center" wrapText="1"/>
    </xf>
    <xf numFmtId="0" fontId="16" fillId="6" borderId="62" xfId="0" applyFont="1" applyFill="1" applyBorder="1" applyAlignment="1">
      <alignment horizontal="center" vertical="center"/>
    </xf>
    <xf numFmtId="0" fontId="17" fillId="6" borderId="62" xfId="0" applyFont="1" applyFill="1" applyBorder="1" applyAlignment="1">
      <alignment horizontal="center" vertical="center"/>
    </xf>
    <xf numFmtId="9" fontId="17" fillId="6" borderId="52" xfId="0" applyNumberFormat="1" applyFont="1" applyFill="1" applyBorder="1" applyAlignment="1">
      <alignment horizontal="center" vertical="center" wrapText="1"/>
    </xf>
    <xf numFmtId="0" fontId="0" fillId="13" borderId="0" xfId="0" applyFill="1"/>
    <xf numFmtId="0" fontId="3" fillId="0" borderId="61" xfId="0" applyFont="1" applyBorder="1" applyAlignment="1">
      <alignment horizontal="center" vertical="center"/>
    </xf>
    <xf numFmtId="0" fontId="1" fillId="3" borderId="40" xfId="0" applyFont="1" applyFill="1" applyBorder="1" applyAlignment="1">
      <alignment vertical="center" wrapText="1"/>
    </xf>
    <xf numFmtId="0" fontId="1" fillId="3" borderId="46" xfId="0" applyFont="1" applyFill="1" applyBorder="1" applyAlignment="1">
      <alignment vertical="center" wrapText="1"/>
    </xf>
    <xf numFmtId="0" fontId="1" fillId="6" borderId="40" xfId="0" applyFont="1" applyFill="1" applyBorder="1" applyAlignment="1">
      <alignment vertical="center" wrapText="1"/>
    </xf>
    <xf numFmtId="0" fontId="0" fillId="14" borderId="40" xfId="0" applyFont="1" applyFill="1" applyBorder="1" applyAlignment="1">
      <alignment horizontal="center" vertical="center"/>
    </xf>
    <xf numFmtId="0" fontId="0" fillId="14" borderId="40" xfId="0" applyFont="1" applyFill="1" applyBorder="1" applyAlignment="1">
      <alignment horizontal="center" vertical="center" wrapText="1"/>
    </xf>
    <xf numFmtId="14" fontId="3" fillId="14" borderId="40" xfId="0" applyNumberFormat="1" applyFont="1" applyFill="1" applyBorder="1" applyAlignment="1">
      <alignment horizontal="center" vertical="center" wrapText="1"/>
    </xf>
    <xf numFmtId="0" fontId="0" fillId="0" borderId="68" xfId="0" applyFont="1" applyFill="1" applyBorder="1" applyAlignment="1">
      <alignment horizontal="center" vertical="center" wrapText="1"/>
    </xf>
    <xf numFmtId="0" fontId="3" fillId="0" borderId="53" xfId="0" applyFont="1" applyFill="1" applyBorder="1" applyAlignment="1">
      <alignment horizontal="center" vertical="center" wrapText="1"/>
    </xf>
    <xf numFmtId="0" fontId="21" fillId="6" borderId="45" xfId="0" applyFont="1" applyFill="1" applyBorder="1" applyAlignment="1">
      <alignment vertical="center" wrapText="1"/>
    </xf>
    <xf numFmtId="0" fontId="0" fillId="15" borderId="0" xfId="0" applyFill="1"/>
    <xf numFmtId="0" fontId="0" fillId="0" borderId="68" xfId="0" applyFill="1" applyBorder="1" applyAlignment="1">
      <alignment horizontal="center" wrapText="1"/>
    </xf>
    <xf numFmtId="0" fontId="0" fillId="0" borderId="68" xfId="0" applyFont="1" applyFill="1" applyBorder="1" applyAlignment="1">
      <alignment horizontal="center" wrapText="1"/>
    </xf>
    <xf numFmtId="44" fontId="1" fillId="0" borderId="5" xfId="313" applyFont="1" applyFill="1" applyBorder="1" applyAlignment="1">
      <alignment horizontal="center" vertical="center" wrapText="1"/>
    </xf>
    <xf numFmtId="44" fontId="0" fillId="0" borderId="4" xfId="313" applyFont="1" applyBorder="1" applyAlignment="1">
      <alignment horizontal="center" vertical="center"/>
    </xf>
    <xf numFmtId="44" fontId="0" fillId="0" borderId="4" xfId="313" applyFont="1" applyBorder="1"/>
    <xf numFmtId="44" fontId="3" fillId="0" borderId="4" xfId="313" applyFont="1" applyBorder="1"/>
    <xf numFmtId="44" fontId="0" fillId="0" borderId="0" xfId="313" applyFont="1"/>
    <xf numFmtId="0" fontId="7" fillId="3" borderId="47" xfId="0" applyFont="1" applyFill="1" applyBorder="1" applyAlignment="1">
      <alignment horizontal="center" vertical="center" wrapText="1"/>
    </xf>
    <xf numFmtId="49" fontId="3" fillId="8" borderId="74" xfId="0" applyNumberFormat="1" applyFont="1" applyFill="1" applyBorder="1" applyAlignment="1">
      <alignment horizontal="center" vertical="center"/>
    </xf>
    <xf numFmtId="0" fontId="3" fillId="0" borderId="75" xfId="0" applyFont="1" applyFill="1" applyBorder="1" applyAlignment="1">
      <alignment horizontal="center" vertical="center" wrapText="1"/>
    </xf>
    <xf numFmtId="4" fontId="3" fillId="0" borderId="75" xfId="0" applyNumberFormat="1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 wrapText="1"/>
    </xf>
    <xf numFmtId="0" fontId="1" fillId="0" borderId="63" xfId="0" applyFont="1" applyFill="1" applyBorder="1" applyAlignment="1">
      <alignment vertical="center" wrapText="1"/>
    </xf>
    <xf numFmtId="0" fontId="1" fillId="0" borderId="40" xfId="0" applyFont="1" applyFill="1" applyBorder="1" applyAlignment="1">
      <alignment vertical="center" wrapText="1"/>
    </xf>
    <xf numFmtId="14" fontId="3" fillId="0" borderId="68" xfId="0" applyNumberFormat="1" applyFont="1" applyFill="1" applyBorder="1" applyAlignment="1">
      <alignment horizontal="center" vertical="center" wrapText="1"/>
    </xf>
    <xf numFmtId="0" fontId="3" fillId="0" borderId="68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14" fontId="3" fillId="0" borderId="43" xfId="0" applyNumberFormat="1" applyFont="1" applyFill="1" applyBorder="1" applyAlignment="1">
      <alignment horizontal="center" vertical="center" wrapText="1"/>
    </xf>
    <xf numFmtId="0" fontId="1" fillId="0" borderId="68" xfId="0" applyFont="1" applyFill="1" applyBorder="1" applyAlignment="1">
      <alignment vertical="center" wrapText="1"/>
    </xf>
    <xf numFmtId="0" fontId="0" fillId="0" borderId="0" xfId="0" applyFill="1"/>
    <xf numFmtId="0" fontId="3" fillId="0" borderId="61" xfId="0" applyFont="1" applyFill="1" applyBorder="1" applyAlignment="1">
      <alignment horizontal="center" vertical="center"/>
    </xf>
    <xf numFmtId="0" fontId="0" fillId="16" borderId="40" xfId="0" applyFont="1" applyFill="1" applyBorder="1" applyAlignment="1">
      <alignment horizontal="center" vertical="center"/>
    </xf>
    <xf numFmtId="0" fontId="0" fillId="16" borderId="40" xfId="0" applyFont="1" applyFill="1" applyBorder="1" applyAlignment="1">
      <alignment horizontal="center" vertical="center" wrapText="1"/>
    </xf>
    <xf numFmtId="0" fontId="3" fillId="16" borderId="40" xfId="0" applyFont="1" applyFill="1" applyBorder="1" applyAlignment="1">
      <alignment horizontal="center" vertical="center" wrapText="1"/>
    </xf>
    <xf numFmtId="14" fontId="3" fillId="16" borderId="40" xfId="0" applyNumberFormat="1" applyFont="1" applyFill="1" applyBorder="1" applyAlignment="1">
      <alignment horizontal="center" vertical="center" wrapText="1"/>
    </xf>
    <xf numFmtId="0" fontId="7" fillId="6" borderId="40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1" fillId="3" borderId="56" xfId="0" applyFont="1" applyFill="1" applyBorder="1" applyAlignment="1">
      <alignment vertical="center" wrapText="1"/>
    </xf>
    <xf numFmtId="0" fontId="7" fillId="6" borderId="48" xfId="0" applyFont="1" applyFill="1" applyBorder="1" applyAlignment="1">
      <alignment horizontal="center" vertical="center" wrapText="1"/>
    </xf>
    <xf numFmtId="0" fontId="7" fillId="6" borderId="42" xfId="0" applyFont="1" applyFill="1" applyBorder="1" applyAlignment="1">
      <alignment horizontal="center" vertical="center" wrapText="1"/>
    </xf>
    <xf numFmtId="0" fontId="7" fillId="6" borderId="41" xfId="0" applyFont="1" applyFill="1" applyBorder="1" applyAlignment="1">
      <alignment horizontal="center" vertical="center" wrapText="1"/>
    </xf>
    <xf numFmtId="0" fontId="7" fillId="6" borderId="58" xfId="0" applyFont="1" applyFill="1" applyBorder="1" applyAlignment="1">
      <alignment horizontal="center" vertical="center" wrapText="1"/>
    </xf>
    <xf numFmtId="168" fontId="3" fillId="16" borderId="40" xfId="0" applyNumberFormat="1" applyFont="1" applyFill="1" applyBorder="1" applyAlignment="1">
      <alignment horizontal="center" vertical="center" wrapText="1"/>
    </xf>
    <xf numFmtId="170" fontId="3" fillId="16" borderId="40" xfId="0" applyNumberFormat="1" applyFont="1" applyFill="1" applyBorder="1" applyAlignment="1">
      <alignment horizontal="center" vertical="center" wrapText="1"/>
    </xf>
    <xf numFmtId="0" fontId="3" fillId="16" borderId="41" xfId="0" applyFont="1" applyFill="1" applyBorder="1" applyAlignment="1">
      <alignment horizontal="center" vertical="center" wrapText="1"/>
    </xf>
    <xf numFmtId="0" fontId="3" fillId="16" borderId="58" xfId="0" applyFont="1" applyFill="1" applyBorder="1" applyAlignment="1">
      <alignment horizontal="center" vertical="center" wrapText="1"/>
    </xf>
    <xf numFmtId="14" fontId="3" fillId="16" borderId="41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1" fillId="0" borderId="0" xfId="0" applyFont="1"/>
    <xf numFmtId="4" fontId="41" fillId="5" borderId="14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top"/>
    </xf>
    <xf numFmtId="0" fontId="41" fillId="0" borderId="0" xfId="0" applyFont="1" applyAlignment="1">
      <alignment horizontal="center" vertical="top"/>
    </xf>
    <xf numFmtId="164" fontId="43" fillId="0" borderId="0" xfId="1" applyFont="1" applyFill="1" applyBorder="1" applyAlignment="1">
      <alignment horizontal="center" vertical="center"/>
    </xf>
    <xf numFmtId="0" fontId="39" fillId="2" borderId="13" xfId="0" applyFont="1" applyFill="1" applyBorder="1" applyAlignment="1">
      <alignment horizontal="center" vertical="center" wrapText="1"/>
    </xf>
    <xf numFmtId="4" fontId="44" fillId="6" borderId="11" xfId="0" applyNumberFormat="1" applyFont="1" applyFill="1" applyBorder="1" applyAlignment="1">
      <alignment horizontal="center" vertical="center" wrapText="1"/>
    </xf>
    <xf numFmtId="4" fontId="44" fillId="6" borderId="52" xfId="0" applyNumberFormat="1" applyFont="1" applyFill="1" applyBorder="1" applyAlignment="1">
      <alignment horizontal="center" vertical="center" wrapText="1"/>
    </xf>
    <xf numFmtId="4" fontId="45" fillId="6" borderId="40" xfId="0" applyNumberFormat="1" applyFont="1" applyFill="1" applyBorder="1" applyAlignment="1">
      <alignment horizontal="center" vertical="center"/>
    </xf>
    <xf numFmtId="44" fontId="22" fillId="0" borderId="0" xfId="313" applyFont="1" applyBorder="1"/>
    <xf numFmtId="164" fontId="9" fillId="0" borderId="0" xfId="1" applyFont="1"/>
    <xf numFmtId="0" fontId="1" fillId="0" borderId="52" xfId="0" applyFont="1" applyBorder="1"/>
    <xf numFmtId="0" fontId="28" fillId="0" borderId="0" xfId="0" applyFont="1"/>
    <xf numFmtId="0" fontId="28" fillId="0" borderId="40" xfId="0" applyFont="1" applyBorder="1"/>
    <xf numFmtId="0" fontId="0" fillId="16" borderId="0" xfId="0" applyFill="1"/>
    <xf numFmtId="0" fontId="0" fillId="0" borderId="0" xfId="0" applyFill="1" applyBorder="1"/>
    <xf numFmtId="0" fontId="0" fillId="5" borderId="0" xfId="0" applyFill="1"/>
    <xf numFmtId="0" fontId="0" fillId="14" borderId="0" xfId="0" applyFill="1"/>
    <xf numFmtId="0" fontId="0" fillId="0" borderId="40" xfId="0" applyFill="1" applyBorder="1"/>
    <xf numFmtId="9" fontId="28" fillId="6" borderId="40" xfId="311" applyFont="1" applyFill="1" applyBorder="1" applyAlignment="1">
      <alignment horizontal="center" vertical="center"/>
    </xf>
    <xf numFmtId="14" fontId="3" fillId="9" borderId="40" xfId="0" applyNumberFormat="1" applyFont="1" applyFill="1" applyBorder="1" applyAlignment="1">
      <alignment horizontal="center" vertical="center" wrapText="1"/>
    </xf>
    <xf numFmtId="4" fontId="0" fillId="0" borderId="52" xfId="0" applyNumberFormat="1" applyFont="1" applyFill="1" applyBorder="1" applyAlignment="1">
      <alignment horizontal="right" vertical="center"/>
    </xf>
    <xf numFmtId="168" fontId="3" fillId="0" borderId="52" xfId="314" applyNumberFormat="1" applyFont="1" applyFill="1" applyBorder="1" applyAlignment="1">
      <alignment horizontal="center" vertical="center"/>
    </xf>
    <xf numFmtId="14" fontId="3" fillId="0" borderId="73" xfId="0" applyNumberFormat="1" applyFont="1" applyFill="1" applyBorder="1" applyAlignment="1">
      <alignment horizontal="center" vertical="center" wrapText="1"/>
    </xf>
    <xf numFmtId="14" fontId="0" fillId="0" borderId="73" xfId="0" applyNumberFormat="1" applyFont="1" applyFill="1" applyBorder="1" applyAlignment="1">
      <alignment horizontal="center" vertical="center" wrapText="1"/>
    </xf>
    <xf numFmtId="14" fontId="0" fillId="0" borderId="43" xfId="0" applyNumberFormat="1" applyFont="1" applyFill="1" applyBorder="1" applyAlignment="1">
      <alignment horizontal="center" vertical="center" wrapText="1"/>
    </xf>
    <xf numFmtId="0" fontId="1" fillId="0" borderId="5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7" fontId="3" fillId="3" borderId="20" xfId="0" applyNumberFormat="1" applyFont="1" applyFill="1" applyBorder="1" applyAlignment="1">
      <alignment horizontal="center" vertical="center" wrapText="1"/>
    </xf>
    <xf numFmtId="168" fontId="0" fillId="0" borderId="52" xfId="0" applyNumberFormat="1" applyFont="1" applyFill="1" applyBorder="1" applyAlignment="1">
      <alignment horizontal="center" vertical="center"/>
    </xf>
    <xf numFmtId="168" fontId="3" fillId="0" borderId="52" xfId="0" applyNumberFormat="1" applyFont="1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27" fillId="0" borderId="61" xfId="0" applyFont="1" applyBorder="1" applyAlignment="1">
      <alignment horizontal="center" vertical="center"/>
    </xf>
    <xf numFmtId="4" fontId="0" fillId="0" borderId="75" xfId="0" applyNumberFormat="1" applyFont="1" applyFill="1" applyBorder="1" applyAlignment="1">
      <alignment horizontal="center" vertical="center"/>
    </xf>
    <xf numFmtId="171" fontId="7" fillId="6" borderId="40" xfId="0" applyNumberFormat="1" applyFont="1" applyFill="1" applyBorder="1" applyAlignment="1">
      <alignment horizontal="center" vertical="center" wrapText="1"/>
    </xf>
    <xf numFmtId="0" fontId="3" fillId="18" borderId="20" xfId="0" applyFont="1" applyFill="1" applyBorder="1" applyAlignment="1">
      <alignment horizontal="center" vertical="center" wrapText="1"/>
    </xf>
    <xf numFmtId="0" fontId="0" fillId="9" borderId="40" xfId="0" applyFont="1" applyFill="1" applyBorder="1"/>
    <xf numFmtId="0" fontId="0" fillId="9" borderId="41" xfId="0" applyFont="1" applyFill="1" applyBorder="1"/>
    <xf numFmtId="0" fontId="3" fillId="9" borderId="52" xfId="0" applyFont="1" applyFill="1" applyBorder="1" applyAlignment="1">
      <alignment horizontal="center" vertical="center" wrapText="1"/>
    </xf>
    <xf numFmtId="0" fontId="0" fillId="9" borderId="52" xfId="0" applyFont="1" applyFill="1" applyBorder="1" applyAlignment="1">
      <alignment horizontal="center" vertical="center" wrapText="1"/>
    </xf>
    <xf numFmtId="14" fontId="0" fillId="9" borderId="52" xfId="0" applyNumberFormat="1" applyFont="1" applyFill="1" applyBorder="1" applyAlignment="1">
      <alignment horizontal="center" vertical="center" wrapText="1"/>
    </xf>
    <xf numFmtId="14" fontId="3" fillId="9" borderId="52" xfId="0" applyNumberFormat="1" applyFont="1" applyFill="1" applyBorder="1" applyAlignment="1">
      <alignment horizontal="center" vertical="center" wrapText="1"/>
    </xf>
    <xf numFmtId="0" fontId="16" fillId="6" borderId="76" xfId="0" applyFont="1" applyFill="1" applyBorder="1" applyAlignment="1">
      <alignment horizontal="center" vertical="center"/>
    </xf>
    <xf numFmtId="0" fontId="17" fillId="6" borderId="76" xfId="0" applyFont="1" applyFill="1" applyBorder="1" applyAlignment="1">
      <alignment horizontal="center" vertical="center"/>
    </xf>
    <xf numFmtId="0" fontId="1" fillId="18" borderId="46" xfId="0" applyFont="1" applyFill="1" applyBorder="1" applyAlignment="1">
      <alignment vertical="center" wrapText="1"/>
    </xf>
    <xf numFmtId="4" fontId="0" fillId="9" borderId="52" xfId="0" applyNumberFormat="1" applyFont="1" applyFill="1" applyBorder="1" applyAlignment="1">
      <alignment horizontal="center" vertical="center" wrapText="1"/>
    </xf>
    <xf numFmtId="0" fontId="3" fillId="9" borderId="0" xfId="0" applyFont="1" applyFill="1"/>
    <xf numFmtId="0" fontId="3" fillId="9" borderId="0" xfId="0" applyFont="1" applyFill="1" applyAlignment="1">
      <alignment horizontal="center" vertical="center" wrapText="1"/>
    </xf>
    <xf numFmtId="4" fontId="3" fillId="0" borderId="41" xfId="0" applyNumberFormat="1" applyFont="1" applyFill="1" applyBorder="1" applyAlignment="1">
      <alignment horizontal="center" vertical="center" wrapText="1"/>
    </xf>
    <xf numFmtId="9" fontId="30" fillId="0" borderId="56" xfId="311" applyFont="1" applyFill="1" applyBorder="1" applyAlignment="1">
      <alignment horizontal="center" vertical="center"/>
    </xf>
    <xf numFmtId="4" fontId="30" fillId="6" borderId="40" xfId="0" applyNumberFormat="1" applyFont="1" applyFill="1" applyBorder="1" applyAlignment="1">
      <alignment horizontal="center" vertical="center" wrapText="1"/>
    </xf>
    <xf numFmtId="4" fontId="28" fillId="6" borderId="40" xfId="0" applyNumberFormat="1" applyFont="1" applyFill="1" applyBorder="1" applyAlignment="1">
      <alignment horizontal="center" vertical="center" wrapText="1"/>
    </xf>
    <xf numFmtId="9" fontId="29" fillId="6" borderId="40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0" fillId="6" borderId="28" xfId="0" applyFont="1" applyFill="1" applyBorder="1" applyAlignment="1">
      <alignment horizontal="center" vertical="center" wrapText="1"/>
    </xf>
    <xf numFmtId="14" fontId="3" fillId="6" borderId="40" xfId="0" applyNumberFormat="1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vertical="center" wrapText="1"/>
    </xf>
    <xf numFmtId="3" fontId="16" fillId="6" borderId="40" xfId="0" applyNumberFormat="1" applyFont="1" applyFill="1" applyBorder="1" applyAlignment="1">
      <alignment horizontal="center" vertical="center" wrapText="1"/>
    </xf>
    <xf numFmtId="0" fontId="16" fillId="6" borderId="64" xfId="0" applyFont="1" applyFill="1" applyBorder="1" applyAlignment="1">
      <alignment horizontal="center" vertical="center"/>
    </xf>
    <xf numFmtId="0" fontId="16" fillId="6" borderId="64" xfId="0" applyFont="1" applyFill="1" applyBorder="1" applyAlignment="1">
      <alignment horizontal="center" vertical="center" wrapText="1"/>
    </xf>
    <xf numFmtId="0" fontId="17" fillId="6" borderId="64" xfId="0" applyFont="1" applyFill="1" applyBorder="1" applyAlignment="1">
      <alignment horizontal="center" vertical="center"/>
    </xf>
    <xf numFmtId="4" fontId="44" fillId="6" borderId="43" xfId="0" applyNumberFormat="1" applyFont="1" applyFill="1" applyBorder="1" applyAlignment="1">
      <alignment horizontal="center" vertical="center" wrapText="1"/>
    </xf>
    <xf numFmtId="4" fontId="17" fillId="6" borderId="43" xfId="0" applyNumberFormat="1" applyFont="1" applyFill="1" applyBorder="1" applyAlignment="1">
      <alignment horizontal="center" vertical="center" wrapText="1"/>
    </xf>
    <xf numFmtId="9" fontId="17" fillId="6" borderId="43" xfId="0" applyNumberFormat="1" applyFont="1" applyFill="1" applyBorder="1" applyAlignment="1">
      <alignment horizontal="center" vertical="center" wrapText="1"/>
    </xf>
    <xf numFmtId="0" fontId="16" fillId="6" borderId="40" xfId="0" applyFont="1" applyFill="1" applyBorder="1" applyAlignment="1">
      <alignment horizontal="center" vertical="center"/>
    </xf>
    <xf numFmtId="168" fontId="3" fillId="0" borderId="40" xfId="0" applyNumberFormat="1" applyFont="1" applyFill="1" applyBorder="1" applyAlignment="1">
      <alignment horizontal="center" vertical="center" wrapText="1"/>
    </xf>
    <xf numFmtId="4" fontId="17" fillId="6" borderId="73" xfId="0" applyNumberFormat="1" applyFont="1" applyFill="1" applyBorder="1" applyAlignment="1">
      <alignment horizontal="center" vertical="center" wrapText="1"/>
    </xf>
    <xf numFmtId="0" fontId="28" fillId="0" borderId="40" xfId="0" applyFont="1" applyFill="1" applyBorder="1"/>
    <xf numFmtId="0" fontId="28" fillId="0" borderId="0" xfId="0" applyFont="1" applyFill="1"/>
    <xf numFmtId="0" fontId="28" fillId="6" borderId="40" xfId="0" applyFont="1" applyFill="1" applyBorder="1"/>
    <xf numFmtId="14" fontId="29" fillId="6" borderId="56" xfId="0" applyNumberFormat="1" applyFont="1" applyFill="1" applyBorder="1" applyAlignment="1">
      <alignment horizontal="center" vertical="center" wrapText="1"/>
    </xf>
    <xf numFmtId="14" fontId="29" fillId="6" borderId="73" xfId="0" applyNumberFormat="1" applyFont="1" applyFill="1" applyBorder="1" applyAlignment="1">
      <alignment horizontal="center" vertical="center" wrapText="1"/>
    </xf>
    <xf numFmtId="0" fontId="1" fillId="6" borderId="0" xfId="0" applyFont="1" applyFill="1"/>
    <xf numFmtId="0" fontId="1" fillId="6" borderId="43" xfId="0" applyFont="1" applyFill="1" applyBorder="1"/>
    <xf numFmtId="14" fontId="7" fillId="6" borderId="10" xfId="0" applyNumberFormat="1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vertical="center" wrapText="1"/>
    </xf>
    <xf numFmtId="0" fontId="40" fillId="6" borderId="48" xfId="0" applyFont="1" applyFill="1" applyBorder="1" applyAlignment="1">
      <alignment vertical="center" wrapText="1"/>
    </xf>
    <xf numFmtId="0" fontId="0" fillId="0" borderId="68" xfId="0" applyFill="1" applyBorder="1" applyAlignment="1">
      <alignment horizontal="center" vertical="center" wrapText="1"/>
    </xf>
    <xf numFmtId="9" fontId="3" fillId="6" borderId="40" xfId="0" applyNumberFormat="1" applyFont="1" applyFill="1" applyBorder="1" applyAlignment="1">
      <alignment horizontal="center" vertical="center" wrapText="1"/>
    </xf>
    <xf numFmtId="0" fontId="1" fillId="6" borderId="54" xfId="0" applyFont="1" applyFill="1" applyBorder="1" applyAlignment="1">
      <alignment horizontal="center" vertical="center" wrapText="1"/>
    </xf>
    <xf numFmtId="14" fontId="7" fillId="6" borderId="54" xfId="0" applyNumberFormat="1" applyFont="1" applyFill="1" applyBorder="1" applyAlignment="1">
      <alignment horizontal="center" vertical="center" wrapText="1"/>
    </xf>
    <xf numFmtId="0" fontId="1" fillId="6" borderId="52" xfId="0" applyFont="1" applyFill="1" applyBorder="1"/>
    <xf numFmtId="0" fontId="0" fillId="6" borderId="0" xfId="0" applyFill="1"/>
    <xf numFmtId="14" fontId="3" fillId="6" borderId="56" xfId="0" applyNumberFormat="1" applyFont="1" applyFill="1" applyBorder="1" applyAlignment="1">
      <alignment horizontal="center" vertical="center" wrapText="1"/>
    </xf>
    <xf numFmtId="14" fontId="3" fillId="6" borderId="10" xfId="0" applyNumberFormat="1" applyFont="1" applyFill="1" applyBorder="1" applyAlignment="1">
      <alignment horizontal="center" vertical="center" wrapText="1"/>
    </xf>
    <xf numFmtId="14" fontId="7" fillId="6" borderId="56" xfId="0" applyNumberFormat="1" applyFont="1" applyFill="1" applyBorder="1" applyAlignment="1">
      <alignment horizontal="center" vertical="center" wrapText="1"/>
    </xf>
    <xf numFmtId="0" fontId="0" fillId="6" borderId="40" xfId="0" applyFill="1" applyBorder="1"/>
    <xf numFmtId="0" fontId="8" fillId="0" borderId="0" xfId="0" applyFont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0" fontId="1" fillId="6" borderId="40" xfId="0" applyFont="1" applyFill="1" applyBorder="1" applyAlignment="1">
      <alignment horizontal="center" vertical="center" wrapText="1"/>
    </xf>
    <xf numFmtId="0" fontId="1" fillId="18" borderId="40" xfId="0" applyFont="1" applyFill="1" applyBorder="1" applyAlignment="1">
      <alignment vertical="center" wrapText="1"/>
    </xf>
    <xf numFmtId="0" fontId="0" fillId="9" borderId="61" xfId="0" applyFont="1" applyFill="1" applyBorder="1" applyAlignment="1">
      <alignment horizontal="center" vertical="center"/>
    </xf>
    <xf numFmtId="0" fontId="3" fillId="9" borderId="28" xfId="0" applyFont="1" applyFill="1" applyBorder="1" applyAlignment="1">
      <alignment horizontal="center" vertical="center" wrapText="1"/>
    </xf>
    <xf numFmtId="0" fontId="3" fillId="9" borderId="0" xfId="0" applyFont="1" applyFill="1" applyBorder="1" applyAlignment="1">
      <alignment horizontal="center" vertical="center" wrapText="1"/>
    </xf>
    <xf numFmtId="14" fontId="3" fillId="9" borderId="28" xfId="0" applyNumberFormat="1" applyFont="1" applyFill="1" applyBorder="1" applyAlignment="1">
      <alignment horizontal="center" vertical="center" wrapText="1"/>
    </xf>
    <xf numFmtId="0" fontId="0" fillId="9" borderId="28" xfId="0" applyFill="1" applyBorder="1" applyAlignment="1">
      <alignment horizontal="center" vertical="center" wrapText="1"/>
    </xf>
    <xf numFmtId="14" fontId="0" fillId="9" borderId="28" xfId="0" applyNumberFormat="1" applyFill="1" applyBorder="1" applyAlignment="1">
      <alignment horizontal="center" vertical="center" wrapText="1"/>
    </xf>
    <xf numFmtId="14" fontId="3" fillId="4" borderId="75" xfId="0" applyNumberFormat="1" applyFont="1" applyFill="1" applyBorder="1" applyAlignment="1">
      <alignment horizontal="center" vertical="center" wrapText="1"/>
    </xf>
    <xf numFmtId="14" fontId="3" fillId="4" borderId="73" xfId="0" applyNumberFormat="1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8" fontId="7" fillId="6" borderId="4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9" fontId="7" fillId="6" borderId="40" xfId="0" applyNumberFormat="1" applyFont="1" applyFill="1" applyBorder="1" applyAlignment="1">
      <alignment horizontal="center" vertical="center" wrapText="1"/>
    </xf>
    <xf numFmtId="0" fontId="0" fillId="19" borderId="52" xfId="0" applyFont="1" applyFill="1" applyBorder="1" applyAlignment="1">
      <alignment horizontal="center" vertical="center" wrapText="1"/>
    </xf>
    <xf numFmtId="0" fontId="0" fillId="0" borderId="63" xfId="0" applyFill="1" applyBorder="1" applyAlignment="1">
      <alignment horizontal="center" vertical="center" wrapText="1"/>
    </xf>
    <xf numFmtId="0" fontId="0" fillId="0" borderId="61" xfId="0" applyFill="1" applyBorder="1" applyAlignment="1">
      <alignment horizontal="center" vertical="center" wrapText="1"/>
    </xf>
    <xf numFmtId="0" fontId="0" fillId="0" borderId="61" xfId="0" applyFill="1" applyBorder="1" applyAlignment="1">
      <alignment horizontal="center" vertical="center"/>
    </xf>
    <xf numFmtId="4" fontId="0" fillId="20" borderId="40" xfId="0" applyNumberFormat="1" applyFont="1" applyFill="1" applyBorder="1" applyAlignment="1">
      <alignment horizontal="center" vertical="center" wrapText="1"/>
    </xf>
    <xf numFmtId="4" fontId="0" fillId="20" borderId="41" xfId="0" applyNumberFormat="1" applyFont="1" applyFill="1" applyBorder="1" applyAlignment="1">
      <alignment horizontal="center" vertical="center" wrapText="1"/>
    </xf>
    <xf numFmtId="9" fontId="30" fillId="20" borderId="40" xfId="311" applyFont="1" applyFill="1" applyBorder="1" applyAlignment="1">
      <alignment horizontal="center" vertical="center"/>
    </xf>
    <xf numFmtId="14" fontId="3" fillId="20" borderId="40" xfId="0" applyNumberFormat="1" applyFont="1" applyFill="1" applyBorder="1" applyAlignment="1">
      <alignment horizontal="center" vertical="center" wrapText="1"/>
    </xf>
    <xf numFmtId="14" fontId="3" fillId="20" borderId="52" xfId="0" applyNumberFormat="1" applyFont="1" applyFill="1" applyBorder="1" applyAlignment="1">
      <alignment horizontal="center" vertical="center" wrapText="1"/>
    </xf>
    <xf numFmtId="4" fontId="0" fillId="20" borderId="52" xfId="0" applyNumberFormat="1" applyFont="1" applyFill="1" applyBorder="1" applyAlignment="1">
      <alignment horizontal="center" vertical="center" wrapText="1"/>
    </xf>
    <xf numFmtId="0" fontId="3" fillId="20" borderId="52" xfId="0" applyFont="1" applyFill="1" applyBorder="1" applyAlignment="1">
      <alignment horizontal="center" vertical="center" wrapText="1"/>
    </xf>
    <xf numFmtId="0" fontId="3" fillId="20" borderId="40" xfId="0" applyFont="1" applyFill="1" applyBorder="1" applyAlignment="1">
      <alignment horizontal="center" vertical="center" wrapText="1"/>
    </xf>
    <xf numFmtId="0" fontId="3" fillId="20" borderId="61" xfId="0" applyFont="1" applyFill="1" applyBorder="1" applyAlignment="1">
      <alignment horizontal="center" vertical="center" wrapText="1"/>
    </xf>
    <xf numFmtId="14" fontId="7" fillId="0" borderId="52" xfId="0" applyNumberFormat="1" applyFont="1" applyFill="1" applyBorder="1" applyAlignment="1">
      <alignment horizontal="left" vertical="center" wrapText="1"/>
    </xf>
    <xf numFmtId="0" fontId="1" fillId="9" borderId="46" xfId="0" applyFont="1" applyFill="1" applyBorder="1" applyAlignment="1">
      <alignment vertical="center" wrapText="1"/>
    </xf>
    <xf numFmtId="4" fontId="0" fillId="0" borderId="73" xfId="0" applyNumberFormat="1" applyFont="1" applyFill="1" applyBorder="1" applyAlignment="1">
      <alignment horizontal="center" vertical="center" wrapText="1"/>
    </xf>
    <xf numFmtId="9" fontId="30" fillId="0" borderId="73" xfId="311" applyFont="1" applyFill="1" applyBorder="1" applyAlignment="1">
      <alignment horizontal="center" vertical="center"/>
    </xf>
    <xf numFmtId="4" fontId="0" fillId="0" borderId="10" xfId="0" applyNumberFormat="1" applyFont="1" applyFill="1" applyBorder="1" applyAlignment="1">
      <alignment horizontal="center" vertical="center" wrapText="1"/>
    </xf>
    <xf numFmtId="0" fontId="0" fillId="19" borderId="40" xfId="0" applyFont="1" applyFill="1" applyBorder="1" applyAlignment="1">
      <alignment horizontal="center" vertical="center"/>
    </xf>
    <xf numFmtId="0" fontId="0" fillId="19" borderId="40" xfId="0" applyFont="1" applyFill="1" applyBorder="1" applyAlignment="1">
      <alignment horizontal="center" vertical="center" wrapText="1"/>
    </xf>
    <xf numFmtId="168" fontId="0" fillId="19" borderId="40" xfId="0" applyNumberFormat="1" applyFont="1" applyFill="1" applyBorder="1" applyAlignment="1">
      <alignment horizontal="center" vertical="center"/>
    </xf>
    <xf numFmtId="4" fontId="0" fillId="19" borderId="56" xfId="0" applyNumberFormat="1" applyFont="1" applyFill="1" applyBorder="1" applyAlignment="1">
      <alignment horizontal="center" vertical="center" wrapText="1"/>
    </xf>
    <xf numFmtId="9" fontId="30" fillId="19" borderId="56" xfId="311" applyFont="1" applyFill="1" applyBorder="1" applyAlignment="1">
      <alignment horizontal="center" vertical="center"/>
    </xf>
    <xf numFmtId="171" fontId="0" fillId="19" borderId="40" xfId="0" applyNumberFormat="1" applyFont="1" applyFill="1" applyBorder="1" applyAlignment="1">
      <alignment horizontal="center" vertical="center"/>
    </xf>
    <xf numFmtId="4" fontId="3" fillId="19" borderId="41" xfId="0" applyNumberFormat="1" applyFont="1" applyFill="1" applyBorder="1" applyAlignment="1">
      <alignment horizontal="center" vertical="center" wrapText="1"/>
    </xf>
    <xf numFmtId="14" fontId="3" fillId="19" borderId="40" xfId="0" applyNumberFormat="1" applyFont="1" applyFill="1" applyBorder="1" applyAlignment="1">
      <alignment horizontal="center" vertical="center" wrapText="1"/>
    </xf>
    <xf numFmtId="14" fontId="0" fillId="19" borderId="40" xfId="0" applyNumberFormat="1" applyFont="1" applyFill="1" applyBorder="1" applyAlignment="1">
      <alignment horizontal="center" vertical="center" wrapText="1"/>
    </xf>
    <xf numFmtId="14" fontId="3" fillId="19" borderId="56" xfId="0" applyNumberFormat="1" applyFont="1" applyFill="1" applyBorder="1" applyAlignment="1">
      <alignment horizontal="center" vertical="center" wrapText="1"/>
    </xf>
    <xf numFmtId="168" fontId="0" fillId="0" borderId="40" xfId="0" applyNumberFormat="1" applyFont="1" applyFill="1" applyBorder="1" applyAlignment="1">
      <alignment horizontal="center" vertical="center"/>
    </xf>
    <xf numFmtId="0" fontId="0" fillId="19" borderId="43" xfId="0" applyFont="1" applyFill="1" applyBorder="1" applyAlignment="1">
      <alignment horizontal="center" vertical="center"/>
    </xf>
    <xf numFmtId="0" fontId="0" fillId="19" borderId="43" xfId="0" applyFont="1" applyFill="1" applyBorder="1" applyAlignment="1">
      <alignment horizontal="center" vertical="center" wrapText="1"/>
    </xf>
    <xf numFmtId="0" fontId="3" fillId="19" borderId="43" xfId="0" applyFont="1" applyFill="1" applyBorder="1" applyAlignment="1">
      <alignment horizontal="center" vertical="center"/>
    </xf>
    <xf numFmtId="7" fontId="0" fillId="19" borderId="43" xfId="0" applyNumberFormat="1" applyFont="1" applyFill="1" applyBorder="1" applyAlignment="1">
      <alignment horizontal="center" vertical="center"/>
    </xf>
    <xf numFmtId="4" fontId="7" fillId="19" borderId="40" xfId="0" applyNumberFormat="1" applyFont="1" applyFill="1" applyBorder="1" applyAlignment="1">
      <alignment horizontal="center" vertical="center" wrapText="1"/>
    </xf>
    <xf numFmtId="9" fontId="7" fillId="19" borderId="40" xfId="0" applyNumberFormat="1" applyFont="1" applyFill="1" applyBorder="1" applyAlignment="1">
      <alignment horizontal="center" vertical="center" wrapText="1"/>
    </xf>
    <xf numFmtId="4" fontId="3" fillId="19" borderId="40" xfId="0" applyNumberFormat="1" applyFont="1" applyFill="1" applyBorder="1" applyAlignment="1">
      <alignment horizontal="center" vertical="center" wrapText="1"/>
    </xf>
    <xf numFmtId="14" fontId="2" fillId="19" borderId="40" xfId="0" applyNumberFormat="1" applyFont="1" applyFill="1" applyBorder="1" applyAlignment="1">
      <alignment horizontal="center" vertical="center" wrapText="1"/>
    </xf>
    <xf numFmtId="14" fontId="0" fillId="19" borderId="40" xfId="0" applyNumberFormat="1" applyFont="1" applyFill="1" applyBorder="1" applyAlignment="1">
      <alignment horizontal="center" vertical="center"/>
    </xf>
    <xf numFmtId="168" fontId="0" fillId="0" borderId="52" xfId="0" applyNumberFormat="1" applyFont="1" applyFill="1" applyBorder="1" applyAlignment="1">
      <alignment horizontal="center" vertical="center" wrapText="1"/>
    </xf>
    <xf numFmtId="4" fontId="17" fillId="0" borderId="56" xfId="0" applyNumberFormat="1" applyFont="1" applyFill="1" applyBorder="1" applyAlignment="1">
      <alignment horizontal="center" vertical="center" wrapText="1"/>
    </xf>
    <xf numFmtId="4" fontId="17" fillId="0" borderId="52" xfId="0" applyNumberFormat="1" applyFont="1" applyFill="1" applyBorder="1" applyAlignment="1">
      <alignment horizontal="center" vertical="center" wrapText="1"/>
    </xf>
    <xf numFmtId="14" fontId="0" fillId="0" borderId="52" xfId="0" applyNumberFormat="1" applyFill="1" applyBorder="1" applyAlignment="1">
      <alignment horizontal="center" vertical="center"/>
    </xf>
    <xf numFmtId="0" fontId="0" fillId="0" borderId="52" xfId="0" applyFill="1" applyBorder="1"/>
    <xf numFmtId="4" fontId="3" fillId="0" borderId="61" xfId="0" applyNumberFormat="1" applyFont="1" applyFill="1" applyBorder="1" applyAlignment="1">
      <alignment horizontal="center" vertical="center" wrapText="1"/>
    </xf>
    <xf numFmtId="0" fontId="0" fillId="0" borderId="40" xfId="0" applyFont="1" applyFill="1" applyBorder="1" applyAlignment="1">
      <alignment vertical="center"/>
    </xf>
    <xf numFmtId="0" fontId="0" fillId="0" borderId="40" xfId="0" applyFont="1" applyFill="1" applyBorder="1" applyAlignment="1">
      <alignment vertical="center" wrapText="1"/>
    </xf>
    <xf numFmtId="0" fontId="28" fillId="19" borderId="40" xfId="0" applyFont="1" applyFill="1" applyBorder="1" applyAlignment="1">
      <alignment horizontal="center" vertical="center"/>
    </xf>
    <xf numFmtId="168" fontId="3" fillId="19" borderId="40" xfId="0" applyNumberFormat="1" applyFont="1" applyFill="1" applyBorder="1" applyAlignment="1">
      <alignment horizontal="center" vertical="center" wrapText="1"/>
    </xf>
    <xf numFmtId="9" fontId="3" fillId="19" borderId="40" xfId="0" applyNumberFormat="1" applyFont="1" applyFill="1" applyBorder="1" applyAlignment="1">
      <alignment horizontal="center" vertical="center" wrapText="1"/>
    </xf>
    <xf numFmtId="0" fontId="3" fillId="19" borderId="40" xfId="0" applyFont="1" applyFill="1" applyBorder="1" applyAlignment="1">
      <alignment horizontal="center" vertical="center"/>
    </xf>
    <xf numFmtId="4" fontId="3" fillId="19" borderId="73" xfId="0" applyNumberFormat="1" applyFont="1" applyFill="1" applyBorder="1" applyAlignment="1">
      <alignment horizontal="center" vertical="center" wrapText="1"/>
    </xf>
    <xf numFmtId="9" fontId="3" fillId="19" borderId="73" xfId="0" applyNumberFormat="1" applyFont="1" applyFill="1" applyBorder="1" applyAlignment="1">
      <alignment horizontal="center" vertical="center" wrapText="1"/>
    </xf>
    <xf numFmtId="14" fontId="0" fillId="19" borderId="40" xfId="0" applyNumberFormat="1" applyFill="1" applyBorder="1" applyAlignment="1">
      <alignment horizontal="center" vertical="center"/>
    </xf>
    <xf numFmtId="0" fontId="0" fillId="19" borderId="40" xfId="0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73" xfId="0" applyFont="1" applyFill="1" applyBorder="1" applyAlignment="1">
      <alignment horizontal="center" vertical="center" wrapText="1"/>
    </xf>
    <xf numFmtId="4" fontId="44" fillId="0" borderId="52" xfId="0" applyNumberFormat="1" applyFont="1" applyFill="1" applyBorder="1" applyAlignment="1">
      <alignment horizontal="center" vertical="center" wrapText="1"/>
    </xf>
    <xf numFmtId="9" fontId="17" fillId="0" borderId="52" xfId="0" applyNumberFormat="1" applyFont="1" applyFill="1" applyBorder="1" applyAlignment="1">
      <alignment horizontal="center" vertical="center" wrapText="1"/>
    </xf>
    <xf numFmtId="4" fontId="38" fillId="0" borderId="40" xfId="0" applyNumberFormat="1" applyFont="1" applyFill="1" applyBorder="1" applyAlignment="1">
      <alignment horizontal="center" vertical="center" wrapText="1"/>
    </xf>
    <xf numFmtId="4" fontId="29" fillId="0" borderId="40" xfId="0" applyNumberFormat="1" applyFont="1" applyFill="1" applyBorder="1" applyAlignment="1">
      <alignment horizontal="center" vertical="center" wrapText="1"/>
    </xf>
    <xf numFmtId="9" fontId="29" fillId="0" borderId="40" xfId="0" applyNumberFormat="1" applyFont="1" applyFill="1" applyBorder="1" applyAlignment="1">
      <alignment horizontal="center" vertical="center" wrapText="1"/>
    </xf>
    <xf numFmtId="167" fontId="3" fillId="0" borderId="10" xfId="0" applyNumberFormat="1" applyFont="1" applyFill="1" applyBorder="1" applyAlignment="1">
      <alignment horizontal="center" vertical="center" wrapText="1"/>
    </xf>
    <xf numFmtId="0" fontId="3" fillId="0" borderId="40" xfId="0" applyFont="1" applyFill="1" applyBorder="1"/>
    <xf numFmtId="14" fontId="0" fillId="0" borderId="52" xfId="0" applyNumberFormat="1" applyFill="1" applyBorder="1" applyAlignment="1">
      <alignment horizontal="center" vertical="center" wrapText="1"/>
    </xf>
    <xf numFmtId="4" fontId="0" fillId="0" borderId="72" xfId="0" applyNumberFormat="1" applyFont="1" applyFill="1" applyBorder="1" applyAlignment="1">
      <alignment horizontal="center" vertical="center" wrapText="1"/>
    </xf>
    <xf numFmtId="0" fontId="0" fillId="19" borderId="40" xfId="0" applyFont="1" applyFill="1" applyBorder="1"/>
    <xf numFmtId="0" fontId="0" fillId="19" borderId="40" xfId="0" applyFont="1" applyFill="1" applyBorder="1" applyAlignment="1">
      <alignment wrapText="1"/>
    </xf>
    <xf numFmtId="168" fontId="0" fillId="19" borderId="43" xfId="0" applyNumberFormat="1" applyFont="1" applyFill="1" applyBorder="1" applyAlignment="1">
      <alignment horizontal="center" vertical="center" wrapText="1"/>
    </xf>
    <xf numFmtId="9" fontId="30" fillId="19" borderId="43" xfId="311" applyNumberFormat="1" applyFont="1" applyFill="1" applyBorder="1" applyAlignment="1">
      <alignment horizontal="center" vertical="center"/>
    </xf>
    <xf numFmtId="168" fontId="0" fillId="19" borderId="43" xfId="0" applyNumberFormat="1" applyFont="1" applyFill="1" applyBorder="1" applyAlignment="1">
      <alignment horizontal="center" vertical="center"/>
    </xf>
    <xf numFmtId="0" fontId="0" fillId="19" borderId="43" xfId="0" applyFont="1" applyFill="1" applyBorder="1"/>
    <xf numFmtId="14" fontId="0" fillId="19" borderId="0" xfId="0" applyNumberFormat="1" applyFont="1" applyFill="1" applyBorder="1" applyAlignment="1">
      <alignment horizontal="center" vertical="center"/>
    </xf>
    <xf numFmtId="14" fontId="3" fillId="19" borderId="10" xfId="0" applyNumberFormat="1" applyFont="1" applyFill="1" applyBorder="1" applyAlignment="1">
      <alignment horizontal="center" vertical="center" wrapText="1"/>
    </xf>
    <xf numFmtId="14" fontId="0" fillId="19" borderId="43" xfId="0" applyNumberFormat="1" applyFont="1" applyFill="1" applyBorder="1" applyAlignment="1">
      <alignment horizontal="center" vertical="center" wrapText="1"/>
    </xf>
    <xf numFmtId="0" fontId="0" fillId="0" borderId="40" xfId="0" applyFont="1" applyFill="1" applyBorder="1" applyAlignment="1">
      <alignment wrapText="1"/>
    </xf>
    <xf numFmtId="168" fontId="0" fillId="0" borderId="43" xfId="0" applyNumberFormat="1" applyFont="1" applyFill="1" applyBorder="1" applyAlignment="1">
      <alignment horizontal="center" vertical="center"/>
    </xf>
    <xf numFmtId="168" fontId="3" fillId="0" borderId="40" xfId="0" applyNumberFormat="1" applyFont="1" applyFill="1" applyBorder="1" applyAlignment="1">
      <alignment horizontal="center" vertical="center"/>
    </xf>
    <xf numFmtId="14" fontId="0" fillId="0" borderId="40" xfId="0" applyNumberFormat="1" applyFont="1" applyFill="1" applyBorder="1" applyAlignment="1">
      <alignment horizontal="right" vertical="center"/>
    </xf>
    <xf numFmtId="0" fontId="0" fillId="0" borderId="43" xfId="0" applyNumberFormat="1" applyFont="1" applyFill="1" applyBorder="1" applyAlignment="1">
      <alignment horizontal="center" vertical="center"/>
    </xf>
    <xf numFmtId="168" fontId="0" fillId="0" borderId="43" xfId="0" applyNumberFormat="1" applyFont="1" applyFill="1" applyBorder="1" applyAlignment="1">
      <alignment horizontal="center" vertical="center" wrapText="1"/>
    </xf>
    <xf numFmtId="14" fontId="0" fillId="0" borderId="0" xfId="0" applyNumberFormat="1" applyFont="1" applyFill="1" applyBorder="1" applyAlignment="1">
      <alignment horizontal="right" vertical="center"/>
    </xf>
    <xf numFmtId="4" fontId="0" fillId="0" borderId="63" xfId="0" applyNumberFormat="1" applyFont="1" applyFill="1" applyBorder="1" applyAlignment="1">
      <alignment horizontal="center" vertical="center" wrapText="1"/>
    </xf>
    <xf numFmtId="9" fontId="30" fillId="0" borderId="68" xfId="311" applyFont="1" applyFill="1" applyBorder="1" applyAlignment="1">
      <alignment horizontal="center" vertical="center"/>
    </xf>
    <xf numFmtId="4" fontId="0" fillId="0" borderId="68" xfId="0" applyNumberFormat="1" applyFont="1" applyFill="1" applyBorder="1" applyAlignment="1">
      <alignment horizontal="center" vertical="center" wrapText="1"/>
    </xf>
    <xf numFmtId="14" fontId="0" fillId="0" borderId="68" xfId="0" applyNumberFormat="1" applyFont="1" applyFill="1" applyBorder="1" applyAlignment="1">
      <alignment horizontal="center" vertical="center" wrapText="1"/>
    </xf>
    <xf numFmtId="0" fontId="0" fillId="0" borderId="68" xfId="0" applyFont="1" applyFill="1" applyBorder="1" applyAlignment="1">
      <alignment horizontal="center" vertical="center"/>
    </xf>
    <xf numFmtId="4" fontId="0" fillId="0" borderId="52" xfId="0" applyNumberFormat="1" applyFont="1" applyFill="1" applyBorder="1" applyAlignment="1">
      <alignment horizontal="center" wrapText="1"/>
    </xf>
    <xf numFmtId="0" fontId="0" fillId="0" borderId="52" xfId="0" applyFont="1" applyFill="1" applyBorder="1"/>
    <xf numFmtId="0" fontId="0" fillId="0" borderId="52" xfId="0" applyFont="1" applyFill="1" applyBorder="1" applyAlignment="1">
      <alignment wrapText="1"/>
    </xf>
    <xf numFmtId="0" fontId="0" fillId="0" borderId="52" xfId="0" applyNumberFormat="1" applyFont="1" applyFill="1" applyBorder="1" applyAlignment="1">
      <alignment horizontal="center" vertical="center" wrapText="1"/>
    </xf>
    <xf numFmtId="9" fontId="3" fillId="0" borderId="68" xfId="0" applyNumberFormat="1" applyFont="1" applyFill="1" applyBorder="1" applyAlignment="1">
      <alignment horizontal="center" vertical="center" wrapText="1"/>
    </xf>
    <xf numFmtId="4" fontId="0" fillId="19" borderId="43" xfId="0" applyNumberFormat="1" applyFont="1" applyFill="1" applyBorder="1" applyAlignment="1">
      <alignment horizontal="center" vertical="center" wrapText="1"/>
    </xf>
    <xf numFmtId="4" fontId="0" fillId="19" borderId="46" xfId="0" applyNumberFormat="1" applyFont="1" applyFill="1" applyBorder="1" applyAlignment="1">
      <alignment horizontal="center" vertical="center" wrapText="1"/>
    </xf>
    <xf numFmtId="9" fontId="30" fillId="19" borderId="43" xfId="311" applyFont="1" applyFill="1" applyBorder="1" applyAlignment="1">
      <alignment horizontal="center" vertical="center"/>
    </xf>
    <xf numFmtId="14" fontId="3" fillId="19" borderId="0" xfId="0" applyNumberFormat="1" applyFont="1" applyFill="1" applyBorder="1" applyAlignment="1">
      <alignment horizontal="center" vertical="center" wrapText="1"/>
    </xf>
    <xf numFmtId="14" fontId="0" fillId="19" borderId="10" xfId="0" applyNumberFormat="1" applyFont="1" applyFill="1" applyBorder="1" applyAlignment="1">
      <alignment horizontal="center" vertical="center" wrapText="1"/>
    </xf>
    <xf numFmtId="14" fontId="3" fillId="19" borderId="43" xfId="0" applyNumberFormat="1" applyFont="1" applyFill="1" applyBorder="1" applyAlignment="1">
      <alignment horizontal="center" vertical="center" wrapText="1"/>
    </xf>
    <xf numFmtId="9" fontId="38" fillId="0" borderId="40" xfId="311" applyFont="1" applyFill="1" applyBorder="1" applyAlignment="1">
      <alignment horizontal="center" vertical="center"/>
    </xf>
    <xf numFmtId="7" fontId="0" fillId="19" borderId="40" xfId="0" applyNumberFormat="1" applyFont="1" applyFill="1" applyBorder="1" applyAlignment="1">
      <alignment horizontal="center" vertical="center"/>
    </xf>
    <xf numFmtId="9" fontId="38" fillId="19" borderId="40" xfId="311" applyFont="1" applyFill="1" applyBorder="1" applyAlignment="1">
      <alignment horizontal="center" vertical="center"/>
    </xf>
    <xf numFmtId="14" fontId="3" fillId="19" borderId="73" xfId="0" applyNumberFormat="1" applyFont="1" applyFill="1" applyBorder="1" applyAlignment="1">
      <alignment horizontal="center" vertical="center" wrapText="1"/>
    </xf>
    <xf numFmtId="0" fontId="0" fillId="19" borderId="43" xfId="0" applyFont="1" applyFill="1" applyBorder="1" applyAlignment="1">
      <alignment wrapText="1"/>
    </xf>
    <xf numFmtId="0" fontId="3" fillId="19" borderId="43" xfId="0" applyFont="1" applyFill="1" applyBorder="1"/>
    <xf numFmtId="169" fontId="0" fillId="0" borderId="40" xfId="0" applyNumberFormat="1" applyFont="1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169" fontId="0" fillId="0" borderId="52" xfId="0" applyNumberFormat="1" applyFont="1" applyFill="1" applyBorder="1" applyAlignment="1">
      <alignment horizontal="center" vertical="center"/>
    </xf>
    <xf numFmtId="0" fontId="37" fillId="0" borderId="40" xfId="0" applyFont="1" applyFill="1" applyBorder="1" applyAlignment="1">
      <alignment horizontal="center" vertical="center" wrapText="1"/>
    </xf>
    <xf numFmtId="14" fontId="3" fillId="15" borderId="28" xfId="0" applyNumberFormat="1" applyFont="1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/>
    </xf>
    <xf numFmtId="0" fontId="1" fillId="14" borderId="40" xfId="0" applyFont="1" applyFill="1" applyBorder="1" applyAlignment="1">
      <alignment vertical="center" wrapText="1"/>
    </xf>
    <xf numFmtId="0" fontId="0" fillId="14" borderId="61" xfId="0" applyFont="1" applyFill="1" applyBorder="1" applyAlignment="1">
      <alignment horizontal="center" vertical="center"/>
    </xf>
    <xf numFmtId="0" fontId="1" fillId="12" borderId="40" xfId="0" applyFont="1" applyFill="1" applyBorder="1" applyAlignment="1">
      <alignment vertical="center" wrapText="1"/>
    </xf>
    <xf numFmtId="0" fontId="0" fillId="12" borderId="40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 wrapText="1"/>
    </xf>
    <xf numFmtId="0" fontId="1" fillId="20" borderId="0" xfId="0" applyFont="1" applyFill="1" applyBorder="1" applyAlignment="1">
      <alignment horizontal="center" vertical="center" wrapText="1"/>
    </xf>
    <xf numFmtId="0" fontId="1" fillId="3" borderId="55" xfId="0" applyFont="1" applyFill="1" applyBorder="1" applyAlignment="1">
      <alignment vertical="center" wrapText="1"/>
    </xf>
    <xf numFmtId="0" fontId="0" fillId="0" borderId="63" xfId="0" applyFont="1" applyFill="1" applyBorder="1" applyAlignment="1">
      <alignment horizontal="center" vertical="center"/>
    </xf>
    <xf numFmtId="0" fontId="0" fillId="0" borderId="75" xfId="0" applyFont="1" applyFill="1" applyBorder="1" applyAlignment="1">
      <alignment horizontal="center" vertical="center" wrapText="1"/>
    </xf>
    <xf numFmtId="0" fontId="0" fillId="0" borderId="72" xfId="0" applyFont="1" applyFill="1" applyBorder="1" applyAlignment="1">
      <alignment horizontal="center" vertical="center"/>
    </xf>
    <xf numFmtId="0" fontId="0" fillId="0" borderId="77" xfId="0" applyFont="1" applyFill="1" applyBorder="1" applyAlignment="1">
      <alignment horizontal="center" vertical="center" wrapText="1"/>
    </xf>
    <xf numFmtId="0" fontId="0" fillId="0" borderId="79" xfId="0" applyFont="1" applyFill="1" applyBorder="1" applyAlignment="1">
      <alignment horizontal="center" vertical="center" wrapText="1"/>
    </xf>
    <xf numFmtId="0" fontId="1" fillId="3" borderId="80" xfId="0" applyFont="1" applyFill="1" applyBorder="1" applyAlignment="1">
      <alignment horizontal="center" vertical="center" wrapText="1"/>
    </xf>
    <xf numFmtId="0" fontId="0" fillId="0" borderId="78" xfId="0" applyFont="1" applyFill="1" applyBorder="1" applyAlignment="1">
      <alignment horizontal="center" vertical="center" wrapText="1"/>
    </xf>
    <xf numFmtId="0" fontId="3" fillId="0" borderId="81" xfId="0" applyFont="1" applyFill="1" applyBorder="1" applyAlignment="1">
      <alignment horizontal="center" vertical="center"/>
    </xf>
    <xf numFmtId="0" fontId="0" fillId="20" borderId="61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0" fillId="14" borderId="28" xfId="0" applyFont="1" applyFill="1" applyBorder="1" applyAlignment="1">
      <alignment horizontal="center" vertical="center" wrapText="1"/>
    </xf>
    <xf numFmtId="0" fontId="3" fillId="14" borderId="28" xfId="0" applyFont="1" applyFill="1" applyBorder="1" applyAlignment="1">
      <alignment horizontal="center" vertical="center" wrapText="1"/>
    </xf>
    <xf numFmtId="4" fontId="0" fillId="14" borderId="28" xfId="0" applyNumberFormat="1" applyFont="1" applyFill="1" applyBorder="1" applyAlignment="1">
      <alignment horizontal="center" vertical="center" wrapText="1"/>
    </xf>
    <xf numFmtId="9" fontId="0" fillId="14" borderId="28" xfId="0" applyNumberFormat="1" applyFont="1" applyFill="1" applyBorder="1" applyAlignment="1">
      <alignment horizontal="center" vertical="center" wrapText="1"/>
    </xf>
    <xf numFmtId="4" fontId="0" fillId="14" borderId="28" xfId="0" applyNumberFormat="1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 wrapText="1"/>
    </xf>
    <xf numFmtId="14" fontId="3" fillId="14" borderId="28" xfId="0" applyNumberFormat="1" applyFont="1" applyFill="1" applyBorder="1" applyAlignment="1">
      <alignment horizontal="center" vertical="center" wrapText="1"/>
    </xf>
    <xf numFmtId="0" fontId="0" fillId="19" borderId="40" xfId="0" applyFont="1" applyFill="1" applyBorder="1" applyAlignment="1">
      <alignment vertical="center" wrapText="1"/>
    </xf>
    <xf numFmtId="14" fontId="0" fillId="0" borderId="75" xfId="0" applyNumberFormat="1" applyFont="1" applyFill="1" applyBorder="1" applyAlignment="1">
      <alignment horizontal="center" vertical="center" wrapText="1"/>
    </xf>
    <xf numFmtId="4" fontId="0" fillId="21" borderId="52" xfId="0" applyNumberFormat="1" applyFont="1" applyFill="1" applyBorder="1" applyAlignment="1">
      <alignment horizontal="center" vertical="center" wrapText="1"/>
    </xf>
    <xf numFmtId="4" fontId="0" fillId="0" borderId="52" xfId="0" applyNumberFormat="1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4" fontId="46" fillId="0" borderId="52" xfId="0" applyNumberFormat="1" applyFont="1" applyBorder="1" applyAlignment="1">
      <alignment horizontal="center" vertical="center"/>
    </xf>
    <xf numFmtId="4" fontId="27" fillId="0" borderId="52" xfId="0" applyNumberFormat="1" applyFont="1" applyFill="1" applyBorder="1" applyAlignment="1">
      <alignment horizontal="center" vertical="center" wrapText="1"/>
    </xf>
    <xf numFmtId="14" fontId="27" fillId="4" borderId="52" xfId="0" applyNumberFormat="1" applyFont="1" applyFill="1" applyBorder="1" applyAlignment="1">
      <alignment horizontal="center" vertical="center" wrapText="1"/>
    </xf>
    <xf numFmtId="168" fontId="3" fillId="0" borderId="20" xfId="0" applyNumberFormat="1" applyFont="1" applyFill="1" applyBorder="1" applyAlignment="1">
      <alignment horizontal="center" vertical="center" wrapText="1"/>
    </xf>
    <xf numFmtId="4" fontId="47" fillId="5" borderId="14" xfId="0" applyNumberFormat="1" applyFont="1" applyFill="1" applyBorder="1" applyAlignment="1">
      <alignment horizontal="center" vertical="center"/>
    </xf>
    <xf numFmtId="4" fontId="3" fillId="10" borderId="32" xfId="0" applyNumberFormat="1" applyFont="1" applyFill="1" applyBorder="1" applyAlignment="1">
      <alignment horizontal="center" vertical="center" wrapText="1"/>
    </xf>
    <xf numFmtId="165" fontId="23" fillId="10" borderId="6" xfId="3" applyNumberFormat="1" applyFont="1" applyFill="1" applyBorder="1" applyAlignment="1" applyProtection="1">
      <alignment horizontal="center" vertical="center" wrapText="1"/>
    </xf>
    <xf numFmtId="0" fontId="3" fillId="10" borderId="33" xfId="0" applyFont="1" applyFill="1" applyBorder="1" applyAlignment="1">
      <alignment horizontal="center" vertical="center" wrapText="1"/>
    </xf>
    <xf numFmtId="0" fontId="3" fillId="10" borderId="32" xfId="0" applyFont="1" applyFill="1" applyBorder="1" applyAlignment="1">
      <alignment horizontal="center" vertical="center" wrapText="1"/>
    </xf>
    <xf numFmtId="4" fontId="36" fillId="10" borderId="20" xfId="0" applyNumberFormat="1" applyFont="1" applyFill="1" applyBorder="1" applyAlignment="1">
      <alignment horizontal="center" vertical="center"/>
    </xf>
    <xf numFmtId="4" fontId="48" fillId="10" borderId="20" xfId="0" applyNumberFormat="1" applyFont="1" applyFill="1" applyBorder="1" applyAlignment="1">
      <alignment horizontal="center" vertical="center"/>
    </xf>
    <xf numFmtId="9" fontId="3" fillId="22" borderId="28" xfId="0" applyNumberFormat="1" applyFont="1" applyFill="1" applyBorder="1" applyAlignment="1">
      <alignment horizontal="center" vertical="center" wrapText="1"/>
    </xf>
    <xf numFmtId="4" fontId="3" fillId="10" borderId="28" xfId="0" applyNumberFormat="1" applyFont="1" applyFill="1" applyBorder="1" applyAlignment="1">
      <alignment horizontal="center" vertical="center" wrapText="1"/>
    </xf>
    <xf numFmtId="168" fontId="3" fillId="0" borderId="20" xfId="0" applyNumberFormat="1" applyFont="1" applyFill="1" applyBorder="1" applyAlignment="1">
      <alignment horizontal="center" vertical="center"/>
    </xf>
    <xf numFmtId="4" fontId="27" fillId="0" borderId="20" xfId="0" applyNumberFormat="1" applyFont="1" applyFill="1" applyBorder="1" applyAlignment="1">
      <alignment horizontal="center" vertical="center"/>
    </xf>
    <xf numFmtId="9" fontId="27" fillId="10" borderId="40" xfId="0" applyNumberFormat="1" applyFont="1" applyFill="1" applyBorder="1" applyAlignment="1">
      <alignment horizontal="center" vertical="center" wrapText="1"/>
    </xf>
    <xf numFmtId="9" fontId="0" fillId="23" borderId="28" xfId="0" applyNumberFormat="1" applyFont="1" applyFill="1" applyBorder="1" applyAlignment="1">
      <alignment horizontal="center" vertical="center" wrapText="1"/>
    </xf>
    <xf numFmtId="9" fontId="0" fillId="6" borderId="52" xfId="0" applyNumberFormat="1" applyFont="1" applyFill="1" applyBorder="1" applyAlignment="1">
      <alignment horizontal="center" vertical="center" wrapText="1"/>
    </xf>
    <xf numFmtId="14" fontId="49" fillId="4" borderId="40" xfId="0" applyNumberFormat="1" applyFont="1" applyFill="1" applyBorder="1" applyAlignment="1">
      <alignment horizontal="center" vertical="center" wrapText="1"/>
    </xf>
    <xf numFmtId="0" fontId="50" fillId="5" borderId="13" xfId="0" applyFont="1" applyFill="1" applyBorder="1" applyAlignment="1">
      <alignment horizontal="right" vertical="center"/>
    </xf>
    <xf numFmtId="9" fontId="38" fillId="6" borderId="40" xfId="0" applyNumberFormat="1" applyFont="1" applyFill="1" applyBorder="1" applyAlignment="1">
      <alignment horizontal="center" vertical="center" wrapText="1"/>
    </xf>
    <xf numFmtId="9" fontId="38" fillId="7" borderId="54" xfId="0" applyNumberFormat="1" applyFont="1" applyFill="1" applyBorder="1" applyAlignment="1">
      <alignment horizontal="center" vertical="center" wrapText="1"/>
    </xf>
    <xf numFmtId="9" fontId="44" fillId="7" borderId="52" xfId="0" applyNumberFormat="1" applyFont="1" applyFill="1" applyBorder="1" applyAlignment="1">
      <alignment horizontal="center" vertical="center" wrapText="1"/>
    </xf>
    <xf numFmtId="9" fontId="44" fillId="6" borderId="56" xfId="0" applyNumberFormat="1" applyFont="1" applyFill="1" applyBorder="1" applyAlignment="1">
      <alignment horizontal="center" vertical="center" wrapText="1"/>
    </xf>
    <xf numFmtId="9" fontId="44" fillId="6" borderId="11" xfId="0" applyNumberFormat="1" applyFont="1" applyFill="1" applyBorder="1" applyAlignment="1">
      <alignment horizontal="center" vertical="center" wrapText="1"/>
    </xf>
    <xf numFmtId="9" fontId="44" fillId="6" borderId="43" xfId="0" applyNumberFormat="1" applyFont="1" applyFill="1" applyBorder="1" applyAlignment="1">
      <alignment horizontal="center" vertical="center" wrapText="1"/>
    </xf>
    <xf numFmtId="9" fontId="44" fillId="0" borderId="52" xfId="0" applyNumberFormat="1" applyFont="1" applyFill="1" applyBorder="1" applyAlignment="1">
      <alignment horizontal="center" vertical="center" wrapText="1"/>
    </xf>
    <xf numFmtId="9" fontId="44" fillId="6" borderId="52" xfId="0" applyNumberFormat="1" applyFont="1" applyFill="1" applyBorder="1" applyAlignment="1">
      <alignment horizontal="center" vertical="center" wrapText="1"/>
    </xf>
    <xf numFmtId="9" fontId="38" fillId="0" borderId="40" xfId="0" applyNumberFormat="1" applyFont="1" applyFill="1" applyBorder="1" applyAlignment="1">
      <alignment horizontal="center" vertical="center" wrapText="1"/>
    </xf>
    <xf numFmtId="44" fontId="22" fillId="0" borderId="0" xfId="313" applyFont="1"/>
    <xf numFmtId="9" fontId="25" fillId="6" borderId="12" xfId="0" applyNumberFormat="1" applyFont="1" applyFill="1" applyBorder="1" applyAlignment="1">
      <alignment horizontal="center" vertical="center" wrapText="1"/>
    </xf>
    <xf numFmtId="4" fontId="0" fillId="0" borderId="0" xfId="0" applyNumberFormat="1" applyFont="1"/>
    <xf numFmtId="4" fontId="27" fillId="0" borderId="0" xfId="0" applyNumberFormat="1" applyFont="1"/>
    <xf numFmtId="4" fontId="46" fillId="0" borderId="0" xfId="0" applyNumberFormat="1" applyFont="1"/>
    <xf numFmtId="4" fontId="1" fillId="0" borderId="0" xfId="0" applyNumberFormat="1" applyFont="1" applyAlignment="1">
      <alignment horizontal="center" vertical="center" wrapText="1"/>
    </xf>
    <xf numFmtId="4" fontId="46" fillId="0" borderId="0" xfId="0" applyNumberFormat="1" applyFont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4" fontId="25" fillId="0" borderId="0" xfId="0" applyNumberFormat="1" applyFont="1"/>
    <xf numFmtId="4" fontId="51" fillId="0" borderId="0" xfId="0" applyNumberFormat="1" applyFont="1"/>
    <xf numFmtId="0" fontId="27" fillId="0" borderId="0" xfId="0" applyFont="1" applyFill="1"/>
    <xf numFmtId="4" fontId="11" fillId="0" borderId="0" xfId="0" applyNumberFormat="1" applyFont="1"/>
    <xf numFmtId="0" fontId="53" fillId="0" borderId="11" xfId="0" applyFont="1" applyFill="1" applyBorder="1" applyAlignment="1">
      <alignment horizontal="center" vertical="center" wrapText="1"/>
    </xf>
    <xf numFmtId="4" fontId="0" fillId="10" borderId="40" xfId="0" applyNumberFormat="1" applyFont="1" applyFill="1" applyBorder="1" applyAlignment="1">
      <alignment horizontal="center" vertical="center"/>
    </xf>
    <xf numFmtId="4" fontId="46" fillId="10" borderId="12" xfId="0" applyNumberFormat="1" applyFont="1" applyFill="1" applyBorder="1" applyAlignment="1">
      <alignment horizontal="center" vertical="center" wrapText="1"/>
    </xf>
    <xf numFmtId="9" fontId="3" fillId="10" borderId="11" xfId="0" applyNumberFormat="1" applyFont="1" applyFill="1" applyBorder="1" applyAlignment="1">
      <alignment horizontal="center" vertical="center" wrapText="1"/>
    </xf>
    <xf numFmtId="4" fontId="3" fillId="10" borderId="11" xfId="0" applyNumberFormat="1" applyFont="1" applyFill="1" applyBorder="1" applyAlignment="1">
      <alignment horizontal="center" vertical="center" wrapText="1"/>
    </xf>
    <xf numFmtId="0" fontId="3" fillId="10" borderId="11" xfId="0" applyFont="1" applyFill="1" applyBorder="1" applyAlignment="1">
      <alignment horizontal="center" vertical="center" wrapText="1"/>
    </xf>
    <xf numFmtId="14" fontId="0" fillId="10" borderId="11" xfId="0" applyNumberFormat="1" applyFont="1" applyFill="1" applyBorder="1" applyAlignment="1">
      <alignment horizontal="center" vertical="center" wrapText="1"/>
    </xf>
    <xf numFmtId="14" fontId="3" fillId="10" borderId="11" xfId="0" applyNumberFormat="1" applyFont="1" applyFill="1" applyBorder="1" applyAlignment="1">
      <alignment horizontal="center" vertical="center" wrapText="1"/>
    </xf>
    <xf numFmtId="14" fontId="52" fillId="4" borderId="52" xfId="0" applyNumberFormat="1" applyFont="1" applyFill="1" applyBorder="1" applyAlignment="1">
      <alignment horizontal="center" vertical="center" wrapText="1"/>
    </xf>
    <xf numFmtId="14" fontId="52" fillId="4" borderId="28" xfId="0" applyNumberFormat="1" applyFont="1" applyFill="1" applyBorder="1" applyAlignment="1">
      <alignment horizontal="center" vertical="center" wrapText="1"/>
    </xf>
    <xf numFmtId="4" fontId="27" fillId="21" borderId="52" xfId="0" applyNumberFormat="1" applyFont="1" applyFill="1" applyBorder="1" applyAlignment="1">
      <alignment horizontal="center" vertical="center" wrapText="1"/>
    </xf>
    <xf numFmtId="4" fontId="52" fillId="0" borderId="0" xfId="0" applyNumberFormat="1" applyFont="1"/>
    <xf numFmtId="4" fontId="46" fillId="10" borderId="11" xfId="0" applyNumberFormat="1" applyFont="1" applyFill="1" applyBorder="1" applyAlignment="1">
      <alignment horizontal="center" vertical="center" wrapText="1"/>
    </xf>
    <xf numFmtId="0" fontId="3" fillId="0" borderId="82" xfId="0" applyFont="1" applyFill="1" applyBorder="1" applyAlignment="1">
      <alignment horizontal="center" vertical="center" wrapText="1"/>
    </xf>
    <xf numFmtId="4" fontId="1" fillId="0" borderId="0" xfId="0" applyNumberFormat="1" applyFont="1" applyFill="1" applyAlignment="1">
      <alignment horizontal="center" vertical="center" wrapText="1"/>
    </xf>
    <xf numFmtId="0" fontId="3" fillId="24" borderId="0" xfId="0" applyFont="1" applyFill="1" applyAlignment="1">
      <alignment horizontal="center" vertical="center" wrapText="1"/>
    </xf>
    <xf numFmtId="14" fontId="3" fillId="0" borderId="82" xfId="0" applyNumberFormat="1" applyFont="1" applyFill="1" applyBorder="1" applyAlignment="1">
      <alignment horizontal="center" vertical="center" wrapText="1"/>
    </xf>
    <xf numFmtId="168" fontId="7" fillId="6" borderId="82" xfId="0" applyNumberFormat="1" applyFont="1" applyFill="1" applyBorder="1" applyAlignment="1">
      <alignment horizontal="center" vertical="center" wrapText="1"/>
    </xf>
    <xf numFmtId="0" fontId="22" fillId="10" borderId="82" xfId="314" applyFont="1" applyFill="1" applyBorder="1" applyAlignment="1">
      <alignment horizontal="center" vertical="center"/>
    </xf>
    <xf numFmtId="0" fontId="22" fillId="10" borderId="82" xfId="314" applyFont="1" applyFill="1" applyBorder="1" applyAlignment="1">
      <alignment horizontal="left" vertical="center" wrapText="1"/>
    </xf>
    <xf numFmtId="172" fontId="22" fillId="10" borderId="82" xfId="314" applyNumberFormat="1" applyFont="1" applyFill="1" applyBorder="1" applyAlignment="1">
      <alignment horizontal="center" vertical="center" wrapText="1"/>
    </xf>
    <xf numFmtId="168" fontId="3" fillId="10" borderId="40" xfId="0" applyNumberFormat="1" applyFont="1" applyFill="1" applyBorder="1" applyAlignment="1">
      <alignment horizontal="center" vertical="center" wrapText="1"/>
    </xf>
    <xf numFmtId="170" fontId="3" fillId="10" borderId="40" xfId="0" applyNumberFormat="1" applyFont="1" applyFill="1" applyBorder="1" applyAlignment="1">
      <alignment horizontal="center" vertical="center" wrapText="1"/>
    </xf>
    <xf numFmtId="14" fontId="3" fillId="10" borderId="82" xfId="0" applyNumberFormat="1" applyFont="1" applyFill="1" applyBorder="1" applyAlignment="1">
      <alignment horizontal="center" vertical="center" wrapText="1"/>
    </xf>
    <xf numFmtId="14" fontId="3" fillId="10" borderId="83" xfId="0" applyNumberFormat="1" applyFont="1" applyFill="1" applyBorder="1" applyAlignment="1">
      <alignment horizontal="center" vertical="center" wrapText="1"/>
    </xf>
    <xf numFmtId="0" fontId="3" fillId="10" borderId="83" xfId="0" applyFont="1" applyFill="1" applyBorder="1" applyAlignment="1">
      <alignment horizontal="center" vertical="center" wrapText="1"/>
    </xf>
    <xf numFmtId="0" fontId="3" fillId="10" borderId="72" xfId="0" applyFont="1" applyFill="1" applyBorder="1" applyAlignment="1">
      <alignment horizontal="center" vertical="center" wrapText="1"/>
    </xf>
    <xf numFmtId="170" fontId="3" fillId="0" borderId="40" xfId="0" applyNumberFormat="1" applyFont="1" applyFill="1" applyBorder="1" applyAlignment="1">
      <alignment horizontal="center" vertical="center" wrapText="1"/>
    </xf>
    <xf numFmtId="14" fontId="3" fillId="0" borderId="41" xfId="0" applyNumberFormat="1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1" fillId="10" borderId="63" xfId="0" applyFont="1" applyFill="1" applyBorder="1" applyAlignment="1">
      <alignment vertical="center" wrapText="1"/>
    </xf>
    <xf numFmtId="168" fontId="0" fillId="10" borderId="75" xfId="0" applyNumberFormat="1" applyFont="1" applyFill="1" applyBorder="1" applyAlignment="1">
      <alignment horizontal="center" wrapText="1"/>
    </xf>
    <xf numFmtId="9" fontId="30" fillId="10" borderId="43" xfId="311" applyNumberFormat="1" applyFont="1" applyFill="1" applyBorder="1" applyAlignment="1">
      <alignment horizontal="center"/>
    </xf>
    <xf numFmtId="14" fontId="3" fillId="10" borderId="10" xfId="0" applyNumberFormat="1" applyFont="1" applyFill="1" applyBorder="1" applyAlignment="1">
      <alignment horizontal="center" vertical="center" wrapText="1"/>
    </xf>
    <xf numFmtId="14" fontId="3" fillId="10" borderId="75" xfId="0" applyNumberFormat="1" applyFont="1" applyFill="1" applyBorder="1" applyAlignment="1">
      <alignment horizontal="center" vertical="center" wrapText="1"/>
    </xf>
    <xf numFmtId="0" fontId="3" fillId="10" borderId="82" xfId="0" applyFont="1" applyFill="1" applyBorder="1" applyAlignment="1">
      <alignment horizontal="center" vertical="center" wrapText="1"/>
    </xf>
    <xf numFmtId="4" fontId="1" fillId="10" borderId="0" xfId="0" applyNumberFormat="1" applyFont="1" applyFill="1" applyAlignment="1">
      <alignment horizontal="center" vertical="center" wrapText="1"/>
    </xf>
    <xf numFmtId="0" fontId="3" fillId="10" borderId="0" xfId="0" applyFont="1" applyFill="1" applyAlignment="1">
      <alignment horizontal="center" vertical="center" wrapText="1"/>
    </xf>
    <xf numFmtId="168" fontId="0" fillId="10" borderId="75" xfId="0" applyNumberFormat="1" applyFont="1" applyFill="1" applyBorder="1" applyAlignment="1">
      <alignment horizontal="center" vertical="center" wrapText="1"/>
    </xf>
    <xf numFmtId="0" fontId="22" fillId="10" borderId="82" xfId="0" applyFont="1" applyFill="1" applyBorder="1" applyAlignment="1">
      <alignment horizontal="left" vertical="center"/>
    </xf>
    <xf numFmtId="0" fontId="22" fillId="10" borderId="82" xfId="0" applyFont="1" applyFill="1" applyBorder="1" applyAlignment="1">
      <alignment horizontal="left" vertical="center" wrapText="1"/>
    </xf>
    <xf numFmtId="7" fontId="22" fillId="10" borderId="82" xfId="0" applyNumberFormat="1" applyFont="1" applyFill="1" applyBorder="1" applyAlignment="1">
      <alignment horizontal="right" vertical="center"/>
    </xf>
    <xf numFmtId="7" fontId="22" fillId="10" borderId="82" xfId="0" applyNumberFormat="1" applyFont="1" applyFill="1" applyBorder="1" applyAlignment="1">
      <alignment horizontal="center" vertical="center"/>
    </xf>
    <xf numFmtId="172" fontId="22" fillId="10" borderId="82" xfId="0" applyNumberFormat="1" applyFont="1" applyFill="1" applyBorder="1" applyAlignment="1">
      <alignment horizontal="center" vertical="center"/>
    </xf>
    <xf numFmtId="168" fontId="22" fillId="10" borderId="82" xfId="0" applyNumberFormat="1" applyFont="1" applyFill="1" applyBorder="1" applyAlignment="1">
      <alignment horizontal="right" vertical="center"/>
    </xf>
    <xf numFmtId="168" fontId="22" fillId="10" borderId="82" xfId="0" applyNumberFormat="1" applyFont="1" applyFill="1" applyBorder="1" applyAlignment="1">
      <alignment horizontal="center" vertical="center"/>
    </xf>
    <xf numFmtId="168" fontId="22" fillId="10" borderId="75" xfId="0" applyNumberFormat="1" applyFont="1" applyFill="1" applyBorder="1" applyAlignment="1">
      <alignment horizontal="center" vertical="center"/>
    </xf>
    <xf numFmtId="14" fontId="0" fillId="19" borderId="75" xfId="0" applyNumberFormat="1" applyFont="1" applyFill="1" applyBorder="1" applyAlignment="1">
      <alignment horizontal="center" vertical="center" wrapText="1"/>
    </xf>
    <xf numFmtId="14" fontId="0" fillId="10" borderId="82" xfId="0" applyNumberFormat="1" applyFont="1" applyFill="1" applyBorder="1" applyAlignment="1">
      <alignment horizontal="center" vertical="center"/>
    </xf>
    <xf numFmtId="14" fontId="0" fillId="10" borderId="82" xfId="0" applyNumberFormat="1" applyFont="1" applyFill="1" applyBorder="1" applyAlignment="1">
      <alignment horizontal="center" vertical="center" wrapText="1"/>
    </xf>
    <xf numFmtId="14" fontId="0" fillId="10" borderId="82" xfId="0" applyNumberFormat="1" applyFill="1" applyBorder="1" applyAlignment="1">
      <alignment horizontal="center" vertical="center" wrapText="1"/>
    </xf>
    <xf numFmtId="14" fontId="0" fillId="0" borderId="82" xfId="0" applyNumberFormat="1" applyFont="1" applyFill="1" applyBorder="1" applyAlignment="1">
      <alignment horizontal="center" vertical="center" wrapText="1"/>
    </xf>
    <xf numFmtId="14" fontId="3" fillId="19" borderId="82" xfId="0" applyNumberFormat="1" applyFont="1" applyFill="1" applyBorder="1" applyAlignment="1">
      <alignment horizontal="center" vertical="center" wrapText="1"/>
    </xf>
    <xf numFmtId="0" fontId="0" fillId="10" borderId="82" xfId="0" applyFont="1" applyFill="1" applyBorder="1" applyAlignment="1">
      <alignment horizontal="center" vertical="center"/>
    </xf>
    <xf numFmtId="14" fontId="3" fillId="10" borderId="73" xfId="0" applyNumberFormat="1" applyFont="1" applyFill="1" applyBorder="1" applyAlignment="1">
      <alignment horizontal="center" vertical="center" wrapText="1"/>
    </xf>
    <xf numFmtId="4" fontId="3" fillId="10" borderId="40" xfId="0" applyNumberFormat="1" applyFont="1" applyFill="1" applyBorder="1" applyAlignment="1">
      <alignment horizontal="center" vertical="center" wrapText="1"/>
    </xf>
    <xf numFmtId="9" fontId="38" fillId="10" borderId="40" xfId="311" applyFont="1" applyFill="1" applyBorder="1" applyAlignment="1">
      <alignment horizontal="center" vertical="center"/>
    </xf>
    <xf numFmtId="168" fontId="0" fillId="10" borderId="40" xfId="0" applyNumberFormat="1" applyFont="1" applyFill="1" applyBorder="1" applyAlignment="1">
      <alignment horizontal="center" vertical="center"/>
    </xf>
    <xf numFmtId="0" fontId="40" fillId="6" borderId="64" xfId="0" applyFont="1" applyFill="1" applyBorder="1" applyAlignment="1">
      <alignment vertical="center" wrapText="1"/>
    </xf>
    <xf numFmtId="0" fontId="16" fillId="6" borderId="0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4" fontId="17" fillId="6" borderId="10" xfId="0" applyNumberFormat="1" applyFont="1" applyFill="1" applyBorder="1" applyAlignment="1">
      <alignment horizontal="center" vertical="center" wrapText="1"/>
    </xf>
    <xf numFmtId="0" fontId="28" fillId="6" borderId="82" xfId="0" applyFont="1" applyFill="1" applyBorder="1"/>
    <xf numFmtId="3" fontId="16" fillId="6" borderId="82" xfId="0" applyNumberFormat="1" applyFont="1" applyFill="1" applyBorder="1" applyAlignment="1">
      <alignment horizontal="center" vertical="center" wrapText="1"/>
    </xf>
    <xf numFmtId="0" fontId="28" fillId="0" borderId="82" xfId="0" applyFont="1" applyBorder="1"/>
    <xf numFmtId="0" fontId="28" fillId="10" borderId="82" xfId="0" applyFont="1" applyFill="1" applyBorder="1"/>
    <xf numFmtId="14" fontId="29" fillId="10" borderId="73" xfId="0" applyNumberFormat="1" applyFont="1" applyFill="1" applyBorder="1" applyAlignment="1">
      <alignment horizontal="center" vertical="center" wrapText="1"/>
    </xf>
    <xf numFmtId="4" fontId="46" fillId="10" borderId="0" xfId="0" applyNumberFormat="1" applyFont="1" applyFill="1" applyAlignment="1">
      <alignment horizontal="center" vertical="center" wrapText="1"/>
    </xf>
    <xf numFmtId="0" fontId="28" fillId="10" borderId="0" xfId="0" applyFont="1" applyFill="1"/>
    <xf numFmtId="0" fontId="1" fillId="10" borderId="64" xfId="0" applyFont="1" applyFill="1" applyBorder="1" applyAlignment="1">
      <alignment vertical="center" wrapText="1"/>
    </xf>
    <xf numFmtId="4" fontId="7" fillId="10" borderId="40" xfId="0" applyNumberFormat="1" applyFont="1" applyFill="1" applyBorder="1" applyAlignment="1">
      <alignment horizontal="center" vertical="center" wrapText="1"/>
    </xf>
    <xf numFmtId="9" fontId="3" fillId="10" borderId="40" xfId="0" applyNumberFormat="1" applyFont="1" applyFill="1" applyBorder="1" applyAlignment="1">
      <alignment horizontal="center" vertical="center" wrapText="1"/>
    </xf>
    <xf numFmtId="171" fontId="0" fillId="10" borderId="40" xfId="0" applyNumberFormat="1" applyFont="1" applyFill="1" applyBorder="1" applyAlignment="1">
      <alignment horizontal="center" vertical="center"/>
    </xf>
    <xf numFmtId="9" fontId="17" fillId="6" borderId="1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28" fillId="10" borderId="8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 wrapText="1"/>
    </xf>
    <xf numFmtId="0" fontId="1" fillId="6" borderId="82" xfId="0" applyFont="1" applyFill="1" applyBorder="1"/>
    <xf numFmtId="3" fontId="8" fillId="6" borderId="82" xfId="0" applyNumberFormat="1" applyFont="1" applyFill="1" applyBorder="1" applyAlignment="1">
      <alignment horizontal="center" vertical="center" wrapText="1"/>
    </xf>
    <xf numFmtId="14" fontId="0" fillId="10" borderId="75" xfId="0" applyNumberFormat="1" applyFont="1" applyFill="1" applyBorder="1" applyAlignment="1">
      <alignment horizontal="center" vertical="center"/>
    </xf>
    <xf numFmtId="0" fontId="0" fillId="10" borderId="75" xfId="0" applyFill="1" applyBorder="1" applyAlignment="1">
      <alignment horizontal="center" vertical="center"/>
    </xf>
    <xf numFmtId="14" fontId="7" fillId="6" borderId="82" xfId="0" applyNumberFormat="1" applyFont="1" applyFill="1" applyBorder="1" applyAlignment="1">
      <alignment horizontal="center" vertical="center" wrapText="1"/>
    </xf>
    <xf numFmtId="0" fontId="0" fillId="10" borderId="68" xfId="0" applyFont="1" applyFill="1" applyBorder="1" applyAlignment="1">
      <alignment horizontal="center" wrapText="1"/>
    </xf>
    <xf numFmtId="0" fontId="0" fillId="10" borderId="40" xfId="0" applyFont="1" applyFill="1" applyBorder="1" applyAlignment="1">
      <alignment horizontal="center" vertical="center"/>
    </xf>
    <xf numFmtId="4" fontId="38" fillId="10" borderId="40" xfId="0" applyNumberFormat="1" applyFont="1" applyFill="1" applyBorder="1" applyAlignment="1">
      <alignment horizontal="center" vertical="center" wrapText="1"/>
    </xf>
    <xf numFmtId="9" fontId="38" fillId="10" borderId="40" xfId="0" applyNumberFormat="1" applyFont="1" applyFill="1" applyBorder="1" applyAlignment="1">
      <alignment horizontal="center" vertical="center" wrapText="1"/>
    </xf>
    <xf numFmtId="14" fontId="0" fillId="10" borderId="40" xfId="0" applyNumberFormat="1" applyFont="1" applyFill="1" applyBorder="1" applyAlignment="1">
      <alignment horizontal="center" vertical="center"/>
    </xf>
    <xf numFmtId="14" fontId="0" fillId="10" borderId="40" xfId="0" applyNumberFormat="1" applyFont="1" applyFill="1" applyBorder="1" applyAlignment="1">
      <alignment horizontal="center" vertical="center" wrapText="1"/>
    </xf>
    <xf numFmtId="0" fontId="0" fillId="10" borderId="40" xfId="0" applyFont="1" applyFill="1" applyBorder="1"/>
    <xf numFmtId="4" fontId="7" fillId="10" borderId="0" xfId="0" applyNumberFormat="1" applyFont="1" applyFill="1" applyAlignment="1">
      <alignment horizontal="center" vertical="center" wrapText="1"/>
    </xf>
    <xf numFmtId="0" fontId="0" fillId="10" borderId="0" xfId="0" applyFont="1" applyFill="1"/>
    <xf numFmtId="0" fontId="0" fillId="10" borderId="40" xfId="0" applyFill="1" applyBorder="1" applyAlignment="1">
      <alignment wrapText="1"/>
    </xf>
    <xf numFmtId="14" fontId="0" fillId="10" borderId="40" xfId="0" applyNumberFormat="1" applyFill="1" applyBorder="1" applyAlignment="1">
      <alignment horizontal="center" vertical="center"/>
    </xf>
    <xf numFmtId="4" fontId="7" fillId="0" borderId="0" xfId="0" applyNumberFormat="1" applyFont="1" applyFill="1" applyAlignment="1">
      <alignment horizontal="center" vertical="center" wrapText="1"/>
    </xf>
    <xf numFmtId="4" fontId="0" fillId="10" borderId="52" xfId="0" applyNumberFormat="1" applyFont="1" applyFill="1" applyBorder="1" applyAlignment="1">
      <alignment horizontal="center" vertical="center"/>
    </xf>
    <xf numFmtId="9" fontId="0" fillId="10" borderId="52" xfId="0" applyNumberFormat="1" applyFont="1" applyFill="1" applyBorder="1" applyAlignment="1">
      <alignment horizontal="center" vertical="center" wrapText="1"/>
    </xf>
    <xf numFmtId="4" fontId="0" fillId="10" borderId="40" xfId="0" applyNumberFormat="1" applyFont="1" applyFill="1" applyBorder="1" applyAlignment="1">
      <alignment horizontal="center" vertical="center" wrapText="1"/>
    </xf>
    <xf numFmtId="14" fontId="0" fillId="10" borderId="40" xfId="0" applyNumberFormat="1" applyFill="1" applyBorder="1" applyAlignment="1">
      <alignment horizontal="center" vertical="center" wrapText="1"/>
    </xf>
    <xf numFmtId="0" fontId="1" fillId="10" borderId="40" xfId="0" applyFont="1" applyFill="1" applyBorder="1" applyAlignment="1">
      <alignment vertical="center" wrapText="1"/>
    </xf>
    <xf numFmtId="0" fontId="3" fillId="10" borderId="61" xfId="0" applyFont="1" applyFill="1" applyBorder="1" applyAlignment="1">
      <alignment horizontal="center" vertical="center"/>
    </xf>
    <xf numFmtId="0" fontId="37" fillId="10" borderId="52" xfId="0" applyFont="1" applyFill="1" applyBorder="1" applyAlignment="1">
      <alignment horizontal="center" vertical="center" wrapText="1"/>
    </xf>
    <xf numFmtId="0" fontId="3" fillId="10" borderId="52" xfId="0" applyFont="1" applyFill="1" applyBorder="1" applyAlignment="1">
      <alignment horizontal="center" vertical="center" wrapText="1"/>
    </xf>
    <xf numFmtId="4" fontId="3" fillId="10" borderId="52" xfId="0" applyNumberFormat="1" applyFont="1" applyFill="1" applyBorder="1" applyAlignment="1">
      <alignment horizontal="center" vertical="center" wrapText="1"/>
    </xf>
    <xf numFmtId="4" fontId="3" fillId="10" borderId="20" xfId="0" applyNumberFormat="1" applyFont="1" applyFill="1" applyBorder="1" applyAlignment="1">
      <alignment horizontal="center" vertical="center"/>
    </xf>
    <xf numFmtId="9" fontId="0" fillId="10" borderId="28" xfId="0" applyNumberFormat="1" applyFont="1" applyFill="1" applyBorder="1" applyAlignment="1">
      <alignment horizontal="center" vertical="center" wrapText="1"/>
    </xf>
    <xf numFmtId="14" fontId="3" fillId="10" borderId="56" xfId="0" applyNumberFormat="1" applyFont="1" applyFill="1" applyBorder="1" applyAlignment="1">
      <alignment horizontal="center" vertical="center" wrapText="1"/>
    </xf>
    <xf numFmtId="14" fontId="3" fillId="10" borderId="52" xfId="0" applyNumberFormat="1" applyFont="1" applyFill="1" applyBorder="1" applyAlignment="1">
      <alignment horizontal="center" vertical="center" wrapText="1"/>
    </xf>
    <xf numFmtId="0" fontId="2" fillId="10" borderId="52" xfId="0" applyFont="1" applyFill="1" applyBorder="1" applyAlignment="1">
      <alignment horizontal="center" vertical="center" wrapText="1"/>
    </xf>
    <xf numFmtId="0" fontId="0" fillId="10" borderId="52" xfId="0" applyFont="1" applyFill="1" applyBorder="1" applyAlignment="1">
      <alignment horizontal="center" vertical="center" wrapText="1"/>
    </xf>
    <xf numFmtId="4" fontId="0" fillId="10" borderId="52" xfId="0" applyNumberFormat="1" applyFont="1" applyFill="1" applyBorder="1" applyAlignment="1">
      <alignment horizontal="center" vertical="center" wrapText="1"/>
    </xf>
    <xf numFmtId="14" fontId="0" fillId="10" borderId="56" xfId="0" applyNumberFormat="1" applyFont="1" applyFill="1" applyBorder="1" applyAlignment="1">
      <alignment horizontal="center" vertical="center" wrapText="1"/>
    </xf>
    <xf numFmtId="14" fontId="0" fillId="10" borderId="52" xfId="0" applyNumberFormat="1" applyFont="1" applyFill="1" applyBorder="1" applyAlignment="1">
      <alignment horizontal="center" vertical="center" wrapText="1"/>
    </xf>
    <xf numFmtId="0" fontId="0" fillId="0" borderId="83" xfId="0" applyFont="1" applyFill="1" applyBorder="1" applyAlignment="1">
      <alignment horizontal="center" vertical="center"/>
    </xf>
    <xf numFmtId="0" fontId="0" fillId="0" borderId="82" xfId="0" applyFont="1" applyFill="1" applyBorder="1" applyAlignment="1">
      <alignment horizontal="center" vertical="center"/>
    </xf>
    <xf numFmtId="0" fontId="0" fillId="0" borderId="82" xfId="0" applyFill="1" applyBorder="1"/>
    <xf numFmtId="0" fontId="54" fillId="0" borderId="0" xfId="0" applyFont="1"/>
    <xf numFmtId="49" fontId="24" fillId="0" borderId="50" xfId="0" applyNumberFormat="1" applyFont="1" applyFill="1" applyBorder="1" applyAlignment="1">
      <alignment horizontal="center" vertical="center"/>
    </xf>
    <xf numFmtId="4" fontId="0" fillId="0" borderId="12" xfId="0" applyNumberFormat="1" applyFont="1" applyFill="1" applyBorder="1" applyAlignment="1">
      <alignment horizontal="center" vertical="center" wrapText="1"/>
    </xf>
    <xf numFmtId="4" fontId="0" fillId="0" borderId="11" xfId="0" applyNumberFormat="1" applyFont="1" applyFill="1" applyBorder="1" applyAlignment="1">
      <alignment horizontal="center" vertical="center" wrapText="1"/>
    </xf>
    <xf numFmtId="0" fontId="22" fillId="0" borderId="82" xfId="0" applyFont="1" applyFill="1" applyBorder="1" applyAlignment="1">
      <alignment horizontal="left" vertical="center"/>
    </xf>
    <xf numFmtId="0" fontId="22" fillId="0" borderId="82" xfId="0" applyFont="1" applyFill="1" applyBorder="1" applyAlignment="1">
      <alignment horizontal="left" vertical="center" wrapText="1"/>
    </xf>
    <xf numFmtId="7" fontId="22" fillId="0" borderId="82" xfId="0" applyNumberFormat="1" applyFont="1" applyFill="1" applyBorder="1" applyAlignment="1">
      <alignment horizontal="right" vertical="center"/>
    </xf>
    <xf numFmtId="172" fontId="22" fillId="0" borderId="82" xfId="0" applyNumberFormat="1" applyFont="1" applyFill="1" applyBorder="1" applyAlignment="1">
      <alignment horizontal="center" vertical="center"/>
    </xf>
    <xf numFmtId="7" fontId="22" fillId="0" borderId="82" xfId="0" applyNumberFormat="1" applyFont="1" applyFill="1" applyBorder="1" applyAlignment="1">
      <alignment horizontal="center" vertical="center"/>
    </xf>
    <xf numFmtId="168" fontId="0" fillId="0" borderId="75" xfId="0" applyNumberFormat="1" applyFont="1" applyFill="1" applyBorder="1" applyAlignment="1">
      <alignment horizontal="center" wrapText="1"/>
    </xf>
    <xf numFmtId="0" fontId="28" fillId="0" borderId="40" xfId="0" applyFont="1" applyFill="1" applyBorder="1" applyAlignment="1">
      <alignment horizontal="center" vertical="center"/>
    </xf>
    <xf numFmtId="9" fontId="30" fillId="0" borderId="43" xfId="311" applyNumberFormat="1" applyFont="1" applyFill="1" applyBorder="1" applyAlignment="1">
      <alignment horizontal="center" vertical="center"/>
    </xf>
    <xf numFmtId="0" fontId="1" fillId="0" borderId="46" xfId="0" applyFont="1" applyFill="1" applyBorder="1" applyAlignment="1">
      <alignment vertical="center" wrapText="1"/>
    </xf>
    <xf numFmtId="4" fontId="0" fillId="0" borderId="46" xfId="0" applyNumberFormat="1" applyFont="1" applyFill="1" applyBorder="1" applyAlignment="1">
      <alignment horizontal="center" vertical="center" wrapText="1"/>
    </xf>
    <xf numFmtId="171" fontId="0" fillId="0" borderId="40" xfId="0" applyNumberFormat="1" applyFont="1" applyFill="1" applyBorder="1" applyAlignment="1">
      <alignment horizontal="center" vertical="center"/>
    </xf>
    <xf numFmtId="7" fontId="0" fillId="0" borderId="40" xfId="0" applyNumberFormat="1" applyFont="1" applyFill="1" applyBorder="1" applyAlignment="1">
      <alignment horizontal="center" vertical="center"/>
    </xf>
    <xf numFmtId="0" fontId="1" fillId="6" borderId="75" xfId="0" applyFont="1" applyFill="1" applyBorder="1" applyAlignment="1">
      <alignment horizontal="center" wrapText="1"/>
    </xf>
    <xf numFmtId="0" fontId="1" fillId="6" borderId="82" xfId="0" applyFont="1" applyFill="1" applyBorder="1" applyAlignment="1">
      <alignment horizontal="center" vertical="center"/>
    </xf>
    <xf numFmtId="0" fontId="1" fillId="6" borderId="82" xfId="0" applyFont="1" applyFill="1" applyBorder="1" applyAlignment="1">
      <alignment horizontal="center" vertical="center" wrapText="1"/>
    </xf>
    <xf numFmtId="4" fontId="29" fillId="6" borderId="82" xfId="0" applyNumberFormat="1" applyFont="1" applyFill="1" applyBorder="1" applyAlignment="1">
      <alignment horizontal="center" vertical="center" wrapText="1"/>
    </xf>
    <xf numFmtId="9" fontId="29" fillId="6" borderId="82" xfId="0" applyNumberFormat="1" applyFont="1" applyFill="1" applyBorder="1" applyAlignment="1">
      <alignment horizontal="center" vertical="center" wrapText="1"/>
    </xf>
    <xf numFmtId="14" fontId="1" fillId="6" borderId="82" xfId="0" applyNumberFormat="1" applyFont="1" applyFill="1" applyBorder="1" applyAlignment="1">
      <alignment horizontal="center" vertical="center"/>
    </xf>
    <xf numFmtId="173" fontId="1" fillId="6" borderId="82" xfId="0" applyNumberFormat="1" applyFont="1" applyFill="1" applyBorder="1" applyAlignment="1">
      <alignment horizontal="center" vertical="center" wrapText="1"/>
    </xf>
    <xf numFmtId="0" fontId="1" fillId="0" borderId="82" xfId="0" applyFont="1" applyFill="1" applyBorder="1"/>
    <xf numFmtId="0" fontId="1" fillId="0" borderId="0" xfId="0" applyFont="1" applyFill="1"/>
    <xf numFmtId="0" fontId="0" fillId="0" borderId="43" xfId="0" applyFont="1" applyFill="1" applyBorder="1"/>
    <xf numFmtId="14" fontId="0" fillId="0" borderId="0" xfId="0" applyNumberFormat="1" applyFont="1" applyFill="1" applyBorder="1" applyAlignment="1">
      <alignment horizontal="center" vertical="center"/>
    </xf>
    <xf numFmtId="14" fontId="3" fillId="0" borderId="75" xfId="0" applyNumberFormat="1" applyFont="1" applyFill="1" applyBorder="1" applyAlignment="1">
      <alignment horizontal="center" vertical="center" wrapText="1"/>
    </xf>
    <xf numFmtId="0" fontId="0" fillId="0" borderId="43" xfId="0" applyFont="1" applyFill="1" applyBorder="1" applyAlignment="1">
      <alignment wrapText="1"/>
    </xf>
    <xf numFmtId="7" fontId="0" fillId="0" borderId="43" xfId="0" applyNumberFormat="1" applyFont="1" applyFill="1" applyBorder="1" applyAlignment="1">
      <alignment horizontal="center" vertical="center"/>
    </xf>
    <xf numFmtId="0" fontId="3" fillId="0" borderId="43" xfId="0" applyFont="1" applyFill="1" applyBorder="1"/>
    <xf numFmtId="4" fontId="3" fillId="0" borderId="73" xfId="0" applyNumberFormat="1" applyFont="1" applyFill="1" applyBorder="1" applyAlignment="1">
      <alignment horizontal="center" vertical="center" wrapText="1"/>
    </xf>
    <xf numFmtId="9" fontId="3" fillId="0" borderId="73" xfId="0" applyNumberFormat="1" applyFont="1" applyFill="1" applyBorder="1" applyAlignment="1">
      <alignment horizontal="center" vertical="center" wrapText="1"/>
    </xf>
    <xf numFmtId="14" fontId="0" fillId="0" borderId="40" xfId="0" applyNumberFormat="1" applyFill="1" applyBorder="1" applyAlignment="1">
      <alignment horizontal="center" vertical="center"/>
    </xf>
    <xf numFmtId="14" fontId="2" fillId="0" borderId="40" xfId="0" applyNumberFormat="1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/>
    </xf>
    <xf numFmtId="0" fontId="28" fillId="0" borderId="82" xfId="0" applyFont="1" applyFill="1" applyBorder="1" applyAlignment="1">
      <alignment horizontal="center" vertical="center"/>
    </xf>
    <xf numFmtId="168" fontId="22" fillId="0" borderId="82" xfId="0" applyNumberFormat="1" applyFont="1" applyFill="1" applyBorder="1" applyAlignment="1">
      <alignment horizontal="center" vertical="center"/>
    </xf>
    <xf numFmtId="14" fontId="0" fillId="0" borderId="82" xfId="0" applyNumberFormat="1" applyFont="1" applyFill="1" applyBorder="1" applyAlignment="1">
      <alignment horizontal="center" vertical="center"/>
    </xf>
    <xf numFmtId="14" fontId="0" fillId="0" borderId="75" xfId="0" applyNumberFormat="1" applyFont="1" applyFill="1" applyBorder="1" applyAlignment="1">
      <alignment horizontal="center" vertical="center"/>
    </xf>
    <xf numFmtId="0" fontId="0" fillId="0" borderId="75" xfId="0" applyFill="1" applyBorder="1" applyAlignment="1">
      <alignment horizontal="center" vertical="center"/>
    </xf>
    <xf numFmtId="0" fontId="0" fillId="0" borderId="40" xfId="0" applyFill="1" applyBorder="1" applyAlignment="1">
      <alignment wrapText="1"/>
    </xf>
    <xf numFmtId="168" fontId="0" fillId="0" borderId="75" xfId="0" applyNumberFormat="1" applyFont="1" applyFill="1" applyBorder="1" applyAlignment="1">
      <alignment horizontal="center" vertical="center" wrapText="1"/>
    </xf>
    <xf numFmtId="9" fontId="30" fillId="0" borderId="43" xfId="311" applyNumberFormat="1" applyFont="1" applyFill="1" applyBorder="1" applyAlignment="1">
      <alignment horizontal="center"/>
    </xf>
    <xf numFmtId="168" fontId="22" fillId="0" borderId="75" xfId="0" applyNumberFormat="1" applyFont="1" applyFill="1" applyBorder="1" applyAlignment="1">
      <alignment horizontal="center" vertical="center"/>
    </xf>
    <xf numFmtId="14" fontId="0" fillId="0" borderId="82" xfId="0" applyNumberFormat="1" applyFill="1" applyBorder="1" applyAlignment="1">
      <alignment horizontal="center" vertical="center" wrapText="1"/>
    </xf>
    <xf numFmtId="0" fontId="22" fillId="0" borderId="82" xfId="314" applyFont="1" applyFill="1" applyBorder="1" applyAlignment="1">
      <alignment horizontal="center" vertical="center"/>
    </xf>
    <xf numFmtId="0" fontId="22" fillId="0" borderId="82" xfId="314" applyFont="1" applyFill="1" applyBorder="1" applyAlignment="1">
      <alignment horizontal="left" vertical="center" wrapText="1"/>
    </xf>
    <xf numFmtId="172" fontId="22" fillId="0" borderId="82" xfId="314" applyNumberFormat="1" applyFont="1" applyFill="1" applyBorder="1" applyAlignment="1">
      <alignment horizontal="center" vertical="center" wrapText="1"/>
    </xf>
    <xf numFmtId="14" fontId="3" fillId="0" borderId="83" xfId="0" applyNumberFormat="1" applyFont="1" applyFill="1" applyBorder="1" applyAlignment="1">
      <alignment horizontal="center" vertical="center" wrapText="1"/>
    </xf>
    <xf numFmtId="0" fontId="3" fillId="0" borderId="83" xfId="0" applyFont="1" applyFill="1" applyBorder="1" applyAlignment="1">
      <alignment horizontal="center" vertical="center" wrapText="1"/>
    </xf>
    <xf numFmtId="0" fontId="3" fillId="0" borderId="72" xfId="0" applyFont="1" applyFill="1" applyBorder="1" applyAlignment="1">
      <alignment horizontal="center" vertical="center" wrapText="1"/>
    </xf>
    <xf numFmtId="0" fontId="0" fillId="0" borderId="82" xfId="0" applyFont="1" applyFill="1" applyBorder="1" applyAlignment="1">
      <alignment horizontal="left" vertical="center"/>
    </xf>
    <xf numFmtId="0" fontId="0" fillId="0" borderId="82" xfId="0" applyFont="1" applyFill="1" applyBorder="1" applyAlignment="1">
      <alignment horizontal="left" vertical="center" wrapText="1"/>
    </xf>
    <xf numFmtId="168" fontId="0" fillId="0" borderId="82" xfId="0" applyNumberFormat="1" applyFont="1" applyFill="1" applyBorder="1" applyAlignment="1">
      <alignment horizontal="right" vertical="center"/>
    </xf>
    <xf numFmtId="168" fontId="0" fillId="0" borderId="82" xfId="0" applyNumberFormat="1" applyFont="1" applyFill="1" applyBorder="1" applyAlignment="1">
      <alignment horizontal="center" vertical="center"/>
    </xf>
    <xf numFmtId="0" fontId="0" fillId="0" borderId="82" xfId="0" applyFill="1" applyBorder="1" applyAlignment="1">
      <alignment horizontal="left" vertical="center"/>
    </xf>
    <xf numFmtId="14" fontId="0" fillId="0" borderId="75" xfId="0" applyNumberFormat="1" applyFill="1" applyBorder="1" applyAlignment="1">
      <alignment horizontal="center" vertical="center" wrapText="1"/>
    </xf>
    <xf numFmtId="0" fontId="1" fillId="0" borderId="64" xfId="0" applyFont="1" applyFill="1" applyBorder="1" applyAlignment="1">
      <alignment vertical="center" wrapText="1"/>
    </xf>
    <xf numFmtId="0" fontId="28" fillId="0" borderId="82" xfId="0" applyFont="1" applyFill="1" applyBorder="1"/>
    <xf numFmtId="4" fontId="46" fillId="0" borderId="0" xfId="0" applyNumberFormat="1" applyFont="1" applyFill="1" applyAlignment="1">
      <alignment horizontal="center" vertical="center" wrapText="1"/>
    </xf>
    <xf numFmtId="4" fontId="3" fillId="0" borderId="82" xfId="0" applyNumberFormat="1" applyFont="1" applyFill="1" applyBorder="1" applyAlignment="1">
      <alignment horizontal="center" vertical="center" wrapText="1"/>
    </xf>
    <xf numFmtId="168" fontId="3" fillId="0" borderId="82" xfId="0" applyNumberFormat="1" applyFont="1" applyFill="1" applyBorder="1" applyAlignment="1">
      <alignment horizontal="center" vertical="center" wrapText="1"/>
    </xf>
    <xf numFmtId="0" fontId="0" fillId="4" borderId="82" xfId="0" applyFont="1" applyFill="1" applyBorder="1" applyAlignment="1">
      <alignment horizontal="center" vertical="center"/>
    </xf>
    <xf numFmtId="0" fontId="0" fillId="4" borderId="82" xfId="0" applyFont="1" applyFill="1" applyBorder="1" applyAlignment="1">
      <alignment horizontal="left" vertical="center" wrapText="1"/>
    </xf>
    <xf numFmtId="0" fontId="0" fillId="4" borderId="82" xfId="0" applyFont="1" applyFill="1" applyBorder="1" applyAlignment="1">
      <alignment wrapText="1"/>
    </xf>
    <xf numFmtId="168" fontId="0" fillId="4" borderId="82" xfId="0" applyNumberFormat="1" applyFont="1" applyFill="1" applyBorder="1" applyAlignment="1">
      <alignment horizontal="center" vertical="center"/>
    </xf>
    <xf numFmtId="14" fontId="3" fillId="21" borderId="82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ill="1" applyBorder="1" applyAlignment="1">
      <alignment wrapText="1"/>
    </xf>
    <xf numFmtId="0" fontId="0" fillId="4" borderId="75" xfId="0" applyFont="1" applyFill="1" applyBorder="1" applyAlignment="1">
      <alignment horizontal="left" vertical="center" wrapText="1"/>
    </xf>
    <xf numFmtId="9" fontId="3" fillId="0" borderId="82" xfId="0" applyNumberFormat="1" applyFont="1" applyFill="1" applyBorder="1" applyAlignment="1">
      <alignment horizontal="center" vertical="center" wrapText="1"/>
    </xf>
    <xf numFmtId="4" fontId="37" fillId="0" borderId="52" xfId="0" applyNumberFormat="1" applyFont="1" applyFill="1" applyBorder="1" applyAlignment="1">
      <alignment horizontal="center" vertical="center" wrapText="1"/>
    </xf>
    <xf numFmtId="9" fontId="37" fillId="0" borderId="52" xfId="0" applyNumberFormat="1" applyFont="1" applyFill="1" applyBorder="1" applyAlignment="1">
      <alignment horizontal="center" vertical="center" wrapText="1"/>
    </xf>
    <xf numFmtId="9" fontId="29" fillId="6" borderId="73" xfId="0" applyNumberFormat="1" applyFont="1" applyFill="1" applyBorder="1" applyAlignment="1">
      <alignment horizontal="center" vertical="center" wrapText="1"/>
    </xf>
    <xf numFmtId="14" fontId="7" fillId="6" borderId="73" xfId="0" applyNumberFormat="1" applyFont="1" applyFill="1" applyBorder="1" applyAlignment="1">
      <alignment horizontal="center" vertical="center" wrapText="1"/>
    </xf>
    <xf numFmtId="168" fontId="50" fillId="4" borderId="82" xfId="0" applyNumberFormat="1" applyFont="1" applyFill="1" applyBorder="1" applyAlignment="1">
      <alignment horizontal="center" vertical="center"/>
    </xf>
    <xf numFmtId="0" fontId="0" fillId="0" borderId="82" xfId="0" applyFont="1" applyFill="1" applyBorder="1" applyAlignment="1">
      <alignment vertical="center" wrapText="1"/>
    </xf>
    <xf numFmtId="0" fontId="30" fillId="0" borderId="82" xfId="0" applyFont="1" applyFill="1" applyBorder="1" applyAlignment="1">
      <alignment horizontal="center" vertical="center"/>
    </xf>
    <xf numFmtId="0" fontId="30" fillId="0" borderId="82" xfId="0" applyFont="1" applyFill="1" applyBorder="1" applyAlignment="1">
      <alignment horizontal="center" vertical="center" wrapText="1"/>
    </xf>
    <xf numFmtId="0" fontId="38" fillId="0" borderId="82" xfId="0" applyFont="1" applyFill="1" applyBorder="1" applyAlignment="1">
      <alignment horizontal="center" vertical="center"/>
    </xf>
    <xf numFmtId="4" fontId="38" fillId="0" borderId="82" xfId="0" applyNumberFormat="1" applyFont="1" applyFill="1" applyBorder="1" applyAlignment="1">
      <alignment horizontal="center" vertical="center" wrapText="1"/>
    </xf>
    <xf numFmtId="9" fontId="38" fillId="0" borderId="82" xfId="0" applyNumberFormat="1" applyFont="1" applyFill="1" applyBorder="1" applyAlignment="1">
      <alignment horizontal="center" vertical="center" wrapText="1"/>
    </xf>
    <xf numFmtId="14" fontId="0" fillId="0" borderId="82" xfId="0" applyNumberFormat="1" applyFont="1" applyFill="1" applyBorder="1"/>
    <xf numFmtId="3" fontId="0" fillId="0" borderId="82" xfId="0" applyNumberFormat="1" applyFont="1" applyFill="1" applyBorder="1" applyAlignment="1">
      <alignment horizontal="center" vertical="center" wrapText="1"/>
    </xf>
    <xf numFmtId="0" fontId="0" fillId="0" borderId="82" xfId="0" applyFont="1" applyFill="1" applyBorder="1"/>
    <xf numFmtId="0" fontId="30" fillId="0" borderId="40" xfId="0" applyFont="1" applyFill="1" applyBorder="1" applyAlignment="1">
      <alignment horizontal="center" vertical="center"/>
    </xf>
    <xf numFmtId="14" fontId="0" fillId="0" borderId="82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168" fontId="3" fillId="0" borderId="0" xfId="0" applyNumberFormat="1" applyFont="1" applyFill="1" applyAlignment="1">
      <alignment horizontal="center" vertical="center" wrapText="1"/>
    </xf>
    <xf numFmtId="0" fontId="28" fillId="0" borderId="0" xfId="0" applyFont="1" applyFill="1" applyBorder="1"/>
    <xf numFmtId="0" fontId="7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/>
    <xf numFmtId="0" fontId="46" fillId="0" borderId="0" xfId="0" applyFont="1" applyFill="1" applyBorder="1"/>
    <xf numFmtId="4" fontId="55" fillId="0" borderId="0" xfId="0" applyNumberFormat="1" applyFont="1" applyFill="1"/>
    <xf numFmtId="4" fontId="55" fillId="0" borderId="0" xfId="0" applyNumberFormat="1" applyFont="1" applyFill="1" applyBorder="1"/>
    <xf numFmtId="4" fontId="3" fillId="0" borderId="0" xfId="0" applyNumberFormat="1" applyFont="1"/>
    <xf numFmtId="0" fontId="1" fillId="0" borderId="53" xfId="0" applyFont="1" applyFill="1" applyBorder="1" applyAlignment="1">
      <alignment horizontal="center" vertical="center" wrapText="1"/>
    </xf>
    <xf numFmtId="0" fontId="1" fillId="0" borderId="49" xfId="0" applyFont="1" applyFill="1" applyBorder="1" applyAlignment="1">
      <alignment horizontal="center" vertical="center" wrapText="1"/>
    </xf>
    <xf numFmtId="0" fontId="16" fillId="7" borderId="52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top"/>
    </xf>
    <xf numFmtId="0" fontId="28" fillId="7" borderId="54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28" fillId="7" borderId="40" xfId="0" applyFont="1" applyFill="1" applyBorder="1" applyAlignment="1">
      <alignment horizontal="center" vertical="center" wrapText="1"/>
    </xf>
    <xf numFmtId="0" fontId="1" fillId="3" borderId="54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56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63" xfId="0" applyFont="1" applyFill="1" applyBorder="1" applyAlignment="1">
      <alignment horizontal="center" vertical="center" wrapText="1"/>
    </xf>
    <xf numFmtId="0" fontId="1" fillId="3" borderId="49" xfId="0" applyFont="1" applyFill="1" applyBorder="1" applyAlignment="1">
      <alignment horizontal="center" vertical="center" wrapText="1"/>
    </xf>
    <xf numFmtId="0" fontId="1" fillId="3" borderId="58" xfId="0" applyFont="1" applyFill="1" applyBorder="1" applyAlignment="1">
      <alignment horizontal="center" vertical="center" wrapText="1"/>
    </xf>
    <xf numFmtId="0" fontId="7" fillId="0" borderId="68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6" fillId="7" borderId="55" xfId="0" applyFont="1" applyFill="1" applyBorder="1" applyAlignment="1">
      <alignment horizontal="center" vertical="center" wrapText="1"/>
    </xf>
    <xf numFmtId="0" fontId="16" fillId="7" borderId="62" xfId="0" applyFont="1" applyFill="1" applyBorder="1" applyAlignment="1">
      <alignment horizontal="center" vertical="center" wrapText="1"/>
    </xf>
    <xf numFmtId="0" fontId="16" fillId="7" borderId="61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6" borderId="40" xfId="0" applyFont="1" applyFill="1" applyBorder="1" applyAlignment="1">
      <alignment horizontal="center" vertical="center" wrapText="1"/>
    </xf>
    <xf numFmtId="0" fontId="57" fillId="0" borderId="82" xfId="0" applyFont="1" applyFill="1" applyBorder="1" applyAlignment="1">
      <alignment horizontal="center" vertical="center" wrapText="1"/>
    </xf>
    <xf numFmtId="168" fontId="57" fillId="0" borderId="82" xfId="0" applyNumberFormat="1" applyFont="1" applyFill="1" applyBorder="1" applyAlignment="1">
      <alignment horizontal="center" vertical="center" wrapText="1"/>
    </xf>
    <xf numFmtId="4" fontId="57" fillId="0" borderId="82" xfId="0" applyNumberFormat="1" applyFont="1" applyFill="1" applyBorder="1" applyAlignment="1">
      <alignment horizontal="center" vertical="center" wrapText="1"/>
    </xf>
    <xf numFmtId="0" fontId="57" fillId="0" borderId="82" xfId="314" applyFont="1" applyFill="1" applyBorder="1" applyAlignment="1">
      <alignment horizontal="center" vertical="center" wrapText="1"/>
    </xf>
    <xf numFmtId="0" fontId="58" fillId="0" borderId="82" xfId="0" applyFont="1" applyFill="1" applyBorder="1" applyAlignment="1">
      <alignment horizontal="center" vertical="center" wrapText="1"/>
    </xf>
    <xf numFmtId="4" fontId="57" fillId="0" borderId="82" xfId="0" applyNumberFormat="1" applyFont="1" applyFill="1" applyBorder="1" applyAlignment="1">
      <alignment horizontal="center" vertical="center"/>
    </xf>
    <xf numFmtId="4" fontId="58" fillId="0" borderId="82" xfId="0" applyNumberFormat="1" applyFont="1" applyFill="1" applyBorder="1" applyAlignment="1">
      <alignment horizontal="center" vertical="center" wrapText="1"/>
    </xf>
    <xf numFmtId="168" fontId="57" fillId="0" borderId="82" xfId="0" applyNumberFormat="1" applyFont="1" applyFill="1" applyBorder="1" applyAlignment="1">
      <alignment horizontal="center" vertical="center"/>
    </xf>
    <xf numFmtId="4" fontId="58" fillId="0" borderId="82" xfId="0" applyNumberFormat="1" applyFont="1" applyFill="1" applyBorder="1" applyAlignment="1">
      <alignment horizontal="center" vertical="center"/>
    </xf>
    <xf numFmtId="4" fontId="56" fillId="0" borderId="82" xfId="0" applyNumberFormat="1" applyFont="1" applyFill="1" applyBorder="1" applyAlignment="1">
      <alignment horizontal="center" vertical="center"/>
    </xf>
    <xf numFmtId="4" fontId="56" fillId="0" borderId="82" xfId="0" applyNumberFormat="1" applyFont="1" applyFill="1" applyBorder="1" applyAlignment="1">
      <alignment horizontal="center" vertical="center" wrapText="1"/>
    </xf>
    <xf numFmtId="168" fontId="58" fillId="0" borderId="82" xfId="0" applyNumberFormat="1" applyFont="1" applyFill="1" applyBorder="1" applyAlignment="1">
      <alignment horizontal="center" vertical="center"/>
    </xf>
    <xf numFmtId="168" fontId="57" fillId="0" borderId="82" xfId="314" applyNumberFormat="1" applyFont="1" applyFill="1" applyBorder="1" applyAlignment="1">
      <alignment horizontal="center" vertical="center"/>
    </xf>
    <xf numFmtId="172" fontId="58" fillId="0" borderId="82" xfId="0" applyNumberFormat="1" applyFont="1" applyFill="1" applyBorder="1" applyAlignment="1">
      <alignment horizontal="center" vertical="center"/>
    </xf>
    <xf numFmtId="7" fontId="58" fillId="0" borderId="82" xfId="0" applyNumberFormat="1" applyFont="1" applyFill="1" applyBorder="1" applyAlignment="1">
      <alignment horizontal="center" vertical="center"/>
    </xf>
    <xf numFmtId="4" fontId="58" fillId="0" borderId="82" xfId="0" applyNumberFormat="1" applyFont="1" applyFill="1" applyBorder="1" applyAlignment="1">
      <alignment horizontal="center" wrapText="1"/>
    </xf>
    <xf numFmtId="168" fontId="58" fillId="0" borderId="82" xfId="0" applyNumberFormat="1" applyFont="1" applyFill="1" applyBorder="1" applyAlignment="1">
      <alignment horizontal="center" vertical="center" wrapText="1"/>
    </xf>
    <xf numFmtId="168" fontId="58" fillId="0" borderId="82" xfId="0" applyNumberFormat="1" applyFont="1" applyFill="1" applyBorder="1" applyAlignment="1">
      <alignment horizontal="center" wrapText="1"/>
    </xf>
    <xf numFmtId="171" fontId="58" fillId="0" borderId="82" xfId="0" applyNumberFormat="1" applyFont="1" applyFill="1" applyBorder="1" applyAlignment="1">
      <alignment horizontal="center" vertical="center"/>
    </xf>
    <xf numFmtId="4" fontId="60" fillId="0" borderId="82" xfId="0" applyNumberFormat="1" applyFont="1" applyFill="1" applyBorder="1" applyAlignment="1">
      <alignment horizontal="center" vertical="center" wrapText="1"/>
    </xf>
    <xf numFmtId="0" fontId="58" fillId="0" borderId="82" xfId="0" applyFont="1" applyFill="1" applyBorder="1"/>
    <xf numFmtId="0" fontId="57" fillId="0" borderId="82" xfId="0" applyFont="1" applyFill="1" applyBorder="1"/>
    <xf numFmtId="4" fontId="59" fillId="0" borderId="82" xfId="0" applyNumberFormat="1" applyFont="1" applyFill="1" applyBorder="1" applyAlignment="1">
      <alignment horizontal="center" vertical="center" wrapText="1"/>
    </xf>
    <xf numFmtId="172" fontId="58" fillId="0" borderId="82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57" fillId="0" borderId="73" xfId="0" applyFont="1" applyFill="1" applyBorder="1" applyAlignment="1">
      <alignment horizontal="center" vertical="center" wrapText="1"/>
    </xf>
    <xf numFmtId="0" fontId="58" fillId="0" borderId="73" xfId="0" applyFont="1" applyFill="1" applyBorder="1"/>
    <xf numFmtId="172" fontId="58" fillId="0" borderId="73" xfId="0" applyNumberFormat="1" applyFont="1" applyFill="1" applyBorder="1" applyAlignment="1">
      <alignment horizontal="center" vertical="center"/>
    </xf>
    <xf numFmtId="168" fontId="57" fillId="0" borderId="73" xfId="0" applyNumberFormat="1" applyFont="1" applyFill="1" applyBorder="1" applyAlignment="1">
      <alignment horizontal="center" vertical="center" wrapText="1"/>
    </xf>
    <xf numFmtId="4" fontId="57" fillId="0" borderId="73" xfId="0" applyNumberFormat="1" applyFont="1" applyFill="1" applyBorder="1" applyAlignment="1">
      <alignment horizontal="center" vertical="center" wrapText="1"/>
    </xf>
    <xf numFmtId="0" fontId="39" fillId="25" borderId="85" xfId="315" applyBorder="1" applyAlignment="1">
      <alignment horizontal="center" vertical="center" wrapText="1"/>
    </xf>
    <xf numFmtId="0" fontId="39" fillId="25" borderId="86" xfId="315" applyBorder="1" applyAlignment="1">
      <alignment horizontal="center" vertical="center" wrapText="1"/>
    </xf>
    <xf numFmtId="0" fontId="39" fillId="25" borderId="84" xfId="315" applyBorder="1" applyAlignment="1">
      <alignment horizontal="center" vertical="center" wrapText="1"/>
    </xf>
    <xf numFmtId="0" fontId="39" fillId="25" borderId="87" xfId="315" applyBorder="1" applyAlignment="1">
      <alignment horizontal="center" vertical="center" wrapText="1"/>
    </xf>
    <xf numFmtId="0" fontId="39" fillId="25" borderId="88" xfId="315" applyBorder="1" applyAlignment="1">
      <alignment horizontal="center" vertical="center" wrapText="1"/>
    </xf>
    <xf numFmtId="0" fontId="61" fillId="0" borderId="0" xfId="0" applyFont="1" applyAlignment="1">
      <alignment horizontal="center" vertical="center"/>
    </xf>
    <xf numFmtId="164" fontId="62" fillId="0" borderId="0" xfId="1" applyFont="1" applyFill="1" applyBorder="1" applyAlignment="1">
      <alignment horizontal="center" vertical="center"/>
    </xf>
    <xf numFmtId="172" fontId="57" fillId="0" borderId="82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0" borderId="90" xfId="0" applyFont="1" applyFill="1" applyBorder="1" applyAlignment="1">
      <alignment horizontal="center" vertical="center" wrapText="1"/>
    </xf>
    <xf numFmtId="0" fontId="57" fillId="0" borderId="91" xfId="0" applyFont="1" applyFill="1" applyBorder="1" applyAlignment="1">
      <alignment horizontal="center" vertical="center" wrapText="1"/>
    </xf>
    <xf numFmtId="0" fontId="57" fillId="0" borderId="92" xfId="0" applyFont="1" applyFill="1" applyBorder="1" applyAlignment="1">
      <alignment horizontal="center" vertical="center" wrapText="1"/>
    </xf>
    <xf numFmtId="0" fontId="57" fillId="0" borderId="91" xfId="314" applyFont="1" applyFill="1" applyBorder="1" applyAlignment="1">
      <alignment horizontal="center" vertical="center" wrapText="1"/>
    </xf>
    <xf numFmtId="0" fontId="57" fillId="0" borderId="92" xfId="314" applyFont="1" applyFill="1" applyBorder="1" applyAlignment="1">
      <alignment horizontal="center" vertical="center" wrapText="1"/>
    </xf>
    <xf numFmtId="0" fontId="58" fillId="0" borderId="91" xfId="0" applyFont="1" applyFill="1" applyBorder="1" applyAlignment="1">
      <alignment horizontal="center" vertical="center" wrapText="1"/>
    </xf>
    <xf numFmtId="0" fontId="58" fillId="0" borderId="91" xfId="314" applyFont="1" applyFill="1" applyBorder="1" applyAlignment="1">
      <alignment horizontal="center" vertical="center" wrapText="1"/>
    </xf>
    <xf numFmtId="0" fontId="58" fillId="0" borderId="92" xfId="0" applyFont="1" applyFill="1" applyBorder="1" applyAlignment="1">
      <alignment horizontal="center" vertical="center" wrapText="1"/>
    </xf>
    <xf numFmtId="164" fontId="57" fillId="0" borderId="91" xfId="3" applyFont="1" applyFill="1" applyBorder="1" applyAlignment="1" applyProtection="1">
      <alignment horizontal="center" vertical="center" wrapText="1"/>
    </xf>
    <xf numFmtId="49" fontId="57" fillId="0" borderId="91" xfId="3" applyNumberFormat="1" applyFont="1" applyFill="1" applyBorder="1" applyAlignment="1" applyProtection="1">
      <alignment horizontal="center" vertical="center" wrapText="1"/>
    </xf>
    <xf numFmtId="0" fontId="57" fillId="0" borderId="91" xfId="0" applyFont="1" applyFill="1" applyBorder="1" applyAlignment="1">
      <alignment horizontal="center" vertical="center"/>
    </xf>
    <xf numFmtId="0" fontId="58" fillId="0" borderId="91" xfId="0" applyFont="1" applyFill="1" applyBorder="1" applyAlignment="1">
      <alignment horizontal="center" vertical="center"/>
    </xf>
    <xf numFmtId="174" fontId="57" fillId="0" borderId="91" xfId="314" applyNumberFormat="1" applyFont="1" applyFill="1" applyBorder="1" applyAlignment="1">
      <alignment horizontal="center" vertical="center" wrapText="1"/>
    </xf>
    <xf numFmtId="0" fontId="59" fillId="0" borderId="91" xfId="0" applyFont="1" applyFill="1" applyBorder="1" applyAlignment="1">
      <alignment horizontal="center" vertical="center" wrapText="1"/>
    </xf>
    <xf numFmtId="168" fontId="58" fillId="0" borderId="91" xfId="0" applyNumberFormat="1" applyFont="1" applyFill="1" applyBorder="1" applyAlignment="1">
      <alignment horizontal="center" vertical="center" wrapText="1"/>
    </xf>
    <xf numFmtId="0" fontId="58" fillId="0" borderId="91" xfId="0" applyFont="1" applyFill="1" applyBorder="1" applyAlignment="1">
      <alignment horizontal="left" vertical="center" wrapText="1"/>
    </xf>
    <xf numFmtId="0" fontId="59" fillId="0" borderId="91" xfId="0" applyFont="1" applyFill="1" applyBorder="1" applyAlignment="1">
      <alignment horizontal="left" vertical="center" wrapText="1"/>
    </xf>
    <xf numFmtId="0" fontId="59" fillId="0" borderId="92" xfId="0" applyFont="1" applyFill="1" applyBorder="1" applyAlignment="1">
      <alignment horizontal="center" vertical="center" wrapText="1"/>
    </xf>
    <xf numFmtId="0" fontId="58" fillId="0" borderId="93" xfId="0" applyFont="1" applyFill="1" applyBorder="1" applyAlignment="1">
      <alignment horizontal="center" vertical="center" wrapText="1"/>
    </xf>
    <xf numFmtId="0" fontId="58" fillId="0" borderId="94" xfId="0" applyFont="1" applyFill="1" applyBorder="1"/>
    <xf numFmtId="172" fontId="58" fillId="0" borderId="94" xfId="0" applyNumberFormat="1" applyFont="1" applyFill="1" applyBorder="1" applyAlignment="1">
      <alignment horizontal="center" vertical="center"/>
    </xf>
    <xf numFmtId="168" fontId="57" fillId="0" borderId="94" xfId="0" applyNumberFormat="1" applyFont="1" applyFill="1" applyBorder="1" applyAlignment="1">
      <alignment horizontal="center" vertical="center" wrapText="1"/>
    </xf>
    <xf numFmtId="4" fontId="57" fillId="0" borderId="94" xfId="0" applyNumberFormat="1" applyFont="1" applyFill="1" applyBorder="1" applyAlignment="1">
      <alignment horizontal="center" vertical="center" wrapText="1"/>
    </xf>
    <xf numFmtId="0" fontId="57" fillId="0" borderId="94" xfId="0" applyFont="1" applyFill="1" applyBorder="1" applyAlignment="1">
      <alignment horizontal="center" vertical="center" wrapText="1"/>
    </xf>
    <xf numFmtId="0" fontId="57" fillId="0" borderId="95" xfId="0" applyFont="1" applyFill="1" applyBorder="1" applyAlignment="1">
      <alignment horizontal="center" vertical="center" wrapText="1"/>
    </xf>
    <xf numFmtId="0" fontId="58" fillId="0" borderId="82" xfId="0" applyNumberFormat="1" applyFont="1" applyFill="1" applyBorder="1" applyAlignment="1">
      <alignment horizontal="center" vertical="center" wrapText="1"/>
    </xf>
  </cellXfs>
  <cellStyles count="316">
    <cellStyle name="60 % - Accent5" xfId="315" builtinId="48"/>
    <cellStyle name="Accent1" xfId="314" builtinId="29"/>
    <cellStyle name="Excel Built-in Normal" xfId="1"/>
    <cellStyle name="Excel Built-in Normal 2" xfId="3"/>
    <cellStyle name="Heading" xfId="4"/>
    <cellStyle name="Heading 2" xfId="9"/>
    <cellStyle name="Heading1" xfId="5"/>
    <cellStyle name="Heading1 2" xfId="10"/>
    <cellStyle name="Milliers 10" xfId="110"/>
    <cellStyle name="Milliers 10 2" xfId="191"/>
    <cellStyle name="Milliers 10 3" xfId="272"/>
    <cellStyle name="Milliers 11" xfId="305"/>
    <cellStyle name="Milliers 2" xfId="13"/>
    <cellStyle name="Milliers 2 10" xfId="79"/>
    <cellStyle name="Milliers 2 10 2" xfId="160"/>
    <cellStyle name="Milliers 2 10 3" xfId="241"/>
    <cellStyle name="Milliers 2 11" xfId="111"/>
    <cellStyle name="Milliers 2 11 2" xfId="192"/>
    <cellStyle name="Milliers 2 11 3" xfId="273"/>
    <cellStyle name="Milliers 2 12" xfId="112"/>
    <cellStyle name="Milliers 2 13" xfId="193"/>
    <cellStyle name="Milliers 2 14" xfId="274"/>
    <cellStyle name="Milliers 2 15" xfId="306"/>
    <cellStyle name="Milliers 2 16" xfId="31"/>
    <cellStyle name="Milliers 2 2" xfId="16"/>
    <cellStyle name="Milliers 2 2 10" xfId="276"/>
    <cellStyle name="Milliers 2 2 11" xfId="308"/>
    <cellStyle name="Milliers 2 2 12" xfId="33"/>
    <cellStyle name="Milliers 2 2 2" xfId="22"/>
    <cellStyle name="Milliers 2 2 2 2" xfId="56"/>
    <cellStyle name="Milliers 2 2 2 2 2" xfId="137"/>
    <cellStyle name="Milliers 2 2 2 2 3" xfId="218"/>
    <cellStyle name="Milliers 2 2 2 3" xfId="87"/>
    <cellStyle name="Milliers 2 2 2 3 2" xfId="168"/>
    <cellStyle name="Milliers 2 2 2 3 3" xfId="249"/>
    <cellStyle name="Milliers 2 2 2 4" xfId="120"/>
    <cellStyle name="Milliers 2 2 2 5" xfId="201"/>
    <cellStyle name="Milliers 2 2 2 6" xfId="282"/>
    <cellStyle name="Milliers 2 2 2 7" xfId="39"/>
    <cellStyle name="Milliers 2 2 3" xfId="28"/>
    <cellStyle name="Milliers 2 2 3 2" xfId="62"/>
    <cellStyle name="Milliers 2 2 3 2 2" xfId="143"/>
    <cellStyle name="Milliers 2 2 3 2 3" xfId="224"/>
    <cellStyle name="Milliers 2 2 3 3" xfId="93"/>
    <cellStyle name="Milliers 2 2 3 3 2" xfId="174"/>
    <cellStyle name="Milliers 2 2 3 3 3" xfId="255"/>
    <cellStyle name="Milliers 2 2 3 4" xfId="126"/>
    <cellStyle name="Milliers 2 2 3 5" xfId="207"/>
    <cellStyle name="Milliers 2 2 3 6" xfId="288"/>
    <cellStyle name="Milliers 2 2 3 7" xfId="45"/>
    <cellStyle name="Milliers 2 2 4" xfId="68"/>
    <cellStyle name="Milliers 2 2 4 2" xfId="99"/>
    <cellStyle name="Milliers 2 2 4 2 2" xfId="180"/>
    <cellStyle name="Milliers 2 2 4 2 3" xfId="261"/>
    <cellStyle name="Milliers 2 2 4 3" xfId="149"/>
    <cellStyle name="Milliers 2 2 4 4" xfId="230"/>
    <cellStyle name="Milliers 2 2 4 5" xfId="294"/>
    <cellStyle name="Milliers 2 2 5" xfId="76"/>
    <cellStyle name="Milliers 2 2 5 2" xfId="107"/>
    <cellStyle name="Milliers 2 2 5 2 2" xfId="188"/>
    <cellStyle name="Milliers 2 2 5 2 3" xfId="269"/>
    <cellStyle name="Milliers 2 2 5 3" xfId="157"/>
    <cellStyle name="Milliers 2 2 5 4" xfId="238"/>
    <cellStyle name="Milliers 2 2 5 5" xfId="302"/>
    <cellStyle name="Milliers 2 2 6" xfId="50"/>
    <cellStyle name="Milliers 2 2 6 2" xfId="131"/>
    <cellStyle name="Milliers 2 2 6 3" xfId="212"/>
    <cellStyle name="Milliers 2 2 7" xfId="81"/>
    <cellStyle name="Milliers 2 2 7 2" xfId="162"/>
    <cellStyle name="Milliers 2 2 7 3" xfId="243"/>
    <cellStyle name="Milliers 2 2 8" xfId="114"/>
    <cellStyle name="Milliers 2 2 9" xfId="195"/>
    <cellStyle name="Milliers 2 3" xfId="18"/>
    <cellStyle name="Milliers 2 3 10" xfId="278"/>
    <cellStyle name="Milliers 2 3 11" xfId="310"/>
    <cellStyle name="Milliers 2 3 12" xfId="35"/>
    <cellStyle name="Milliers 2 3 2" xfId="24"/>
    <cellStyle name="Milliers 2 3 2 2" xfId="58"/>
    <cellStyle name="Milliers 2 3 2 2 2" xfId="139"/>
    <cellStyle name="Milliers 2 3 2 2 3" xfId="220"/>
    <cellStyle name="Milliers 2 3 2 3" xfId="89"/>
    <cellStyle name="Milliers 2 3 2 3 2" xfId="170"/>
    <cellStyle name="Milliers 2 3 2 3 3" xfId="251"/>
    <cellStyle name="Milliers 2 3 2 4" xfId="122"/>
    <cellStyle name="Milliers 2 3 2 5" xfId="203"/>
    <cellStyle name="Milliers 2 3 2 6" xfId="284"/>
    <cellStyle name="Milliers 2 3 2 7" xfId="41"/>
    <cellStyle name="Milliers 2 3 3" xfId="30"/>
    <cellStyle name="Milliers 2 3 3 2" xfId="64"/>
    <cellStyle name="Milliers 2 3 3 2 2" xfId="145"/>
    <cellStyle name="Milliers 2 3 3 2 3" xfId="226"/>
    <cellStyle name="Milliers 2 3 3 3" xfId="95"/>
    <cellStyle name="Milliers 2 3 3 3 2" xfId="176"/>
    <cellStyle name="Milliers 2 3 3 3 3" xfId="257"/>
    <cellStyle name="Milliers 2 3 3 4" xfId="128"/>
    <cellStyle name="Milliers 2 3 3 5" xfId="209"/>
    <cellStyle name="Milliers 2 3 3 6" xfId="290"/>
    <cellStyle name="Milliers 2 3 3 7" xfId="47"/>
    <cellStyle name="Milliers 2 3 4" xfId="70"/>
    <cellStyle name="Milliers 2 3 4 2" xfId="101"/>
    <cellStyle name="Milliers 2 3 4 2 2" xfId="182"/>
    <cellStyle name="Milliers 2 3 4 2 3" xfId="263"/>
    <cellStyle name="Milliers 2 3 4 3" xfId="151"/>
    <cellStyle name="Milliers 2 3 4 4" xfId="232"/>
    <cellStyle name="Milliers 2 3 4 5" xfId="296"/>
    <cellStyle name="Milliers 2 3 5" xfId="78"/>
    <cellStyle name="Milliers 2 3 5 2" xfId="109"/>
    <cellStyle name="Milliers 2 3 5 2 2" xfId="190"/>
    <cellStyle name="Milliers 2 3 5 2 3" xfId="271"/>
    <cellStyle name="Milliers 2 3 5 3" xfId="159"/>
    <cellStyle name="Milliers 2 3 5 4" xfId="240"/>
    <cellStyle name="Milliers 2 3 5 5" xfId="304"/>
    <cellStyle name="Milliers 2 3 6" xfId="52"/>
    <cellStyle name="Milliers 2 3 6 2" xfId="133"/>
    <cellStyle name="Milliers 2 3 6 3" xfId="214"/>
    <cellStyle name="Milliers 2 3 7" xfId="83"/>
    <cellStyle name="Milliers 2 3 7 2" xfId="164"/>
    <cellStyle name="Milliers 2 3 7 3" xfId="245"/>
    <cellStyle name="Milliers 2 3 8" xfId="116"/>
    <cellStyle name="Milliers 2 3 9" xfId="197"/>
    <cellStyle name="Milliers 2 4" xfId="20"/>
    <cellStyle name="Milliers 2 4 2" xfId="54"/>
    <cellStyle name="Milliers 2 4 2 2" xfId="135"/>
    <cellStyle name="Milliers 2 4 2 3" xfId="216"/>
    <cellStyle name="Milliers 2 4 3" xfId="85"/>
    <cellStyle name="Milliers 2 4 3 2" xfId="166"/>
    <cellStyle name="Milliers 2 4 3 3" xfId="247"/>
    <cellStyle name="Milliers 2 4 4" xfId="118"/>
    <cellStyle name="Milliers 2 4 5" xfId="199"/>
    <cellStyle name="Milliers 2 4 6" xfId="280"/>
    <cellStyle name="Milliers 2 4 7" xfId="37"/>
    <cellStyle name="Milliers 2 5" xfId="26"/>
    <cellStyle name="Milliers 2 5 2" xfId="60"/>
    <cellStyle name="Milliers 2 5 2 2" xfId="141"/>
    <cellStyle name="Milliers 2 5 2 3" xfId="222"/>
    <cellStyle name="Milliers 2 5 3" xfId="91"/>
    <cellStyle name="Milliers 2 5 3 2" xfId="172"/>
    <cellStyle name="Milliers 2 5 3 3" xfId="253"/>
    <cellStyle name="Milliers 2 5 4" xfId="124"/>
    <cellStyle name="Milliers 2 5 5" xfId="205"/>
    <cellStyle name="Milliers 2 5 6" xfId="286"/>
    <cellStyle name="Milliers 2 5 7" xfId="43"/>
    <cellStyle name="Milliers 2 6" xfId="14"/>
    <cellStyle name="Milliers 2 6 2" xfId="97"/>
    <cellStyle name="Milliers 2 6 2 2" xfId="178"/>
    <cellStyle name="Milliers 2 6 2 3" xfId="259"/>
    <cellStyle name="Milliers 2 6 3" xfId="147"/>
    <cellStyle name="Milliers 2 6 4" xfId="228"/>
    <cellStyle name="Milliers 2 6 5" xfId="292"/>
    <cellStyle name="Milliers 2 6 6" xfId="66"/>
    <cellStyle name="Milliers 2 7" xfId="72"/>
    <cellStyle name="Milliers 2 7 2" xfId="103"/>
    <cellStyle name="Milliers 2 7 2 2" xfId="184"/>
    <cellStyle name="Milliers 2 7 2 3" xfId="265"/>
    <cellStyle name="Milliers 2 7 3" xfId="153"/>
    <cellStyle name="Milliers 2 7 4" xfId="234"/>
    <cellStyle name="Milliers 2 7 5" xfId="298"/>
    <cellStyle name="Milliers 2 8" xfId="74"/>
    <cellStyle name="Milliers 2 8 2" xfId="105"/>
    <cellStyle name="Milliers 2 8 2 2" xfId="186"/>
    <cellStyle name="Milliers 2 8 2 3" xfId="267"/>
    <cellStyle name="Milliers 2 8 3" xfId="155"/>
    <cellStyle name="Milliers 2 8 4" xfId="236"/>
    <cellStyle name="Milliers 2 8 5" xfId="300"/>
    <cellStyle name="Milliers 2 9" xfId="48"/>
    <cellStyle name="Milliers 2 9 2" xfId="129"/>
    <cellStyle name="Milliers 2 9 3" xfId="210"/>
    <cellStyle name="Milliers 3" xfId="15"/>
    <cellStyle name="Milliers 3 10" xfId="275"/>
    <cellStyle name="Milliers 3 11" xfId="307"/>
    <cellStyle name="Milliers 3 12" xfId="32"/>
    <cellStyle name="Milliers 3 2" xfId="21"/>
    <cellStyle name="Milliers 3 2 2" xfId="55"/>
    <cellStyle name="Milliers 3 2 2 2" xfId="136"/>
    <cellStyle name="Milliers 3 2 2 3" xfId="217"/>
    <cellStyle name="Milliers 3 2 3" xfId="86"/>
    <cellStyle name="Milliers 3 2 3 2" xfId="167"/>
    <cellStyle name="Milliers 3 2 3 3" xfId="248"/>
    <cellStyle name="Milliers 3 2 4" xfId="119"/>
    <cellStyle name="Milliers 3 2 5" xfId="200"/>
    <cellStyle name="Milliers 3 2 6" xfId="281"/>
    <cellStyle name="Milliers 3 2 7" xfId="38"/>
    <cellStyle name="Milliers 3 3" xfId="27"/>
    <cellStyle name="Milliers 3 3 2" xfId="61"/>
    <cellStyle name="Milliers 3 3 2 2" xfId="142"/>
    <cellStyle name="Milliers 3 3 2 3" xfId="223"/>
    <cellStyle name="Milliers 3 3 3" xfId="92"/>
    <cellStyle name="Milliers 3 3 3 2" xfId="173"/>
    <cellStyle name="Milliers 3 3 3 3" xfId="254"/>
    <cellStyle name="Milliers 3 3 4" xfId="125"/>
    <cellStyle name="Milliers 3 3 5" xfId="206"/>
    <cellStyle name="Milliers 3 3 6" xfId="287"/>
    <cellStyle name="Milliers 3 3 7" xfId="44"/>
    <cellStyle name="Milliers 3 4" xfId="67"/>
    <cellStyle name="Milliers 3 4 2" xfId="98"/>
    <cellStyle name="Milliers 3 4 2 2" xfId="179"/>
    <cellStyle name="Milliers 3 4 2 3" xfId="260"/>
    <cellStyle name="Milliers 3 4 3" xfId="148"/>
    <cellStyle name="Milliers 3 4 4" xfId="229"/>
    <cellStyle name="Milliers 3 4 5" xfId="293"/>
    <cellStyle name="Milliers 3 5" xfId="75"/>
    <cellStyle name="Milliers 3 5 2" xfId="106"/>
    <cellStyle name="Milliers 3 5 2 2" xfId="187"/>
    <cellStyle name="Milliers 3 5 2 3" xfId="268"/>
    <cellStyle name="Milliers 3 5 3" xfId="156"/>
    <cellStyle name="Milliers 3 5 4" xfId="237"/>
    <cellStyle name="Milliers 3 5 5" xfId="301"/>
    <cellStyle name="Milliers 3 6" xfId="49"/>
    <cellStyle name="Milliers 3 6 2" xfId="130"/>
    <cellStyle name="Milliers 3 6 3" xfId="211"/>
    <cellStyle name="Milliers 3 7" xfId="80"/>
    <cellStyle name="Milliers 3 7 2" xfId="161"/>
    <cellStyle name="Milliers 3 7 3" xfId="242"/>
    <cellStyle name="Milliers 3 8" xfId="113"/>
    <cellStyle name="Milliers 3 9" xfId="194"/>
    <cellStyle name="Milliers 4" xfId="17"/>
    <cellStyle name="Milliers 4 10" xfId="277"/>
    <cellStyle name="Milliers 4 11" xfId="309"/>
    <cellStyle name="Milliers 4 12" xfId="34"/>
    <cellStyle name="Milliers 4 2" xfId="23"/>
    <cellStyle name="Milliers 4 2 2" xfId="57"/>
    <cellStyle name="Milliers 4 2 2 2" xfId="138"/>
    <cellStyle name="Milliers 4 2 2 3" xfId="219"/>
    <cellStyle name="Milliers 4 2 3" xfId="88"/>
    <cellStyle name="Milliers 4 2 3 2" xfId="169"/>
    <cellStyle name="Milliers 4 2 3 3" xfId="250"/>
    <cellStyle name="Milliers 4 2 4" xfId="121"/>
    <cellStyle name="Milliers 4 2 5" xfId="202"/>
    <cellStyle name="Milliers 4 2 6" xfId="283"/>
    <cellStyle name="Milliers 4 2 7" xfId="40"/>
    <cellStyle name="Milliers 4 3" xfId="29"/>
    <cellStyle name="Milliers 4 3 2" xfId="63"/>
    <cellStyle name="Milliers 4 3 2 2" xfId="144"/>
    <cellStyle name="Milliers 4 3 2 3" xfId="225"/>
    <cellStyle name="Milliers 4 3 3" xfId="94"/>
    <cellStyle name="Milliers 4 3 3 2" xfId="175"/>
    <cellStyle name="Milliers 4 3 3 3" xfId="256"/>
    <cellStyle name="Milliers 4 3 4" xfId="127"/>
    <cellStyle name="Milliers 4 3 5" xfId="208"/>
    <cellStyle name="Milliers 4 3 6" xfId="289"/>
    <cellStyle name="Milliers 4 3 7" xfId="46"/>
    <cellStyle name="Milliers 4 4" xfId="69"/>
    <cellStyle name="Milliers 4 4 2" xfId="100"/>
    <cellStyle name="Milliers 4 4 2 2" xfId="181"/>
    <cellStyle name="Milliers 4 4 2 3" xfId="262"/>
    <cellStyle name="Milliers 4 4 3" xfId="150"/>
    <cellStyle name="Milliers 4 4 4" xfId="231"/>
    <cellStyle name="Milliers 4 4 5" xfId="295"/>
    <cellStyle name="Milliers 4 5" xfId="77"/>
    <cellStyle name="Milliers 4 5 2" xfId="108"/>
    <cellStyle name="Milliers 4 5 2 2" xfId="189"/>
    <cellStyle name="Milliers 4 5 2 3" xfId="270"/>
    <cellStyle name="Milliers 4 5 3" xfId="158"/>
    <cellStyle name="Milliers 4 5 4" xfId="239"/>
    <cellStyle name="Milliers 4 5 5" xfId="303"/>
    <cellStyle name="Milliers 4 6" xfId="51"/>
    <cellStyle name="Milliers 4 6 2" xfId="132"/>
    <cellStyle name="Milliers 4 6 3" xfId="213"/>
    <cellStyle name="Milliers 4 7" xfId="82"/>
    <cellStyle name="Milliers 4 7 2" xfId="163"/>
    <cellStyle name="Milliers 4 7 3" xfId="244"/>
    <cellStyle name="Milliers 4 8" xfId="115"/>
    <cellStyle name="Milliers 4 9" xfId="196"/>
    <cellStyle name="Milliers 5" xfId="19"/>
    <cellStyle name="Milliers 5 2" xfId="53"/>
    <cellStyle name="Milliers 5 2 2" xfId="134"/>
    <cellStyle name="Milliers 5 2 3" xfId="215"/>
    <cellStyle name="Milliers 5 3" xfId="84"/>
    <cellStyle name="Milliers 5 3 2" xfId="165"/>
    <cellStyle name="Milliers 5 3 3" xfId="246"/>
    <cellStyle name="Milliers 5 4" xfId="117"/>
    <cellStyle name="Milliers 5 5" xfId="198"/>
    <cellStyle name="Milliers 5 6" xfId="279"/>
    <cellStyle name="Milliers 5 7" xfId="36"/>
    <cellStyle name="Milliers 6" xfId="25"/>
    <cellStyle name="Milliers 6 2" xfId="59"/>
    <cellStyle name="Milliers 6 2 2" xfId="140"/>
    <cellStyle name="Milliers 6 2 3" xfId="221"/>
    <cellStyle name="Milliers 6 3" xfId="90"/>
    <cellStyle name="Milliers 6 3 2" xfId="171"/>
    <cellStyle name="Milliers 6 3 3" xfId="252"/>
    <cellStyle name="Milliers 6 4" xfId="123"/>
    <cellStyle name="Milliers 6 5" xfId="204"/>
    <cellStyle name="Milliers 6 6" xfId="285"/>
    <cellStyle name="Milliers 6 7" xfId="42"/>
    <cellStyle name="Milliers 7" xfId="65"/>
    <cellStyle name="Milliers 7 2" xfId="96"/>
    <cellStyle name="Milliers 7 2 2" xfId="177"/>
    <cellStyle name="Milliers 7 2 3" xfId="258"/>
    <cellStyle name="Milliers 7 3" xfId="146"/>
    <cellStyle name="Milliers 7 4" xfId="227"/>
    <cellStyle name="Milliers 7 5" xfId="291"/>
    <cellStyle name="Milliers 8" xfId="71"/>
    <cellStyle name="Milliers 8 2" xfId="102"/>
    <cellStyle name="Milliers 8 2 2" xfId="183"/>
    <cellStyle name="Milliers 8 2 3" xfId="264"/>
    <cellStyle name="Milliers 8 3" xfId="152"/>
    <cellStyle name="Milliers 8 4" xfId="233"/>
    <cellStyle name="Milliers 8 5" xfId="297"/>
    <cellStyle name="Milliers 9" xfId="73"/>
    <cellStyle name="Milliers 9 2" xfId="104"/>
    <cellStyle name="Milliers 9 2 2" xfId="185"/>
    <cellStyle name="Milliers 9 2 3" xfId="266"/>
    <cellStyle name="Milliers 9 3" xfId="154"/>
    <cellStyle name="Milliers 9 4" xfId="235"/>
    <cellStyle name="Milliers 9 5" xfId="299"/>
    <cellStyle name="Monétaire" xfId="313" builtinId="4"/>
    <cellStyle name="Normal" xfId="0" builtinId="0"/>
    <cellStyle name="Normal 2" xfId="2"/>
    <cellStyle name="Normal 3" xfId="8"/>
    <cellStyle name="Normal 3 2" xfId="312"/>
    <cellStyle name="Pourcentage" xfId="311" builtinId="5"/>
    <cellStyle name="Result" xfId="6"/>
    <cellStyle name="Result 2" xfId="11"/>
    <cellStyle name="Result2" xfId="7"/>
    <cellStyle name="Result2 2" xfId="12"/>
  </cellStyles>
  <dxfs count="0"/>
  <tableStyles count="0" defaultTableStyle="TableStyleMedium2" defaultPivotStyle="PivotStyleLight16"/>
  <colors>
    <mruColors>
      <color rgb="FFFF00FF"/>
      <color rgb="FFCC3300"/>
      <color rgb="FFCC9900"/>
      <color rgb="FF996600"/>
      <color rgb="FFF7D1F2"/>
      <color rgb="FF4985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228600</xdr:colOff>
      <xdr:row>1</xdr:row>
      <xdr:rowOff>54429</xdr:rowOff>
    </xdr:from>
    <xdr:ext cx="9441548" cy="1255939"/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9514" y="239486"/>
          <a:ext cx="9441548" cy="125593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228600</xdr:colOff>
      <xdr:row>1</xdr:row>
      <xdr:rowOff>54429</xdr:rowOff>
    </xdr:from>
    <xdr:ext cx="9441548" cy="1255939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244929"/>
          <a:ext cx="9441548" cy="125593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228600</xdr:colOff>
      <xdr:row>1</xdr:row>
      <xdr:rowOff>54429</xdr:rowOff>
    </xdr:from>
    <xdr:ext cx="9441548" cy="1255939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244929"/>
          <a:ext cx="9441548" cy="125593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228600</xdr:colOff>
      <xdr:row>1</xdr:row>
      <xdr:rowOff>54429</xdr:rowOff>
    </xdr:from>
    <xdr:ext cx="9441548" cy="1255939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244929"/>
          <a:ext cx="9441548" cy="1255939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228600</xdr:colOff>
      <xdr:row>1</xdr:row>
      <xdr:rowOff>54429</xdr:rowOff>
    </xdr:from>
    <xdr:ext cx="9441548" cy="1255939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244929"/>
          <a:ext cx="9441548" cy="125593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228600</xdr:colOff>
      <xdr:row>1</xdr:row>
      <xdr:rowOff>54429</xdr:rowOff>
    </xdr:from>
    <xdr:ext cx="9441548" cy="1255939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244929"/>
          <a:ext cx="9441548" cy="1255939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228600</xdr:colOff>
      <xdr:row>1</xdr:row>
      <xdr:rowOff>54429</xdr:rowOff>
    </xdr:from>
    <xdr:ext cx="9441548" cy="1255939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50" y="244929"/>
          <a:ext cx="9441548" cy="1255939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</xdr:row>
      <xdr:rowOff>54429</xdr:rowOff>
    </xdr:from>
    <xdr:ext cx="9441548" cy="1255939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244929"/>
          <a:ext cx="9441548" cy="1255939"/>
        </a:xfrm>
        <a:prstGeom prst="rect">
          <a:avLst/>
        </a:prstGeom>
      </xdr:spPr>
    </xdr:pic>
    <xdr:clientData/>
  </xdr:oneCellAnchor>
  <xdr:twoCellAnchor editAs="oneCell">
    <xdr:from>
      <xdr:col>0</xdr:col>
      <xdr:colOff>1619250</xdr:colOff>
      <xdr:row>13</xdr:row>
      <xdr:rowOff>0</xdr:rowOff>
    </xdr:from>
    <xdr:to>
      <xdr:col>5</xdr:col>
      <xdr:colOff>990073</xdr:colOff>
      <xdr:row>22</xdr:row>
      <xdr:rowOff>62592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2707821"/>
          <a:ext cx="10664752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8:XFC463"/>
  <sheetViews>
    <sheetView topLeftCell="C389" zoomScale="60" zoomScaleNormal="60" workbookViewId="0">
      <selection activeCell="J430" sqref="J430"/>
    </sheetView>
  </sheetViews>
  <sheetFormatPr baseColWidth="10" defaultColWidth="11.42578125" defaultRowHeight="15"/>
  <cols>
    <col min="1" max="1" width="29.85546875" style="7" customWidth="1"/>
    <col min="2" max="2" width="30.28515625" style="7" customWidth="1"/>
    <col min="3" max="3" width="42.85546875" style="7" customWidth="1"/>
    <col min="4" max="4" width="33.85546875" style="14" customWidth="1"/>
    <col min="5" max="5" width="22.5703125" style="7" customWidth="1"/>
    <col min="6" max="6" width="21.5703125" style="7" customWidth="1"/>
    <col min="7" max="7" width="14.42578125" style="7" customWidth="1"/>
    <col min="8" max="8" width="25.42578125" style="7" customWidth="1"/>
    <col min="9" max="9" width="29.7109375" style="7" customWidth="1"/>
    <col min="10" max="10" width="19" style="7" customWidth="1"/>
    <col min="11" max="11" width="15.85546875" style="7" hidden="1" customWidth="1"/>
    <col min="12" max="12" width="17.85546875" style="7" customWidth="1"/>
    <col min="13" max="13" width="18.28515625" style="7" customWidth="1"/>
    <col min="14" max="14" width="13.28515625" style="7" customWidth="1"/>
    <col min="15" max="15" width="16.5703125" style="7" customWidth="1"/>
    <col min="16" max="21" width="18.28515625" style="7" customWidth="1"/>
    <col min="22" max="22" width="15.85546875" style="7" customWidth="1"/>
    <col min="23" max="16384" width="11.42578125" style="7"/>
  </cols>
  <sheetData>
    <row r="8" spans="1:22">
      <c r="O8" s="4"/>
    </row>
    <row r="9" spans="1:22">
      <c r="P9" s="36"/>
      <c r="Q9" s="36"/>
      <c r="R9" s="36"/>
      <c r="S9" s="36"/>
    </row>
    <row r="10" spans="1:22">
      <c r="P10" s="36"/>
      <c r="Q10" s="36"/>
      <c r="R10" s="36"/>
      <c r="S10" s="36"/>
    </row>
    <row r="11" spans="1:22" ht="30.75" customHeight="1">
      <c r="A11" s="959" t="s">
        <v>500</v>
      </c>
      <c r="B11" s="960"/>
      <c r="C11" s="960"/>
      <c r="D11" s="961"/>
      <c r="E11" s="248">
        <v>9928640.4700000007</v>
      </c>
      <c r="F11" s="49"/>
      <c r="G11" s="50" t="s">
        <v>47</v>
      </c>
      <c r="H11" s="267">
        <f>H430</f>
        <v>27044315.27572808</v>
      </c>
      <c r="I11" s="268">
        <f>(E11+H11)/130200000</f>
        <v>0.2839704742375429</v>
      </c>
      <c r="J11" s="32"/>
      <c r="K11" s="32"/>
      <c r="L11" s="42"/>
      <c r="M11" s="32"/>
      <c r="N11" s="32"/>
      <c r="O11" s="32"/>
      <c r="P11" s="252"/>
      <c r="Q11" s="252"/>
      <c r="R11" s="252"/>
      <c r="S11" s="261"/>
      <c r="T11" s="32"/>
      <c r="U11" s="32"/>
      <c r="V11" s="32"/>
    </row>
    <row r="12" spans="1:22" ht="10.5" customHeight="1">
      <c r="A12" s="32"/>
      <c r="B12" s="32"/>
      <c r="C12" s="32"/>
      <c r="D12" s="297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262"/>
      <c r="Q12" s="262"/>
      <c r="R12" s="262"/>
      <c r="S12" s="262"/>
      <c r="T12" s="32"/>
      <c r="U12" s="32"/>
      <c r="V12" s="32"/>
    </row>
    <row r="13" spans="1:22" ht="21" customHeight="1">
      <c r="A13" s="962" t="s">
        <v>41</v>
      </c>
      <c r="B13" s="962"/>
      <c r="C13" s="962"/>
      <c r="D13" s="962"/>
      <c r="E13" s="43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</row>
    <row r="14" spans="1:22" ht="12" customHeight="1">
      <c r="A14" s="8"/>
      <c r="B14" s="6"/>
      <c r="C14" s="6"/>
      <c r="D14" s="298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</row>
    <row r="15" spans="1:22" s="1" customFormat="1" ht="45">
      <c r="A15" s="387" t="s">
        <v>0</v>
      </c>
      <c r="B15" s="51" t="s">
        <v>106</v>
      </c>
      <c r="C15" s="51" t="s">
        <v>1</v>
      </c>
      <c r="D15" s="299" t="s">
        <v>2</v>
      </c>
      <c r="E15" s="51" t="s">
        <v>413</v>
      </c>
      <c r="F15" s="51" t="s">
        <v>435</v>
      </c>
      <c r="G15" s="51" t="s">
        <v>46</v>
      </c>
      <c r="H15" s="51" t="s">
        <v>42</v>
      </c>
      <c r="I15" s="51" t="s">
        <v>255</v>
      </c>
      <c r="J15" s="51" t="s">
        <v>4</v>
      </c>
      <c r="K15" s="51" t="s">
        <v>6</v>
      </c>
      <c r="L15" s="51" t="s">
        <v>5</v>
      </c>
      <c r="M15" s="51" t="s">
        <v>3</v>
      </c>
      <c r="N15" s="51" t="s">
        <v>673</v>
      </c>
      <c r="O15" s="51" t="s">
        <v>420</v>
      </c>
      <c r="P15" s="51" t="s">
        <v>92</v>
      </c>
      <c r="Q15" s="51" t="s">
        <v>93</v>
      </c>
      <c r="R15" s="51" t="s">
        <v>7</v>
      </c>
      <c r="S15" s="2" t="s">
        <v>131</v>
      </c>
      <c r="T15" s="2" t="s">
        <v>8</v>
      </c>
      <c r="U15" s="51" t="s">
        <v>96</v>
      </c>
      <c r="V15" s="51" t="s">
        <v>95</v>
      </c>
    </row>
    <row r="16" spans="1:22" s="14" customFormat="1" ht="30" customHeight="1">
      <c r="A16" s="969" t="s">
        <v>537</v>
      </c>
      <c r="B16" s="370" t="s">
        <v>107</v>
      </c>
      <c r="C16" s="52" t="s">
        <v>24</v>
      </c>
      <c r="D16" s="52" t="s">
        <v>23</v>
      </c>
      <c r="E16" s="55"/>
      <c r="F16" s="53">
        <v>114231.8</v>
      </c>
      <c r="G16" s="54">
        <f t="shared" ref="G16:G36" si="0">(H16+I16+J16+K16+L16)/F16</f>
        <v>0.4999999124587024</v>
      </c>
      <c r="H16" s="55">
        <f>(F16*0.5)*0.85-0.01</f>
        <v>48548.504999999997</v>
      </c>
      <c r="I16" s="56">
        <v>0</v>
      </c>
      <c r="J16" s="55">
        <f>(F16*0.5)*0.15</f>
        <v>8567.3850000000002</v>
      </c>
      <c r="K16" s="56">
        <v>0</v>
      </c>
      <c r="L16" s="56">
        <v>0</v>
      </c>
      <c r="M16" s="56">
        <f t="shared" ref="M16:M22" si="1">+F16/2</f>
        <v>57115.9</v>
      </c>
      <c r="N16" s="57" t="s">
        <v>800</v>
      </c>
      <c r="O16" s="57" t="s">
        <v>807</v>
      </c>
      <c r="P16" s="58"/>
      <c r="Q16" s="58"/>
      <c r="R16" s="59" t="s">
        <v>781</v>
      </c>
      <c r="S16" s="58" t="s">
        <v>871</v>
      </c>
      <c r="T16" s="58">
        <v>42359</v>
      </c>
      <c r="U16" s="58"/>
      <c r="V16" s="60"/>
    </row>
    <row r="17" spans="1:24" s="14" customFormat="1" ht="30">
      <c r="A17" s="969"/>
      <c r="B17" s="370" t="s">
        <v>108</v>
      </c>
      <c r="C17" s="61" t="s">
        <v>25</v>
      </c>
      <c r="D17" s="61" t="s">
        <v>23</v>
      </c>
      <c r="E17" s="66"/>
      <c r="F17" s="62">
        <v>106651.2</v>
      </c>
      <c r="G17" s="63">
        <f t="shared" si="0"/>
        <v>0.49999999999999994</v>
      </c>
      <c r="H17" s="64">
        <f t="shared" ref="H17:H22" si="2">(F17*0.5)*0.85</f>
        <v>45326.759999999995</v>
      </c>
      <c r="I17" s="65">
        <v>0</v>
      </c>
      <c r="J17" s="66">
        <f t="shared" ref="J17:J23" si="3">(F17*0.5)*0.15</f>
        <v>7998.8399999999992</v>
      </c>
      <c r="K17" s="65">
        <v>0</v>
      </c>
      <c r="L17" s="65">
        <v>0</v>
      </c>
      <c r="M17" s="64">
        <f t="shared" si="1"/>
        <v>53325.599999999999</v>
      </c>
      <c r="N17" s="67" t="s">
        <v>800</v>
      </c>
      <c r="O17" s="67" t="s">
        <v>807</v>
      </c>
      <c r="P17" s="68"/>
      <c r="Q17" s="68"/>
      <c r="R17" s="68" t="s">
        <v>782</v>
      </c>
      <c r="S17" s="69" t="s">
        <v>871</v>
      </c>
      <c r="T17" s="69">
        <v>42359</v>
      </c>
      <c r="U17" s="68"/>
      <c r="V17" s="70"/>
    </row>
    <row r="18" spans="1:24" s="13" customFormat="1">
      <c r="A18" s="969"/>
      <c r="B18" s="370" t="s">
        <v>109</v>
      </c>
      <c r="C18" s="61" t="s">
        <v>26</v>
      </c>
      <c r="D18" s="61" t="s">
        <v>23</v>
      </c>
      <c r="E18" s="66"/>
      <c r="F18" s="62">
        <v>180431.35</v>
      </c>
      <c r="G18" s="63">
        <f t="shared" si="0"/>
        <v>0.50000005542274106</v>
      </c>
      <c r="H18" s="64">
        <f t="shared" si="2"/>
        <v>76683.323749999996</v>
      </c>
      <c r="I18" s="66">
        <v>0</v>
      </c>
      <c r="J18" s="66">
        <f>F18-H18-M18+0.01</f>
        <v>13532.361250000007</v>
      </c>
      <c r="K18" s="66">
        <v>0</v>
      </c>
      <c r="L18" s="66">
        <v>0</v>
      </c>
      <c r="M18" s="64">
        <f t="shared" si="1"/>
        <v>90215.675000000003</v>
      </c>
      <c r="N18" s="67" t="s">
        <v>800</v>
      </c>
      <c r="O18" s="67" t="s">
        <v>807</v>
      </c>
      <c r="P18" s="71"/>
      <c r="Q18" s="71"/>
      <c r="R18" s="72" t="s">
        <v>781</v>
      </c>
      <c r="S18" s="71" t="s">
        <v>871</v>
      </c>
      <c r="T18" s="69">
        <v>42359</v>
      </c>
      <c r="U18" s="71"/>
      <c r="V18" s="73"/>
      <c r="W18" s="14"/>
    </row>
    <row r="19" spans="1:24" s="13" customFormat="1">
      <c r="A19" s="969"/>
      <c r="B19" s="370" t="s">
        <v>110</v>
      </c>
      <c r="C19" s="74" t="s">
        <v>28</v>
      </c>
      <c r="D19" s="74" t="s">
        <v>27</v>
      </c>
      <c r="E19" s="78"/>
      <c r="F19" s="75">
        <v>90967.2</v>
      </c>
      <c r="G19" s="76">
        <f t="shared" si="0"/>
        <v>0.5</v>
      </c>
      <c r="H19" s="77">
        <f t="shared" si="2"/>
        <v>38661.06</v>
      </c>
      <c r="I19" s="78">
        <v>0</v>
      </c>
      <c r="J19" s="78">
        <f t="shared" si="3"/>
        <v>6822.54</v>
      </c>
      <c r="K19" s="78">
        <v>0</v>
      </c>
      <c r="L19" s="78">
        <v>0</v>
      </c>
      <c r="M19" s="77">
        <f t="shared" si="1"/>
        <v>45483.6</v>
      </c>
      <c r="N19" s="79" t="s">
        <v>800</v>
      </c>
      <c r="O19" s="79" t="s">
        <v>807</v>
      </c>
      <c r="P19" s="80"/>
      <c r="Q19" s="80"/>
      <c r="R19" s="81" t="s">
        <v>781</v>
      </c>
      <c r="S19" s="80" t="s">
        <v>871</v>
      </c>
      <c r="T19" s="82">
        <v>42359</v>
      </c>
      <c r="U19" s="80"/>
      <c r="V19" s="83"/>
      <c r="W19" s="14"/>
    </row>
    <row r="20" spans="1:24" s="13" customFormat="1">
      <c r="A20" s="969"/>
      <c r="B20" s="370" t="s">
        <v>111</v>
      </c>
      <c r="C20" s="84" t="s">
        <v>29</v>
      </c>
      <c r="D20" s="84" t="s">
        <v>27</v>
      </c>
      <c r="E20" s="87"/>
      <c r="F20" s="85">
        <v>92143.5</v>
      </c>
      <c r="G20" s="86">
        <f t="shared" si="0"/>
        <v>0.49999999999999994</v>
      </c>
      <c r="H20" s="87">
        <f>(F20*0.5)*0.85-0.01</f>
        <v>39160.977499999994</v>
      </c>
      <c r="I20" s="87">
        <v>0</v>
      </c>
      <c r="J20" s="87">
        <f>(F20*0.5)*0.15+0.01</f>
        <v>6910.7725</v>
      </c>
      <c r="K20" s="87">
        <v>0</v>
      </c>
      <c r="L20" s="87">
        <v>0</v>
      </c>
      <c r="M20" s="88">
        <f t="shared" si="1"/>
        <v>46071.75</v>
      </c>
      <c r="N20" s="89" t="s">
        <v>800</v>
      </c>
      <c r="O20" s="89" t="s">
        <v>807</v>
      </c>
      <c r="P20" s="90"/>
      <c r="Q20" s="90"/>
      <c r="R20" s="91" t="s">
        <v>781</v>
      </c>
      <c r="S20" s="90" t="s">
        <v>871</v>
      </c>
      <c r="T20" s="92">
        <v>42359</v>
      </c>
      <c r="U20" s="90"/>
      <c r="V20" s="93"/>
      <c r="W20" s="14"/>
    </row>
    <row r="21" spans="1:24" s="13" customFormat="1">
      <c r="A21" s="969"/>
      <c r="B21" s="370" t="s">
        <v>112</v>
      </c>
      <c r="C21" s="94" t="s">
        <v>31</v>
      </c>
      <c r="D21" s="94" t="s">
        <v>30</v>
      </c>
      <c r="E21" s="98"/>
      <c r="F21" s="95">
        <v>91163.25</v>
      </c>
      <c r="G21" s="96">
        <f t="shared" si="0"/>
        <v>0.50000010969332487</v>
      </c>
      <c r="H21" s="97">
        <f t="shared" si="2"/>
        <v>38744.381249999999</v>
      </c>
      <c r="I21" s="98">
        <v>0</v>
      </c>
      <c r="J21" s="98">
        <f>(F21*0.5)*0.15+0.01</f>
        <v>6837.2537499999999</v>
      </c>
      <c r="K21" s="98">
        <v>0</v>
      </c>
      <c r="L21" s="98">
        <v>0</v>
      </c>
      <c r="M21" s="97">
        <f t="shared" si="1"/>
        <v>45581.625</v>
      </c>
      <c r="N21" s="99" t="s">
        <v>800</v>
      </c>
      <c r="O21" s="99" t="s">
        <v>807</v>
      </c>
      <c r="P21" s="100"/>
      <c r="Q21" s="100"/>
      <c r="R21" s="101" t="s">
        <v>781</v>
      </c>
      <c r="S21" s="100" t="s">
        <v>871</v>
      </c>
      <c r="T21" s="102">
        <v>42359</v>
      </c>
      <c r="U21" s="100"/>
      <c r="V21" s="103"/>
      <c r="W21" s="14"/>
    </row>
    <row r="22" spans="1:24" s="13" customFormat="1" ht="30">
      <c r="A22" s="969"/>
      <c r="B22" s="370" t="s">
        <v>113</v>
      </c>
      <c r="C22" s="104" t="s">
        <v>33</v>
      </c>
      <c r="D22" s="104" t="s">
        <v>32</v>
      </c>
      <c r="E22" s="108"/>
      <c r="F22" s="105">
        <v>261400</v>
      </c>
      <c r="G22" s="106">
        <f t="shared" si="0"/>
        <v>0.5</v>
      </c>
      <c r="H22" s="107">
        <f t="shared" si="2"/>
        <v>111095</v>
      </c>
      <c r="I22" s="108">
        <v>0</v>
      </c>
      <c r="J22" s="108">
        <f t="shared" si="3"/>
        <v>19605</v>
      </c>
      <c r="K22" s="108">
        <v>0</v>
      </c>
      <c r="L22" s="108">
        <v>0</v>
      </c>
      <c r="M22" s="107">
        <f t="shared" si="1"/>
        <v>130700</v>
      </c>
      <c r="N22" s="109" t="s">
        <v>800</v>
      </c>
      <c r="O22" s="109" t="s">
        <v>807</v>
      </c>
      <c r="P22" s="110"/>
      <c r="Q22" s="110"/>
      <c r="R22" s="111" t="s">
        <v>781</v>
      </c>
      <c r="S22" s="110" t="s">
        <v>871</v>
      </c>
      <c r="T22" s="112">
        <v>42359</v>
      </c>
      <c r="U22" s="110"/>
      <c r="V22" s="113"/>
      <c r="W22" s="14"/>
    </row>
    <row r="23" spans="1:24" s="13" customFormat="1">
      <c r="A23" s="969"/>
      <c r="B23" s="371" t="s">
        <v>114</v>
      </c>
      <c r="C23" s="114" t="s">
        <v>35</v>
      </c>
      <c r="D23" s="114" t="s">
        <v>34</v>
      </c>
      <c r="E23" s="117"/>
      <c r="F23" s="115">
        <v>56919.85</v>
      </c>
      <c r="G23" s="116">
        <f t="shared" si="0"/>
        <v>0.49999982431436485</v>
      </c>
      <c r="H23" s="117">
        <f>(F23*0.5)*0.85-0.01</f>
        <v>24190.92625</v>
      </c>
      <c r="I23" s="117">
        <v>0</v>
      </c>
      <c r="J23" s="117">
        <f t="shared" si="3"/>
        <v>4268.9887499999995</v>
      </c>
      <c r="K23" s="117">
        <v>0</v>
      </c>
      <c r="L23" s="117">
        <v>0</v>
      </c>
      <c r="M23" s="117">
        <v>28459.919999999998</v>
      </c>
      <c r="N23" s="114" t="s">
        <v>800</v>
      </c>
      <c r="O23" s="114" t="s">
        <v>807</v>
      </c>
      <c r="P23" s="118"/>
      <c r="Q23" s="118"/>
      <c r="R23" s="119" t="s">
        <v>781</v>
      </c>
      <c r="S23" s="118" t="s">
        <v>871</v>
      </c>
      <c r="T23" s="118">
        <v>42359</v>
      </c>
      <c r="U23" s="120"/>
      <c r="V23" s="121"/>
      <c r="W23" s="14"/>
    </row>
    <row r="24" spans="1:24" s="13" customFormat="1">
      <c r="A24" s="969"/>
      <c r="B24" s="370" t="s">
        <v>115</v>
      </c>
      <c r="C24" s="122" t="s">
        <v>37</v>
      </c>
      <c r="D24" s="122" t="s">
        <v>36</v>
      </c>
      <c r="E24" s="125"/>
      <c r="F24" s="123">
        <f>67.46*3300</f>
        <v>222617.99999999997</v>
      </c>
      <c r="G24" s="124">
        <f t="shared" si="0"/>
        <v>0.64999995508000252</v>
      </c>
      <c r="H24" s="125">
        <f>(F24*0.65)*0.85-0.01</f>
        <v>122996.43499999998</v>
      </c>
      <c r="I24" s="125">
        <v>0</v>
      </c>
      <c r="J24" s="125">
        <f>(F24*0.65)*0.15</f>
        <v>21705.254999999997</v>
      </c>
      <c r="K24" s="125">
        <v>0</v>
      </c>
      <c r="L24" s="125">
        <v>0</v>
      </c>
      <c r="M24" s="125">
        <f>F24*0.35</f>
        <v>77916.299999999988</v>
      </c>
      <c r="N24" s="126" t="s">
        <v>800</v>
      </c>
      <c r="O24" s="126" t="s">
        <v>807</v>
      </c>
      <c r="P24" s="127"/>
      <c r="Q24" s="127"/>
      <c r="R24" s="128" t="s">
        <v>781</v>
      </c>
      <c r="S24" s="127" t="s">
        <v>871</v>
      </c>
      <c r="T24" s="129">
        <v>42359</v>
      </c>
      <c r="U24" s="127"/>
      <c r="V24" s="127"/>
      <c r="W24" s="14"/>
    </row>
    <row r="25" spans="1:24" s="13" customFormat="1" ht="30">
      <c r="A25" s="969"/>
      <c r="B25" s="370" t="s">
        <v>116</v>
      </c>
      <c r="C25" s="130" t="s">
        <v>39</v>
      </c>
      <c r="D25" s="130" t="s">
        <v>38</v>
      </c>
      <c r="E25" s="133"/>
      <c r="F25" s="131">
        <v>173844</v>
      </c>
      <c r="G25" s="132">
        <f t="shared" si="0"/>
        <v>0.65</v>
      </c>
      <c r="H25" s="133">
        <f>(F25*0.65)*0.85</f>
        <v>96048.81</v>
      </c>
      <c r="I25" s="133">
        <v>0</v>
      </c>
      <c r="J25" s="133">
        <f>(F25*0.65)*0.15</f>
        <v>16949.79</v>
      </c>
      <c r="K25" s="133">
        <v>0</v>
      </c>
      <c r="L25" s="133">
        <v>0</v>
      </c>
      <c r="M25" s="133">
        <f>F25*0.35</f>
        <v>60845.399999999994</v>
      </c>
      <c r="N25" s="134" t="s">
        <v>800</v>
      </c>
      <c r="O25" s="134" t="s">
        <v>807</v>
      </c>
      <c r="P25" s="135"/>
      <c r="Q25" s="135"/>
      <c r="R25" s="136" t="s">
        <v>781</v>
      </c>
      <c r="S25" s="135" t="s">
        <v>871</v>
      </c>
      <c r="T25" s="137">
        <v>42359</v>
      </c>
      <c r="U25" s="135"/>
      <c r="V25" s="138"/>
      <c r="W25" s="14"/>
      <c r="X25" s="16"/>
    </row>
    <row r="26" spans="1:24" s="13" customFormat="1" ht="30">
      <c r="A26" s="969"/>
      <c r="B26" s="370" t="s">
        <v>117</v>
      </c>
      <c r="C26" s="139" t="s">
        <v>40</v>
      </c>
      <c r="D26" s="139" t="s">
        <v>45</v>
      </c>
      <c r="E26" s="142"/>
      <c r="F26" s="140">
        <v>127576.6</v>
      </c>
      <c r="G26" s="141">
        <f t="shared" si="0"/>
        <v>0.63032993511349256</v>
      </c>
      <c r="H26" s="142">
        <v>68353.039999999994</v>
      </c>
      <c r="I26" s="142">
        <v>0</v>
      </c>
      <c r="J26" s="142">
        <v>12062.31</v>
      </c>
      <c r="K26" s="142">
        <v>0</v>
      </c>
      <c r="L26" s="142">
        <v>0</v>
      </c>
      <c r="M26" s="142">
        <v>47161.25</v>
      </c>
      <c r="N26" s="143" t="s">
        <v>800</v>
      </c>
      <c r="O26" s="143" t="s">
        <v>807</v>
      </c>
      <c r="P26" s="144"/>
      <c r="Q26" s="144"/>
      <c r="R26" s="145" t="s">
        <v>783</v>
      </c>
      <c r="S26" s="144" t="s">
        <v>871</v>
      </c>
      <c r="T26" s="146">
        <v>42359</v>
      </c>
      <c r="U26" s="144"/>
      <c r="V26" s="147"/>
      <c r="W26" s="14"/>
    </row>
    <row r="27" spans="1:24" s="13" customFormat="1" ht="45">
      <c r="A27" s="969"/>
      <c r="B27" s="370" t="s">
        <v>118</v>
      </c>
      <c r="C27" s="18" t="s">
        <v>43</v>
      </c>
      <c r="D27" s="18" t="s">
        <v>44</v>
      </c>
      <c r="E27" s="360"/>
      <c r="F27" s="360">
        <v>97982</v>
      </c>
      <c r="G27" s="148">
        <f t="shared" si="0"/>
        <v>0.649999897940438</v>
      </c>
      <c r="H27" s="149">
        <f>(F27*0.65)*0.85-0.01</f>
        <v>54135.044999999998</v>
      </c>
      <c r="I27" s="149">
        <v>0</v>
      </c>
      <c r="J27" s="149">
        <f t="shared" ref="J27:J36" si="4">F27*0.0975</f>
        <v>9553.2450000000008</v>
      </c>
      <c r="K27" s="149">
        <v>0</v>
      </c>
      <c r="L27" s="149">
        <v>0</v>
      </c>
      <c r="M27" s="149">
        <f>F27*0.35</f>
        <v>34293.699999999997</v>
      </c>
      <c r="N27" s="150" t="s">
        <v>801</v>
      </c>
      <c r="O27" s="151" t="s">
        <v>94</v>
      </c>
      <c r="P27" s="152"/>
      <c r="Q27" s="152"/>
      <c r="R27" s="152" t="s">
        <v>783</v>
      </c>
      <c r="S27" s="153" t="s">
        <v>871</v>
      </c>
      <c r="T27" s="154">
        <v>42359</v>
      </c>
      <c r="U27" s="152"/>
      <c r="V27" s="155"/>
      <c r="W27" s="14"/>
    </row>
    <row r="28" spans="1:24" s="13" customFormat="1" ht="45">
      <c r="A28" s="969"/>
      <c r="B28" s="370" t="s">
        <v>121</v>
      </c>
      <c r="C28" s="18" t="s">
        <v>9</v>
      </c>
      <c r="D28" s="18" t="s">
        <v>10</v>
      </c>
      <c r="E28" s="361"/>
      <c r="F28" s="361">
        <v>233145</v>
      </c>
      <c r="G28" s="148">
        <f t="shared" si="0"/>
        <v>0.65</v>
      </c>
      <c r="H28" s="149">
        <f>(F28*0.65)*0.85</f>
        <v>128812.6125</v>
      </c>
      <c r="I28" s="149">
        <v>0</v>
      </c>
      <c r="J28" s="149">
        <f t="shared" si="4"/>
        <v>22731.637500000001</v>
      </c>
      <c r="K28" s="149">
        <v>0</v>
      </c>
      <c r="L28" s="149">
        <v>0</v>
      </c>
      <c r="M28" s="149">
        <f>F28*0.35</f>
        <v>81600.75</v>
      </c>
      <c r="N28" s="150" t="s">
        <v>801</v>
      </c>
      <c r="O28" s="151" t="s">
        <v>94</v>
      </c>
      <c r="P28" s="152"/>
      <c r="Q28" s="152"/>
      <c r="R28" s="152" t="s">
        <v>783</v>
      </c>
      <c r="S28" s="153" t="s">
        <v>871</v>
      </c>
      <c r="T28" s="154">
        <v>42359</v>
      </c>
      <c r="U28" s="152"/>
      <c r="V28" s="155"/>
      <c r="W28" s="14"/>
    </row>
    <row r="29" spans="1:24" s="13" customFormat="1" ht="45">
      <c r="A29" s="969"/>
      <c r="B29" s="370" t="s">
        <v>122</v>
      </c>
      <c r="C29" s="18" t="s">
        <v>11</v>
      </c>
      <c r="D29" s="18" t="s">
        <v>12</v>
      </c>
      <c r="E29" s="361"/>
      <c r="F29" s="361">
        <v>229515</v>
      </c>
      <c r="G29" s="148">
        <f t="shared" si="0"/>
        <v>0.64999999254035612</v>
      </c>
      <c r="H29" s="149">
        <f t="shared" ref="H29:H35" si="5">F29*0.552499948970219</f>
        <v>126807.02578789982</v>
      </c>
      <c r="I29" s="149">
        <v>0</v>
      </c>
      <c r="J29" s="149">
        <f>F29*0.0975+0.01</f>
        <v>22377.7225</v>
      </c>
      <c r="K29" s="149">
        <v>0</v>
      </c>
      <c r="L29" s="149">
        <v>0</v>
      </c>
      <c r="M29" s="149">
        <f>F29*0.35</f>
        <v>80330.25</v>
      </c>
      <c r="N29" s="150" t="s">
        <v>801</v>
      </c>
      <c r="O29" s="151" t="s">
        <v>94</v>
      </c>
      <c r="P29" s="152"/>
      <c r="Q29" s="152"/>
      <c r="R29" s="152" t="s">
        <v>783</v>
      </c>
      <c r="S29" s="153" t="s">
        <v>871</v>
      </c>
      <c r="T29" s="154">
        <v>42359</v>
      </c>
      <c r="U29" s="152"/>
      <c r="V29" s="155"/>
      <c r="W29" s="14"/>
    </row>
    <row r="30" spans="1:24" s="13" customFormat="1" ht="45">
      <c r="A30" s="969"/>
      <c r="B30" s="370" t="s">
        <v>119</v>
      </c>
      <c r="C30" s="18" t="s">
        <v>13</v>
      </c>
      <c r="D30" s="18" t="s">
        <v>14</v>
      </c>
      <c r="E30" s="361"/>
      <c r="F30" s="361">
        <v>85569</v>
      </c>
      <c r="G30" s="132">
        <f t="shared" si="0"/>
        <v>0.64999994897021907</v>
      </c>
      <c r="H30" s="133">
        <f t="shared" si="5"/>
        <v>47276.868133432676</v>
      </c>
      <c r="I30" s="133">
        <v>0</v>
      </c>
      <c r="J30" s="133">
        <f t="shared" si="4"/>
        <v>8342.9775000000009</v>
      </c>
      <c r="K30" s="133">
        <v>0</v>
      </c>
      <c r="L30" s="133">
        <v>0</v>
      </c>
      <c r="M30" s="133">
        <f>F30*0.35</f>
        <v>29949.149999999998</v>
      </c>
      <c r="N30" s="156" t="s">
        <v>801</v>
      </c>
      <c r="O30" s="130" t="s">
        <v>94</v>
      </c>
      <c r="P30" s="136"/>
      <c r="Q30" s="136"/>
      <c r="R30" s="136" t="s">
        <v>783</v>
      </c>
      <c r="S30" s="135" t="s">
        <v>871</v>
      </c>
      <c r="T30" s="137">
        <v>42359</v>
      </c>
      <c r="U30" s="136"/>
      <c r="V30" s="157"/>
      <c r="W30" s="14"/>
    </row>
    <row r="31" spans="1:24" s="13" customFormat="1" ht="45">
      <c r="A31" s="969"/>
      <c r="B31" s="370" t="s">
        <v>120</v>
      </c>
      <c r="C31" s="18" t="s">
        <v>15</v>
      </c>
      <c r="D31" s="18" t="s">
        <v>16</v>
      </c>
      <c r="E31" s="361"/>
      <c r="F31" s="361">
        <v>47190</v>
      </c>
      <c r="G31" s="158">
        <f t="shared" si="0"/>
        <v>0.64999994897021907</v>
      </c>
      <c r="H31" s="117">
        <f t="shared" si="5"/>
        <v>26072.472591904636</v>
      </c>
      <c r="I31" s="117">
        <v>0</v>
      </c>
      <c r="J31" s="117">
        <f t="shared" si="4"/>
        <v>4601.0250000000005</v>
      </c>
      <c r="K31" s="117">
        <v>0</v>
      </c>
      <c r="L31" s="117">
        <v>0</v>
      </c>
      <c r="M31" s="117">
        <v>15516.5</v>
      </c>
      <c r="N31" s="159" t="s">
        <v>801</v>
      </c>
      <c r="O31" s="114" t="s">
        <v>94</v>
      </c>
      <c r="P31" s="26"/>
      <c r="Q31" s="26"/>
      <c r="R31" s="20" t="s">
        <v>783</v>
      </c>
      <c r="S31" s="26" t="s">
        <v>871</v>
      </c>
      <c r="T31" s="160">
        <v>42359</v>
      </c>
      <c r="U31" s="26"/>
      <c r="V31" s="15"/>
      <c r="W31" s="14"/>
    </row>
    <row r="32" spans="1:24" s="13" customFormat="1" ht="45">
      <c r="A32" s="969"/>
      <c r="B32" s="370" t="s">
        <v>123</v>
      </c>
      <c r="C32" s="17" t="s">
        <v>17</v>
      </c>
      <c r="D32" s="17" t="s">
        <v>14</v>
      </c>
      <c r="E32" s="361"/>
      <c r="F32" s="361">
        <v>90651</v>
      </c>
      <c r="G32" s="158">
        <f t="shared" si="0"/>
        <v>0.6500000592833981</v>
      </c>
      <c r="H32" s="117">
        <f t="shared" si="5"/>
        <v>50084.672874099328</v>
      </c>
      <c r="I32" s="117">
        <v>0</v>
      </c>
      <c r="J32" s="117">
        <f>F32*0.0975+0.01</f>
        <v>8838.4825000000001</v>
      </c>
      <c r="K32" s="117">
        <v>0</v>
      </c>
      <c r="L32" s="117">
        <v>0</v>
      </c>
      <c r="M32" s="19">
        <v>31727.850000000002</v>
      </c>
      <c r="N32" s="159" t="s">
        <v>801</v>
      </c>
      <c r="O32" s="114" t="s">
        <v>94</v>
      </c>
      <c r="P32" s="26"/>
      <c r="Q32" s="26"/>
      <c r="R32" s="20" t="s">
        <v>783</v>
      </c>
      <c r="S32" s="26" t="s">
        <v>871</v>
      </c>
      <c r="T32" s="160">
        <v>42359</v>
      </c>
      <c r="U32" s="26"/>
      <c r="V32" s="15"/>
      <c r="W32" s="14"/>
    </row>
    <row r="33" spans="1:23" s="13" customFormat="1" ht="45">
      <c r="A33" s="969"/>
      <c r="B33" s="370" t="s">
        <v>124</v>
      </c>
      <c r="C33" s="17" t="s">
        <v>18</v>
      </c>
      <c r="D33" s="18" t="s">
        <v>16</v>
      </c>
      <c r="E33" s="361"/>
      <c r="F33" s="361">
        <v>96459</v>
      </c>
      <c r="G33" s="158">
        <f t="shared" si="0"/>
        <v>0.65000005264120875</v>
      </c>
      <c r="H33" s="117">
        <f t="shared" si="5"/>
        <v>53293.592577718358</v>
      </c>
      <c r="I33" s="117">
        <v>0</v>
      </c>
      <c r="J33" s="117">
        <f>F33*0.0975+0.01</f>
        <v>9404.7625000000007</v>
      </c>
      <c r="K33" s="117">
        <v>0</v>
      </c>
      <c r="L33" s="117">
        <v>0</v>
      </c>
      <c r="M33" s="19">
        <v>33760.65</v>
      </c>
      <c r="N33" s="159" t="s">
        <v>801</v>
      </c>
      <c r="O33" s="114" t="s">
        <v>94</v>
      </c>
      <c r="P33" s="26"/>
      <c r="Q33" s="26"/>
      <c r="R33" s="20" t="s">
        <v>783</v>
      </c>
      <c r="S33" s="26" t="s">
        <v>871</v>
      </c>
      <c r="T33" s="160">
        <v>42359</v>
      </c>
      <c r="U33" s="26"/>
      <c r="V33" s="15"/>
      <c r="W33" s="14"/>
    </row>
    <row r="34" spans="1:23" s="13" customFormat="1" ht="45">
      <c r="A34" s="969"/>
      <c r="B34" s="370" t="s">
        <v>125</v>
      </c>
      <c r="C34" s="18" t="s">
        <v>19</v>
      </c>
      <c r="D34" s="165" t="s">
        <v>170</v>
      </c>
      <c r="E34" s="361"/>
      <c r="F34" s="361">
        <v>53526</v>
      </c>
      <c r="G34" s="158">
        <f t="shared" si="0"/>
        <v>0.64999994897021907</v>
      </c>
      <c r="H34" s="117">
        <f t="shared" si="5"/>
        <v>29573.112268579946</v>
      </c>
      <c r="I34" s="117">
        <v>0</v>
      </c>
      <c r="J34" s="117">
        <f t="shared" si="4"/>
        <v>5218.7849999999999</v>
      </c>
      <c r="K34" s="117">
        <v>0</v>
      </c>
      <c r="L34" s="117">
        <v>0</v>
      </c>
      <c r="M34" s="19">
        <v>18734.099999999999</v>
      </c>
      <c r="N34" s="159" t="s">
        <v>801</v>
      </c>
      <c r="O34" s="114" t="s">
        <v>94</v>
      </c>
      <c r="P34" s="27"/>
      <c r="Q34" s="27"/>
      <c r="R34" s="21" t="s">
        <v>783</v>
      </c>
      <c r="S34" s="27" t="s">
        <v>871</v>
      </c>
      <c r="T34" s="160">
        <v>42359</v>
      </c>
      <c r="U34" s="27"/>
      <c r="V34" s="22"/>
      <c r="W34" s="14"/>
    </row>
    <row r="35" spans="1:23" s="24" customFormat="1" ht="45">
      <c r="A35" s="969"/>
      <c r="B35" s="370" t="s">
        <v>126</v>
      </c>
      <c r="C35" s="18" t="s">
        <v>20</v>
      </c>
      <c r="D35" s="18" t="s">
        <v>21</v>
      </c>
      <c r="E35" s="47"/>
      <c r="F35" s="47">
        <v>46992</v>
      </c>
      <c r="G35" s="96">
        <f t="shared" si="0"/>
        <v>0.64999994897021907</v>
      </c>
      <c r="H35" s="98">
        <f t="shared" si="5"/>
        <v>25963.077602008532</v>
      </c>
      <c r="I35" s="98">
        <v>0</v>
      </c>
      <c r="J35" s="98">
        <f t="shared" si="4"/>
        <v>4581.72</v>
      </c>
      <c r="K35" s="98">
        <v>0</v>
      </c>
      <c r="L35" s="98">
        <v>0</v>
      </c>
      <c r="M35" s="19">
        <v>16447.199999999997</v>
      </c>
      <c r="N35" s="161" t="s">
        <v>801</v>
      </c>
      <c r="O35" s="94" t="s">
        <v>94</v>
      </c>
      <c r="P35" s="112"/>
      <c r="Q35" s="112"/>
      <c r="R35" s="112" t="s">
        <v>783</v>
      </c>
      <c r="S35" s="112" t="s">
        <v>871</v>
      </c>
      <c r="T35" s="112">
        <v>42359</v>
      </c>
      <c r="U35" s="112"/>
      <c r="V35" s="162"/>
      <c r="W35" s="14"/>
    </row>
    <row r="36" spans="1:23" s="13" customFormat="1" ht="45">
      <c r="A36" s="969"/>
      <c r="B36" s="370" t="s">
        <v>127</v>
      </c>
      <c r="C36" s="18" t="s">
        <v>22</v>
      </c>
      <c r="D36" s="18" t="s">
        <v>21</v>
      </c>
      <c r="E36" s="47"/>
      <c r="F36" s="361">
        <v>46200</v>
      </c>
      <c r="G36" s="96">
        <f t="shared" si="0"/>
        <v>0.64999994897021895</v>
      </c>
      <c r="H36" s="98">
        <f>F36*0.552499948970219</f>
        <v>25525.497642424118</v>
      </c>
      <c r="I36" s="98">
        <v>0</v>
      </c>
      <c r="J36" s="98">
        <f t="shared" si="4"/>
        <v>4504.5</v>
      </c>
      <c r="K36" s="98">
        <v>0</v>
      </c>
      <c r="L36" s="98">
        <v>0</v>
      </c>
      <c r="M36" s="19">
        <v>16170</v>
      </c>
      <c r="N36" s="161" t="s">
        <v>801</v>
      </c>
      <c r="O36" s="94" t="s">
        <v>94</v>
      </c>
      <c r="P36" s="112"/>
      <c r="Q36" s="112"/>
      <c r="R36" s="163" t="s">
        <v>783</v>
      </c>
      <c r="S36" s="112" t="s">
        <v>871</v>
      </c>
      <c r="T36" s="112">
        <v>42359</v>
      </c>
      <c r="U36" s="112"/>
      <c r="V36" s="162"/>
      <c r="W36" s="14"/>
    </row>
    <row r="37" spans="1:23" s="13" customFormat="1" ht="30">
      <c r="A37" s="969"/>
      <c r="B37" s="372" t="s">
        <v>52</v>
      </c>
      <c r="C37" s="18" t="s">
        <v>53</v>
      </c>
      <c r="D37" s="48" t="s">
        <v>54</v>
      </c>
      <c r="E37" s="164"/>
      <c r="F37" s="97">
        <f t="shared" ref="F37:F68" si="6">H37+I37+J37+K37+L37+M37</f>
        <v>206679</v>
      </c>
      <c r="G37" s="96">
        <v>0.65</v>
      </c>
      <c r="H37" s="98">
        <v>114190.14</v>
      </c>
      <c r="I37" s="98">
        <v>0</v>
      </c>
      <c r="J37" s="98">
        <v>20151.21</v>
      </c>
      <c r="K37" s="98">
        <v>0</v>
      </c>
      <c r="L37" s="98">
        <v>0</v>
      </c>
      <c r="M37" s="19">
        <v>72337.649999999994</v>
      </c>
      <c r="N37" s="161" t="s">
        <v>802</v>
      </c>
      <c r="O37" s="94" t="s">
        <v>808</v>
      </c>
      <c r="P37" s="112"/>
      <c r="Q37" s="112"/>
      <c r="R37" s="163" t="s">
        <v>784</v>
      </c>
      <c r="S37" s="112" t="s">
        <v>871</v>
      </c>
      <c r="T37" s="112"/>
      <c r="U37" s="112"/>
      <c r="V37" s="162"/>
      <c r="W37" s="14"/>
    </row>
    <row r="38" spans="1:23" s="13" customFormat="1" ht="30">
      <c r="A38" s="969"/>
      <c r="B38" s="372" t="s">
        <v>55</v>
      </c>
      <c r="C38" s="18" t="s">
        <v>56</v>
      </c>
      <c r="D38" s="48" t="s">
        <v>57</v>
      </c>
      <c r="E38" s="164"/>
      <c r="F38" s="97">
        <f t="shared" si="6"/>
        <v>60790.999999999993</v>
      </c>
      <c r="G38" s="96">
        <v>0.65</v>
      </c>
      <c r="H38" s="98">
        <v>33587.019999999997</v>
      </c>
      <c r="I38" s="98">
        <v>0</v>
      </c>
      <c r="J38" s="98">
        <v>5927.13</v>
      </c>
      <c r="K38" s="98">
        <v>0</v>
      </c>
      <c r="L38" s="98">
        <v>0</v>
      </c>
      <c r="M38" s="19">
        <v>21276.85</v>
      </c>
      <c r="N38" s="161" t="s">
        <v>802</v>
      </c>
      <c r="O38" s="94" t="s">
        <v>808</v>
      </c>
      <c r="P38" s="112"/>
      <c r="Q38" s="112"/>
      <c r="R38" s="163" t="s">
        <v>784</v>
      </c>
      <c r="S38" s="112" t="s">
        <v>871</v>
      </c>
      <c r="T38" s="112"/>
      <c r="U38" s="112"/>
      <c r="V38" s="162"/>
      <c r="W38" s="14"/>
    </row>
    <row r="39" spans="1:23" s="13" customFormat="1" ht="30">
      <c r="A39" s="969"/>
      <c r="B39" s="372" t="s">
        <v>58</v>
      </c>
      <c r="C39" s="18" t="s">
        <v>59</v>
      </c>
      <c r="D39" s="48" t="s">
        <v>57</v>
      </c>
      <c r="E39" s="164"/>
      <c r="F39" s="97">
        <f t="shared" si="6"/>
        <v>83297</v>
      </c>
      <c r="G39" s="96">
        <v>0.65</v>
      </c>
      <c r="H39" s="98">
        <v>46021.59</v>
      </c>
      <c r="I39" s="98">
        <v>0</v>
      </c>
      <c r="J39" s="98">
        <v>8121.46</v>
      </c>
      <c r="K39" s="98">
        <v>0</v>
      </c>
      <c r="L39" s="98">
        <v>0</v>
      </c>
      <c r="M39" s="19">
        <v>29153.95</v>
      </c>
      <c r="N39" s="161" t="s">
        <v>802</v>
      </c>
      <c r="O39" s="94" t="s">
        <v>808</v>
      </c>
      <c r="P39" s="112"/>
      <c r="Q39" s="112"/>
      <c r="R39" s="163" t="s">
        <v>784</v>
      </c>
      <c r="S39" s="112" t="s">
        <v>871</v>
      </c>
      <c r="T39" s="112"/>
      <c r="U39" s="112"/>
      <c r="V39" s="162"/>
      <c r="W39" s="14"/>
    </row>
    <row r="40" spans="1:23" s="13" customFormat="1" ht="30">
      <c r="A40" s="969"/>
      <c r="B40" s="372" t="s">
        <v>60</v>
      </c>
      <c r="C40" s="18" t="s">
        <v>61</v>
      </c>
      <c r="D40" s="48" t="s">
        <v>62</v>
      </c>
      <c r="E40" s="164"/>
      <c r="F40" s="97">
        <f t="shared" si="6"/>
        <v>30191.699999999997</v>
      </c>
      <c r="G40" s="96">
        <v>0.5</v>
      </c>
      <c r="H40" s="98">
        <v>12831.47</v>
      </c>
      <c r="I40" s="98">
        <v>0</v>
      </c>
      <c r="J40" s="98">
        <v>2264.38</v>
      </c>
      <c r="K40" s="98">
        <v>0</v>
      </c>
      <c r="L40" s="98">
        <v>0</v>
      </c>
      <c r="M40" s="19">
        <v>15095.85</v>
      </c>
      <c r="N40" s="161" t="s">
        <v>802</v>
      </c>
      <c r="O40" s="94" t="s">
        <v>808</v>
      </c>
      <c r="P40" s="112"/>
      <c r="Q40" s="112"/>
      <c r="R40" s="163" t="s">
        <v>784</v>
      </c>
      <c r="S40" s="112" t="s">
        <v>871</v>
      </c>
      <c r="T40" s="112"/>
      <c r="U40" s="112"/>
      <c r="V40" s="162"/>
      <c r="W40" s="14"/>
    </row>
    <row r="41" spans="1:23" s="13" customFormat="1" ht="30">
      <c r="A41" s="969"/>
      <c r="B41" s="372" t="s">
        <v>63</v>
      </c>
      <c r="C41" s="18" t="s">
        <v>64</v>
      </c>
      <c r="D41" s="48" t="s">
        <v>65</v>
      </c>
      <c r="E41" s="164"/>
      <c r="F41" s="97">
        <f t="shared" si="6"/>
        <v>25747.9</v>
      </c>
      <c r="G41" s="96">
        <v>0.5</v>
      </c>
      <c r="H41" s="98">
        <v>10942.85</v>
      </c>
      <c r="I41" s="98">
        <v>0</v>
      </c>
      <c r="J41" s="98">
        <v>1931.1</v>
      </c>
      <c r="K41" s="98">
        <v>0</v>
      </c>
      <c r="L41" s="98">
        <v>0</v>
      </c>
      <c r="M41" s="19">
        <v>12873.95</v>
      </c>
      <c r="N41" s="161" t="s">
        <v>802</v>
      </c>
      <c r="O41" s="94" t="s">
        <v>808</v>
      </c>
      <c r="P41" s="112"/>
      <c r="Q41" s="112"/>
      <c r="R41" s="163" t="s">
        <v>784</v>
      </c>
      <c r="S41" s="112" t="s">
        <v>871</v>
      </c>
      <c r="T41" s="112"/>
      <c r="U41" s="112"/>
      <c r="V41" s="162"/>
      <c r="W41" s="14"/>
    </row>
    <row r="42" spans="1:23" s="13" customFormat="1" ht="30">
      <c r="A42" s="969"/>
      <c r="B42" s="372" t="s">
        <v>66</v>
      </c>
      <c r="C42" s="18" t="s">
        <v>67</v>
      </c>
      <c r="D42" s="48" t="s">
        <v>65</v>
      </c>
      <c r="E42" s="164"/>
      <c r="F42" s="97">
        <f t="shared" si="6"/>
        <v>94300.049999999988</v>
      </c>
      <c r="G42" s="96">
        <v>0.5</v>
      </c>
      <c r="H42" s="98">
        <v>40077.519999999997</v>
      </c>
      <c r="I42" s="98">
        <v>0</v>
      </c>
      <c r="J42" s="98">
        <v>7072.51</v>
      </c>
      <c r="K42" s="98">
        <v>0</v>
      </c>
      <c r="L42" s="98">
        <v>0</v>
      </c>
      <c r="M42" s="19">
        <v>47150.02</v>
      </c>
      <c r="N42" s="161" t="s">
        <v>802</v>
      </c>
      <c r="O42" s="94" t="s">
        <v>808</v>
      </c>
      <c r="P42" s="112"/>
      <c r="Q42" s="112"/>
      <c r="R42" s="163" t="s">
        <v>784</v>
      </c>
      <c r="S42" s="112" t="s">
        <v>871</v>
      </c>
      <c r="T42" s="112"/>
      <c r="U42" s="112"/>
      <c r="V42" s="162"/>
      <c r="W42" s="14"/>
    </row>
    <row r="43" spans="1:23" s="13" customFormat="1">
      <c r="A43" s="969"/>
      <c r="B43" s="372" t="s">
        <v>68</v>
      </c>
      <c r="C43" s="18" t="s">
        <v>69</v>
      </c>
      <c r="D43" s="48" t="s">
        <v>70</v>
      </c>
      <c r="E43" s="164"/>
      <c r="F43" s="97">
        <f t="shared" si="6"/>
        <v>38940</v>
      </c>
      <c r="G43" s="96">
        <v>0.65</v>
      </c>
      <c r="H43" s="98">
        <v>21514.35</v>
      </c>
      <c r="I43" s="98">
        <v>0</v>
      </c>
      <c r="J43" s="98">
        <v>3796.65</v>
      </c>
      <c r="K43" s="98">
        <v>0</v>
      </c>
      <c r="L43" s="98">
        <v>0</v>
      </c>
      <c r="M43" s="19">
        <v>13629</v>
      </c>
      <c r="N43" s="161" t="s">
        <v>802</v>
      </c>
      <c r="O43" s="94" t="s">
        <v>808</v>
      </c>
      <c r="P43" s="112"/>
      <c r="Q43" s="112"/>
      <c r="R43" s="163" t="s">
        <v>784</v>
      </c>
      <c r="S43" s="112" t="s">
        <v>871</v>
      </c>
      <c r="T43" s="112"/>
      <c r="U43" s="112"/>
      <c r="V43" s="162"/>
      <c r="W43" s="14"/>
    </row>
    <row r="44" spans="1:23" s="13" customFormat="1" ht="30">
      <c r="A44" s="969"/>
      <c r="B44" s="372" t="s">
        <v>71</v>
      </c>
      <c r="C44" s="18" t="s">
        <v>72</v>
      </c>
      <c r="D44" s="48" t="s">
        <v>62</v>
      </c>
      <c r="E44" s="164"/>
      <c r="F44" s="97">
        <f t="shared" si="6"/>
        <v>114231.8</v>
      </c>
      <c r="G44" s="96">
        <v>0.5</v>
      </c>
      <c r="H44" s="98">
        <v>48548.51</v>
      </c>
      <c r="I44" s="98">
        <v>0</v>
      </c>
      <c r="J44" s="98">
        <v>8567.39</v>
      </c>
      <c r="K44" s="98">
        <v>0</v>
      </c>
      <c r="L44" s="98">
        <v>0</v>
      </c>
      <c r="M44" s="19">
        <v>57115.9</v>
      </c>
      <c r="N44" s="161" t="s">
        <v>802</v>
      </c>
      <c r="O44" s="94" t="s">
        <v>808</v>
      </c>
      <c r="P44" s="112"/>
      <c r="Q44" s="112"/>
      <c r="R44" s="163" t="s">
        <v>784</v>
      </c>
      <c r="S44" s="112" t="s">
        <v>871</v>
      </c>
      <c r="T44" s="112"/>
      <c r="U44" s="112"/>
      <c r="V44" s="162"/>
      <c r="W44" s="14"/>
    </row>
    <row r="45" spans="1:23" s="13" customFormat="1">
      <c r="A45" s="969"/>
      <c r="B45" s="372" t="s">
        <v>73</v>
      </c>
      <c r="C45" s="18" t="s">
        <v>74</v>
      </c>
      <c r="D45" s="48" t="s">
        <v>75</v>
      </c>
      <c r="E45" s="164"/>
      <c r="F45" s="97">
        <f t="shared" si="6"/>
        <v>57508</v>
      </c>
      <c r="G45" s="96">
        <v>0.5</v>
      </c>
      <c r="H45" s="98">
        <v>24440.9</v>
      </c>
      <c r="I45" s="98">
        <v>0</v>
      </c>
      <c r="J45" s="98">
        <v>4313.1000000000004</v>
      </c>
      <c r="K45" s="98">
        <v>0</v>
      </c>
      <c r="L45" s="98">
        <v>0</v>
      </c>
      <c r="M45" s="19">
        <v>28754</v>
      </c>
      <c r="N45" s="161" t="s">
        <v>802</v>
      </c>
      <c r="O45" s="94" t="s">
        <v>808</v>
      </c>
      <c r="P45" s="112"/>
      <c r="Q45" s="112"/>
      <c r="R45" s="163" t="s">
        <v>784</v>
      </c>
      <c r="S45" s="112" t="s">
        <v>871</v>
      </c>
      <c r="T45" s="112"/>
      <c r="U45" s="112"/>
      <c r="V45" s="162"/>
      <c r="W45" s="14"/>
    </row>
    <row r="46" spans="1:23" s="13" customFormat="1">
      <c r="A46" s="969"/>
      <c r="B46" s="372" t="s">
        <v>91</v>
      </c>
      <c r="C46" s="18" t="s">
        <v>97</v>
      </c>
      <c r="D46" s="48" t="s">
        <v>76</v>
      </c>
      <c r="E46" s="164"/>
      <c r="F46" s="97">
        <f t="shared" si="6"/>
        <v>20988</v>
      </c>
      <c r="G46" s="96">
        <v>0.65</v>
      </c>
      <c r="H46" s="98">
        <v>11595.87</v>
      </c>
      <c r="I46" s="98">
        <v>0</v>
      </c>
      <c r="J46" s="98">
        <v>2046.33</v>
      </c>
      <c r="K46" s="98">
        <v>0</v>
      </c>
      <c r="L46" s="98">
        <v>0</v>
      </c>
      <c r="M46" s="19">
        <v>7345.8</v>
      </c>
      <c r="N46" s="161" t="s">
        <v>803</v>
      </c>
      <c r="O46" s="94" t="s">
        <v>809</v>
      </c>
      <c r="P46" s="112"/>
      <c r="Q46" s="112"/>
      <c r="R46" s="163" t="s">
        <v>785</v>
      </c>
      <c r="S46" s="112" t="s">
        <v>871</v>
      </c>
      <c r="T46" s="112"/>
      <c r="U46" s="112"/>
      <c r="V46" s="162"/>
      <c r="W46" s="14"/>
    </row>
    <row r="47" spans="1:23" s="13" customFormat="1" ht="30">
      <c r="A47" s="969"/>
      <c r="B47" s="372" t="s">
        <v>77</v>
      </c>
      <c r="C47" s="18" t="s">
        <v>78</v>
      </c>
      <c r="D47" s="48" t="s">
        <v>79</v>
      </c>
      <c r="E47" s="164"/>
      <c r="F47" s="97">
        <f t="shared" si="6"/>
        <v>143092.15</v>
      </c>
      <c r="G47" s="96">
        <v>0.54</v>
      </c>
      <c r="H47" s="98">
        <v>65152.1</v>
      </c>
      <c r="I47" s="98">
        <v>0</v>
      </c>
      <c r="J47" s="98">
        <v>11497.43</v>
      </c>
      <c r="K47" s="98">
        <v>0</v>
      </c>
      <c r="L47" s="98">
        <v>0</v>
      </c>
      <c r="M47" s="19">
        <v>66442.62</v>
      </c>
      <c r="N47" s="161" t="s">
        <v>803</v>
      </c>
      <c r="O47" s="94" t="s">
        <v>809</v>
      </c>
      <c r="P47" s="112"/>
      <c r="Q47" s="112"/>
      <c r="R47" s="163" t="s">
        <v>785</v>
      </c>
      <c r="S47" s="112" t="s">
        <v>871</v>
      </c>
      <c r="T47" s="112"/>
      <c r="U47" s="112"/>
      <c r="V47" s="162"/>
      <c r="W47" s="14"/>
    </row>
    <row r="48" spans="1:23" s="13" customFormat="1">
      <c r="A48" s="969"/>
      <c r="B48" s="372" t="s">
        <v>80</v>
      </c>
      <c r="C48" s="18" t="s">
        <v>81</v>
      </c>
      <c r="D48" s="48" t="s">
        <v>79</v>
      </c>
      <c r="E48" s="164"/>
      <c r="F48" s="97">
        <f t="shared" si="6"/>
        <v>59664.55</v>
      </c>
      <c r="G48" s="96">
        <v>0.5</v>
      </c>
      <c r="H48" s="98">
        <v>25357.43</v>
      </c>
      <c r="I48" s="98">
        <v>0</v>
      </c>
      <c r="J48" s="98">
        <v>4474.8500000000004</v>
      </c>
      <c r="K48" s="98">
        <v>0</v>
      </c>
      <c r="L48" s="98">
        <v>0</v>
      </c>
      <c r="M48" s="19">
        <v>29832.27</v>
      </c>
      <c r="N48" s="161" t="s">
        <v>803</v>
      </c>
      <c r="O48" s="94" t="s">
        <v>809</v>
      </c>
      <c r="P48" s="112"/>
      <c r="Q48" s="112"/>
      <c r="R48" s="163" t="s">
        <v>785</v>
      </c>
      <c r="S48" s="112" t="s">
        <v>871</v>
      </c>
      <c r="T48" s="112"/>
      <c r="U48" s="112"/>
      <c r="V48" s="162"/>
      <c r="W48" s="14"/>
    </row>
    <row r="49" spans="1:23" s="13" customFormat="1" ht="30">
      <c r="A49" s="969"/>
      <c r="B49" s="372" t="s">
        <v>82</v>
      </c>
      <c r="C49" s="18" t="s">
        <v>83</v>
      </c>
      <c r="D49" s="48" t="s">
        <v>84</v>
      </c>
      <c r="E49" s="164"/>
      <c r="F49" s="97">
        <f t="shared" si="6"/>
        <v>15642</v>
      </c>
      <c r="G49" s="96">
        <v>0.65</v>
      </c>
      <c r="H49" s="98">
        <v>8642.2000000000007</v>
      </c>
      <c r="I49" s="98">
        <v>0</v>
      </c>
      <c r="J49" s="98">
        <v>1525.1</v>
      </c>
      <c r="K49" s="98">
        <v>0</v>
      </c>
      <c r="L49" s="98">
        <v>0</v>
      </c>
      <c r="M49" s="19">
        <v>5474.7</v>
      </c>
      <c r="N49" s="161" t="s">
        <v>803</v>
      </c>
      <c r="O49" s="94" t="s">
        <v>809</v>
      </c>
      <c r="P49" s="112"/>
      <c r="Q49" s="112"/>
      <c r="R49" s="163" t="s">
        <v>785</v>
      </c>
      <c r="S49" s="112" t="s">
        <v>871</v>
      </c>
      <c r="T49" s="112"/>
      <c r="U49" s="112"/>
      <c r="V49" s="162"/>
      <c r="W49" s="14"/>
    </row>
    <row r="50" spans="1:23" s="13" customFormat="1" ht="30">
      <c r="A50" s="969"/>
      <c r="B50" s="372" t="s">
        <v>85</v>
      </c>
      <c r="C50" s="18" t="s">
        <v>86</v>
      </c>
      <c r="D50" s="48" t="s">
        <v>87</v>
      </c>
      <c r="E50" s="164"/>
      <c r="F50" s="97">
        <f t="shared" si="6"/>
        <v>84225</v>
      </c>
      <c r="G50" s="96">
        <v>0.7</v>
      </c>
      <c r="H50" s="98">
        <v>50046.93</v>
      </c>
      <c r="I50" s="98">
        <v>0</v>
      </c>
      <c r="J50" s="98">
        <v>8831.82</v>
      </c>
      <c r="K50" s="98">
        <v>0</v>
      </c>
      <c r="L50" s="98">
        <v>0</v>
      </c>
      <c r="M50" s="19">
        <v>25346.25</v>
      </c>
      <c r="N50" s="161" t="s">
        <v>803</v>
      </c>
      <c r="O50" s="94" t="s">
        <v>809</v>
      </c>
      <c r="P50" s="112"/>
      <c r="Q50" s="112"/>
      <c r="R50" s="163" t="s">
        <v>785</v>
      </c>
      <c r="S50" s="112" t="s">
        <v>871</v>
      </c>
      <c r="T50" s="112"/>
      <c r="U50" s="112"/>
      <c r="V50" s="162"/>
      <c r="W50" s="14"/>
    </row>
    <row r="51" spans="1:23" s="13" customFormat="1" ht="30">
      <c r="A51" s="969"/>
      <c r="B51" s="373" t="s">
        <v>133</v>
      </c>
      <c r="C51" s="94" t="s">
        <v>142</v>
      </c>
      <c r="D51" s="165" t="s">
        <v>149</v>
      </c>
      <c r="E51" s="98"/>
      <c r="F51" s="97">
        <f t="shared" si="6"/>
        <v>26793.5</v>
      </c>
      <c r="G51" s="96">
        <v>0.5</v>
      </c>
      <c r="H51" s="98">
        <v>11387.23</v>
      </c>
      <c r="I51" s="98">
        <v>0</v>
      </c>
      <c r="J51" s="98">
        <v>2009.52</v>
      </c>
      <c r="K51" s="98">
        <v>0</v>
      </c>
      <c r="L51" s="98">
        <v>0</v>
      </c>
      <c r="M51" s="98">
        <v>13396.75</v>
      </c>
      <c r="N51" s="166" t="s">
        <v>132</v>
      </c>
      <c r="O51" s="94"/>
      <c r="P51" s="102" t="s">
        <v>875</v>
      </c>
      <c r="Q51" s="102"/>
      <c r="R51" s="163" t="s">
        <v>786</v>
      </c>
      <c r="S51" s="102" t="s">
        <v>812</v>
      </c>
      <c r="T51" s="102"/>
      <c r="U51" s="102"/>
      <c r="V51" s="167"/>
      <c r="W51" s="14"/>
    </row>
    <row r="52" spans="1:23" s="13" customFormat="1" ht="30">
      <c r="A52" s="969"/>
      <c r="B52" s="374" t="s">
        <v>134</v>
      </c>
      <c r="C52" s="168" t="s">
        <v>143</v>
      </c>
      <c r="D52" s="35" t="s">
        <v>150</v>
      </c>
      <c r="E52" s="169"/>
      <c r="F52" s="98">
        <f t="shared" si="6"/>
        <v>184793.49</v>
      </c>
      <c r="G52" s="170">
        <v>0.75</v>
      </c>
      <c r="H52" s="169">
        <v>117805.85</v>
      </c>
      <c r="I52" s="98">
        <v>0</v>
      </c>
      <c r="J52" s="169">
        <v>20789.27</v>
      </c>
      <c r="K52" s="98">
        <v>0</v>
      </c>
      <c r="L52" s="169">
        <v>0</v>
      </c>
      <c r="M52" s="169">
        <v>46198.37</v>
      </c>
      <c r="N52" s="166" t="s">
        <v>132</v>
      </c>
      <c r="O52" s="94"/>
      <c r="P52" s="171" t="s">
        <v>875</v>
      </c>
      <c r="Q52" s="171" t="s">
        <v>501</v>
      </c>
      <c r="R52" s="163" t="s">
        <v>786</v>
      </c>
      <c r="S52" s="102" t="s">
        <v>872</v>
      </c>
      <c r="T52" s="102"/>
      <c r="U52" s="102"/>
      <c r="V52" s="167"/>
      <c r="W52" s="14"/>
    </row>
    <row r="53" spans="1:23" s="13" customFormat="1" ht="30">
      <c r="A53" s="969"/>
      <c r="B53" s="375" t="s">
        <v>135</v>
      </c>
      <c r="C53" s="173" t="s">
        <v>144</v>
      </c>
      <c r="D53" s="165" t="s">
        <v>151</v>
      </c>
      <c r="E53" s="169"/>
      <c r="F53" s="98">
        <f t="shared" si="6"/>
        <v>430864.85000000003</v>
      </c>
      <c r="G53" s="170">
        <v>0.65</v>
      </c>
      <c r="H53" s="169">
        <v>158095.42000000001</v>
      </c>
      <c r="I53" s="98">
        <v>0</v>
      </c>
      <c r="J53" s="169">
        <v>42757.33</v>
      </c>
      <c r="K53" s="98">
        <v>0</v>
      </c>
      <c r="L53" s="169">
        <v>79209.399999999994</v>
      </c>
      <c r="M53" s="169">
        <v>150802.70000000001</v>
      </c>
      <c r="N53" s="159" t="s">
        <v>132</v>
      </c>
      <c r="O53" s="94"/>
      <c r="P53" s="118" t="s">
        <v>875</v>
      </c>
      <c r="Q53" s="118" t="s">
        <v>501</v>
      </c>
      <c r="R53" s="163" t="s">
        <v>786</v>
      </c>
      <c r="S53" s="160" t="s">
        <v>873</v>
      </c>
      <c r="T53" s="160"/>
      <c r="U53" s="160"/>
      <c r="V53" s="174"/>
      <c r="W53" s="14"/>
    </row>
    <row r="54" spans="1:23" s="13" customFormat="1" ht="30">
      <c r="A54" s="969"/>
      <c r="B54" s="375" t="s">
        <v>136</v>
      </c>
      <c r="C54" s="31" t="s">
        <v>145</v>
      </c>
      <c r="D54" s="165" t="s">
        <v>152</v>
      </c>
      <c r="E54" s="169"/>
      <c r="F54" s="97">
        <f t="shared" si="6"/>
        <v>61625.05</v>
      </c>
      <c r="G54" s="96">
        <v>0.5</v>
      </c>
      <c r="H54" s="169">
        <v>26190.65</v>
      </c>
      <c r="I54" s="98">
        <v>0</v>
      </c>
      <c r="J54" s="169">
        <v>4621.88</v>
      </c>
      <c r="K54" s="98">
        <v>0</v>
      </c>
      <c r="L54" s="169">
        <v>0</v>
      </c>
      <c r="M54" s="169">
        <v>30812.52</v>
      </c>
      <c r="N54" s="159" t="s">
        <v>132</v>
      </c>
      <c r="O54" s="94"/>
      <c r="P54" s="160" t="s">
        <v>875</v>
      </c>
      <c r="Q54" s="160"/>
      <c r="R54" s="163" t="s">
        <v>786</v>
      </c>
      <c r="S54" s="160" t="s">
        <v>813</v>
      </c>
      <c r="T54" s="160"/>
      <c r="U54" s="160"/>
      <c r="V54" s="174"/>
      <c r="W54" s="14"/>
    </row>
    <row r="55" spans="1:23" s="13" customFormat="1" ht="30">
      <c r="A55" s="969"/>
      <c r="B55" s="376" t="s">
        <v>137</v>
      </c>
      <c r="C55" s="168" t="s">
        <v>146</v>
      </c>
      <c r="D55" s="165" t="s">
        <v>153</v>
      </c>
      <c r="E55" s="169"/>
      <c r="F55" s="97">
        <f t="shared" si="6"/>
        <v>8910</v>
      </c>
      <c r="G55" s="96">
        <v>0.65</v>
      </c>
      <c r="H55" s="169">
        <v>4922.7700000000004</v>
      </c>
      <c r="I55" s="98">
        <v>0</v>
      </c>
      <c r="J55" s="169">
        <v>868.73</v>
      </c>
      <c r="K55" s="98">
        <v>0</v>
      </c>
      <c r="L55" s="169">
        <v>0</v>
      </c>
      <c r="M55" s="169">
        <v>3118.5</v>
      </c>
      <c r="N55" s="159" t="s">
        <v>132</v>
      </c>
      <c r="O55" s="94"/>
      <c r="P55" s="160" t="s">
        <v>875</v>
      </c>
      <c r="Q55" s="160"/>
      <c r="R55" s="163" t="s">
        <v>786</v>
      </c>
      <c r="S55" s="160" t="s">
        <v>814</v>
      </c>
      <c r="T55" s="160"/>
      <c r="U55" s="160"/>
      <c r="V55" s="174"/>
      <c r="W55" s="14"/>
    </row>
    <row r="56" spans="1:23" s="13" customFormat="1" ht="30">
      <c r="A56" s="969"/>
      <c r="B56" s="376" t="s">
        <v>138</v>
      </c>
      <c r="C56" s="168" t="s">
        <v>147</v>
      </c>
      <c r="D56" s="165" t="s">
        <v>154</v>
      </c>
      <c r="E56" s="169"/>
      <c r="F56" s="97">
        <f t="shared" si="6"/>
        <v>30200</v>
      </c>
      <c r="G56" s="96">
        <v>0.65</v>
      </c>
      <c r="H56" s="169">
        <v>16685.5</v>
      </c>
      <c r="I56" s="98">
        <v>0</v>
      </c>
      <c r="J56" s="169">
        <v>2944.5</v>
      </c>
      <c r="K56" s="98">
        <v>0</v>
      </c>
      <c r="L56" s="169">
        <v>0</v>
      </c>
      <c r="M56" s="169">
        <v>10570</v>
      </c>
      <c r="N56" s="159" t="s">
        <v>132</v>
      </c>
      <c r="O56" s="94"/>
      <c r="P56" s="160" t="s">
        <v>875</v>
      </c>
      <c r="Q56" s="160"/>
      <c r="R56" s="163" t="s">
        <v>786</v>
      </c>
      <c r="S56" s="160" t="s">
        <v>812</v>
      </c>
      <c r="T56" s="160"/>
      <c r="U56" s="160"/>
      <c r="V56" s="174"/>
      <c r="W56" s="14"/>
    </row>
    <row r="57" spans="1:23" s="13" customFormat="1" ht="30">
      <c r="A57" s="969"/>
      <c r="B57" s="376" t="s">
        <v>139</v>
      </c>
      <c r="C57" s="168" t="s">
        <v>148</v>
      </c>
      <c r="D57" s="165" t="s">
        <v>155</v>
      </c>
      <c r="E57" s="169"/>
      <c r="F57" s="97">
        <f t="shared" si="6"/>
        <v>35942.5</v>
      </c>
      <c r="G57" s="96">
        <v>0.5</v>
      </c>
      <c r="H57" s="169">
        <v>15275.56</v>
      </c>
      <c r="I57" s="98">
        <v>0</v>
      </c>
      <c r="J57" s="169">
        <v>2695.69</v>
      </c>
      <c r="K57" s="98">
        <v>0</v>
      </c>
      <c r="L57" s="169">
        <v>0</v>
      </c>
      <c r="M57" s="169">
        <v>17971.25</v>
      </c>
      <c r="N57" s="159" t="s">
        <v>132</v>
      </c>
      <c r="O57" s="94"/>
      <c r="P57" s="160" t="s">
        <v>875</v>
      </c>
      <c r="Q57" s="160"/>
      <c r="R57" s="163" t="s">
        <v>786</v>
      </c>
      <c r="S57" s="160" t="s">
        <v>815</v>
      </c>
      <c r="T57" s="160"/>
      <c r="U57" s="160"/>
      <c r="V57" s="174"/>
      <c r="W57" s="14"/>
    </row>
    <row r="58" spans="1:23" s="13" customFormat="1">
      <c r="A58" s="969"/>
      <c r="B58" s="376" t="s">
        <v>159</v>
      </c>
      <c r="C58" s="175" t="s">
        <v>164</v>
      </c>
      <c r="D58" s="300" t="s">
        <v>169</v>
      </c>
      <c r="E58" s="176"/>
      <c r="F58" s="97">
        <f t="shared" si="6"/>
        <v>14652</v>
      </c>
      <c r="G58" s="96">
        <v>0.64999999999999991</v>
      </c>
      <c r="H58" s="98">
        <v>8095.23</v>
      </c>
      <c r="I58" s="98">
        <v>0</v>
      </c>
      <c r="J58" s="98">
        <v>1428.57</v>
      </c>
      <c r="K58" s="98">
        <v>0</v>
      </c>
      <c r="L58" s="98">
        <v>0</v>
      </c>
      <c r="M58" s="19">
        <v>5128.2</v>
      </c>
      <c r="N58" s="159" t="s">
        <v>804</v>
      </c>
      <c r="O58" s="94" t="s">
        <v>810</v>
      </c>
      <c r="P58" s="160" t="s">
        <v>875</v>
      </c>
      <c r="Q58" s="160"/>
      <c r="R58" s="163" t="s">
        <v>786</v>
      </c>
      <c r="S58" s="160" t="s">
        <v>816</v>
      </c>
      <c r="T58" s="160"/>
      <c r="U58" s="160"/>
      <c r="V58" s="174"/>
      <c r="W58" s="14"/>
    </row>
    <row r="59" spans="1:23" s="13" customFormat="1" ht="30">
      <c r="A59" s="969"/>
      <c r="B59" s="376" t="s">
        <v>160</v>
      </c>
      <c r="C59" s="175" t="s">
        <v>165</v>
      </c>
      <c r="D59" s="300" t="s">
        <v>169</v>
      </c>
      <c r="E59" s="176"/>
      <c r="F59" s="97">
        <f t="shared" si="6"/>
        <v>89138.4</v>
      </c>
      <c r="G59" s="96">
        <v>0.52566234080934826</v>
      </c>
      <c r="H59" s="98">
        <v>39828.19</v>
      </c>
      <c r="I59" s="98">
        <v>0</v>
      </c>
      <c r="J59" s="98">
        <v>7028.51</v>
      </c>
      <c r="K59" s="98">
        <v>0</v>
      </c>
      <c r="L59" s="98">
        <v>0</v>
      </c>
      <c r="M59" s="19">
        <v>42281.7</v>
      </c>
      <c r="N59" s="159" t="s">
        <v>804</v>
      </c>
      <c r="O59" s="94" t="s">
        <v>810</v>
      </c>
      <c r="P59" s="160" t="s">
        <v>875</v>
      </c>
      <c r="Q59" s="160"/>
      <c r="R59" s="163" t="s">
        <v>786</v>
      </c>
      <c r="S59" s="160" t="s">
        <v>817</v>
      </c>
      <c r="T59" s="160"/>
      <c r="U59" s="160"/>
      <c r="V59" s="174"/>
      <c r="W59" s="14"/>
    </row>
    <row r="60" spans="1:23" s="13" customFormat="1" ht="30">
      <c r="A60" s="969"/>
      <c r="B60" s="372" t="s">
        <v>161</v>
      </c>
      <c r="C60" s="168" t="s">
        <v>166</v>
      </c>
      <c r="D60" s="165" t="s">
        <v>170</v>
      </c>
      <c r="E60" s="169"/>
      <c r="F60" s="97">
        <f t="shared" si="6"/>
        <v>45407.7</v>
      </c>
      <c r="G60" s="96">
        <v>0.750000110113483</v>
      </c>
      <c r="H60" s="98">
        <v>28947.41</v>
      </c>
      <c r="I60" s="98">
        <v>0</v>
      </c>
      <c r="J60" s="98">
        <v>5108.37</v>
      </c>
      <c r="K60" s="98">
        <v>0</v>
      </c>
      <c r="L60" s="98">
        <v>0</v>
      </c>
      <c r="M60" s="19">
        <v>11351.92</v>
      </c>
      <c r="N60" s="159" t="s">
        <v>804</v>
      </c>
      <c r="O60" s="94" t="s">
        <v>810</v>
      </c>
      <c r="P60" s="160" t="s">
        <v>875</v>
      </c>
      <c r="Q60" s="160"/>
      <c r="R60" s="163" t="s">
        <v>786</v>
      </c>
      <c r="S60" s="160" t="s">
        <v>818</v>
      </c>
      <c r="T60" s="160"/>
      <c r="U60" s="160"/>
      <c r="V60" s="174"/>
      <c r="W60" s="14"/>
    </row>
    <row r="61" spans="1:23" s="13" customFormat="1" ht="30">
      <c r="A61" s="969"/>
      <c r="B61" s="372" t="s">
        <v>162</v>
      </c>
      <c r="C61" s="175" t="s">
        <v>167</v>
      </c>
      <c r="D61" s="300" t="s">
        <v>171</v>
      </c>
      <c r="E61" s="176"/>
      <c r="F61" s="97">
        <f t="shared" si="6"/>
        <v>42409.45</v>
      </c>
      <c r="G61" s="96">
        <v>0.73189418867728773</v>
      </c>
      <c r="H61" s="98">
        <v>26383.34</v>
      </c>
      <c r="I61" s="98">
        <v>0</v>
      </c>
      <c r="J61" s="98">
        <v>4655.8900000000003</v>
      </c>
      <c r="K61" s="98">
        <v>0</v>
      </c>
      <c r="L61" s="98">
        <v>0</v>
      </c>
      <c r="M61" s="19">
        <v>11370.22</v>
      </c>
      <c r="N61" s="159" t="s">
        <v>805</v>
      </c>
      <c r="O61" s="94" t="s">
        <v>811</v>
      </c>
      <c r="P61" s="160" t="s">
        <v>875</v>
      </c>
      <c r="Q61" s="160"/>
      <c r="R61" s="163" t="s">
        <v>786</v>
      </c>
      <c r="S61" s="160" t="s">
        <v>819</v>
      </c>
      <c r="T61" s="160"/>
      <c r="U61" s="160"/>
      <c r="V61" s="174"/>
      <c r="W61" s="14"/>
    </row>
    <row r="62" spans="1:23" s="13" customFormat="1" ht="30">
      <c r="A62" s="969"/>
      <c r="B62" s="377" t="s">
        <v>163</v>
      </c>
      <c r="C62" s="177" t="s">
        <v>168</v>
      </c>
      <c r="D62" s="301" t="s">
        <v>172</v>
      </c>
      <c r="E62" s="178"/>
      <c r="F62" s="179">
        <f t="shared" si="6"/>
        <v>18820.8</v>
      </c>
      <c r="G62" s="96">
        <v>0.5</v>
      </c>
      <c r="H62" s="98">
        <v>7998.84</v>
      </c>
      <c r="I62" s="98">
        <v>0</v>
      </c>
      <c r="J62" s="98">
        <v>1411.56</v>
      </c>
      <c r="K62" s="98">
        <v>0</v>
      </c>
      <c r="L62" s="98">
        <v>0</v>
      </c>
      <c r="M62" s="19">
        <v>9410.4</v>
      </c>
      <c r="N62" s="159" t="s">
        <v>805</v>
      </c>
      <c r="O62" s="94" t="s">
        <v>811</v>
      </c>
      <c r="P62" s="160" t="s">
        <v>875</v>
      </c>
      <c r="Q62" s="160"/>
      <c r="R62" s="163" t="s">
        <v>786</v>
      </c>
      <c r="S62" s="160" t="s">
        <v>820</v>
      </c>
      <c r="T62" s="160"/>
      <c r="U62" s="160"/>
      <c r="V62" s="174"/>
      <c r="W62" s="14"/>
    </row>
    <row r="63" spans="1:23" s="13" customFormat="1" ht="30">
      <c r="A63" s="969"/>
      <c r="B63" s="378" t="s">
        <v>178</v>
      </c>
      <c r="C63" s="168" t="s">
        <v>176</v>
      </c>
      <c r="D63" s="302" t="s">
        <v>174</v>
      </c>
      <c r="E63" s="178"/>
      <c r="F63" s="179">
        <f t="shared" si="6"/>
        <v>79596.299999999988</v>
      </c>
      <c r="G63" s="96">
        <v>0.5</v>
      </c>
      <c r="H63" s="98">
        <v>33828.42</v>
      </c>
      <c r="I63" s="98">
        <v>0</v>
      </c>
      <c r="J63" s="98">
        <v>5969.73</v>
      </c>
      <c r="K63" s="98">
        <v>0</v>
      </c>
      <c r="L63" s="98">
        <v>0</v>
      </c>
      <c r="M63" s="19">
        <v>39798.15</v>
      </c>
      <c r="N63" s="159" t="s">
        <v>173</v>
      </c>
      <c r="O63" s="94"/>
      <c r="P63" s="160" t="s">
        <v>786</v>
      </c>
      <c r="Q63" s="160"/>
      <c r="R63" s="163" t="s">
        <v>787</v>
      </c>
      <c r="S63" s="160" t="s">
        <v>821</v>
      </c>
      <c r="T63" s="160"/>
      <c r="U63" s="160"/>
      <c r="V63" s="174"/>
      <c r="W63" s="14"/>
    </row>
    <row r="64" spans="1:23" s="13" customFormat="1" ht="30">
      <c r="A64" s="969"/>
      <c r="B64" s="378" t="s">
        <v>179</v>
      </c>
      <c r="C64" s="168" t="s">
        <v>177</v>
      </c>
      <c r="D64" s="302" t="s">
        <v>175</v>
      </c>
      <c r="E64" s="178"/>
      <c r="F64" s="179">
        <f t="shared" si="6"/>
        <v>15513.75</v>
      </c>
      <c r="G64" s="96">
        <v>0.65</v>
      </c>
      <c r="H64" s="98">
        <v>8571.34</v>
      </c>
      <c r="I64" s="98">
        <v>0</v>
      </c>
      <c r="J64" s="98">
        <v>1512.6</v>
      </c>
      <c r="K64" s="98">
        <v>0</v>
      </c>
      <c r="L64" s="98">
        <v>0</v>
      </c>
      <c r="M64" s="19">
        <v>5429.81</v>
      </c>
      <c r="N64" s="159" t="s">
        <v>173</v>
      </c>
      <c r="O64" s="94"/>
      <c r="P64" s="160" t="s">
        <v>786</v>
      </c>
      <c r="Q64" s="160"/>
      <c r="R64" s="163" t="s">
        <v>788</v>
      </c>
      <c r="S64" s="160" t="s">
        <v>822</v>
      </c>
      <c r="T64" s="160"/>
      <c r="U64" s="160"/>
      <c r="V64" s="174"/>
      <c r="W64" s="14"/>
    </row>
    <row r="65" spans="1:23" s="13" customFormat="1" ht="30">
      <c r="A65" s="969"/>
      <c r="B65" s="378" t="s">
        <v>182</v>
      </c>
      <c r="C65" s="168" t="s">
        <v>180</v>
      </c>
      <c r="D65" s="302" t="s">
        <v>181</v>
      </c>
      <c r="E65" s="178"/>
      <c r="F65" s="179">
        <f t="shared" si="6"/>
        <v>40451.65</v>
      </c>
      <c r="G65" s="96">
        <v>0.5</v>
      </c>
      <c r="H65" s="98">
        <v>17191.95</v>
      </c>
      <c r="I65" s="98">
        <v>0</v>
      </c>
      <c r="J65" s="98">
        <v>3033.88</v>
      </c>
      <c r="K65" s="98">
        <v>0</v>
      </c>
      <c r="L65" s="98">
        <v>0</v>
      </c>
      <c r="M65" s="19">
        <v>20225.82</v>
      </c>
      <c r="N65" s="159" t="s">
        <v>173</v>
      </c>
      <c r="O65" s="94"/>
      <c r="P65" s="160" t="s">
        <v>786</v>
      </c>
      <c r="Q65" s="160"/>
      <c r="R65" s="163" t="s">
        <v>789</v>
      </c>
      <c r="S65" s="160" t="s">
        <v>823</v>
      </c>
      <c r="T65" s="160"/>
      <c r="U65" s="160"/>
      <c r="V65" s="174"/>
      <c r="W65" s="14"/>
    </row>
    <row r="66" spans="1:23" s="13" customFormat="1" ht="30">
      <c r="A66" s="969"/>
      <c r="B66" s="378" t="s">
        <v>187</v>
      </c>
      <c r="C66" s="168" t="s">
        <v>183</v>
      </c>
      <c r="D66" s="302" t="s">
        <v>184</v>
      </c>
      <c r="E66" s="178"/>
      <c r="F66" s="179">
        <f t="shared" si="6"/>
        <v>6501</v>
      </c>
      <c r="G66" s="96">
        <v>0.65</v>
      </c>
      <c r="H66" s="98">
        <v>3591.8</v>
      </c>
      <c r="I66" s="98">
        <v>0</v>
      </c>
      <c r="J66" s="98">
        <v>633.85</v>
      </c>
      <c r="K66" s="98">
        <v>0</v>
      </c>
      <c r="L66" s="98">
        <v>0</v>
      </c>
      <c r="M66" s="19">
        <v>2275.35</v>
      </c>
      <c r="N66" s="159" t="s">
        <v>173</v>
      </c>
      <c r="O66" s="94"/>
      <c r="P66" s="160" t="s">
        <v>786</v>
      </c>
      <c r="Q66" s="160"/>
      <c r="R66" s="163" t="s">
        <v>790</v>
      </c>
      <c r="S66" s="160" t="s">
        <v>824</v>
      </c>
      <c r="T66" s="160"/>
      <c r="U66" s="160"/>
      <c r="V66" s="174"/>
      <c r="W66" s="14"/>
    </row>
    <row r="67" spans="1:23" s="13" customFormat="1" ht="30">
      <c r="A67" s="969"/>
      <c r="B67" s="378" t="s">
        <v>188</v>
      </c>
      <c r="C67" s="168" t="s">
        <v>185</v>
      </c>
      <c r="D67" s="300" t="s">
        <v>186</v>
      </c>
      <c r="E67" s="180"/>
      <c r="F67" s="97">
        <f t="shared" si="6"/>
        <v>41562.6</v>
      </c>
      <c r="G67" s="96">
        <v>0.5</v>
      </c>
      <c r="H67" s="98">
        <v>17664.099999999999</v>
      </c>
      <c r="I67" s="98">
        <v>0</v>
      </c>
      <c r="J67" s="98">
        <v>3117.2</v>
      </c>
      <c r="K67" s="98">
        <v>0</v>
      </c>
      <c r="L67" s="98">
        <v>0</v>
      </c>
      <c r="M67" s="19">
        <v>20781.3</v>
      </c>
      <c r="N67" s="159" t="s">
        <v>173</v>
      </c>
      <c r="O67" s="94"/>
      <c r="P67" s="160" t="s">
        <v>786</v>
      </c>
      <c r="Q67" s="160"/>
      <c r="R67" s="163" t="s">
        <v>791</v>
      </c>
      <c r="S67" s="160" t="s">
        <v>825</v>
      </c>
      <c r="T67" s="160"/>
      <c r="U67" s="160"/>
      <c r="V67" s="174"/>
      <c r="W67" s="14"/>
    </row>
    <row r="68" spans="1:23" s="13" customFormat="1" ht="45">
      <c r="A68" s="969"/>
      <c r="B68" s="379" t="s">
        <v>88</v>
      </c>
      <c r="C68" s="33" t="s">
        <v>89</v>
      </c>
      <c r="D68" s="34" t="s">
        <v>90</v>
      </c>
      <c r="E68" s="164"/>
      <c r="F68" s="97">
        <f t="shared" si="6"/>
        <v>115948.59999999999</v>
      </c>
      <c r="G68" s="96">
        <v>0.67</v>
      </c>
      <c r="H68" s="98">
        <v>65640.649999999994</v>
      </c>
      <c r="I68" s="98">
        <v>0</v>
      </c>
      <c r="J68" s="98">
        <v>11583.65</v>
      </c>
      <c r="K68" s="98">
        <v>0</v>
      </c>
      <c r="L68" s="98">
        <v>0</v>
      </c>
      <c r="M68" s="23">
        <v>38724.300000000003</v>
      </c>
      <c r="N68" s="181" t="s">
        <v>803</v>
      </c>
      <c r="O68" s="94" t="s">
        <v>809</v>
      </c>
      <c r="P68" s="160"/>
      <c r="Q68" s="160"/>
      <c r="R68" s="163" t="s">
        <v>785</v>
      </c>
      <c r="S68" s="160" t="s">
        <v>871</v>
      </c>
      <c r="T68" s="160"/>
      <c r="U68" s="160"/>
      <c r="V68" s="174"/>
      <c r="W68" s="14"/>
    </row>
    <row r="69" spans="1:23" s="13" customFormat="1" ht="30">
      <c r="A69" s="969"/>
      <c r="B69" s="380" t="s">
        <v>189</v>
      </c>
      <c r="C69" s="173" t="s">
        <v>190</v>
      </c>
      <c r="D69" s="165" t="s">
        <v>191</v>
      </c>
      <c r="E69" s="182"/>
      <c r="F69" s="169">
        <f t="shared" ref="F69:F75" si="7">SUM(H69:M69)</f>
        <v>127889.95000000001</v>
      </c>
      <c r="G69" s="183">
        <f>(H69+I69+J69+K69)/F69</f>
        <v>0.50000003909611346</v>
      </c>
      <c r="H69" s="169">
        <v>54353.23</v>
      </c>
      <c r="I69" s="169">
        <v>0</v>
      </c>
      <c r="J69" s="169">
        <v>9591.75</v>
      </c>
      <c r="K69" s="169">
        <v>0</v>
      </c>
      <c r="L69" s="169">
        <v>0</v>
      </c>
      <c r="M69" s="169">
        <v>63944.97</v>
      </c>
      <c r="N69" s="94"/>
      <c r="O69" s="94" t="s">
        <v>882</v>
      </c>
      <c r="P69" s="163" t="s">
        <v>876</v>
      </c>
      <c r="Q69" s="163"/>
      <c r="R69" s="163" t="s">
        <v>792</v>
      </c>
      <c r="S69" s="163" t="s">
        <v>396</v>
      </c>
      <c r="T69" s="163"/>
      <c r="U69" s="163"/>
      <c r="V69" s="184"/>
      <c r="W69" s="14"/>
    </row>
    <row r="70" spans="1:23" s="13" customFormat="1" ht="30">
      <c r="A70" s="969"/>
      <c r="B70" s="381" t="s">
        <v>192</v>
      </c>
      <c r="C70" s="168" t="s">
        <v>193</v>
      </c>
      <c r="D70" s="94" t="s">
        <v>194</v>
      </c>
      <c r="E70" s="169"/>
      <c r="F70" s="169">
        <f t="shared" si="7"/>
        <v>74891.100000000006</v>
      </c>
      <c r="G70" s="183">
        <f>(H70+I70+J70+K70)/F70</f>
        <v>0.5</v>
      </c>
      <c r="H70" s="185">
        <v>31828.71</v>
      </c>
      <c r="I70" s="169">
        <v>0</v>
      </c>
      <c r="J70" s="185">
        <v>5616.84</v>
      </c>
      <c r="K70" s="169">
        <v>0</v>
      </c>
      <c r="L70" s="169">
        <v>0</v>
      </c>
      <c r="M70" s="169">
        <v>37445.550000000003</v>
      </c>
      <c r="N70" s="94"/>
      <c r="O70" s="94" t="s">
        <v>882</v>
      </c>
      <c r="P70" s="163" t="s">
        <v>876</v>
      </c>
      <c r="Q70" s="163"/>
      <c r="R70" s="163" t="s">
        <v>793</v>
      </c>
      <c r="S70" s="163" t="s">
        <v>406</v>
      </c>
      <c r="T70" s="163"/>
      <c r="U70" s="163"/>
      <c r="V70" s="184"/>
      <c r="W70" s="14"/>
    </row>
    <row r="71" spans="1:23" s="13" customFormat="1" ht="30">
      <c r="A71" s="969"/>
      <c r="B71" s="381" t="s">
        <v>195</v>
      </c>
      <c r="C71" s="168" t="s">
        <v>196</v>
      </c>
      <c r="D71" s="94" t="s">
        <v>197</v>
      </c>
      <c r="E71" s="169"/>
      <c r="F71" s="169">
        <f t="shared" si="7"/>
        <v>86293.39</v>
      </c>
      <c r="G71" s="183">
        <f t="shared" ref="G71:G100" si="8">(H71+I71+J71+K71)/F71</f>
        <v>0.74999997102906724</v>
      </c>
      <c r="H71" s="185">
        <v>55012.03</v>
      </c>
      <c r="I71" s="169">
        <v>0</v>
      </c>
      <c r="J71" s="185">
        <v>9708.01</v>
      </c>
      <c r="K71" s="169">
        <v>0</v>
      </c>
      <c r="L71" s="169">
        <v>0</v>
      </c>
      <c r="M71" s="169">
        <v>21573.35</v>
      </c>
      <c r="N71" s="94"/>
      <c r="O71" s="94" t="s">
        <v>882</v>
      </c>
      <c r="P71" s="163" t="s">
        <v>876</v>
      </c>
      <c r="Q71" s="163"/>
      <c r="R71" s="163" t="s">
        <v>793</v>
      </c>
      <c r="S71" s="163" t="s">
        <v>407</v>
      </c>
      <c r="T71" s="163"/>
      <c r="U71" s="163"/>
      <c r="V71" s="184"/>
      <c r="W71" s="14"/>
    </row>
    <row r="72" spans="1:23" s="13" customFormat="1">
      <c r="A72" s="969"/>
      <c r="B72" s="381" t="s">
        <v>198</v>
      </c>
      <c r="C72" s="168" t="s">
        <v>199</v>
      </c>
      <c r="D72" s="94" t="s">
        <v>200</v>
      </c>
      <c r="E72" s="169"/>
      <c r="F72" s="169">
        <f t="shared" si="7"/>
        <v>3300</v>
      </c>
      <c r="G72" s="183">
        <f t="shared" si="8"/>
        <v>0.65</v>
      </c>
      <c r="H72" s="185">
        <v>1823.25</v>
      </c>
      <c r="I72" s="169">
        <v>0</v>
      </c>
      <c r="J72" s="185">
        <v>321.75</v>
      </c>
      <c r="K72" s="169">
        <v>0</v>
      </c>
      <c r="L72" s="169">
        <v>0</v>
      </c>
      <c r="M72" s="169">
        <v>1155</v>
      </c>
      <c r="N72" s="94"/>
      <c r="O72" s="94" t="s">
        <v>882</v>
      </c>
      <c r="P72" s="163" t="s">
        <v>876</v>
      </c>
      <c r="Q72" s="163"/>
      <c r="R72" s="163" t="s">
        <v>793</v>
      </c>
      <c r="S72" s="163" t="s">
        <v>408</v>
      </c>
      <c r="T72" s="163"/>
      <c r="U72" s="163"/>
      <c r="V72" s="184"/>
      <c r="W72" s="14"/>
    </row>
    <row r="73" spans="1:23" s="13" customFormat="1" ht="30">
      <c r="A73" s="969"/>
      <c r="B73" s="381" t="s">
        <v>201</v>
      </c>
      <c r="C73" s="168" t="s">
        <v>202</v>
      </c>
      <c r="D73" s="94" t="s">
        <v>203</v>
      </c>
      <c r="E73" s="169"/>
      <c r="F73" s="169">
        <f t="shared" si="7"/>
        <v>55256</v>
      </c>
      <c r="G73" s="183">
        <f t="shared" si="8"/>
        <v>0.6975242507600985</v>
      </c>
      <c r="H73" s="185">
        <v>32761.040000000001</v>
      </c>
      <c r="I73" s="169">
        <v>0</v>
      </c>
      <c r="J73" s="185">
        <v>5781.36</v>
      </c>
      <c r="K73" s="169">
        <v>0</v>
      </c>
      <c r="L73" s="169">
        <v>0</v>
      </c>
      <c r="M73" s="169">
        <v>16713.599999999999</v>
      </c>
      <c r="N73" s="94"/>
      <c r="O73" s="94" t="s">
        <v>882</v>
      </c>
      <c r="P73" s="163" t="s">
        <v>876</v>
      </c>
      <c r="Q73" s="163"/>
      <c r="R73" s="163" t="s">
        <v>793</v>
      </c>
      <c r="S73" s="163" t="s">
        <v>409</v>
      </c>
      <c r="T73" s="163"/>
      <c r="U73" s="163"/>
      <c r="V73" s="184"/>
      <c r="W73" s="14"/>
    </row>
    <row r="74" spans="1:23" s="13" customFormat="1" ht="30">
      <c r="A74" s="969"/>
      <c r="B74" s="381" t="s">
        <v>204</v>
      </c>
      <c r="C74" s="168" t="s">
        <v>205</v>
      </c>
      <c r="D74" s="94" t="s">
        <v>206</v>
      </c>
      <c r="E74" s="169"/>
      <c r="F74" s="169">
        <f t="shared" si="7"/>
        <v>8076.9500000000007</v>
      </c>
      <c r="G74" s="183">
        <f t="shared" si="8"/>
        <v>0.55379567782393102</v>
      </c>
      <c r="H74" s="185">
        <v>3802.03</v>
      </c>
      <c r="I74" s="169">
        <v>0</v>
      </c>
      <c r="J74" s="185">
        <v>670.95</v>
      </c>
      <c r="K74" s="169">
        <v>0</v>
      </c>
      <c r="L74" s="169">
        <v>0</v>
      </c>
      <c r="M74" s="169">
        <v>3603.97</v>
      </c>
      <c r="N74" s="94"/>
      <c r="O74" s="94" t="s">
        <v>882</v>
      </c>
      <c r="P74" s="163" t="s">
        <v>876</v>
      </c>
      <c r="Q74" s="163"/>
      <c r="R74" s="163" t="s">
        <v>793</v>
      </c>
      <c r="S74" s="163" t="s">
        <v>410</v>
      </c>
      <c r="T74" s="163"/>
      <c r="U74" s="163"/>
      <c r="V74" s="184"/>
      <c r="W74" s="14"/>
    </row>
    <row r="75" spans="1:23" s="13" customFormat="1" ht="30">
      <c r="A75" s="969"/>
      <c r="B75" s="381" t="s">
        <v>207</v>
      </c>
      <c r="C75" s="168" t="s">
        <v>208</v>
      </c>
      <c r="D75" s="94" t="s">
        <v>209</v>
      </c>
      <c r="E75" s="169"/>
      <c r="F75" s="169">
        <f t="shared" si="7"/>
        <v>73365.25</v>
      </c>
      <c r="G75" s="183">
        <f t="shared" si="8"/>
        <v>0.50000006815215647</v>
      </c>
      <c r="H75" s="185">
        <v>31180.23</v>
      </c>
      <c r="I75" s="169">
        <v>0</v>
      </c>
      <c r="J75" s="185">
        <v>5502.4</v>
      </c>
      <c r="K75" s="169">
        <v>0</v>
      </c>
      <c r="L75" s="169">
        <v>0</v>
      </c>
      <c r="M75" s="169">
        <v>36682.620000000003</v>
      </c>
      <c r="N75" s="94"/>
      <c r="O75" s="94" t="s">
        <v>882</v>
      </c>
      <c r="P75" s="163" t="s">
        <v>876</v>
      </c>
      <c r="Q75" s="163"/>
      <c r="R75" s="163" t="s">
        <v>793</v>
      </c>
      <c r="S75" s="163" t="s">
        <v>411</v>
      </c>
      <c r="T75" s="163"/>
      <c r="U75" s="163"/>
      <c r="V75" s="184"/>
      <c r="W75" s="14"/>
    </row>
    <row r="76" spans="1:23" s="13" customFormat="1" ht="30">
      <c r="A76" s="969"/>
      <c r="B76" s="381" t="s">
        <v>210</v>
      </c>
      <c r="C76" s="168" t="s">
        <v>211</v>
      </c>
      <c r="D76" s="94" t="s">
        <v>212</v>
      </c>
      <c r="E76" s="169"/>
      <c r="F76" s="169">
        <f t="shared" ref="F76:F83" si="9">SUM(H76:M76)</f>
        <v>29466</v>
      </c>
      <c r="G76" s="183">
        <f t="shared" si="8"/>
        <v>0.85</v>
      </c>
      <c r="H76" s="185">
        <v>21289.18</v>
      </c>
      <c r="I76" s="169">
        <v>0</v>
      </c>
      <c r="J76" s="185">
        <v>3756.92</v>
      </c>
      <c r="K76" s="169">
        <v>0</v>
      </c>
      <c r="L76" s="169">
        <v>0</v>
      </c>
      <c r="M76" s="169">
        <v>4419.8999999999996</v>
      </c>
      <c r="N76" s="35"/>
      <c r="O76" s="168" t="s">
        <v>712</v>
      </c>
      <c r="P76" s="168" t="s">
        <v>877</v>
      </c>
      <c r="Q76" s="168"/>
      <c r="R76" s="168" t="s">
        <v>874</v>
      </c>
      <c r="S76" s="163" t="s">
        <v>826</v>
      </c>
      <c r="T76" s="163"/>
      <c r="U76" s="163"/>
      <c r="V76" s="184"/>
      <c r="W76" s="14"/>
    </row>
    <row r="77" spans="1:23" s="13" customFormat="1" ht="30">
      <c r="A77" s="969"/>
      <c r="B77" s="381" t="s">
        <v>213</v>
      </c>
      <c r="C77" s="168" t="s">
        <v>214</v>
      </c>
      <c r="D77" s="94" t="s">
        <v>215</v>
      </c>
      <c r="E77" s="169"/>
      <c r="F77" s="169">
        <f t="shared" si="9"/>
        <v>66853.049999999988</v>
      </c>
      <c r="G77" s="183">
        <f t="shared" si="8"/>
        <v>0.50000007479090336</v>
      </c>
      <c r="H77" s="185">
        <v>28412.55</v>
      </c>
      <c r="I77" s="169">
        <v>0</v>
      </c>
      <c r="J77" s="185">
        <v>5013.9799999999996</v>
      </c>
      <c r="K77" s="169">
        <v>0</v>
      </c>
      <c r="L77" s="169">
        <v>0</v>
      </c>
      <c r="M77" s="169">
        <v>33426.519999999997</v>
      </c>
      <c r="N77" s="35"/>
      <c r="O77" s="168" t="s">
        <v>712</v>
      </c>
      <c r="P77" s="168" t="s">
        <v>877</v>
      </c>
      <c r="Q77" s="168"/>
      <c r="R77" s="168" t="s">
        <v>874</v>
      </c>
      <c r="S77" s="163" t="s">
        <v>827</v>
      </c>
      <c r="T77" s="163"/>
      <c r="U77" s="163"/>
      <c r="V77" s="184"/>
      <c r="W77" s="14"/>
    </row>
    <row r="78" spans="1:23" s="13" customFormat="1">
      <c r="A78" s="969"/>
      <c r="B78" s="381" t="s">
        <v>216</v>
      </c>
      <c r="C78" s="168" t="s">
        <v>217</v>
      </c>
      <c r="D78" s="94" t="s">
        <v>218</v>
      </c>
      <c r="E78" s="169"/>
      <c r="F78" s="169">
        <f t="shared" si="9"/>
        <v>6600</v>
      </c>
      <c r="G78" s="183">
        <f t="shared" si="8"/>
        <v>0.65</v>
      </c>
      <c r="H78" s="185">
        <v>3646.5</v>
      </c>
      <c r="I78" s="169">
        <v>0</v>
      </c>
      <c r="J78" s="185">
        <v>643.5</v>
      </c>
      <c r="K78" s="169">
        <v>0</v>
      </c>
      <c r="L78" s="169">
        <v>0</v>
      </c>
      <c r="M78" s="169">
        <v>2310</v>
      </c>
      <c r="N78" s="35"/>
      <c r="O78" s="168" t="s">
        <v>712</v>
      </c>
      <c r="P78" s="168" t="s">
        <v>877</v>
      </c>
      <c r="Q78" s="168"/>
      <c r="R78" s="168" t="s">
        <v>874</v>
      </c>
      <c r="S78" s="163" t="s">
        <v>828</v>
      </c>
      <c r="T78" s="163"/>
      <c r="U78" s="163"/>
      <c r="V78" s="184"/>
      <c r="W78" s="14"/>
    </row>
    <row r="79" spans="1:23" s="13" customFormat="1" ht="45">
      <c r="A79" s="969"/>
      <c r="B79" s="381" t="s">
        <v>219</v>
      </c>
      <c r="C79" s="168" t="s">
        <v>220</v>
      </c>
      <c r="D79" s="94" t="s">
        <v>221</v>
      </c>
      <c r="E79" s="169"/>
      <c r="F79" s="169">
        <f t="shared" si="9"/>
        <v>22360.799999999999</v>
      </c>
      <c r="G79" s="183">
        <f t="shared" si="8"/>
        <v>0.75</v>
      </c>
      <c r="H79" s="185">
        <v>13851.27</v>
      </c>
      <c r="I79" s="169">
        <v>0</v>
      </c>
      <c r="J79" s="185">
        <v>2919.33</v>
      </c>
      <c r="K79" s="169">
        <v>0</v>
      </c>
      <c r="L79" s="169">
        <v>0</v>
      </c>
      <c r="M79" s="169">
        <v>5590.2</v>
      </c>
      <c r="N79" s="35"/>
      <c r="O79" s="168" t="s">
        <v>712</v>
      </c>
      <c r="P79" s="168" t="s">
        <v>877</v>
      </c>
      <c r="Q79" s="168"/>
      <c r="R79" s="168" t="s">
        <v>874</v>
      </c>
      <c r="S79" s="163" t="s">
        <v>829</v>
      </c>
      <c r="T79" s="163"/>
      <c r="U79" s="163"/>
      <c r="V79" s="184"/>
      <c r="W79" s="14"/>
    </row>
    <row r="80" spans="1:23" s="13" customFormat="1" ht="30">
      <c r="A80" s="969"/>
      <c r="B80" s="381" t="s">
        <v>222</v>
      </c>
      <c r="C80" s="168" t="s">
        <v>223</v>
      </c>
      <c r="D80" s="94" t="s">
        <v>224</v>
      </c>
      <c r="E80" s="169"/>
      <c r="F80" s="169">
        <f t="shared" si="9"/>
        <v>14686.350000000002</v>
      </c>
      <c r="G80" s="183">
        <f t="shared" si="8"/>
        <v>0.65000017022609424</v>
      </c>
      <c r="H80" s="185">
        <v>8114.21</v>
      </c>
      <c r="I80" s="169">
        <v>0</v>
      </c>
      <c r="J80" s="185">
        <v>1431.92</v>
      </c>
      <c r="K80" s="169">
        <v>0</v>
      </c>
      <c r="L80" s="169">
        <v>0</v>
      </c>
      <c r="M80" s="169">
        <v>5140.22</v>
      </c>
      <c r="N80" s="35"/>
      <c r="O80" s="168" t="s">
        <v>712</v>
      </c>
      <c r="P80" s="168" t="s">
        <v>877</v>
      </c>
      <c r="Q80" s="168"/>
      <c r="R80" s="168" t="s">
        <v>874</v>
      </c>
      <c r="S80" s="163" t="s">
        <v>830</v>
      </c>
      <c r="T80" s="163"/>
      <c r="U80" s="163"/>
      <c r="V80" s="184"/>
      <c r="W80" s="14"/>
    </row>
    <row r="81" spans="1:23" s="13" customFormat="1">
      <c r="A81" s="969"/>
      <c r="B81" s="381" t="s">
        <v>225</v>
      </c>
      <c r="C81" s="168" t="s">
        <v>226</v>
      </c>
      <c r="D81" s="94" t="s">
        <v>227</v>
      </c>
      <c r="E81" s="169"/>
      <c r="F81" s="169">
        <f t="shared" si="9"/>
        <v>3630</v>
      </c>
      <c r="G81" s="183">
        <f t="shared" si="8"/>
        <v>0.65</v>
      </c>
      <c r="H81" s="185">
        <v>2005.57</v>
      </c>
      <c r="I81" s="169">
        <v>0</v>
      </c>
      <c r="J81" s="185">
        <v>353.93</v>
      </c>
      <c r="K81" s="169">
        <v>0</v>
      </c>
      <c r="L81" s="169">
        <v>0</v>
      </c>
      <c r="M81" s="169">
        <v>1270.5</v>
      </c>
      <c r="N81" s="35"/>
      <c r="O81" s="168" t="s">
        <v>712</v>
      </c>
      <c r="P81" s="168" t="s">
        <v>877</v>
      </c>
      <c r="Q81" s="168"/>
      <c r="R81" s="168" t="s">
        <v>874</v>
      </c>
      <c r="S81" s="163" t="s">
        <v>831</v>
      </c>
      <c r="T81" s="163"/>
      <c r="U81" s="163"/>
      <c r="V81" s="184"/>
      <c r="W81" s="14"/>
    </row>
    <row r="82" spans="1:23" s="13" customFormat="1" ht="30">
      <c r="A82" s="969"/>
      <c r="B82" s="381" t="s">
        <v>216</v>
      </c>
      <c r="C82" s="168" t="s">
        <v>228</v>
      </c>
      <c r="D82" s="94" t="s">
        <v>229</v>
      </c>
      <c r="E82" s="186"/>
      <c r="F82" s="169">
        <f t="shared" si="9"/>
        <v>115190</v>
      </c>
      <c r="G82" s="183">
        <f t="shared" si="8"/>
        <v>0.75599010330757876</v>
      </c>
      <c r="H82" s="185">
        <v>67440.67</v>
      </c>
      <c r="I82" s="169">
        <v>0</v>
      </c>
      <c r="J82" s="185">
        <v>19641.830000000002</v>
      </c>
      <c r="K82" s="169">
        <v>0</v>
      </c>
      <c r="L82" s="169">
        <v>0</v>
      </c>
      <c r="M82" s="169">
        <v>28107.5</v>
      </c>
      <c r="N82" s="35"/>
      <c r="O82" s="168" t="s">
        <v>712</v>
      </c>
      <c r="P82" s="187" t="s">
        <v>877</v>
      </c>
      <c r="Q82" s="168"/>
      <c r="R82" s="168" t="s">
        <v>874</v>
      </c>
      <c r="S82" s="163" t="s">
        <v>832</v>
      </c>
      <c r="T82" s="163"/>
      <c r="U82" s="163"/>
      <c r="V82" s="184"/>
      <c r="W82" s="14"/>
    </row>
    <row r="83" spans="1:23" s="13" customFormat="1" ht="30">
      <c r="A83" s="969"/>
      <c r="B83" s="381" t="s">
        <v>239</v>
      </c>
      <c r="C83" s="168" t="s">
        <v>240</v>
      </c>
      <c r="D83" s="94" t="s">
        <v>241</v>
      </c>
      <c r="E83" s="169">
        <v>197914</v>
      </c>
      <c r="F83" s="169">
        <f t="shared" si="9"/>
        <v>169014</v>
      </c>
      <c r="G83" s="183">
        <f t="shared" si="8"/>
        <v>0.75</v>
      </c>
      <c r="H83" s="185">
        <v>107746.42</v>
      </c>
      <c r="I83" s="169">
        <v>0</v>
      </c>
      <c r="J83" s="185">
        <v>19014.080000000002</v>
      </c>
      <c r="K83" s="169">
        <v>0</v>
      </c>
      <c r="L83" s="169">
        <v>0</v>
      </c>
      <c r="M83" s="169">
        <v>42253.5</v>
      </c>
      <c r="N83" s="35"/>
      <c r="O83" s="168" t="s">
        <v>712</v>
      </c>
      <c r="P83" s="168" t="s">
        <v>877</v>
      </c>
      <c r="Q83" s="168" t="s">
        <v>251</v>
      </c>
      <c r="R83" s="168" t="s">
        <v>874</v>
      </c>
      <c r="S83" s="163" t="s">
        <v>812</v>
      </c>
      <c r="T83" s="163"/>
      <c r="U83" s="163"/>
      <c r="V83" s="184"/>
      <c r="W83" s="14"/>
    </row>
    <row r="84" spans="1:23" s="13" customFormat="1" ht="30">
      <c r="A84" s="969"/>
      <c r="B84" s="381" t="s">
        <v>230</v>
      </c>
      <c r="C84" s="168" t="s">
        <v>231</v>
      </c>
      <c r="D84" s="94" t="s">
        <v>232</v>
      </c>
      <c r="E84" s="169">
        <v>69400</v>
      </c>
      <c r="F84" s="169">
        <f>SUM(H84:M84)</f>
        <v>69400</v>
      </c>
      <c r="G84" s="183">
        <f t="shared" si="8"/>
        <v>0.75</v>
      </c>
      <c r="H84" s="185">
        <v>39228.35</v>
      </c>
      <c r="I84" s="169">
        <v>0</v>
      </c>
      <c r="J84" s="185">
        <v>12821.65</v>
      </c>
      <c r="K84" s="169">
        <v>0</v>
      </c>
      <c r="L84" s="169">
        <v>0</v>
      </c>
      <c r="M84" s="169">
        <v>17350</v>
      </c>
      <c r="N84" s="35"/>
      <c r="O84" s="168" t="s">
        <v>712</v>
      </c>
      <c r="P84" s="168" t="s">
        <v>877</v>
      </c>
      <c r="Q84" s="168"/>
      <c r="R84" s="168" t="s">
        <v>874</v>
      </c>
      <c r="S84" s="163" t="s">
        <v>833</v>
      </c>
      <c r="T84" s="163"/>
      <c r="U84" s="163"/>
      <c r="V84" s="184"/>
      <c r="W84" s="14"/>
    </row>
    <row r="85" spans="1:23" s="13" customFormat="1" ht="30">
      <c r="A85" s="969"/>
      <c r="B85" s="381" t="s">
        <v>233</v>
      </c>
      <c r="C85" s="168" t="s">
        <v>234</v>
      </c>
      <c r="D85" s="94" t="s">
        <v>235</v>
      </c>
      <c r="E85" s="169"/>
      <c r="F85" s="169">
        <f t="shared" ref="F85:F101" si="10">SUM(H85:M85)</f>
        <v>67655.08</v>
      </c>
      <c r="G85" s="183">
        <f t="shared" si="8"/>
        <v>0.5</v>
      </c>
      <c r="H85" s="185">
        <v>28753.4</v>
      </c>
      <c r="I85" s="169">
        <v>0</v>
      </c>
      <c r="J85" s="185">
        <v>5074.1400000000003</v>
      </c>
      <c r="K85" s="169">
        <v>0</v>
      </c>
      <c r="L85" s="169">
        <v>0</v>
      </c>
      <c r="M85" s="169">
        <v>33827.54</v>
      </c>
      <c r="N85" s="35"/>
      <c r="O85" s="168" t="s">
        <v>712</v>
      </c>
      <c r="P85" s="168" t="s">
        <v>877</v>
      </c>
      <c r="Q85" s="168"/>
      <c r="R85" s="168" t="s">
        <v>874</v>
      </c>
      <c r="S85" s="163" t="s">
        <v>834</v>
      </c>
      <c r="T85" s="163"/>
      <c r="U85" s="163"/>
      <c r="V85" s="184"/>
      <c r="W85" s="14"/>
    </row>
    <row r="86" spans="1:23" s="13" customFormat="1" ht="30">
      <c r="A86" s="969"/>
      <c r="B86" s="381" t="s">
        <v>236</v>
      </c>
      <c r="C86" s="168" t="s">
        <v>237</v>
      </c>
      <c r="D86" s="94" t="s">
        <v>238</v>
      </c>
      <c r="E86" s="169">
        <v>76530</v>
      </c>
      <c r="F86" s="169">
        <f t="shared" si="10"/>
        <v>76530</v>
      </c>
      <c r="G86" s="183">
        <f t="shared" si="8"/>
        <v>0.75</v>
      </c>
      <c r="H86" s="185">
        <v>48787.87</v>
      </c>
      <c r="I86" s="169">
        <v>0</v>
      </c>
      <c r="J86" s="185">
        <v>8609.6299999999992</v>
      </c>
      <c r="K86" s="169">
        <v>0</v>
      </c>
      <c r="L86" s="169">
        <v>0</v>
      </c>
      <c r="M86" s="169">
        <v>19132.5</v>
      </c>
      <c r="N86" s="35"/>
      <c r="O86" s="168" t="s">
        <v>712</v>
      </c>
      <c r="P86" s="168" t="s">
        <v>877</v>
      </c>
      <c r="Q86" s="168"/>
      <c r="R86" s="168" t="s">
        <v>874</v>
      </c>
      <c r="S86" s="163" t="s">
        <v>835</v>
      </c>
      <c r="T86" s="163"/>
      <c r="U86" s="163"/>
      <c r="V86" s="184"/>
      <c r="W86" s="14"/>
    </row>
    <row r="87" spans="1:23" s="13" customFormat="1" ht="30">
      <c r="A87" s="969"/>
      <c r="B87" s="381" t="s">
        <v>249</v>
      </c>
      <c r="C87" s="168" t="s">
        <v>247</v>
      </c>
      <c r="D87" s="94" t="s">
        <v>248</v>
      </c>
      <c r="E87" s="169">
        <v>40205.949999999997</v>
      </c>
      <c r="F87" s="188">
        <f t="shared" si="10"/>
        <v>30005.95</v>
      </c>
      <c r="G87" s="189">
        <f t="shared" si="8"/>
        <v>0.55888915365119252</v>
      </c>
      <c r="H87" s="190">
        <v>14254.5</v>
      </c>
      <c r="I87" s="188">
        <v>0</v>
      </c>
      <c r="J87" s="190">
        <v>2515.5</v>
      </c>
      <c r="K87" s="188">
        <v>0</v>
      </c>
      <c r="L87" s="188">
        <v>0</v>
      </c>
      <c r="M87" s="188">
        <v>13235.95</v>
      </c>
      <c r="N87" s="35"/>
      <c r="O87" s="168" t="s">
        <v>882</v>
      </c>
      <c r="P87" s="168" t="s">
        <v>878</v>
      </c>
      <c r="Q87" s="168"/>
      <c r="R87" s="168" t="s">
        <v>794</v>
      </c>
      <c r="S87" s="163" t="s">
        <v>836</v>
      </c>
      <c r="T87" s="163"/>
      <c r="U87" s="163"/>
      <c r="V87" s="184"/>
      <c r="W87" s="14"/>
    </row>
    <row r="88" spans="1:23" s="13" customFormat="1">
      <c r="A88" s="969"/>
      <c r="B88" s="381" t="s">
        <v>252</v>
      </c>
      <c r="C88" s="168" t="s">
        <v>253</v>
      </c>
      <c r="D88" s="94" t="s">
        <v>254</v>
      </c>
      <c r="E88" s="169">
        <v>42073.85</v>
      </c>
      <c r="F88" s="188">
        <f t="shared" si="10"/>
        <v>30076</v>
      </c>
      <c r="G88" s="170">
        <f t="shared" si="8"/>
        <v>0.71301569357627348</v>
      </c>
      <c r="H88" s="95">
        <v>18227.96</v>
      </c>
      <c r="I88" s="98">
        <v>3216.7</v>
      </c>
      <c r="J88" s="95">
        <v>0</v>
      </c>
      <c r="K88" s="98">
        <v>0</v>
      </c>
      <c r="L88" s="98">
        <v>0</v>
      </c>
      <c r="M88" s="188">
        <v>8631.34</v>
      </c>
      <c r="N88" s="35"/>
      <c r="O88" s="168" t="s">
        <v>710</v>
      </c>
      <c r="P88" s="168" t="s">
        <v>722</v>
      </c>
      <c r="Q88" s="168"/>
      <c r="R88" s="168" t="s">
        <v>720</v>
      </c>
      <c r="S88" s="163" t="s">
        <v>736</v>
      </c>
      <c r="T88" s="163"/>
      <c r="U88" s="163"/>
      <c r="V88" s="184"/>
      <c r="W88" s="14"/>
    </row>
    <row r="89" spans="1:23" s="13" customFormat="1" ht="30">
      <c r="A89" s="969"/>
      <c r="B89" s="381" t="s">
        <v>256</v>
      </c>
      <c r="C89" s="168" t="s">
        <v>257</v>
      </c>
      <c r="D89" s="94" t="s">
        <v>258</v>
      </c>
      <c r="E89" s="169">
        <v>43449.72</v>
      </c>
      <c r="F89" s="98">
        <f t="shared" si="10"/>
        <v>43799.880000000005</v>
      </c>
      <c r="G89" s="170">
        <f t="shared" si="8"/>
        <v>0.85000004566222553</v>
      </c>
      <c r="H89" s="95">
        <v>31425.759999999998</v>
      </c>
      <c r="I89" s="98">
        <v>5545.73</v>
      </c>
      <c r="J89" s="95">
        <v>258.41000000000003</v>
      </c>
      <c r="K89" s="98">
        <v>0</v>
      </c>
      <c r="L89" s="98">
        <v>0</v>
      </c>
      <c r="M89" s="98">
        <v>6569.98</v>
      </c>
      <c r="N89" s="35"/>
      <c r="O89" s="168" t="s">
        <v>710</v>
      </c>
      <c r="P89" s="168" t="s">
        <v>722</v>
      </c>
      <c r="Q89" s="168"/>
      <c r="R89" s="168" t="s">
        <v>720</v>
      </c>
      <c r="S89" s="163" t="s">
        <v>737</v>
      </c>
      <c r="T89" s="163"/>
      <c r="U89" s="163"/>
      <c r="V89" s="184"/>
      <c r="W89" s="14"/>
    </row>
    <row r="90" spans="1:23" s="13" customFormat="1" ht="30">
      <c r="A90" s="969"/>
      <c r="B90" s="381" t="s">
        <v>259</v>
      </c>
      <c r="C90" s="168" t="s">
        <v>260</v>
      </c>
      <c r="D90" s="94" t="s">
        <v>261</v>
      </c>
      <c r="E90" s="169">
        <v>67334.960000000006</v>
      </c>
      <c r="F90" s="169">
        <f t="shared" si="10"/>
        <v>67334.960000000006</v>
      </c>
      <c r="G90" s="183">
        <f t="shared" si="8"/>
        <v>0.75</v>
      </c>
      <c r="H90" s="185">
        <v>38087.29</v>
      </c>
      <c r="I90" s="169">
        <v>6721.29</v>
      </c>
      <c r="J90" s="185">
        <v>5692.64</v>
      </c>
      <c r="K90" s="169">
        <v>0</v>
      </c>
      <c r="L90" s="169">
        <v>0</v>
      </c>
      <c r="M90" s="169">
        <v>16833.740000000002</v>
      </c>
      <c r="N90" s="35"/>
      <c r="O90" s="168" t="s">
        <v>710</v>
      </c>
      <c r="P90" s="168" t="s">
        <v>722</v>
      </c>
      <c r="Q90" s="168"/>
      <c r="R90" s="168" t="s">
        <v>720</v>
      </c>
      <c r="S90" s="163" t="s">
        <v>738</v>
      </c>
      <c r="T90" s="163"/>
      <c r="U90" s="163"/>
      <c r="V90" s="184"/>
      <c r="W90" s="14"/>
    </row>
    <row r="91" spans="1:23" s="13" customFormat="1" ht="30">
      <c r="A91" s="969"/>
      <c r="B91" s="381" t="s">
        <v>262</v>
      </c>
      <c r="C91" s="168" t="s">
        <v>263</v>
      </c>
      <c r="D91" s="94" t="s">
        <v>264</v>
      </c>
      <c r="E91" s="169">
        <v>33701.83</v>
      </c>
      <c r="F91" s="169">
        <f t="shared" si="10"/>
        <v>33701.83</v>
      </c>
      <c r="G91" s="183">
        <f t="shared" si="8"/>
        <v>0.85000013352390658</v>
      </c>
      <c r="H91" s="185">
        <v>23859.06</v>
      </c>
      <c r="I91" s="169">
        <v>4210.43</v>
      </c>
      <c r="J91" s="185">
        <v>577.07000000000005</v>
      </c>
      <c r="K91" s="169">
        <v>0</v>
      </c>
      <c r="L91" s="169">
        <v>0</v>
      </c>
      <c r="M91" s="169">
        <v>5055.2700000000004</v>
      </c>
      <c r="N91" s="35"/>
      <c r="O91" s="168" t="s">
        <v>710</v>
      </c>
      <c r="P91" s="168" t="s">
        <v>722</v>
      </c>
      <c r="Q91" s="168"/>
      <c r="R91" s="168" t="s">
        <v>720</v>
      </c>
      <c r="S91" s="163" t="s">
        <v>739</v>
      </c>
      <c r="T91" s="163"/>
      <c r="U91" s="163"/>
      <c r="V91" s="184"/>
      <c r="W91" s="14"/>
    </row>
    <row r="92" spans="1:23" s="13" customFormat="1" ht="30">
      <c r="A92" s="969"/>
      <c r="B92" s="381" t="s">
        <v>265</v>
      </c>
      <c r="C92" s="168" t="s">
        <v>266</v>
      </c>
      <c r="D92" s="94" t="s">
        <v>267</v>
      </c>
      <c r="E92" s="169">
        <v>17292.25</v>
      </c>
      <c r="F92" s="169">
        <f t="shared" si="10"/>
        <v>17292.25</v>
      </c>
      <c r="G92" s="183">
        <f t="shared" si="8"/>
        <v>0.73604418164206509</v>
      </c>
      <c r="H92" s="185">
        <v>10818.68</v>
      </c>
      <c r="I92" s="169">
        <v>1909.18</v>
      </c>
      <c r="J92" s="185">
        <v>0</v>
      </c>
      <c r="K92" s="169">
        <v>0</v>
      </c>
      <c r="L92" s="169">
        <v>0</v>
      </c>
      <c r="M92" s="169">
        <v>4564.3900000000003</v>
      </c>
      <c r="N92" s="35"/>
      <c r="O92" s="168" t="s">
        <v>710</v>
      </c>
      <c r="P92" s="168" t="s">
        <v>722</v>
      </c>
      <c r="Q92" s="168"/>
      <c r="R92" s="168" t="s">
        <v>720</v>
      </c>
      <c r="S92" s="163" t="s">
        <v>740</v>
      </c>
      <c r="T92" s="163"/>
      <c r="U92" s="163"/>
      <c r="V92" s="184"/>
      <c r="W92" s="14"/>
    </row>
    <row r="93" spans="1:23" s="13" customFormat="1" ht="30">
      <c r="A93" s="969"/>
      <c r="B93" s="381" t="s">
        <v>268</v>
      </c>
      <c r="C93" s="168" t="s">
        <v>269</v>
      </c>
      <c r="D93" s="94" t="s">
        <v>270</v>
      </c>
      <c r="E93" s="169">
        <v>103525.03</v>
      </c>
      <c r="F93" s="169">
        <f>SUM(H93:M93)</f>
        <v>82473.820000000007</v>
      </c>
      <c r="G93" s="183">
        <f t="shared" si="8"/>
        <v>0.8500000363751794</v>
      </c>
      <c r="H93" s="185">
        <v>59241.65</v>
      </c>
      <c r="I93" s="169">
        <v>10454.42</v>
      </c>
      <c r="J93" s="185">
        <v>406.68</v>
      </c>
      <c r="K93" s="169">
        <v>0</v>
      </c>
      <c r="L93" s="169">
        <v>0</v>
      </c>
      <c r="M93" s="169">
        <v>12371.07</v>
      </c>
      <c r="N93" s="35"/>
      <c r="O93" s="168" t="s">
        <v>710</v>
      </c>
      <c r="P93" s="195">
        <v>43132</v>
      </c>
      <c r="Q93" s="168"/>
      <c r="R93" s="197">
        <v>43160</v>
      </c>
      <c r="S93" s="163" t="s">
        <v>973</v>
      </c>
      <c r="T93" s="163"/>
      <c r="U93" s="163"/>
      <c r="V93" s="184"/>
      <c r="W93" s="14"/>
    </row>
    <row r="94" spans="1:23" s="13" customFormat="1" ht="30">
      <c r="A94" s="969"/>
      <c r="B94" s="381" t="s">
        <v>271</v>
      </c>
      <c r="C94" s="168" t="s">
        <v>272</v>
      </c>
      <c r="D94" s="94" t="s">
        <v>273</v>
      </c>
      <c r="E94" s="169">
        <v>37500</v>
      </c>
      <c r="F94" s="169">
        <f t="shared" si="10"/>
        <v>35870</v>
      </c>
      <c r="G94" s="183">
        <f t="shared" si="8"/>
        <v>0.85</v>
      </c>
      <c r="H94" s="185">
        <v>25916.07</v>
      </c>
      <c r="I94" s="169">
        <v>4573.43</v>
      </c>
      <c r="J94" s="185">
        <v>0</v>
      </c>
      <c r="K94" s="169">
        <v>0</v>
      </c>
      <c r="L94" s="169">
        <v>0</v>
      </c>
      <c r="M94" s="169">
        <v>5380.5</v>
      </c>
      <c r="N94" s="35"/>
      <c r="O94" s="168" t="s">
        <v>710</v>
      </c>
      <c r="P94" s="168" t="s">
        <v>722</v>
      </c>
      <c r="Q94" s="168"/>
      <c r="R94" s="168" t="s">
        <v>720</v>
      </c>
      <c r="S94" s="163" t="s">
        <v>741</v>
      </c>
      <c r="T94" s="163"/>
      <c r="U94" s="163"/>
      <c r="V94" s="184"/>
      <c r="W94" s="14"/>
    </row>
    <row r="95" spans="1:23" s="13" customFormat="1" ht="45">
      <c r="A95" s="969"/>
      <c r="B95" s="381" t="s">
        <v>274</v>
      </c>
      <c r="C95" s="168" t="s">
        <v>275</v>
      </c>
      <c r="D95" s="94" t="s">
        <v>276</v>
      </c>
      <c r="E95" s="169">
        <v>39481</v>
      </c>
      <c r="F95" s="169">
        <f t="shared" si="10"/>
        <v>33881</v>
      </c>
      <c r="G95" s="183">
        <f t="shared" si="8"/>
        <v>0.77208022195330717</v>
      </c>
      <c r="H95" s="185">
        <v>21917.119999999999</v>
      </c>
      <c r="I95" s="169">
        <v>3867.73</v>
      </c>
      <c r="J95" s="185">
        <v>374</v>
      </c>
      <c r="K95" s="169">
        <v>0</v>
      </c>
      <c r="L95" s="169">
        <v>0</v>
      </c>
      <c r="M95" s="169">
        <v>7722.15</v>
      </c>
      <c r="N95" s="35"/>
      <c r="O95" s="168" t="s">
        <v>710</v>
      </c>
      <c r="P95" s="168" t="s">
        <v>722</v>
      </c>
      <c r="Q95" s="168"/>
      <c r="R95" s="168" t="s">
        <v>720</v>
      </c>
      <c r="S95" s="163" t="s">
        <v>742</v>
      </c>
      <c r="T95" s="163"/>
      <c r="U95" s="163"/>
      <c r="V95" s="184"/>
      <c r="W95" s="14"/>
    </row>
    <row r="96" spans="1:23" s="13" customFormat="1" ht="30">
      <c r="A96" s="969"/>
      <c r="B96" s="381" t="s">
        <v>277</v>
      </c>
      <c r="C96" s="168" t="s">
        <v>278</v>
      </c>
      <c r="D96" s="94" t="s">
        <v>279</v>
      </c>
      <c r="E96" s="169">
        <v>113360</v>
      </c>
      <c r="F96" s="169">
        <f t="shared" si="10"/>
        <v>104980</v>
      </c>
      <c r="G96" s="183">
        <f t="shared" si="8"/>
        <v>0.75</v>
      </c>
      <c r="H96" s="185">
        <v>60670.79</v>
      </c>
      <c r="I96" s="169">
        <v>10706.61</v>
      </c>
      <c r="J96" s="185">
        <v>7357.6</v>
      </c>
      <c r="K96" s="169">
        <v>0</v>
      </c>
      <c r="L96" s="169">
        <v>0</v>
      </c>
      <c r="M96" s="169">
        <v>26245</v>
      </c>
      <c r="N96" s="35"/>
      <c r="O96" s="168" t="s">
        <v>710</v>
      </c>
      <c r="P96" s="168" t="s">
        <v>722</v>
      </c>
      <c r="Q96" s="168"/>
      <c r="R96" s="168" t="s">
        <v>720</v>
      </c>
      <c r="S96" s="163" t="s">
        <v>743</v>
      </c>
      <c r="T96" s="163"/>
      <c r="U96" s="163"/>
      <c r="V96" s="184"/>
      <c r="W96" s="14"/>
    </row>
    <row r="97" spans="1:23" s="13" customFormat="1" ht="30">
      <c r="A97" s="969"/>
      <c r="B97" s="381" t="s">
        <v>280</v>
      </c>
      <c r="C97" s="168" t="s">
        <v>281</v>
      </c>
      <c r="D97" s="94" t="s">
        <v>282</v>
      </c>
      <c r="E97" s="169">
        <v>10488</v>
      </c>
      <c r="F97" s="169">
        <f t="shared" si="10"/>
        <v>10488</v>
      </c>
      <c r="G97" s="183">
        <f t="shared" si="8"/>
        <v>0.75</v>
      </c>
      <c r="H97" s="185">
        <v>6686.1</v>
      </c>
      <c r="I97" s="169">
        <v>1179.9000000000001</v>
      </c>
      <c r="J97" s="185">
        <v>0</v>
      </c>
      <c r="K97" s="169">
        <v>0</v>
      </c>
      <c r="L97" s="169">
        <v>0</v>
      </c>
      <c r="M97" s="169">
        <v>2622</v>
      </c>
      <c r="N97" s="35"/>
      <c r="O97" s="168" t="s">
        <v>710</v>
      </c>
      <c r="P97" s="168" t="s">
        <v>722</v>
      </c>
      <c r="Q97" s="168"/>
      <c r="R97" s="168" t="s">
        <v>720</v>
      </c>
      <c r="S97" s="163" t="s">
        <v>744</v>
      </c>
      <c r="T97" s="163"/>
      <c r="U97" s="163"/>
      <c r="V97" s="184"/>
      <c r="W97" s="14"/>
    </row>
    <row r="98" spans="1:23" s="13" customFormat="1" ht="45">
      <c r="A98" s="969"/>
      <c r="B98" s="381" t="s">
        <v>1245</v>
      </c>
      <c r="C98" s="255" t="s">
        <v>1246</v>
      </c>
      <c r="D98" s="282" t="s">
        <v>1247</v>
      </c>
      <c r="E98" s="256">
        <v>733701.63</v>
      </c>
      <c r="F98" s="169">
        <f>SUM(H98:M98)</f>
        <v>667513.12</v>
      </c>
      <c r="G98" s="183">
        <f>(H98+I98+J98+K98)/F98</f>
        <v>0.70101937472030518</v>
      </c>
      <c r="H98" s="348">
        <v>397748.68</v>
      </c>
      <c r="I98" s="256">
        <v>70190.95</v>
      </c>
      <c r="J98" s="348">
        <v>0</v>
      </c>
      <c r="K98" s="256"/>
      <c r="L98" s="256">
        <f>3524+15951+13220.21</f>
        <v>32695.21</v>
      </c>
      <c r="M98" s="256">
        <v>166878.28</v>
      </c>
      <c r="N98" s="260">
        <v>43109</v>
      </c>
      <c r="O98" s="270">
        <v>43112</v>
      </c>
      <c r="P98" s="270">
        <v>43118</v>
      </c>
      <c r="Q98" s="270">
        <v>43139</v>
      </c>
      <c r="R98" s="270">
        <v>43146</v>
      </c>
      <c r="S98" s="257" t="s">
        <v>904</v>
      </c>
      <c r="T98" s="257"/>
      <c r="U98" s="257"/>
      <c r="V98" s="258"/>
      <c r="W98" s="14"/>
    </row>
    <row r="99" spans="1:23" s="13" customFormat="1" ht="60">
      <c r="A99" s="969"/>
      <c r="B99" s="381" t="s">
        <v>1248</v>
      </c>
      <c r="C99" s="255" t="s">
        <v>1249</v>
      </c>
      <c r="D99" s="282" t="s">
        <v>636</v>
      </c>
      <c r="E99" s="256">
        <v>191213</v>
      </c>
      <c r="F99" s="169">
        <f>SUM(H99:M99)</f>
        <v>152025</v>
      </c>
      <c r="G99" s="183">
        <f>(H99+I99+J99+K99)/F99</f>
        <v>0.721672422298964</v>
      </c>
      <c r="H99" s="348">
        <v>93255.41</v>
      </c>
      <c r="I99" s="256">
        <v>16456.84</v>
      </c>
      <c r="J99" s="348">
        <v>0</v>
      </c>
      <c r="K99" s="256"/>
      <c r="L99" s="256">
        <v>0</v>
      </c>
      <c r="M99" s="256">
        <v>42312.75</v>
      </c>
      <c r="N99" s="260">
        <v>43109</v>
      </c>
      <c r="O99" s="270">
        <v>43112</v>
      </c>
      <c r="P99" s="270">
        <v>43118</v>
      </c>
      <c r="Q99" s="270">
        <v>43139</v>
      </c>
      <c r="R99" s="270">
        <v>43146</v>
      </c>
      <c r="S99" s="257" t="s">
        <v>1250</v>
      </c>
      <c r="T99" s="257"/>
      <c r="U99" s="257"/>
      <c r="V99" s="258"/>
      <c r="W99" s="14"/>
    </row>
    <row r="100" spans="1:23" s="13" customFormat="1" ht="30">
      <c r="A100" s="969"/>
      <c r="B100" s="381" t="s">
        <v>283</v>
      </c>
      <c r="C100" s="168" t="s">
        <v>284</v>
      </c>
      <c r="D100" s="94" t="s">
        <v>285</v>
      </c>
      <c r="E100" s="169">
        <v>66327.8</v>
      </c>
      <c r="F100" s="169">
        <f t="shared" si="10"/>
        <v>44327.8</v>
      </c>
      <c r="G100" s="183">
        <f t="shared" si="8"/>
        <v>0.74999999999999989</v>
      </c>
      <c r="H100" s="185">
        <v>28258.97</v>
      </c>
      <c r="I100" s="169">
        <v>4986.88</v>
      </c>
      <c r="J100" s="185">
        <v>0</v>
      </c>
      <c r="K100" s="169">
        <v>0</v>
      </c>
      <c r="L100" s="169">
        <v>0</v>
      </c>
      <c r="M100" s="169">
        <v>11081.95</v>
      </c>
      <c r="N100" s="35"/>
      <c r="O100" s="168" t="s">
        <v>710</v>
      </c>
      <c r="P100" s="168" t="s">
        <v>722</v>
      </c>
      <c r="Q100" s="168"/>
      <c r="R100" s="168" t="s">
        <v>720</v>
      </c>
      <c r="S100" s="163" t="s">
        <v>745</v>
      </c>
      <c r="T100" s="163"/>
      <c r="U100" s="163"/>
      <c r="V100" s="184"/>
      <c r="W100" s="14"/>
    </row>
    <row r="101" spans="1:23" s="13" customFormat="1" ht="30">
      <c r="A101" s="969"/>
      <c r="B101" s="381" t="s">
        <v>286</v>
      </c>
      <c r="C101" s="168" t="s">
        <v>287</v>
      </c>
      <c r="D101" s="94" t="s">
        <v>76</v>
      </c>
      <c r="E101" s="169">
        <v>71890</v>
      </c>
      <c r="F101" s="169">
        <f t="shared" si="10"/>
        <v>71890</v>
      </c>
      <c r="G101" s="183">
        <f>(H101+I101+J101+K101+L101)/F101</f>
        <v>0.75</v>
      </c>
      <c r="H101" s="185">
        <v>40635.82</v>
      </c>
      <c r="I101" s="169">
        <v>0</v>
      </c>
      <c r="J101" s="185">
        <v>13281.68</v>
      </c>
      <c r="K101" s="169">
        <v>0</v>
      </c>
      <c r="L101" s="169">
        <v>0</v>
      </c>
      <c r="M101" s="169">
        <v>17972.5</v>
      </c>
      <c r="N101" s="35"/>
      <c r="O101" s="168" t="s">
        <v>883</v>
      </c>
      <c r="P101" s="168" t="s">
        <v>879</v>
      </c>
      <c r="Q101" s="168"/>
      <c r="R101" s="168" t="s">
        <v>795</v>
      </c>
      <c r="S101" s="163" t="s">
        <v>837</v>
      </c>
      <c r="T101" s="163"/>
      <c r="U101" s="163"/>
      <c r="V101" s="184"/>
      <c r="W101" s="14"/>
    </row>
    <row r="102" spans="1:23" s="13" customFormat="1" ht="30">
      <c r="A102" s="969"/>
      <c r="B102" s="381" t="s">
        <v>288</v>
      </c>
      <c r="C102" s="168" t="s">
        <v>289</v>
      </c>
      <c r="D102" s="94" t="s">
        <v>76</v>
      </c>
      <c r="E102" s="169">
        <v>94000</v>
      </c>
      <c r="F102" s="169">
        <f t="shared" ref="F102:F107" si="11">SUM(H102:M102)</f>
        <v>94000</v>
      </c>
      <c r="G102" s="183">
        <f>(H102+I102+J102+K102+L102)/F102</f>
        <v>0.75</v>
      </c>
      <c r="H102" s="185">
        <v>53133.5</v>
      </c>
      <c r="I102" s="169">
        <v>0</v>
      </c>
      <c r="J102" s="185">
        <v>17366.5</v>
      </c>
      <c r="K102" s="169">
        <v>0</v>
      </c>
      <c r="L102" s="169">
        <v>0</v>
      </c>
      <c r="M102" s="169">
        <v>23500</v>
      </c>
      <c r="N102" s="35"/>
      <c r="O102" s="168" t="s">
        <v>883</v>
      </c>
      <c r="P102" s="168" t="s">
        <v>879</v>
      </c>
      <c r="Q102" s="168"/>
      <c r="R102" s="168" t="s">
        <v>795</v>
      </c>
      <c r="S102" s="163" t="s">
        <v>838</v>
      </c>
      <c r="T102" s="163"/>
      <c r="U102" s="163"/>
      <c r="V102" s="184"/>
      <c r="W102" s="14"/>
    </row>
    <row r="103" spans="1:23" s="13" customFormat="1" ht="30">
      <c r="A103" s="969"/>
      <c r="B103" s="381" t="s">
        <v>290</v>
      </c>
      <c r="C103" s="168" t="s">
        <v>291</v>
      </c>
      <c r="D103" s="94" t="s">
        <v>292</v>
      </c>
      <c r="E103" s="169">
        <v>118362.6</v>
      </c>
      <c r="F103" s="169">
        <f t="shared" si="11"/>
        <v>109015.1</v>
      </c>
      <c r="G103" s="183">
        <f>(H103+I103+J103+K103+L103)/F103</f>
        <v>0.75000004586520586</v>
      </c>
      <c r="H103" s="185">
        <v>69497.13</v>
      </c>
      <c r="I103" s="169">
        <v>12264.2</v>
      </c>
      <c r="J103" s="185">
        <v>0</v>
      </c>
      <c r="K103" s="169">
        <v>0</v>
      </c>
      <c r="L103" s="169">
        <v>0</v>
      </c>
      <c r="M103" s="169">
        <v>27253.77</v>
      </c>
      <c r="N103" s="35"/>
      <c r="O103" s="168" t="s">
        <v>711</v>
      </c>
      <c r="P103" s="168" t="s">
        <v>726</v>
      </c>
      <c r="Q103" s="168"/>
      <c r="R103" s="168" t="s">
        <v>729</v>
      </c>
      <c r="S103" s="163" t="s">
        <v>746</v>
      </c>
      <c r="T103" s="163"/>
      <c r="U103" s="163"/>
      <c r="V103" s="184"/>
      <c r="W103" s="14"/>
    </row>
    <row r="104" spans="1:23" s="13" customFormat="1" ht="30">
      <c r="A104" s="969"/>
      <c r="B104" s="381" t="s">
        <v>293</v>
      </c>
      <c r="C104" s="168" t="s">
        <v>294</v>
      </c>
      <c r="D104" s="94" t="s">
        <v>49</v>
      </c>
      <c r="E104" s="169">
        <v>11952.38</v>
      </c>
      <c r="F104" s="169">
        <f t="shared" si="11"/>
        <v>11952.380000000001</v>
      </c>
      <c r="G104" s="183">
        <f t="shared" ref="G104:G122" si="12">(H104+I104+J104+K104+L104)/F104</f>
        <v>0.84999974900396402</v>
      </c>
      <c r="H104" s="185">
        <v>8635.59</v>
      </c>
      <c r="I104" s="169">
        <v>1523.93</v>
      </c>
      <c r="J104" s="185">
        <v>0</v>
      </c>
      <c r="K104" s="169">
        <v>0</v>
      </c>
      <c r="L104" s="169">
        <v>0</v>
      </c>
      <c r="M104" s="169">
        <v>1792.86</v>
      </c>
      <c r="N104" s="35"/>
      <c r="O104" s="168" t="s">
        <v>711</v>
      </c>
      <c r="P104" s="168" t="s">
        <v>726</v>
      </c>
      <c r="Q104" s="168"/>
      <c r="R104" s="168" t="s">
        <v>729</v>
      </c>
      <c r="S104" s="163" t="s">
        <v>747</v>
      </c>
      <c r="T104" s="163"/>
      <c r="U104" s="163"/>
      <c r="V104" s="184"/>
      <c r="W104" s="14"/>
    </row>
    <row r="105" spans="1:23" s="13" customFormat="1">
      <c r="A105" s="969"/>
      <c r="B105" s="381" t="s">
        <v>295</v>
      </c>
      <c r="C105" s="168" t="s">
        <v>296</v>
      </c>
      <c r="D105" s="94" t="s">
        <v>297</v>
      </c>
      <c r="E105" s="169">
        <v>6923.38</v>
      </c>
      <c r="F105" s="169">
        <f t="shared" si="11"/>
        <v>6923.38</v>
      </c>
      <c r="G105" s="183">
        <f t="shared" si="12"/>
        <v>0.75000072219060632</v>
      </c>
      <c r="H105" s="185">
        <v>4413.6499999999996</v>
      </c>
      <c r="I105" s="169">
        <v>778.89</v>
      </c>
      <c r="J105" s="185">
        <v>0</v>
      </c>
      <c r="K105" s="169">
        <v>0</v>
      </c>
      <c r="L105" s="169">
        <v>0</v>
      </c>
      <c r="M105" s="169">
        <v>1730.84</v>
      </c>
      <c r="N105" s="35"/>
      <c r="O105" s="168" t="s">
        <v>711</v>
      </c>
      <c r="P105" s="168" t="s">
        <v>726</v>
      </c>
      <c r="Q105" s="168"/>
      <c r="R105" s="168" t="s">
        <v>729</v>
      </c>
      <c r="S105" s="163" t="s">
        <v>748</v>
      </c>
      <c r="T105" s="163"/>
      <c r="U105" s="163"/>
      <c r="V105" s="184"/>
      <c r="W105" s="14"/>
    </row>
    <row r="106" spans="1:23" s="13" customFormat="1">
      <c r="A106" s="969"/>
      <c r="B106" s="381" t="s">
        <v>298</v>
      </c>
      <c r="C106" s="168" t="s">
        <v>299</v>
      </c>
      <c r="D106" s="94" t="s">
        <v>300</v>
      </c>
      <c r="E106" s="169">
        <v>3315.34</v>
      </c>
      <c r="F106" s="169">
        <f t="shared" si="11"/>
        <v>1386</v>
      </c>
      <c r="G106" s="183">
        <f t="shared" si="12"/>
        <v>0.65</v>
      </c>
      <c r="H106" s="185">
        <v>765.76</v>
      </c>
      <c r="I106" s="169">
        <v>135.13999999999999</v>
      </c>
      <c r="J106" s="185">
        <v>0</v>
      </c>
      <c r="K106" s="169">
        <v>0</v>
      </c>
      <c r="L106" s="169">
        <v>0</v>
      </c>
      <c r="M106" s="169">
        <v>485.1</v>
      </c>
      <c r="N106" s="35"/>
      <c r="O106" s="168" t="s">
        <v>711</v>
      </c>
      <c r="P106" s="168" t="s">
        <v>726</v>
      </c>
      <c r="Q106" s="168"/>
      <c r="R106" s="168" t="s">
        <v>729</v>
      </c>
      <c r="S106" s="163" t="s">
        <v>749</v>
      </c>
      <c r="T106" s="163"/>
      <c r="U106" s="163"/>
      <c r="V106" s="184"/>
      <c r="W106" s="14"/>
    </row>
    <row r="107" spans="1:23" s="13" customFormat="1">
      <c r="A107" s="969"/>
      <c r="B107" s="381" t="s">
        <v>301</v>
      </c>
      <c r="C107" s="168" t="s">
        <v>302</v>
      </c>
      <c r="D107" s="94" t="s">
        <v>303</v>
      </c>
      <c r="E107" s="169">
        <v>7689</v>
      </c>
      <c r="F107" s="169">
        <f t="shared" si="11"/>
        <v>2640</v>
      </c>
      <c r="G107" s="183">
        <f t="shared" si="12"/>
        <v>0.65</v>
      </c>
      <c r="H107" s="185">
        <v>1458.6</v>
      </c>
      <c r="I107" s="169">
        <v>257.39999999999998</v>
      </c>
      <c r="J107" s="185">
        <v>0</v>
      </c>
      <c r="K107" s="169">
        <v>0</v>
      </c>
      <c r="L107" s="169">
        <v>0</v>
      </c>
      <c r="M107" s="169">
        <v>924</v>
      </c>
      <c r="N107" s="35"/>
      <c r="O107" s="168" t="s">
        <v>711</v>
      </c>
      <c r="P107" s="168" t="s">
        <v>726</v>
      </c>
      <c r="Q107" s="168"/>
      <c r="R107" s="168" t="s">
        <v>729</v>
      </c>
      <c r="S107" s="163" t="s">
        <v>750</v>
      </c>
      <c r="T107" s="163"/>
      <c r="U107" s="163"/>
      <c r="V107" s="184"/>
      <c r="W107" s="14"/>
    </row>
    <row r="108" spans="1:23" s="13" customFormat="1" ht="30">
      <c r="A108" s="969"/>
      <c r="B108" s="381" t="s">
        <v>304</v>
      </c>
      <c r="C108" s="168" t="s">
        <v>305</v>
      </c>
      <c r="D108" s="94" t="s">
        <v>306</v>
      </c>
      <c r="E108" s="169">
        <v>70989.8</v>
      </c>
      <c r="F108" s="169">
        <f t="shared" ref="F108:F122" si="13">SUM(H108:M108)</f>
        <v>9059.1</v>
      </c>
      <c r="G108" s="183">
        <f t="shared" si="12"/>
        <v>0.75000055193120729</v>
      </c>
      <c r="H108" s="185">
        <v>5775.18</v>
      </c>
      <c r="I108" s="169">
        <v>1019.15</v>
      </c>
      <c r="J108" s="185">
        <v>0</v>
      </c>
      <c r="K108" s="169">
        <v>0</v>
      </c>
      <c r="L108" s="169">
        <v>0</v>
      </c>
      <c r="M108" s="169">
        <v>2264.77</v>
      </c>
      <c r="N108" s="35"/>
      <c r="O108" s="168" t="s">
        <v>711</v>
      </c>
      <c r="P108" s="168" t="s">
        <v>726</v>
      </c>
      <c r="Q108" s="168"/>
      <c r="R108" s="168" t="s">
        <v>729</v>
      </c>
      <c r="S108" s="163" t="s">
        <v>751</v>
      </c>
      <c r="T108" s="163"/>
      <c r="U108" s="163"/>
      <c r="V108" s="184"/>
      <c r="W108" s="14"/>
    </row>
    <row r="109" spans="1:23" s="13" customFormat="1" ht="30">
      <c r="A109" s="969"/>
      <c r="B109" s="381" t="s">
        <v>307</v>
      </c>
      <c r="C109" s="168" t="s">
        <v>308</v>
      </c>
      <c r="D109" s="94" t="s">
        <v>309</v>
      </c>
      <c r="E109" s="169">
        <v>32413.599999999999</v>
      </c>
      <c r="F109" s="169">
        <f t="shared" si="13"/>
        <v>32413.599999999999</v>
      </c>
      <c r="G109" s="183">
        <f t="shared" si="12"/>
        <v>0.50000000000000011</v>
      </c>
      <c r="H109" s="185">
        <v>13775.78</v>
      </c>
      <c r="I109" s="169">
        <v>2431.02</v>
      </c>
      <c r="J109" s="185">
        <v>0</v>
      </c>
      <c r="K109" s="169">
        <v>0</v>
      </c>
      <c r="L109" s="169">
        <v>0</v>
      </c>
      <c r="M109" s="169">
        <v>16206.8</v>
      </c>
      <c r="N109" s="35"/>
      <c r="O109" s="168" t="s">
        <v>711</v>
      </c>
      <c r="P109" s="168" t="s">
        <v>726</v>
      </c>
      <c r="Q109" s="168"/>
      <c r="R109" s="168" t="s">
        <v>729</v>
      </c>
      <c r="S109" s="163" t="s">
        <v>752</v>
      </c>
      <c r="T109" s="163"/>
      <c r="U109" s="163"/>
      <c r="V109" s="184"/>
      <c r="W109" s="14"/>
    </row>
    <row r="110" spans="1:23" s="13" customFormat="1">
      <c r="A110" s="969"/>
      <c r="B110" s="381" t="s">
        <v>313</v>
      </c>
      <c r="C110" s="168" t="s">
        <v>217</v>
      </c>
      <c r="D110" s="94" t="s">
        <v>218</v>
      </c>
      <c r="E110" s="169">
        <v>10768</v>
      </c>
      <c r="F110" s="169">
        <f t="shared" si="13"/>
        <v>6600</v>
      </c>
      <c r="G110" s="183">
        <f t="shared" si="12"/>
        <v>0.65</v>
      </c>
      <c r="H110" s="185">
        <v>3646.5</v>
      </c>
      <c r="I110" s="169">
        <v>643.5</v>
      </c>
      <c r="J110" s="185">
        <v>0</v>
      </c>
      <c r="K110" s="169">
        <v>0</v>
      </c>
      <c r="L110" s="169">
        <v>0</v>
      </c>
      <c r="M110" s="169">
        <v>2310</v>
      </c>
      <c r="N110" s="35"/>
      <c r="O110" s="168" t="s">
        <v>712</v>
      </c>
      <c r="P110" s="168" t="s">
        <v>729</v>
      </c>
      <c r="Q110" s="168"/>
      <c r="R110" s="187" t="s">
        <v>730</v>
      </c>
      <c r="S110" s="163" t="s">
        <v>753</v>
      </c>
      <c r="T110" s="163"/>
      <c r="U110" s="163"/>
      <c r="V110" s="184"/>
      <c r="W110" s="14"/>
    </row>
    <row r="111" spans="1:23" s="13" customFormat="1">
      <c r="A111" s="969"/>
      <c r="B111" s="381" t="s">
        <v>314</v>
      </c>
      <c r="C111" s="168" t="s">
        <v>315</v>
      </c>
      <c r="D111" s="94" t="s">
        <v>316</v>
      </c>
      <c r="E111" s="169">
        <v>56962.720000000001</v>
      </c>
      <c r="F111" s="169">
        <f t="shared" si="13"/>
        <v>32122.720000000001</v>
      </c>
      <c r="G111" s="183">
        <f t="shared" si="12"/>
        <v>0.70377103806900532</v>
      </c>
      <c r="H111" s="185">
        <v>19215.98</v>
      </c>
      <c r="I111" s="169">
        <v>3391.06</v>
      </c>
      <c r="J111" s="185">
        <v>0</v>
      </c>
      <c r="K111" s="169">
        <v>0</v>
      </c>
      <c r="L111" s="169">
        <v>0</v>
      </c>
      <c r="M111" s="169">
        <v>9515.68</v>
      </c>
      <c r="N111" s="35"/>
      <c r="O111" s="168" t="s">
        <v>713</v>
      </c>
      <c r="P111" s="168" t="s">
        <v>729</v>
      </c>
      <c r="Q111" s="168"/>
      <c r="R111" s="168" t="s">
        <v>731</v>
      </c>
      <c r="S111" s="163" t="s">
        <v>754</v>
      </c>
      <c r="T111" s="163"/>
      <c r="U111" s="163"/>
      <c r="V111" s="184"/>
      <c r="W111" s="14"/>
    </row>
    <row r="112" spans="1:23" s="13" customFormat="1">
      <c r="A112" s="969"/>
      <c r="B112" s="381" t="s">
        <v>319</v>
      </c>
      <c r="C112" s="168" t="s">
        <v>320</v>
      </c>
      <c r="D112" s="94" t="s">
        <v>321</v>
      </c>
      <c r="E112" s="169">
        <v>13783.35</v>
      </c>
      <c r="F112" s="169">
        <f t="shared" si="13"/>
        <v>13723.5</v>
      </c>
      <c r="G112" s="183">
        <f t="shared" si="12"/>
        <v>0.5</v>
      </c>
      <c r="H112" s="185">
        <v>5832.48</v>
      </c>
      <c r="I112" s="169">
        <v>1029.27</v>
      </c>
      <c r="J112" s="185">
        <v>0</v>
      </c>
      <c r="K112" s="169">
        <v>0</v>
      </c>
      <c r="L112" s="169">
        <v>0</v>
      </c>
      <c r="M112" s="169">
        <v>6861.75</v>
      </c>
      <c r="N112" s="35"/>
      <c r="O112" s="168" t="s">
        <v>713</v>
      </c>
      <c r="P112" s="168" t="s">
        <v>729</v>
      </c>
      <c r="Q112" s="168"/>
      <c r="R112" s="168" t="s">
        <v>731</v>
      </c>
      <c r="S112" s="163" t="s">
        <v>755</v>
      </c>
      <c r="T112" s="163"/>
      <c r="U112" s="163"/>
      <c r="V112" s="184"/>
      <c r="W112" s="14"/>
    </row>
    <row r="113" spans="1:23" s="13" customFormat="1" ht="30">
      <c r="A113" s="969"/>
      <c r="B113" s="381" t="s">
        <v>322</v>
      </c>
      <c r="C113" s="168" t="s">
        <v>323</v>
      </c>
      <c r="D113" s="94" t="s">
        <v>90</v>
      </c>
      <c r="E113" s="169">
        <v>28630</v>
      </c>
      <c r="F113" s="169">
        <f t="shared" si="13"/>
        <v>28630</v>
      </c>
      <c r="G113" s="183">
        <f t="shared" si="12"/>
        <v>0.75</v>
      </c>
      <c r="H113" s="185">
        <v>17818.12</v>
      </c>
      <c r="I113" s="169">
        <v>3144.38</v>
      </c>
      <c r="J113" s="185">
        <v>510</v>
      </c>
      <c r="K113" s="169">
        <v>0</v>
      </c>
      <c r="L113" s="169">
        <v>0</v>
      </c>
      <c r="M113" s="169">
        <v>7157.5</v>
      </c>
      <c r="N113" s="35"/>
      <c r="O113" s="168" t="s">
        <v>713</v>
      </c>
      <c r="P113" s="168" t="s">
        <v>729</v>
      </c>
      <c r="Q113" s="168"/>
      <c r="R113" s="168" t="s">
        <v>731</v>
      </c>
      <c r="S113" s="163" t="s">
        <v>756</v>
      </c>
      <c r="T113" s="163"/>
      <c r="U113" s="163"/>
      <c r="V113" s="184"/>
      <c r="W113" s="14"/>
    </row>
    <row r="114" spans="1:23" s="13" customFormat="1">
      <c r="A114" s="969"/>
      <c r="B114" s="381" t="s">
        <v>324</v>
      </c>
      <c r="C114" s="168" t="s">
        <v>325</v>
      </c>
      <c r="D114" s="94" t="s">
        <v>326</v>
      </c>
      <c r="E114" s="169">
        <v>119017</v>
      </c>
      <c r="F114" s="169">
        <f t="shared" si="13"/>
        <v>114317</v>
      </c>
      <c r="G114" s="183">
        <f t="shared" si="12"/>
        <v>0.65</v>
      </c>
      <c r="H114" s="185">
        <v>63160.14</v>
      </c>
      <c r="I114" s="169">
        <v>11145.91</v>
      </c>
      <c r="J114" s="185">
        <v>0</v>
      </c>
      <c r="K114" s="169">
        <v>0</v>
      </c>
      <c r="L114" s="169">
        <v>0</v>
      </c>
      <c r="M114" s="169">
        <v>40010.949999999997</v>
      </c>
      <c r="N114" s="35"/>
      <c r="O114" s="168" t="s">
        <v>713</v>
      </c>
      <c r="P114" s="168" t="s">
        <v>729</v>
      </c>
      <c r="Q114" s="168"/>
      <c r="R114" s="168" t="s">
        <v>731</v>
      </c>
      <c r="S114" s="163" t="s">
        <v>757</v>
      </c>
      <c r="T114" s="163"/>
      <c r="U114" s="163"/>
      <c r="V114" s="184"/>
      <c r="W114" s="14"/>
    </row>
    <row r="115" spans="1:23" s="13" customFormat="1">
      <c r="A115" s="969"/>
      <c r="B115" s="381" t="s">
        <v>327</v>
      </c>
      <c r="C115" s="168" t="s">
        <v>328</v>
      </c>
      <c r="D115" s="94" t="s">
        <v>329</v>
      </c>
      <c r="E115" s="169">
        <v>41941.449999999997</v>
      </c>
      <c r="F115" s="169">
        <f t="shared" si="13"/>
        <v>18755.449999999997</v>
      </c>
      <c r="G115" s="183">
        <f t="shared" si="12"/>
        <v>0.50000026658917818</v>
      </c>
      <c r="H115" s="185">
        <v>7971.07</v>
      </c>
      <c r="I115" s="169">
        <v>1406.66</v>
      </c>
      <c r="J115" s="185">
        <v>0</v>
      </c>
      <c r="K115" s="169">
        <v>0</v>
      </c>
      <c r="L115" s="169">
        <v>0</v>
      </c>
      <c r="M115" s="169">
        <v>9377.7199999999993</v>
      </c>
      <c r="N115" s="35"/>
      <c r="O115" s="168" t="s">
        <v>713</v>
      </c>
      <c r="P115" s="168" t="s">
        <v>729</v>
      </c>
      <c r="Q115" s="168"/>
      <c r="R115" s="168" t="s">
        <v>731</v>
      </c>
      <c r="S115" s="163" t="s">
        <v>758</v>
      </c>
      <c r="T115" s="163"/>
      <c r="U115" s="163"/>
      <c r="V115" s="184"/>
      <c r="W115" s="14"/>
    </row>
    <row r="116" spans="1:23" s="13" customFormat="1" ht="30">
      <c r="A116" s="969"/>
      <c r="B116" s="381" t="s">
        <v>405</v>
      </c>
      <c r="C116" s="168" t="s">
        <v>330</v>
      </c>
      <c r="D116" s="94" t="s">
        <v>331</v>
      </c>
      <c r="E116" s="169">
        <v>123000</v>
      </c>
      <c r="F116" s="169">
        <f>SUM(H116:M116)</f>
        <v>51390</v>
      </c>
      <c r="G116" s="183">
        <f t="shared" si="12"/>
        <v>0.55925277291301811</v>
      </c>
      <c r="H116" s="185">
        <v>23888.57</v>
      </c>
      <c r="I116" s="169">
        <v>4215.63</v>
      </c>
      <c r="J116" s="185">
        <v>635.79999999999995</v>
      </c>
      <c r="K116" s="169">
        <v>0</v>
      </c>
      <c r="L116" s="169">
        <v>0</v>
      </c>
      <c r="M116" s="169">
        <v>22650</v>
      </c>
      <c r="N116" s="35"/>
      <c r="O116" s="168" t="s">
        <v>714</v>
      </c>
      <c r="P116" s="168" t="s">
        <v>723</v>
      </c>
      <c r="Q116" s="168"/>
      <c r="R116" s="168" t="s">
        <v>732</v>
      </c>
      <c r="S116" s="163" t="s">
        <v>759</v>
      </c>
      <c r="T116" s="163"/>
      <c r="U116" s="163"/>
      <c r="V116" s="184"/>
      <c r="W116" s="14"/>
    </row>
    <row r="117" spans="1:23" s="13" customFormat="1" ht="45">
      <c r="A117" s="969"/>
      <c r="B117" s="381" t="s">
        <v>334</v>
      </c>
      <c r="C117" s="168" t="s">
        <v>332</v>
      </c>
      <c r="D117" s="94" t="s">
        <v>333</v>
      </c>
      <c r="E117" s="169">
        <v>93841.7</v>
      </c>
      <c r="F117" s="169">
        <f t="shared" si="13"/>
        <v>93841.7</v>
      </c>
      <c r="G117" s="183">
        <f t="shared" si="12"/>
        <v>0.56441326190808561</v>
      </c>
      <c r="H117" s="185">
        <v>45020.67</v>
      </c>
      <c r="I117" s="169">
        <v>7944.83</v>
      </c>
      <c r="J117" s="185">
        <v>0</v>
      </c>
      <c r="K117" s="169">
        <v>0</v>
      </c>
      <c r="L117" s="169">
        <v>0</v>
      </c>
      <c r="M117" s="169">
        <v>40876.199999999997</v>
      </c>
      <c r="N117" s="35"/>
      <c r="O117" s="168" t="s">
        <v>714</v>
      </c>
      <c r="P117" s="168" t="s">
        <v>723</v>
      </c>
      <c r="Q117" s="168"/>
      <c r="R117" s="168" t="s">
        <v>733</v>
      </c>
      <c r="S117" s="163" t="s">
        <v>760</v>
      </c>
      <c r="T117" s="163"/>
      <c r="U117" s="163"/>
      <c r="V117" s="184"/>
      <c r="W117" s="14"/>
    </row>
    <row r="118" spans="1:23" s="13" customFormat="1" ht="30">
      <c r="A118" s="969"/>
      <c r="B118" s="381" t="s">
        <v>133</v>
      </c>
      <c r="C118" s="168" t="s">
        <v>335</v>
      </c>
      <c r="D118" s="94" t="s">
        <v>282</v>
      </c>
      <c r="E118" s="169">
        <v>28819.35</v>
      </c>
      <c r="F118" s="169">
        <f t="shared" si="13"/>
        <v>28819.35</v>
      </c>
      <c r="G118" s="183">
        <f t="shared" si="12"/>
        <v>0.50000017349454451</v>
      </c>
      <c r="H118" s="185">
        <v>12248.22</v>
      </c>
      <c r="I118" s="169">
        <v>2161.46</v>
      </c>
      <c r="J118" s="185">
        <v>0</v>
      </c>
      <c r="K118" s="169">
        <v>0</v>
      </c>
      <c r="L118" s="169">
        <v>0</v>
      </c>
      <c r="M118" s="169">
        <v>14409.67</v>
      </c>
      <c r="N118" s="35"/>
      <c r="O118" s="168" t="s">
        <v>714</v>
      </c>
      <c r="P118" s="168" t="s">
        <v>723</v>
      </c>
      <c r="Q118" s="168"/>
      <c r="R118" s="168" t="s">
        <v>733</v>
      </c>
      <c r="S118" s="163" t="s">
        <v>761</v>
      </c>
      <c r="T118" s="163"/>
      <c r="U118" s="163"/>
      <c r="V118" s="184"/>
      <c r="W118" s="14"/>
    </row>
    <row r="119" spans="1:23" s="13" customFormat="1">
      <c r="A119" s="969"/>
      <c r="B119" s="381" t="s">
        <v>336</v>
      </c>
      <c r="C119" s="168" t="s">
        <v>337</v>
      </c>
      <c r="D119" s="94" t="s">
        <v>282</v>
      </c>
      <c r="E119" s="169">
        <v>20871</v>
      </c>
      <c r="F119" s="169">
        <f t="shared" si="13"/>
        <v>19805</v>
      </c>
      <c r="G119" s="183">
        <f t="shared" si="12"/>
        <v>0.65</v>
      </c>
      <c r="H119" s="185">
        <v>10942.26</v>
      </c>
      <c r="I119" s="169">
        <v>1930.99</v>
      </c>
      <c r="J119" s="185">
        <v>0</v>
      </c>
      <c r="K119" s="169">
        <v>0</v>
      </c>
      <c r="L119" s="169">
        <v>0</v>
      </c>
      <c r="M119" s="169">
        <v>6931.75</v>
      </c>
      <c r="N119" s="35"/>
      <c r="O119" s="168" t="s">
        <v>714</v>
      </c>
      <c r="P119" s="168" t="s">
        <v>723</v>
      </c>
      <c r="Q119" s="168"/>
      <c r="R119" s="168" t="s">
        <v>733</v>
      </c>
      <c r="S119" s="163" t="s">
        <v>762</v>
      </c>
      <c r="T119" s="163"/>
      <c r="U119" s="163"/>
      <c r="V119" s="184"/>
      <c r="W119" s="14"/>
    </row>
    <row r="120" spans="1:23" s="13" customFormat="1" ht="30">
      <c r="A120" s="969"/>
      <c r="B120" s="381" t="s">
        <v>338</v>
      </c>
      <c r="C120" s="168" t="s">
        <v>339</v>
      </c>
      <c r="D120" s="94" t="s">
        <v>235</v>
      </c>
      <c r="E120" s="169">
        <v>64742.1</v>
      </c>
      <c r="F120" s="169">
        <f t="shared" si="13"/>
        <v>39732.800000000003</v>
      </c>
      <c r="G120" s="183">
        <f t="shared" si="12"/>
        <v>0.49999999999999989</v>
      </c>
      <c r="H120" s="185">
        <v>16886.439999999999</v>
      </c>
      <c r="I120" s="169">
        <v>2979.96</v>
      </c>
      <c r="J120" s="185">
        <v>0</v>
      </c>
      <c r="K120" s="169">
        <v>0</v>
      </c>
      <c r="L120" s="169">
        <v>0</v>
      </c>
      <c r="M120" s="169">
        <v>19866.400000000001</v>
      </c>
      <c r="N120" s="35"/>
      <c r="O120" s="168" t="s">
        <v>714</v>
      </c>
      <c r="P120" s="168" t="s">
        <v>723</v>
      </c>
      <c r="Q120" s="168"/>
      <c r="R120" s="168" t="s">
        <v>733</v>
      </c>
      <c r="S120" s="163" t="s">
        <v>763</v>
      </c>
      <c r="T120" s="163"/>
      <c r="U120" s="163"/>
      <c r="V120" s="184"/>
      <c r="W120" s="14"/>
    </row>
    <row r="121" spans="1:23" s="13" customFormat="1" ht="30">
      <c r="A121" s="969"/>
      <c r="B121" s="381" t="s">
        <v>340</v>
      </c>
      <c r="C121" s="168" t="s">
        <v>341</v>
      </c>
      <c r="D121" s="94" t="s">
        <v>149</v>
      </c>
      <c r="E121" s="169">
        <v>20324.849999999999</v>
      </c>
      <c r="F121" s="169">
        <f t="shared" si="13"/>
        <v>19670.349999999999</v>
      </c>
      <c r="G121" s="183">
        <f t="shared" si="12"/>
        <v>0.50000025418968153</v>
      </c>
      <c r="H121" s="185">
        <v>8359.9</v>
      </c>
      <c r="I121" s="169">
        <v>1475.28</v>
      </c>
      <c r="J121" s="185">
        <v>0</v>
      </c>
      <c r="K121" s="169">
        <v>0</v>
      </c>
      <c r="L121" s="169">
        <v>0</v>
      </c>
      <c r="M121" s="169">
        <v>9835.17</v>
      </c>
      <c r="N121" s="35"/>
      <c r="O121" s="168" t="s">
        <v>714</v>
      </c>
      <c r="P121" s="168" t="s">
        <v>723</v>
      </c>
      <c r="Q121" s="168"/>
      <c r="R121" s="168" t="s">
        <v>733</v>
      </c>
      <c r="S121" s="163" t="s">
        <v>764</v>
      </c>
      <c r="T121" s="163"/>
      <c r="U121" s="163"/>
      <c r="V121" s="184"/>
      <c r="W121" s="14"/>
    </row>
    <row r="122" spans="1:23" s="13" customFormat="1" ht="30">
      <c r="A122" s="969"/>
      <c r="B122" s="381" t="s">
        <v>344</v>
      </c>
      <c r="C122" s="168" t="s">
        <v>342</v>
      </c>
      <c r="D122" s="94" t="s">
        <v>343</v>
      </c>
      <c r="E122" s="169">
        <v>115991.23</v>
      </c>
      <c r="F122" s="169">
        <f t="shared" si="13"/>
        <v>106405.73000000001</v>
      </c>
      <c r="G122" s="183">
        <f t="shared" si="12"/>
        <v>0.82732029562693665</v>
      </c>
      <c r="H122" s="185">
        <v>72780.06</v>
      </c>
      <c r="I122" s="169">
        <v>12843.54</v>
      </c>
      <c r="J122" s="185">
        <v>2408.02</v>
      </c>
      <c r="K122" s="169">
        <v>0</v>
      </c>
      <c r="L122" s="169">
        <v>0</v>
      </c>
      <c r="M122" s="169">
        <v>18374.11</v>
      </c>
      <c r="N122" s="35"/>
      <c r="O122" s="168" t="s">
        <v>714</v>
      </c>
      <c r="P122" s="168" t="s">
        <v>723</v>
      </c>
      <c r="Q122" s="168"/>
      <c r="R122" s="168" t="s">
        <v>733</v>
      </c>
      <c r="S122" s="163" t="s">
        <v>765</v>
      </c>
      <c r="T122" s="163"/>
      <c r="U122" s="163"/>
      <c r="V122" s="184"/>
      <c r="W122" s="14"/>
    </row>
    <row r="123" spans="1:23" s="13" customFormat="1" ht="30">
      <c r="A123" s="969"/>
      <c r="B123" s="381" t="s">
        <v>368</v>
      </c>
      <c r="C123" s="168" t="s">
        <v>369</v>
      </c>
      <c r="D123" s="94" t="s">
        <v>318</v>
      </c>
      <c r="E123" s="169">
        <v>276410.34999999998</v>
      </c>
      <c r="F123" s="169">
        <v>153000.75</v>
      </c>
      <c r="G123" s="183">
        <v>0.57434607346696021</v>
      </c>
      <c r="H123" s="185">
        <v>74694.070000000007</v>
      </c>
      <c r="I123" s="169">
        <v>13181.31</v>
      </c>
      <c r="J123" s="185">
        <v>0</v>
      </c>
      <c r="K123" s="169">
        <v>0</v>
      </c>
      <c r="L123" s="169">
        <v>0</v>
      </c>
      <c r="M123" s="169">
        <v>65125.37</v>
      </c>
      <c r="N123" s="35"/>
      <c r="O123" s="168" t="s">
        <v>715</v>
      </c>
      <c r="P123" s="168" t="s">
        <v>724</v>
      </c>
      <c r="Q123" s="193">
        <v>42831</v>
      </c>
      <c r="R123" s="168" t="s">
        <v>734</v>
      </c>
      <c r="S123" s="163" t="s">
        <v>766</v>
      </c>
      <c r="T123" s="163"/>
      <c r="U123" s="163"/>
      <c r="V123" s="184"/>
      <c r="W123" s="14"/>
    </row>
    <row r="124" spans="1:23" s="13" customFormat="1" ht="30">
      <c r="A124" s="969"/>
      <c r="B124" s="381" t="s">
        <v>370</v>
      </c>
      <c r="C124" s="168" t="s">
        <v>371</v>
      </c>
      <c r="D124" s="94" t="s">
        <v>372</v>
      </c>
      <c r="E124" s="169">
        <v>183306.07</v>
      </c>
      <c r="F124" s="169">
        <v>181738.35</v>
      </c>
      <c r="G124" s="183">
        <v>0.50000002751207995</v>
      </c>
      <c r="H124" s="185">
        <v>77238.8</v>
      </c>
      <c r="I124" s="169">
        <v>13630.38</v>
      </c>
      <c r="J124" s="185">
        <v>0</v>
      </c>
      <c r="K124" s="169">
        <v>0</v>
      </c>
      <c r="L124" s="169">
        <v>0</v>
      </c>
      <c r="M124" s="169">
        <v>90869.17</v>
      </c>
      <c r="N124" s="35"/>
      <c r="O124" s="168" t="s">
        <v>715</v>
      </c>
      <c r="P124" s="168" t="s">
        <v>724</v>
      </c>
      <c r="Q124" s="193">
        <v>42831</v>
      </c>
      <c r="R124" s="168" t="s">
        <v>734</v>
      </c>
      <c r="S124" s="163" t="s">
        <v>767</v>
      </c>
      <c r="T124" s="163"/>
      <c r="U124" s="163"/>
      <c r="V124" s="184"/>
      <c r="W124" s="14"/>
    </row>
    <row r="125" spans="1:23" s="13" customFormat="1" ht="30">
      <c r="A125" s="969"/>
      <c r="B125" s="381" t="s">
        <v>373</v>
      </c>
      <c r="C125" s="168" t="s">
        <v>374</v>
      </c>
      <c r="D125" s="94" t="s">
        <v>375</v>
      </c>
      <c r="E125" s="169">
        <v>170822.87</v>
      </c>
      <c r="F125" s="169">
        <v>42819.96</v>
      </c>
      <c r="G125" s="183">
        <v>0.75</v>
      </c>
      <c r="H125" s="185">
        <v>24929.25</v>
      </c>
      <c r="I125" s="169">
        <v>4399.28</v>
      </c>
      <c r="J125" s="185">
        <v>2786.44</v>
      </c>
      <c r="K125" s="169">
        <v>0</v>
      </c>
      <c r="L125" s="169">
        <v>0</v>
      </c>
      <c r="M125" s="169">
        <v>10704.99</v>
      </c>
      <c r="N125" s="35"/>
      <c r="O125" s="168" t="s">
        <v>715</v>
      </c>
      <c r="P125" s="168" t="s">
        <v>724</v>
      </c>
      <c r="Q125" s="193">
        <v>42831</v>
      </c>
      <c r="R125" s="168" t="s">
        <v>734</v>
      </c>
      <c r="S125" s="163" t="s">
        <v>768</v>
      </c>
      <c r="T125" s="163"/>
      <c r="U125" s="163"/>
      <c r="V125" s="184"/>
      <c r="W125" s="14"/>
    </row>
    <row r="126" spans="1:23" s="13" customFormat="1" ht="45">
      <c r="A126" s="969"/>
      <c r="B126" s="381" t="s">
        <v>376</v>
      </c>
      <c r="C126" s="168" t="s">
        <v>377</v>
      </c>
      <c r="D126" s="94" t="s">
        <v>378</v>
      </c>
      <c r="E126" s="169">
        <v>202221.44</v>
      </c>
      <c r="F126" s="188">
        <v>201345.35</v>
      </c>
      <c r="G126" s="183">
        <v>0.49999505824197077</v>
      </c>
      <c r="H126" s="185">
        <v>85570.92</v>
      </c>
      <c r="I126" s="169">
        <v>15100.76</v>
      </c>
      <c r="J126" s="185">
        <v>0</v>
      </c>
      <c r="K126" s="169">
        <v>0</v>
      </c>
      <c r="L126" s="169">
        <v>0</v>
      </c>
      <c r="M126" s="188">
        <v>100673.67000000001</v>
      </c>
      <c r="N126" s="35"/>
      <c r="O126" s="168" t="s">
        <v>716</v>
      </c>
      <c r="P126" s="168" t="s">
        <v>725</v>
      </c>
      <c r="Q126" s="193">
        <v>42831</v>
      </c>
      <c r="R126" s="168" t="s">
        <v>734</v>
      </c>
      <c r="S126" s="163" t="s">
        <v>769</v>
      </c>
      <c r="T126" s="163"/>
      <c r="U126" s="163"/>
      <c r="V126" s="184"/>
      <c r="W126" s="14"/>
    </row>
    <row r="127" spans="1:23" s="13" customFormat="1" ht="30">
      <c r="A127" s="969"/>
      <c r="B127" s="381" t="s">
        <v>379</v>
      </c>
      <c r="C127" s="168" t="s">
        <v>380</v>
      </c>
      <c r="D127" s="94" t="s">
        <v>381</v>
      </c>
      <c r="E127" s="169">
        <v>278406.3</v>
      </c>
      <c r="F127" s="169">
        <v>274148.71999999997</v>
      </c>
      <c r="G127" s="183">
        <v>0.84999999270468973</v>
      </c>
      <c r="H127" s="185">
        <v>186727.98</v>
      </c>
      <c r="I127" s="169">
        <v>32952</v>
      </c>
      <c r="J127" s="185">
        <v>13346.43</v>
      </c>
      <c r="K127" s="169">
        <v>0</v>
      </c>
      <c r="L127" s="169">
        <v>0</v>
      </c>
      <c r="M127" s="169">
        <v>41122.309999999961</v>
      </c>
      <c r="N127" s="35"/>
      <c r="O127" s="168" t="s">
        <v>716</v>
      </c>
      <c r="P127" s="168" t="s">
        <v>725</v>
      </c>
      <c r="Q127" s="193">
        <v>42831</v>
      </c>
      <c r="R127" s="168" t="s">
        <v>734</v>
      </c>
      <c r="S127" s="163" t="s">
        <v>770</v>
      </c>
      <c r="T127" s="163"/>
      <c r="U127" s="163"/>
      <c r="V127" s="184"/>
      <c r="W127" s="14"/>
    </row>
    <row r="128" spans="1:23" s="13" customFormat="1" ht="30">
      <c r="A128" s="969"/>
      <c r="B128" s="381" t="s">
        <v>346</v>
      </c>
      <c r="C128" s="168" t="s">
        <v>347</v>
      </c>
      <c r="D128" s="94" t="s">
        <v>348</v>
      </c>
      <c r="E128" s="169">
        <v>35158.300000000003</v>
      </c>
      <c r="F128" s="169">
        <f t="shared" ref="F128:F134" si="14">SUM(H128:M128)</f>
        <v>30714.5</v>
      </c>
      <c r="G128" s="183">
        <f t="shared" ref="G128:G152" si="15">(H128+I128+J128+K128+L128)/F128</f>
        <v>0.5</v>
      </c>
      <c r="H128" s="185">
        <v>13053.66</v>
      </c>
      <c r="I128" s="169">
        <v>0</v>
      </c>
      <c r="J128" s="185">
        <v>2303.59</v>
      </c>
      <c r="K128" s="169">
        <v>0</v>
      </c>
      <c r="L128" s="169">
        <v>0</v>
      </c>
      <c r="M128" s="169">
        <v>15357.25</v>
      </c>
      <c r="N128" s="35"/>
      <c r="O128" s="168" t="s">
        <v>721</v>
      </c>
      <c r="P128" s="168" t="s">
        <v>728</v>
      </c>
      <c r="Q128" s="168"/>
      <c r="R128" s="168" t="s">
        <v>735</v>
      </c>
      <c r="S128" s="168" t="s">
        <v>839</v>
      </c>
      <c r="T128" s="163"/>
      <c r="U128" s="163"/>
      <c r="V128" s="184"/>
      <c r="W128" s="14"/>
    </row>
    <row r="129" spans="1:23" s="13" customFormat="1" ht="45">
      <c r="A129" s="969"/>
      <c r="B129" s="381" t="s">
        <v>349</v>
      </c>
      <c r="C129" s="168" t="s">
        <v>350</v>
      </c>
      <c r="D129" s="94" t="s">
        <v>348</v>
      </c>
      <c r="E129" s="169">
        <v>80743.100000000006</v>
      </c>
      <c r="F129" s="169">
        <f t="shared" si="14"/>
        <v>80743.099999999991</v>
      </c>
      <c r="G129" s="183">
        <f t="shared" si="15"/>
        <v>0.57558354831558356</v>
      </c>
      <c r="H129" s="185">
        <v>39503.24</v>
      </c>
      <c r="I129" s="169">
        <v>0</v>
      </c>
      <c r="J129" s="185">
        <v>6971.16</v>
      </c>
      <c r="K129" s="169">
        <v>0</v>
      </c>
      <c r="L129" s="169">
        <v>0</v>
      </c>
      <c r="M129" s="169">
        <v>34268.699999999997</v>
      </c>
      <c r="N129" s="35"/>
      <c r="O129" s="168" t="s">
        <v>721</v>
      </c>
      <c r="P129" s="168" t="s">
        <v>728</v>
      </c>
      <c r="Q129" s="168"/>
      <c r="R129" s="168" t="s">
        <v>382</v>
      </c>
      <c r="S129" s="168" t="s">
        <v>840</v>
      </c>
      <c r="T129" s="163"/>
      <c r="U129" s="163"/>
      <c r="V129" s="184"/>
      <c r="W129" s="14"/>
    </row>
    <row r="130" spans="1:23" s="13" customFormat="1" ht="30">
      <c r="A130" s="969"/>
      <c r="B130" s="381" t="s">
        <v>351</v>
      </c>
      <c r="C130" s="168" t="s">
        <v>352</v>
      </c>
      <c r="D130" s="94" t="s">
        <v>353</v>
      </c>
      <c r="E130" s="169">
        <v>74041.55</v>
      </c>
      <c r="F130" s="169">
        <f t="shared" si="14"/>
        <v>74041.549999999988</v>
      </c>
      <c r="G130" s="183">
        <f t="shared" si="15"/>
        <v>0.50000006752965065</v>
      </c>
      <c r="H130" s="185">
        <v>31467.66</v>
      </c>
      <c r="I130" s="169">
        <v>0</v>
      </c>
      <c r="J130" s="185">
        <v>5553.12</v>
      </c>
      <c r="K130" s="169">
        <v>0</v>
      </c>
      <c r="L130" s="169">
        <v>0</v>
      </c>
      <c r="M130" s="169">
        <v>37020.769999999997</v>
      </c>
      <c r="N130" s="35"/>
      <c r="O130" s="168" t="s">
        <v>721</v>
      </c>
      <c r="P130" s="168" t="s">
        <v>728</v>
      </c>
      <c r="Q130" s="168"/>
      <c r="R130" s="168" t="s">
        <v>735</v>
      </c>
      <c r="S130" s="168" t="s">
        <v>841</v>
      </c>
      <c r="T130" s="163"/>
      <c r="U130" s="163"/>
      <c r="V130" s="184"/>
      <c r="W130" s="14"/>
    </row>
    <row r="131" spans="1:23" s="13" customFormat="1" ht="45">
      <c r="A131" s="969"/>
      <c r="B131" s="381" t="s">
        <v>354</v>
      </c>
      <c r="C131" s="168" t="s">
        <v>355</v>
      </c>
      <c r="D131" s="94" t="s">
        <v>356</v>
      </c>
      <c r="E131" s="169">
        <v>58279.8</v>
      </c>
      <c r="F131" s="169">
        <f t="shared" si="14"/>
        <v>58279.8</v>
      </c>
      <c r="G131" s="183">
        <f t="shared" si="15"/>
        <v>0.57395358254489548</v>
      </c>
      <c r="H131" s="185">
        <v>28432.41</v>
      </c>
      <c r="I131" s="169">
        <v>0</v>
      </c>
      <c r="J131" s="185">
        <v>5017.49</v>
      </c>
      <c r="K131" s="169">
        <v>0</v>
      </c>
      <c r="L131" s="169">
        <v>0</v>
      </c>
      <c r="M131" s="169">
        <v>24829.9</v>
      </c>
      <c r="N131" s="35"/>
      <c r="O131" s="168" t="s">
        <v>721</v>
      </c>
      <c r="P131" s="168" t="s">
        <v>728</v>
      </c>
      <c r="Q131" s="168"/>
      <c r="R131" s="168" t="s">
        <v>735</v>
      </c>
      <c r="S131" s="168" t="s">
        <v>842</v>
      </c>
      <c r="T131" s="163"/>
      <c r="U131" s="163"/>
      <c r="V131" s="184"/>
      <c r="W131" s="14"/>
    </row>
    <row r="132" spans="1:23" s="13" customFormat="1" ht="30">
      <c r="A132" s="969"/>
      <c r="B132" s="381" t="s">
        <v>357</v>
      </c>
      <c r="C132" s="168" t="s">
        <v>358</v>
      </c>
      <c r="D132" s="94" t="s">
        <v>333</v>
      </c>
      <c r="E132" s="169">
        <v>66002.25</v>
      </c>
      <c r="F132" s="169">
        <f t="shared" si="14"/>
        <v>66002.25</v>
      </c>
      <c r="G132" s="183">
        <f t="shared" si="15"/>
        <v>0.56757277214034374</v>
      </c>
      <c r="H132" s="185">
        <v>31841.91</v>
      </c>
      <c r="I132" s="169">
        <v>0</v>
      </c>
      <c r="J132" s="185">
        <v>5619.17</v>
      </c>
      <c r="K132" s="169">
        <v>0</v>
      </c>
      <c r="L132" s="169">
        <v>0</v>
      </c>
      <c r="M132" s="169">
        <v>28541.17</v>
      </c>
      <c r="N132" s="35"/>
      <c r="O132" s="168" t="s">
        <v>721</v>
      </c>
      <c r="P132" s="168" t="s">
        <v>728</v>
      </c>
      <c r="Q132" s="168"/>
      <c r="R132" s="168" t="s">
        <v>735</v>
      </c>
      <c r="S132" s="168" t="s">
        <v>843</v>
      </c>
      <c r="T132" s="163"/>
      <c r="U132" s="163"/>
      <c r="V132" s="184"/>
      <c r="W132" s="14"/>
    </row>
    <row r="133" spans="1:23" s="13" customFormat="1">
      <c r="A133" s="969"/>
      <c r="B133" s="381" t="s">
        <v>359</v>
      </c>
      <c r="C133" s="168" t="s">
        <v>360</v>
      </c>
      <c r="D133" s="94" t="s">
        <v>76</v>
      </c>
      <c r="E133" s="169">
        <v>28182</v>
      </c>
      <c r="F133" s="169">
        <f t="shared" si="14"/>
        <v>28182</v>
      </c>
      <c r="G133" s="183">
        <f t="shared" si="15"/>
        <v>0.65</v>
      </c>
      <c r="H133" s="185">
        <v>15570.55</v>
      </c>
      <c r="I133" s="169">
        <v>0</v>
      </c>
      <c r="J133" s="185">
        <v>2747.75</v>
      </c>
      <c r="K133" s="169">
        <v>0</v>
      </c>
      <c r="L133" s="169">
        <v>0</v>
      </c>
      <c r="M133" s="169">
        <v>9863.7000000000007</v>
      </c>
      <c r="N133" s="35"/>
      <c r="O133" s="168" t="s">
        <v>721</v>
      </c>
      <c r="P133" s="168" t="s">
        <v>728</v>
      </c>
      <c r="Q133" s="168"/>
      <c r="R133" s="168" t="s">
        <v>735</v>
      </c>
      <c r="S133" s="168" t="s">
        <v>844</v>
      </c>
      <c r="T133" s="163"/>
      <c r="U133" s="163"/>
      <c r="V133" s="184"/>
      <c r="W133" s="14"/>
    </row>
    <row r="134" spans="1:23" s="13" customFormat="1" ht="30">
      <c r="A134" s="969"/>
      <c r="B134" s="381" t="s">
        <v>361</v>
      </c>
      <c r="C134" s="168" t="s">
        <v>362</v>
      </c>
      <c r="D134" s="94" t="s">
        <v>282</v>
      </c>
      <c r="E134" s="169">
        <v>106455</v>
      </c>
      <c r="F134" s="169">
        <f t="shared" si="14"/>
        <v>75725.5</v>
      </c>
      <c r="G134" s="183">
        <f t="shared" si="15"/>
        <v>0.69186641223894196</v>
      </c>
      <c r="H134" s="185">
        <v>44533.14</v>
      </c>
      <c r="I134" s="169">
        <v>0</v>
      </c>
      <c r="J134" s="185">
        <v>7858.79</v>
      </c>
      <c r="K134" s="169">
        <v>0</v>
      </c>
      <c r="L134" s="169">
        <v>0</v>
      </c>
      <c r="M134" s="169">
        <v>23333.57</v>
      </c>
      <c r="N134" s="35"/>
      <c r="O134" s="168" t="s">
        <v>721</v>
      </c>
      <c r="P134" s="168" t="s">
        <v>728</v>
      </c>
      <c r="Q134" s="168"/>
      <c r="R134" s="168" t="s">
        <v>735</v>
      </c>
      <c r="S134" s="168" t="s">
        <v>845</v>
      </c>
      <c r="T134" s="163"/>
      <c r="U134" s="163"/>
      <c r="V134" s="184"/>
      <c r="W134" s="14"/>
    </row>
    <row r="135" spans="1:23" s="13" customFormat="1" ht="45">
      <c r="A135" s="969"/>
      <c r="B135" s="381" t="s">
        <v>385</v>
      </c>
      <c r="C135" s="168" t="s">
        <v>386</v>
      </c>
      <c r="D135" s="94" t="s">
        <v>221</v>
      </c>
      <c r="E135" s="169">
        <v>103617.15</v>
      </c>
      <c r="F135" s="169">
        <f t="shared" ref="F135:F155" si="16">SUM(H135:M135)</f>
        <v>47948.36</v>
      </c>
      <c r="G135" s="183">
        <f t="shared" si="15"/>
        <v>0.74999999999999989</v>
      </c>
      <c r="H135" s="185">
        <v>27966.07</v>
      </c>
      <c r="I135" s="169">
        <v>0</v>
      </c>
      <c r="J135" s="185">
        <v>7995.2</v>
      </c>
      <c r="K135" s="169">
        <v>0</v>
      </c>
      <c r="L135" s="169">
        <v>0</v>
      </c>
      <c r="M135" s="169">
        <v>11987.09</v>
      </c>
      <c r="N135" s="35"/>
      <c r="O135" s="168" t="s">
        <v>735</v>
      </c>
      <c r="P135" s="168" t="s">
        <v>880</v>
      </c>
      <c r="Q135" s="168"/>
      <c r="R135" s="168" t="s">
        <v>796</v>
      </c>
      <c r="S135" s="163" t="s">
        <v>846</v>
      </c>
      <c r="T135" s="163"/>
      <c r="U135" s="163"/>
      <c r="V135" s="184"/>
      <c r="W135" s="14"/>
    </row>
    <row r="136" spans="1:23" s="13" customFormat="1">
      <c r="A136" s="969"/>
      <c r="B136" s="381" t="s">
        <v>387</v>
      </c>
      <c r="C136" s="168" t="s">
        <v>388</v>
      </c>
      <c r="D136" s="94" t="s">
        <v>389</v>
      </c>
      <c r="E136" s="169">
        <v>10037.01</v>
      </c>
      <c r="F136" s="169">
        <f t="shared" si="16"/>
        <v>3300</v>
      </c>
      <c r="G136" s="183">
        <f t="shared" si="15"/>
        <v>0.65</v>
      </c>
      <c r="H136" s="185">
        <v>1823.25</v>
      </c>
      <c r="I136" s="169">
        <v>0</v>
      </c>
      <c r="J136" s="185">
        <v>321.75</v>
      </c>
      <c r="K136" s="169">
        <v>0</v>
      </c>
      <c r="L136" s="169">
        <v>0</v>
      </c>
      <c r="M136" s="169">
        <v>1155</v>
      </c>
      <c r="N136" s="35"/>
      <c r="O136" s="168" t="s">
        <v>735</v>
      </c>
      <c r="P136" s="168" t="s">
        <v>880</v>
      </c>
      <c r="Q136" s="168"/>
      <c r="R136" s="168" t="s">
        <v>796</v>
      </c>
      <c r="S136" s="163" t="s">
        <v>847</v>
      </c>
      <c r="T136" s="163"/>
      <c r="U136" s="163"/>
      <c r="V136" s="184"/>
      <c r="W136" s="14"/>
    </row>
    <row r="137" spans="1:23" s="13" customFormat="1">
      <c r="A137" s="969"/>
      <c r="B137" s="381" t="s">
        <v>390</v>
      </c>
      <c r="C137" s="168" t="s">
        <v>391</v>
      </c>
      <c r="D137" s="94" t="s">
        <v>392</v>
      </c>
      <c r="E137" s="169">
        <v>9100</v>
      </c>
      <c r="F137" s="169">
        <f t="shared" si="16"/>
        <v>6237</v>
      </c>
      <c r="G137" s="183">
        <f t="shared" si="15"/>
        <v>0.65</v>
      </c>
      <c r="H137" s="185">
        <v>3445.94</v>
      </c>
      <c r="I137" s="169">
        <v>0</v>
      </c>
      <c r="J137" s="185">
        <v>608.11</v>
      </c>
      <c r="K137" s="169">
        <v>0</v>
      </c>
      <c r="L137" s="169">
        <v>0</v>
      </c>
      <c r="M137" s="169">
        <v>2182.9499999999998</v>
      </c>
      <c r="N137" s="35"/>
      <c r="O137" s="168" t="s">
        <v>735</v>
      </c>
      <c r="P137" s="168" t="s">
        <v>880</v>
      </c>
      <c r="Q137" s="168"/>
      <c r="R137" s="168" t="s">
        <v>796</v>
      </c>
      <c r="S137" s="163" t="s">
        <v>848</v>
      </c>
      <c r="T137" s="163"/>
      <c r="U137" s="163"/>
      <c r="V137" s="184"/>
      <c r="W137" s="14"/>
    </row>
    <row r="138" spans="1:23" s="13" customFormat="1" ht="30">
      <c r="A138" s="969"/>
      <c r="B138" s="381" t="s">
        <v>393</v>
      </c>
      <c r="C138" s="168" t="s">
        <v>394</v>
      </c>
      <c r="D138" s="94" t="s">
        <v>395</v>
      </c>
      <c r="E138" s="169">
        <v>50990</v>
      </c>
      <c r="F138" s="169">
        <f t="shared" si="16"/>
        <v>50990</v>
      </c>
      <c r="G138" s="183">
        <f t="shared" si="15"/>
        <v>0.75</v>
      </c>
      <c r="H138" s="185">
        <v>28822.09</v>
      </c>
      <c r="I138" s="169">
        <v>0</v>
      </c>
      <c r="J138" s="185">
        <v>9420.41</v>
      </c>
      <c r="K138" s="169">
        <v>0</v>
      </c>
      <c r="L138" s="169">
        <v>0</v>
      </c>
      <c r="M138" s="169">
        <v>12747.5</v>
      </c>
      <c r="N138" s="35"/>
      <c r="O138" s="168" t="s">
        <v>735</v>
      </c>
      <c r="P138" s="168" t="s">
        <v>880</v>
      </c>
      <c r="Q138" s="168"/>
      <c r="R138" s="168" t="s">
        <v>796</v>
      </c>
      <c r="S138" s="163" t="s">
        <v>849</v>
      </c>
      <c r="T138" s="163"/>
      <c r="U138" s="163"/>
      <c r="V138" s="184"/>
      <c r="W138" s="14"/>
    </row>
    <row r="139" spans="1:23" s="13" customFormat="1" ht="30">
      <c r="A139" s="969"/>
      <c r="B139" s="381" t="s">
        <v>399</v>
      </c>
      <c r="C139" s="168" t="s">
        <v>400</v>
      </c>
      <c r="D139" s="94" t="s">
        <v>401</v>
      </c>
      <c r="E139" s="169">
        <v>145500</v>
      </c>
      <c r="F139" s="169">
        <f t="shared" si="16"/>
        <v>81000</v>
      </c>
      <c r="G139" s="183">
        <f t="shared" si="15"/>
        <v>0.75</v>
      </c>
      <c r="H139" s="185">
        <v>47158</v>
      </c>
      <c r="I139" s="169">
        <v>8322</v>
      </c>
      <c r="J139" s="185">
        <v>5270</v>
      </c>
      <c r="K139" s="169">
        <v>0</v>
      </c>
      <c r="L139" s="169">
        <v>0</v>
      </c>
      <c r="M139" s="169">
        <v>20250</v>
      </c>
      <c r="N139" s="35"/>
      <c r="O139" s="168" t="s">
        <v>717</v>
      </c>
      <c r="P139" s="195">
        <v>42920</v>
      </c>
      <c r="Q139" s="168"/>
      <c r="R139" s="195">
        <v>42937</v>
      </c>
      <c r="S139" s="163" t="s">
        <v>771</v>
      </c>
      <c r="T139" s="163"/>
      <c r="U139" s="163"/>
      <c r="V139" s="184"/>
      <c r="W139" s="14"/>
    </row>
    <row r="140" spans="1:23" s="13" customFormat="1" ht="45">
      <c r="A140" s="969"/>
      <c r="B140" s="381" t="s">
        <v>402</v>
      </c>
      <c r="C140" s="168" t="s">
        <v>403</v>
      </c>
      <c r="D140" s="94" t="s">
        <v>404</v>
      </c>
      <c r="E140" s="169">
        <v>67900</v>
      </c>
      <c r="F140" s="169">
        <f t="shared" si="16"/>
        <v>37200</v>
      </c>
      <c r="G140" s="183">
        <f t="shared" si="15"/>
        <v>0.67016129032258065</v>
      </c>
      <c r="H140" s="185">
        <v>21190.5</v>
      </c>
      <c r="I140" s="169">
        <v>0</v>
      </c>
      <c r="J140" s="185">
        <v>3739.5</v>
      </c>
      <c r="K140" s="169">
        <v>0</v>
      </c>
      <c r="L140" s="169">
        <v>0</v>
      </c>
      <c r="M140" s="169">
        <v>12270</v>
      </c>
      <c r="N140" s="35"/>
      <c r="O140" s="168" t="s">
        <v>717</v>
      </c>
      <c r="P140" s="196">
        <v>42920</v>
      </c>
      <c r="Q140" s="168"/>
      <c r="R140" s="195">
        <v>42937</v>
      </c>
      <c r="S140" s="163" t="s">
        <v>850</v>
      </c>
      <c r="T140" s="163"/>
      <c r="U140" s="163"/>
      <c r="V140" s="184"/>
      <c r="W140" s="14"/>
    </row>
    <row r="141" spans="1:23" s="13" customFormat="1" ht="45">
      <c r="A141" s="969"/>
      <c r="B141" s="381" t="s">
        <v>434</v>
      </c>
      <c r="C141" s="168" t="s">
        <v>414</v>
      </c>
      <c r="D141" s="94" t="s">
        <v>415</v>
      </c>
      <c r="E141" s="169">
        <v>525138.97</v>
      </c>
      <c r="F141" s="169">
        <f t="shared" si="16"/>
        <v>494541.07</v>
      </c>
      <c r="G141" s="183">
        <v>0.75</v>
      </c>
      <c r="H141" s="185">
        <v>304430.43</v>
      </c>
      <c r="I141" s="169">
        <v>53723.02</v>
      </c>
      <c r="J141" s="185">
        <v>12752.35</v>
      </c>
      <c r="K141" s="169">
        <v>0</v>
      </c>
      <c r="L141" s="169">
        <v>0</v>
      </c>
      <c r="M141" s="169">
        <v>123635.27</v>
      </c>
      <c r="N141" s="35"/>
      <c r="O141" s="168" t="s">
        <v>717</v>
      </c>
      <c r="P141" s="168" t="s">
        <v>419</v>
      </c>
      <c r="Q141" s="195">
        <v>42943</v>
      </c>
      <c r="R141" s="195">
        <v>42958</v>
      </c>
      <c r="S141" s="163" t="s">
        <v>772</v>
      </c>
      <c r="T141" s="163"/>
      <c r="U141" s="163"/>
      <c r="V141" s="184"/>
      <c r="W141" s="14"/>
    </row>
    <row r="142" spans="1:23" s="13" customFormat="1" ht="30">
      <c r="A142" s="969"/>
      <c r="B142" s="381" t="s">
        <v>416</v>
      </c>
      <c r="C142" s="168" t="s">
        <v>417</v>
      </c>
      <c r="D142" s="94" t="s">
        <v>418</v>
      </c>
      <c r="E142" s="169">
        <v>253756.06</v>
      </c>
      <c r="F142" s="169">
        <f t="shared" si="16"/>
        <v>215670.15</v>
      </c>
      <c r="G142" s="183">
        <v>0.75</v>
      </c>
      <c r="H142" s="185">
        <v>127888.62</v>
      </c>
      <c r="I142" s="169">
        <v>0</v>
      </c>
      <c r="J142" s="185">
        <v>33863.99</v>
      </c>
      <c r="K142" s="169">
        <v>0</v>
      </c>
      <c r="L142" s="169">
        <v>0</v>
      </c>
      <c r="M142" s="169">
        <v>53917.54</v>
      </c>
      <c r="N142" s="35"/>
      <c r="O142" s="168" t="s">
        <v>717</v>
      </c>
      <c r="P142" s="168" t="s">
        <v>419</v>
      </c>
      <c r="Q142" s="168" t="s">
        <v>436</v>
      </c>
      <c r="R142" s="195">
        <v>42958</v>
      </c>
      <c r="S142" s="163" t="s">
        <v>851</v>
      </c>
      <c r="T142" s="163"/>
      <c r="U142" s="163"/>
      <c r="V142" s="184"/>
      <c r="W142" s="14"/>
    </row>
    <row r="143" spans="1:23" s="13" customFormat="1" ht="30">
      <c r="A143" s="969"/>
      <c r="B143" s="381" t="s">
        <v>421</v>
      </c>
      <c r="C143" s="168" t="s">
        <v>422</v>
      </c>
      <c r="D143" s="94" t="s">
        <v>102</v>
      </c>
      <c r="E143" s="169">
        <v>269143</v>
      </c>
      <c r="F143" s="169">
        <f t="shared" si="16"/>
        <v>242385.78</v>
      </c>
      <c r="G143" s="183">
        <v>0.74</v>
      </c>
      <c r="H143" s="185">
        <v>136957.37</v>
      </c>
      <c r="I143" s="169">
        <v>24168.95</v>
      </c>
      <c r="J143" s="185">
        <v>19411.490000000002</v>
      </c>
      <c r="K143" s="169">
        <v>0</v>
      </c>
      <c r="L143" s="169">
        <v>0</v>
      </c>
      <c r="M143" s="169">
        <v>61847.97</v>
      </c>
      <c r="N143" s="35"/>
      <c r="O143" s="168" t="s">
        <v>717</v>
      </c>
      <c r="P143" s="168" t="s">
        <v>419</v>
      </c>
      <c r="Q143" s="168" t="s">
        <v>436</v>
      </c>
      <c r="R143" s="195">
        <v>42958</v>
      </c>
      <c r="S143" s="163" t="s">
        <v>773</v>
      </c>
      <c r="T143" s="163"/>
      <c r="U143" s="163"/>
      <c r="V143" s="184"/>
      <c r="W143" s="14"/>
    </row>
    <row r="144" spans="1:23" s="13" customFormat="1" ht="30">
      <c r="A144" s="969"/>
      <c r="B144" s="381" t="s">
        <v>423</v>
      </c>
      <c r="C144" s="168" t="s">
        <v>424</v>
      </c>
      <c r="D144" s="94" t="s">
        <v>425</v>
      </c>
      <c r="E144" s="169">
        <v>287785.33</v>
      </c>
      <c r="F144" s="169">
        <f t="shared" si="16"/>
        <v>237165.5</v>
      </c>
      <c r="G144" s="183">
        <f>(H144+I144+J144+K144)/F144</f>
        <v>0.75000002108232444</v>
      </c>
      <c r="H144" s="185">
        <v>143382.46</v>
      </c>
      <c r="I144" s="169">
        <v>0</v>
      </c>
      <c r="J144" s="185">
        <v>34491.67</v>
      </c>
      <c r="K144" s="169">
        <v>0</v>
      </c>
      <c r="L144" s="169">
        <v>0</v>
      </c>
      <c r="M144" s="169">
        <v>59291.37</v>
      </c>
      <c r="N144" s="35"/>
      <c r="O144" s="168" t="s">
        <v>717</v>
      </c>
      <c r="P144" s="168" t="s">
        <v>419</v>
      </c>
      <c r="Q144" s="195">
        <v>42943</v>
      </c>
      <c r="R144" s="195">
        <v>42958</v>
      </c>
      <c r="S144" s="163" t="s">
        <v>852</v>
      </c>
      <c r="T144" s="163"/>
      <c r="U144" s="163"/>
      <c r="V144" s="184"/>
      <c r="W144" s="14"/>
    </row>
    <row r="145" spans="1:23" s="13" customFormat="1" ht="30">
      <c r="A145" s="969"/>
      <c r="B145" s="381" t="s">
        <v>426</v>
      </c>
      <c r="C145" s="168" t="s">
        <v>427</v>
      </c>
      <c r="D145" s="94" t="s">
        <v>428</v>
      </c>
      <c r="E145" s="169">
        <v>238550</v>
      </c>
      <c r="F145" s="169">
        <f t="shared" si="16"/>
        <v>223811.95</v>
      </c>
      <c r="G145" s="183">
        <f>(H145+I145+J145+K145)/F145</f>
        <v>0.71018978209161765</v>
      </c>
      <c r="H145" s="185">
        <v>133629.1</v>
      </c>
      <c r="I145" s="169">
        <v>0</v>
      </c>
      <c r="J145" s="185">
        <v>25319.86</v>
      </c>
      <c r="K145" s="169">
        <v>0</v>
      </c>
      <c r="L145" s="169">
        <v>0</v>
      </c>
      <c r="M145" s="169">
        <v>64862.99</v>
      </c>
      <c r="N145" s="35"/>
      <c r="O145" s="168" t="s">
        <v>717</v>
      </c>
      <c r="P145" s="168" t="s">
        <v>419</v>
      </c>
      <c r="Q145" s="195">
        <v>42943</v>
      </c>
      <c r="R145" s="195">
        <v>42958</v>
      </c>
      <c r="S145" s="163" t="s">
        <v>853</v>
      </c>
      <c r="T145" s="163"/>
      <c r="U145" s="163"/>
      <c r="V145" s="184"/>
      <c r="W145" s="14"/>
    </row>
    <row r="146" spans="1:23" s="13" customFormat="1" ht="30">
      <c r="A146" s="969"/>
      <c r="B146" s="381" t="s">
        <v>431</v>
      </c>
      <c r="C146" s="168" t="s">
        <v>432</v>
      </c>
      <c r="D146" s="94" t="s">
        <v>433</v>
      </c>
      <c r="E146" s="169">
        <v>467835.49</v>
      </c>
      <c r="F146" s="169">
        <f t="shared" si="16"/>
        <v>430080.82</v>
      </c>
      <c r="G146" s="183">
        <v>0.75</v>
      </c>
      <c r="H146" s="185">
        <v>243103.19</v>
      </c>
      <c r="I146" s="169">
        <v>42900.57</v>
      </c>
      <c r="J146" s="185">
        <v>36556.86</v>
      </c>
      <c r="K146" s="169">
        <v>0</v>
      </c>
      <c r="L146" s="169">
        <v>0</v>
      </c>
      <c r="M146" s="169">
        <v>107520.2</v>
      </c>
      <c r="N146" s="35"/>
      <c r="O146" s="168" t="s">
        <v>717</v>
      </c>
      <c r="P146" s="168" t="s">
        <v>419</v>
      </c>
      <c r="Q146" s="168" t="s">
        <v>436</v>
      </c>
      <c r="R146" s="195">
        <v>42958</v>
      </c>
      <c r="S146" s="163" t="s">
        <v>773</v>
      </c>
      <c r="T146" s="163"/>
      <c r="U146" s="163"/>
      <c r="V146" s="184"/>
      <c r="W146" s="14"/>
    </row>
    <row r="147" spans="1:23" s="13" customFormat="1" ht="45">
      <c r="A147" s="969"/>
      <c r="B147" s="381" t="s">
        <v>429</v>
      </c>
      <c r="C147" s="168" t="s">
        <v>430</v>
      </c>
      <c r="D147" s="94" t="s">
        <v>170</v>
      </c>
      <c r="E147" s="169">
        <v>178206.15</v>
      </c>
      <c r="F147" s="169">
        <f t="shared" si="16"/>
        <v>171208.40000000002</v>
      </c>
      <c r="G147" s="183">
        <f>(H147+I147+J147+K147)/F147</f>
        <v>0.54761010557893186</v>
      </c>
      <c r="H147" s="185">
        <v>79692.13</v>
      </c>
      <c r="I147" s="169">
        <v>14063.32</v>
      </c>
      <c r="J147" s="185">
        <v>0</v>
      </c>
      <c r="K147" s="169">
        <v>0</v>
      </c>
      <c r="L147" s="169">
        <v>0</v>
      </c>
      <c r="M147" s="169">
        <v>77452.95</v>
      </c>
      <c r="N147" s="35"/>
      <c r="O147" s="168" t="s">
        <v>717</v>
      </c>
      <c r="P147" s="168" t="s">
        <v>419</v>
      </c>
      <c r="Q147" s="195">
        <v>42943</v>
      </c>
      <c r="R147" s="195">
        <v>42958</v>
      </c>
      <c r="S147" s="163" t="s">
        <v>774</v>
      </c>
      <c r="T147" s="163"/>
      <c r="U147" s="163"/>
      <c r="V147" s="184"/>
      <c r="W147" s="14"/>
    </row>
    <row r="148" spans="1:23" s="13" customFormat="1">
      <c r="A148" s="969"/>
      <c r="B148" s="381" t="s">
        <v>439</v>
      </c>
      <c r="C148" s="168" t="s">
        <v>440</v>
      </c>
      <c r="D148" s="94" t="s">
        <v>441</v>
      </c>
      <c r="E148" s="169">
        <v>104075</v>
      </c>
      <c r="F148" s="169">
        <f t="shared" si="16"/>
        <v>68275</v>
      </c>
      <c r="G148" s="183">
        <f>(H148+I148+J148+K148+L148)/F148</f>
        <v>0.69320761625778105</v>
      </c>
      <c r="H148" s="185">
        <v>40229.43</v>
      </c>
      <c r="I148" s="169">
        <v>0</v>
      </c>
      <c r="J148" s="185">
        <v>7099.32</v>
      </c>
      <c r="K148" s="169">
        <v>0</v>
      </c>
      <c r="L148" s="169">
        <v>0</v>
      </c>
      <c r="M148" s="169">
        <v>20946.25</v>
      </c>
      <c r="N148" s="35"/>
      <c r="O148" s="168" t="s">
        <v>718</v>
      </c>
      <c r="P148" s="195">
        <v>42947</v>
      </c>
      <c r="Q148" s="168"/>
      <c r="R148" s="195">
        <v>42958</v>
      </c>
      <c r="S148" s="163" t="s">
        <v>854</v>
      </c>
      <c r="T148" s="163"/>
      <c r="U148" s="163"/>
      <c r="V148" s="184"/>
      <c r="W148" s="14"/>
    </row>
    <row r="149" spans="1:23" s="25" customFormat="1" ht="45">
      <c r="A149" s="969"/>
      <c r="B149" s="381" t="s">
        <v>442</v>
      </c>
      <c r="C149" s="168" t="s">
        <v>443</v>
      </c>
      <c r="D149" s="94" t="s">
        <v>444</v>
      </c>
      <c r="E149" s="194">
        <v>200500</v>
      </c>
      <c r="F149" s="169">
        <f t="shared" si="16"/>
        <v>92500</v>
      </c>
      <c r="G149" s="183">
        <f>(H149+I149+J149+K149+L149)/F149</f>
        <v>0.75</v>
      </c>
      <c r="H149" s="185">
        <v>52286.05</v>
      </c>
      <c r="I149" s="169">
        <v>9226.9500000000007</v>
      </c>
      <c r="J149" s="185">
        <v>7862</v>
      </c>
      <c r="K149" s="169">
        <v>0</v>
      </c>
      <c r="L149" s="169">
        <v>0</v>
      </c>
      <c r="M149" s="169">
        <v>23125</v>
      </c>
      <c r="N149" s="35"/>
      <c r="O149" s="168" t="s">
        <v>718</v>
      </c>
      <c r="P149" s="168" t="s">
        <v>552</v>
      </c>
      <c r="Q149" s="251">
        <v>43020</v>
      </c>
      <c r="R149" s="228">
        <v>43062</v>
      </c>
      <c r="S149" s="197" t="s">
        <v>1151</v>
      </c>
      <c r="T149" s="197"/>
      <c r="U149" s="197"/>
      <c r="V149" s="94"/>
      <c r="W149" s="229"/>
    </row>
    <row r="150" spans="1:23" s="13" customFormat="1">
      <c r="A150" s="969"/>
      <c r="B150" s="381" t="s">
        <v>445</v>
      </c>
      <c r="C150" s="168" t="s">
        <v>446</v>
      </c>
      <c r="D150" s="94" t="s">
        <v>215</v>
      </c>
      <c r="E150" s="169">
        <v>76524.850000000006</v>
      </c>
      <c r="F150" s="169">
        <f t="shared" si="16"/>
        <v>51495.8</v>
      </c>
      <c r="G150" s="183">
        <f>(H150+I150+J150+K150+L150)/F150</f>
        <v>0.49999999999999994</v>
      </c>
      <c r="H150" s="185">
        <v>21885.71</v>
      </c>
      <c r="I150" s="169">
        <v>3862.19</v>
      </c>
      <c r="J150" s="185">
        <v>0</v>
      </c>
      <c r="K150" s="169">
        <v>0</v>
      </c>
      <c r="L150" s="169">
        <v>0</v>
      </c>
      <c r="M150" s="169">
        <v>25747.9</v>
      </c>
      <c r="N150" s="35"/>
      <c r="O150" s="168" t="s">
        <v>718</v>
      </c>
      <c r="P150" s="195">
        <v>42947</v>
      </c>
      <c r="Q150" s="168"/>
      <c r="R150" s="195">
        <v>42958</v>
      </c>
      <c r="S150" s="163" t="s">
        <v>776</v>
      </c>
      <c r="T150" s="163"/>
      <c r="U150" s="163"/>
      <c r="V150" s="184"/>
      <c r="W150" s="14"/>
    </row>
    <row r="151" spans="1:23" s="13" customFormat="1" ht="30">
      <c r="A151" s="969"/>
      <c r="B151" s="381" t="s">
        <v>449</v>
      </c>
      <c r="C151" s="168" t="s">
        <v>450</v>
      </c>
      <c r="D151" s="94" t="s">
        <v>451</v>
      </c>
      <c r="E151" s="169">
        <v>121706.5</v>
      </c>
      <c r="F151" s="169">
        <f>SUM(H151:M151)</f>
        <v>107506.50000000001</v>
      </c>
      <c r="G151" s="183">
        <f>(H151+I151+J151+K151+L151)/F151</f>
        <v>0.84102105454088816</v>
      </c>
      <c r="H151" s="185">
        <v>70631.490000000005</v>
      </c>
      <c r="I151" s="169">
        <v>12464.39</v>
      </c>
      <c r="J151" s="185">
        <v>7319.35</v>
      </c>
      <c r="K151" s="169">
        <v>0</v>
      </c>
      <c r="L151" s="169">
        <v>0</v>
      </c>
      <c r="M151" s="169">
        <v>17091.27</v>
      </c>
      <c r="N151" s="35"/>
      <c r="O151" s="168" t="s">
        <v>718</v>
      </c>
      <c r="P151" s="195">
        <v>42947</v>
      </c>
      <c r="Q151" s="168"/>
      <c r="R151" s="195">
        <v>42958</v>
      </c>
      <c r="S151" s="163" t="s">
        <v>777</v>
      </c>
      <c r="T151" s="163"/>
      <c r="U151" s="163"/>
      <c r="V151" s="184"/>
      <c r="W151" s="14"/>
    </row>
    <row r="152" spans="1:23" s="13" customFormat="1" ht="30">
      <c r="A152" s="969"/>
      <c r="B152" s="381" t="s">
        <v>454</v>
      </c>
      <c r="C152" s="212" t="s">
        <v>455</v>
      </c>
      <c r="D152" s="151" t="s">
        <v>456</v>
      </c>
      <c r="E152" s="169">
        <v>44772</v>
      </c>
      <c r="F152" s="169">
        <f t="shared" si="16"/>
        <v>9755</v>
      </c>
      <c r="G152" s="183">
        <f t="shared" si="15"/>
        <v>0.75</v>
      </c>
      <c r="H152" s="185">
        <v>6218.81</v>
      </c>
      <c r="I152" s="169">
        <v>0</v>
      </c>
      <c r="J152" s="185">
        <v>1097.44</v>
      </c>
      <c r="K152" s="169">
        <v>0</v>
      </c>
      <c r="L152" s="169">
        <v>0</v>
      </c>
      <c r="M152" s="169">
        <v>2438.75</v>
      </c>
      <c r="N152" s="35"/>
      <c r="O152" s="168" t="s">
        <v>884</v>
      </c>
      <c r="P152" s="195">
        <v>42992</v>
      </c>
      <c r="Q152" s="168"/>
      <c r="R152" s="195">
        <v>43024</v>
      </c>
      <c r="S152" s="163" t="s">
        <v>1179</v>
      </c>
      <c r="T152" s="163"/>
      <c r="U152" s="163"/>
      <c r="V152" s="184"/>
      <c r="W152" s="14"/>
    </row>
    <row r="153" spans="1:23" s="13" customFormat="1" ht="30">
      <c r="A153" s="969"/>
      <c r="B153" s="373" t="s">
        <v>457</v>
      </c>
      <c r="C153" s="151" t="s">
        <v>458</v>
      </c>
      <c r="D153" s="151" t="s">
        <v>459</v>
      </c>
      <c r="E153" s="219">
        <v>132374.82999999999</v>
      </c>
      <c r="F153" s="219">
        <f t="shared" si="16"/>
        <v>41822.49</v>
      </c>
      <c r="G153" s="220">
        <f>(H153+I153+J153+K153)/F153</f>
        <v>0.68026270076219753</v>
      </c>
      <c r="H153" s="219">
        <v>23372.48</v>
      </c>
      <c r="I153" s="219">
        <v>0</v>
      </c>
      <c r="J153" s="219">
        <v>5077.8</v>
      </c>
      <c r="K153" s="219">
        <v>0</v>
      </c>
      <c r="L153" s="219">
        <v>0</v>
      </c>
      <c r="M153" s="219">
        <v>13372.21</v>
      </c>
      <c r="N153" s="35"/>
      <c r="O153" s="168" t="s">
        <v>884</v>
      </c>
      <c r="P153" s="195">
        <v>42992</v>
      </c>
      <c r="Q153" s="212"/>
      <c r="R153" s="195">
        <v>43024</v>
      </c>
      <c r="S153" s="217" t="s">
        <v>1178</v>
      </c>
      <c r="T153" s="217"/>
      <c r="U153" s="217"/>
      <c r="V153" s="218"/>
      <c r="W153" s="14"/>
    </row>
    <row r="154" spans="1:23" s="13" customFormat="1" ht="30">
      <c r="A154" s="969"/>
      <c r="B154" s="373" t="s">
        <v>460</v>
      </c>
      <c r="C154" s="151" t="s">
        <v>461</v>
      </c>
      <c r="D154" s="151" t="s">
        <v>462</v>
      </c>
      <c r="E154" s="213">
        <v>119724</v>
      </c>
      <c r="F154" s="219">
        <f t="shared" si="16"/>
        <v>119724</v>
      </c>
      <c r="G154" s="220">
        <f>(H154+I154+J154+K154)/F154</f>
        <v>0.64999999999999991</v>
      </c>
      <c r="H154" s="219">
        <v>66147.509999999995</v>
      </c>
      <c r="I154" s="219">
        <v>0</v>
      </c>
      <c r="J154" s="219">
        <v>11673.09</v>
      </c>
      <c r="K154" s="219">
        <v>0</v>
      </c>
      <c r="L154" s="219">
        <v>0</v>
      </c>
      <c r="M154" s="219">
        <v>41903.4</v>
      </c>
      <c r="N154" s="35"/>
      <c r="O154" s="168" t="s">
        <v>884</v>
      </c>
      <c r="P154" s="195">
        <v>42992</v>
      </c>
      <c r="Q154" s="212"/>
      <c r="R154" s="195">
        <v>43024</v>
      </c>
      <c r="S154" s="217" t="s">
        <v>1177</v>
      </c>
      <c r="T154" s="217"/>
      <c r="U154" s="217"/>
      <c r="V154" s="218"/>
      <c r="W154" s="14"/>
    </row>
    <row r="155" spans="1:23" s="13" customFormat="1" ht="45">
      <c r="A155" s="969"/>
      <c r="B155" s="373" t="s">
        <v>463</v>
      </c>
      <c r="C155" s="151" t="s">
        <v>464</v>
      </c>
      <c r="D155" s="151" t="s">
        <v>465</v>
      </c>
      <c r="E155" s="213">
        <v>142494</v>
      </c>
      <c r="F155" s="219">
        <f t="shared" si="16"/>
        <v>69777.509999999995</v>
      </c>
      <c r="G155" s="220">
        <f>(H155+I155+J155+K155)/F155</f>
        <v>0.74999996417183701</v>
      </c>
      <c r="H155" s="219">
        <v>44158.03</v>
      </c>
      <c r="I155" s="219">
        <v>0</v>
      </c>
      <c r="J155" s="219">
        <v>8175.1</v>
      </c>
      <c r="K155" s="219">
        <v>0</v>
      </c>
      <c r="L155" s="219">
        <v>0</v>
      </c>
      <c r="M155" s="219">
        <v>17444.38</v>
      </c>
      <c r="N155" s="35"/>
      <c r="O155" s="168" t="s">
        <v>884</v>
      </c>
      <c r="P155" s="195">
        <v>42992</v>
      </c>
      <c r="Q155" s="212"/>
      <c r="R155" s="195">
        <v>43024</v>
      </c>
      <c r="S155" s="217" t="s">
        <v>1176</v>
      </c>
      <c r="T155" s="217"/>
      <c r="U155" s="217"/>
      <c r="V155" s="218"/>
      <c r="W155" s="14"/>
    </row>
    <row r="156" spans="1:23" s="13" customFormat="1" ht="30">
      <c r="A156" s="969"/>
      <c r="B156" s="382" t="s">
        <v>466</v>
      </c>
      <c r="C156" s="212" t="s">
        <v>467</v>
      </c>
      <c r="D156" s="151" t="s">
        <v>468</v>
      </c>
      <c r="E156" s="213">
        <v>127693.9</v>
      </c>
      <c r="F156" s="213">
        <v>118675.6</v>
      </c>
      <c r="G156" s="220">
        <f>(H156+I156+J156+K156)/F156</f>
        <v>0.49999999999999994</v>
      </c>
      <c r="H156" s="213">
        <v>50437.13</v>
      </c>
      <c r="I156" s="213">
        <v>0</v>
      </c>
      <c r="J156" s="213">
        <v>8900.67</v>
      </c>
      <c r="K156" s="213">
        <v>0</v>
      </c>
      <c r="L156" s="213">
        <v>0</v>
      </c>
      <c r="M156" s="213">
        <v>59337.8</v>
      </c>
      <c r="N156" s="35"/>
      <c r="O156" s="168" t="s">
        <v>884</v>
      </c>
      <c r="P156" s="195">
        <v>42992</v>
      </c>
      <c r="Q156" s="212"/>
      <c r="R156" s="195">
        <v>43024</v>
      </c>
      <c r="S156" s="217" t="s">
        <v>1172</v>
      </c>
      <c r="T156" s="217"/>
      <c r="U156" s="217"/>
      <c r="V156" s="218"/>
      <c r="W156" s="14"/>
    </row>
    <row r="157" spans="1:23" s="13" customFormat="1" ht="30">
      <c r="A157" s="969"/>
      <c r="B157" s="382" t="s">
        <v>533</v>
      </c>
      <c r="C157" s="212" t="s">
        <v>534</v>
      </c>
      <c r="D157" s="151" t="s">
        <v>535</v>
      </c>
      <c r="E157" s="213">
        <v>51448.55</v>
      </c>
      <c r="F157" s="219">
        <f>SUM(H157:M157)</f>
        <v>45137.950000000004</v>
      </c>
      <c r="G157" s="220">
        <f>(H157+I157+J157+K157)/F157</f>
        <v>0.78766115873671716</v>
      </c>
      <c r="H157" s="213">
        <v>30220.39</v>
      </c>
      <c r="I157" s="213">
        <v>0</v>
      </c>
      <c r="J157" s="213">
        <v>5333.02</v>
      </c>
      <c r="K157" s="213">
        <v>0</v>
      </c>
      <c r="L157" s="213">
        <v>2813.85</v>
      </c>
      <c r="M157" s="213">
        <v>6770.69</v>
      </c>
      <c r="N157" s="35"/>
      <c r="O157" s="251">
        <v>42983</v>
      </c>
      <c r="P157" s="251">
        <v>42999</v>
      </c>
      <c r="Q157" s="212"/>
      <c r="R157" s="212" t="s">
        <v>536</v>
      </c>
      <c r="S157" s="314">
        <v>0</v>
      </c>
      <c r="T157" s="217"/>
      <c r="U157" s="217"/>
      <c r="V157" s="218"/>
      <c r="W157" s="14"/>
    </row>
    <row r="158" spans="1:23" s="13" customFormat="1" ht="39.75" customHeight="1">
      <c r="A158" s="969"/>
      <c r="B158" s="382" t="s">
        <v>481</v>
      </c>
      <c r="C158" s="212" t="s">
        <v>538</v>
      </c>
      <c r="D158" s="151" t="s">
        <v>482</v>
      </c>
      <c r="E158" s="213">
        <v>245236</v>
      </c>
      <c r="F158" s="219">
        <f t="shared" ref="F158:F163" si="17">SUM(H158:M158)</f>
        <v>211944.89999999997</v>
      </c>
      <c r="G158" s="220">
        <f t="shared" ref="G158:G163" si="18">(H158+I158+J158+K158)/F158</f>
        <v>0.65806999838165492</v>
      </c>
      <c r="H158" s="213">
        <v>118554.89</v>
      </c>
      <c r="I158" s="213">
        <v>0</v>
      </c>
      <c r="J158" s="213">
        <v>20919.689999999999</v>
      </c>
      <c r="K158" s="213">
        <v>0</v>
      </c>
      <c r="L158" s="213">
        <v>9672.4</v>
      </c>
      <c r="M158" s="213">
        <v>62797.919999999998</v>
      </c>
      <c r="N158" s="35"/>
      <c r="O158" s="212" t="s">
        <v>719</v>
      </c>
      <c r="P158" s="251">
        <v>43006</v>
      </c>
      <c r="Q158" s="251">
        <v>43020</v>
      </c>
      <c r="R158" s="228">
        <v>43069</v>
      </c>
      <c r="S158" s="217"/>
      <c r="T158" s="217"/>
      <c r="U158" s="217"/>
      <c r="V158" s="218"/>
      <c r="W158" s="14"/>
    </row>
    <row r="159" spans="1:23" s="13" customFormat="1" ht="39.75" customHeight="1">
      <c r="A159" s="969"/>
      <c r="B159" s="382" t="s">
        <v>483</v>
      </c>
      <c r="C159" s="212" t="s">
        <v>484</v>
      </c>
      <c r="D159" s="151" t="s">
        <v>485</v>
      </c>
      <c r="E159" s="213">
        <v>618949.25</v>
      </c>
      <c r="F159" s="219">
        <f t="shared" si="17"/>
        <v>592899.58000000007</v>
      </c>
      <c r="G159" s="220">
        <f t="shared" si="18"/>
        <v>0.68409677402706193</v>
      </c>
      <c r="H159" s="213">
        <v>344760.58</v>
      </c>
      <c r="I159" s="213">
        <v>0</v>
      </c>
      <c r="J159" s="213">
        <v>60840.11</v>
      </c>
      <c r="K159" s="213">
        <v>0</v>
      </c>
      <c r="L159" s="213">
        <v>13532</v>
      </c>
      <c r="M159" s="213">
        <v>173766.89</v>
      </c>
      <c r="N159" s="35"/>
      <c r="O159" s="212" t="s">
        <v>719</v>
      </c>
      <c r="P159" s="251">
        <v>43006</v>
      </c>
      <c r="Q159" s="251">
        <v>43020</v>
      </c>
      <c r="R159" s="228">
        <v>43062</v>
      </c>
      <c r="S159" s="217"/>
      <c r="T159" s="217"/>
      <c r="U159" s="217"/>
      <c r="V159" s="218"/>
      <c r="W159" s="14"/>
    </row>
    <row r="160" spans="1:23" s="13" customFormat="1" ht="39.75" customHeight="1">
      <c r="A160" s="969"/>
      <c r="B160" s="382" t="s">
        <v>486</v>
      </c>
      <c r="C160" s="212" t="s">
        <v>487</v>
      </c>
      <c r="D160" s="151" t="s">
        <v>485</v>
      </c>
      <c r="E160" s="213">
        <v>375202.8</v>
      </c>
      <c r="F160" s="219">
        <f t="shared" si="17"/>
        <v>183033.02000000002</v>
      </c>
      <c r="G160" s="220">
        <f t="shared" si="18"/>
        <v>0.78258305523232907</v>
      </c>
      <c r="H160" s="213">
        <v>121752.75</v>
      </c>
      <c r="I160" s="213">
        <v>0</v>
      </c>
      <c r="J160" s="213">
        <v>21485.79</v>
      </c>
      <c r="K160" s="213">
        <v>0</v>
      </c>
      <c r="L160" s="213">
        <v>21485.79</v>
      </c>
      <c r="M160" s="213">
        <v>18308.689999999999</v>
      </c>
      <c r="N160" s="35"/>
      <c r="O160" s="212" t="s">
        <v>719</v>
      </c>
      <c r="P160" s="251">
        <v>43006</v>
      </c>
      <c r="Q160" s="251">
        <v>43020</v>
      </c>
      <c r="R160" s="228">
        <v>43062</v>
      </c>
      <c r="S160" s="217"/>
      <c r="T160" s="217"/>
      <c r="U160" s="217"/>
      <c r="V160" s="218"/>
      <c r="W160" s="14"/>
    </row>
    <row r="161" spans="1:23" s="13" customFormat="1" ht="39.75" customHeight="1">
      <c r="A161" s="969"/>
      <c r="B161" s="382" t="s">
        <v>488</v>
      </c>
      <c r="C161" s="212" t="s">
        <v>489</v>
      </c>
      <c r="D161" s="151" t="s">
        <v>490</v>
      </c>
      <c r="E161" s="213">
        <v>221116.99</v>
      </c>
      <c r="F161" s="219">
        <f t="shared" si="17"/>
        <v>203669.47000000003</v>
      </c>
      <c r="G161" s="220">
        <f t="shared" si="18"/>
        <v>0.60360627442100179</v>
      </c>
      <c r="H161" s="213">
        <v>104495.74</v>
      </c>
      <c r="I161" s="213">
        <v>0</v>
      </c>
      <c r="J161" s="213">
        <v>18440.43</v>
      </c>
      <c r="K161" s="213">
        <v>0</v>
      </c>
      <c r="L161" s="213">
        <v>0</v>
      </c>
      <c r="M161" s="213">
        <v>80733.3</v>
      </c>
      <c r="N161" s="35"/>
      <c r="O161" s="212" t="s">
        <v>719</v>
      </c>
      <c r="P161" s="251">
        <v>43006</v>
      </c>
      <c r="Q161" s="251">
        <v>43020</v>
      </c>
      <c r="R161" s="228">
        <v>43062</v>
      </c>
      <c r="S161" s="217" t="s">
        <v>1153</v>
      </c>
      <c r="T161" s="217"/>
      <c r="U161" s="217"/>
      <c r="V161" s="218"/>
      <c r="W161" s="14"/>
    </row>
    <row r="162" spans="1:23" s="13" customFormat="1" ht="39.75" customHeight="1">
      <c r="A162" s="969"/>
      <c r="B162" s="382" t="s">
        <v>491</v>
      </c>
      <c r="C162" s="212" t="s">
        <v>492</v>
      </c>
      <c r="D162" s="151" t="s">
        <v>506</v>
      </c>
      <c r="E162" s="213">
        <v>187668</v>
      </c>
      <c r="F162" s="219">
        <f t="shared" si="17"/>
        <v>102941.5</v>
      </c>
      <c r="G162" s="220">
        <f t="shared" si="18"/>
        <v>0.73344569488495892</v>
      </c>
      <c r="H162" s="213">
        <v>64176.77</v>
      </c>
      <c r="I162" s="213">
        <v>0</v>
      </c>
      <c r="J162" s="213">
        <v>11325.23</v>
      </c>
      <c r="K162" s="213">
        <v>0</v>
      </c>
      <c r="L162" s="213">
        <v>1704.25</v>
      </c>
      <c r="M162" s="213">
        <v>25735.25</v>
      </c>
      <c r="N162" s="35"/>
      <c r="O162" s="212" t="s">
        <v>719</v>
      </c>
      <c r="P162" s="251">
        <v>43006</v>
      </c>
      <c r="Q162" s="251">
        <v>43020</v>
      </c>
      <c r="R162" s="228">
        <v>43062</v>
      </c>
      <c r="S162" s="217" t="s">
        <v>1152</v>
      </c>
      <c r="T162" s="217"/>
      <c r="U162" s="217"/>
      <c r="V162" s="218"/>
      <c r="W162" s="14"/>
    </row>
    <row r="163" spans="1:23" s="13" customFormat="1" ht="39.75" customHeight="1">
      <c r="A163" s="969"/>
      <c r="B163" s="382" t="s">
        <v>453</v>
      </c>
      <c r="C163" s="212" t="s">
        <v>539</v>
      </c>
      <c r="D163" s="151" t="s">
        <v>318</v>
      </c>
      <c r="E163" s="213">
        <v>155144.04999999999</v>
      </c>
      <c r="F163" s="219">
        <f t="shared" si="17"/>
        <v>104380.1</v>
      </c>
      <c r="G163" s="220">
        <f t="shared" si="18"/>
        <v>0.75000004790185104</v>
      </c>
      <c r="H163" s="213">
        <v>66542.31</v>
      </c>
      <c r="I163" s="213">
        <v>11742.77</v>
      </c>
      <c r="J163" s="213">
        <v>0</v>
      </c>
      <c r="K163" s="213">
        <v>0</v>
      </c>
      <c r="L163" s="213">
        <v>0</v>
      </c>
      <c r="M163" s="213">
        <v>26095.02</v>
      </c>
      <c r="N163" s="35"/>
      <c r="O163" s="212" t="s">
        <v>719</v>
      </c>
      <c r="P163" s="251">
        <v>43006</v>
      </c>
      <c r="Q163" s="251">
        <v>43020</v>
      </c>
      <c r="R163" s="228">
        <v>43062</v>
      </c>
      <c r="S163" s="217"/>
      <c r="T163" s="217"/>
      <c r="U163" s="217"/>
      <c r="V163" s="218"/>
      <c r="W163" s="14"/>
    </row>
    <row r="164" spans="1:23" s="13" customFormat="1" ht="30">
      <c r="A164" s="969"/>
      <c r="B164" s="382" t="s">
        <v>452</v>
      </c>
      <c r="C164" s="255" t="s">
        <v>397</v>
      </c>
      <c r="D164" s="282" t="s">
        <v>540</v>
      </c>
      <c r="E164" s="256">
        <v>173700</v>
      </c>
      <c r="F164" s="219">
        <f t="shared" ref="F164:F169" si="19">SUM(H164:M164)</f>
        <v>126511.9</v>
      </c>
      <c r="G164" s="220">
        <f t="shared" ref="G164:G169" si="20">(H164+I164+J164+K164)/F164</f>
        <v>0.7500000395219738</v>
      </c>
      <c r="H164" s="256">
        <v>80651.34</v>
      </c>
      <c r="I164" s="256">
        <v>0</v>
      </c>
      <c r="J164" s="256">
        <v>14232.59</v>
      </c>
      <c r="K164" s="256">
        <v>0</v>
      </c>
      <c r="L164" s="256">
        <v>0</v>
      </c>
      <c r="M164" s="256">
        <v>31627.97</v>
      </c>
      <c r="N164" s="35"/>
      <c r="O164" s="212" t="s">
        <v>719</v>
      </c>
      <c r="P164" s="251">
        <v>43006</v>
      </c>
      <c r="Q164" s="251">
        <v>43020</v>
      </c>
      <c r="R164" s="228">
        <v>43062</v>
      </c>
      <c r="S164" s="257"/>
      <c r="T164" s="257"/>
      <c r="U164" s="257"/>
      <c r="V164" s="258"/>
      <c r="W164" s="14"/>
    </row>
    <row r="165" spans="1:23" s="13" customFormat="1" ht="30">
      <c r="A165" s="969"/>
      <c r="B165" s="382" t="s">
        <v>398</v>
      </c>
      <c r="C165" s="255" t="s">
        <v>541</v>
      </c>
      <c r="D165" s="282" t="s">
        <v>542</v>
      </c>
      <c r="E165" s="256">
        <v>164415.65</v>
      </c>
      <c r="F165" s="219">
        <f t="shared" si="19"/>
        <v>137685.65000000002</v>
      </c>
      <c r="G165" s="220">
        <f t="shared" si="20"/>
        <v>0.5859959262276061</v>
      </c>
      <c r="H165" s="256">
        <v>68580.740000000005</v>
      </c>
      <c r="I165" s="256">
        <v>0</v>
      </c>
      <c r="J165" s="256">
        <v>12102.49</v>
      </c>
      <c r="K165" s="256">
        <v>0</v>
      </c>
      <c r="L165" s="256">
        <v>0</v>
      </c>
      <c r="M165" s="256">
        <v>57002.42</v>
      </c>
      <c r="N165" s="35"/>
      <c r="O165" s="212" t="s">
        <v>719</v>
      </c>
      <c r="P165" s="251">
        <v>43006</v>
      </c>
      <c r="Q165" s="251">
        <v>43020</v>
      </c>
      <c r="R165" s="228">
        <v>43062</v>
      </c>
      <c r="S165" s="257" t="s">
        <v>841</v>
      </c>
      <c r="T165" s="257"/>
      <c r="U165" s="257"/>
      <c r="V165" s="258"/>
      <c r="W165" s="14"/>
    </row>
    <row r="166" spans="1:23" s="13" customFormat="1">
      <c r="A166" s="969"/>
      <c r="B166" s="382" t="s">
        <v>493</v>
      </c>
      <c r="C166" s="255" t="s">
        <v>494</v>
      </c>
      <c r="D166" s="282" t="s">
        <v>543</v>
      </c>
      <c r="E166" s="256">
        <v>212435</v>
      </c>
      <c r="F166" s="219">
        <f>SUM(H166:M166)</f>
        <v>135200</v>
      </c>
      <c r="G166" s="220">
        <f>(H166+I166+J166+K166)/F166</f>
        <v>0.71586168639053249</v>
      </c>
      <c r="H166" s="256">
        <v>82266.820000000007</v>
      </c>
      <c r="I166" s="256">
        <v>0</v>
      </c>
      <c r="J166" s="256">
        <v>14517.68</v>
      </c>
      <c r="K166" s="256">
        <v>0</v>
      </c>
      <c r="L166" s="256">
        <v>4615.5</v>
      </c>
      <c r="M166" s="256">
        <v>33800</v>
      </c>
      <c r="N166" s="35"/>
      <c r="O166" s="212" t="s">
        <v>719</v>
      </c>
      <c r="P166" s="251">
        <v>43006</v>
      </c>
      <c r="Q166" s="251">
        <v>43020</v>
      </c>
      <c r="R166" s="228">
        <v>43062</v>
      </c>
      <c r="S166" s="257" t="s">
        <v>1150</v>
      </c>
      <c r="T166" s="257"/>
      <c r="U166" s="257"/>
      <c r="V166" s="258"/>
      <c r="W166" s="14"/>
    </row>
    <row r="167" spans="1:23" s="13" customFormat="1" ht="30">
      <c r="A167" s="969"/>
      <c r="B167" s="382" t="s">
        <v>445</v>
      </c>
      <c r="C167" s="255" t="s">
        <v>495</v>
      </c>
      <c r="D167" s="282" t="s">
        <v>215</v>
      </c>
      <c r="E167" s="256">
        <v>158953.95000000001</v>
      </c>
      <c r="F167" s="219">
        <f>SUM(H167:M167)</f>
        <v>139653.09999999998</v>
      </c>
      <c r="G167" s="220">
        <f>(H167+I167+J167+K167)/F167</f>
        <v>0.66506794335392483</v>
      </c>
      <c r="H167" s="256">
        <v>78946.98</v>
      </c>
      <c r="I167" s="256">
        <v>0</v>
      </c>
      <c r="J167" s="256">
        <v>13931.82</v>
      </c>
      <c r="K167" s="256">
        <v>0</v>
      </c>
      <c r="L167" s="256">
        <v>0</v>
      </c>
      <c r="M167" s="256">
        <v>46774.3</v>
      </c>
      <c r="N167" s="35"/>
      <c r="O167" s="212" t="s">
        <v>719</v>
      </c>
      <c r="P167" s="251">
        <v>43006</v>
      </c>
      <c r="Q167" s="251">
        <v>43020</v>
      </c>
      <c r="R167" s="228">
        <v>43062</v>
      </c>
      <c r="S167" s="257" t="s">
        <v>1147</v>
      </c>
      <c r="T167" s="257"/>
      <c r="U167" s="257"/>
      <c r="V167" s="258"/>
      <c r="W167" s="14"/>
    </row>
    <row r="168" spans="1:23" s="13" customFormat="1" ht="39.75" customHeight="1">
      <c r="A168" s="969"/>
      <c r="B168" s="382" t="s">
        <v>496</v>
      </c>
      <c r="C168" s="255" t="s">
        <v>544</v>
      </c>
      <c r="D168" s="282" t="s">
        <v>79</v>
      </c>
      <c r="E168" s="256">
        <v>155165.6</v>
      </c>
      <c r="F168" s="219">
        <f>SUM(H168:M168)</f>
        <v>134400.85</v>
      </c>
      <c r="G168" s="220">
        <f>(H168+I168+J168+K168)/F168</f>
        <v>0.75000001860107279</v>
      </c>
      <c r="H168" s="256">
        <v>85680.54</v>
      </c>
      <c r="I168" s="256">
        <v>0</v>
      </c>
      <c r="J168" s="256">
        <v>15120.1</v>
      </c>
      <c r="K168" s="256">
        <v>0</v>
      </c>
      <c r="L168" s="256">
        <v>0</v>
      </c>
      <c r="M168" s="256">
        <v>33600.21</v>
      </c>
      <c r="N168" s="35"/>
      <c r="O168" s="212" t="s">
        <v>719</v>
      </c>
      <c r="P168" s="251">
        <v>43006</v>
      </c>
      <c r="Q168" s="251">
        <v>43020</v>
      </c>
      <c r="R168" s="228">
        <v>43062</v>
      </c>
      <c r="S168" s="257"/>
      <c r="T168" s="257"/>
      <c r="U168" s="257"/>
      <c r="V168" s="258"/>
      <c r="W168" s="14"/>
    </row>
    <row r="169" spans="1:23" s="13" customFormat="1" ht="30">
      <c r="A169" s="969"/>
      <c r="B169" s="382" t="s">
        <v>497</v>
      </c>
      <c r="C169" s="255" t="s">
        <v>545</v>
      </c>
      <c r="D169" s="282" t="s">
        <v>79</v>
      </c>
      <c r="E169" s="256">
        <v>233511.78</v>
      </c>
      <c r="F169" s="219">
        <f t="shared" si="19"/>
        <v>182500</v>
      </c>
      <c r="G169" s="220">
        <f t="shared" si="20"/>
        <v>0.7176301369863014</v>
      </c>
      <c r="H169" s="256">
        <v>111322.37</v>
      </c>
      <c r="I169" s="256">
        <v>0</v>
      </c>
      <c r="J169" s="256">
        <v>19645.13</v>
      </c>
      <c r="K169" s="256">
        <v>0</v>
      </c>
      <c r="L169" s="256">
        <v>5907.5</v>
      </c>
      <c r="M169" s="256">
        <v>45625</v>
      </c>
      <c r="N169" s="35"/>
      <c r="O169" s="212" t="s">
        <v>719</v>
      </c>
      <c r="P169" s="251">
        <v>43006</v>
      </c>
      <c r="Q169" s="251">
        <v>43020</v>
      </c>
      <c r="R169" s="254" t="s">
        <v>643</v>
      </c>
      <c r="S169" s="257"/>
      <c r="T169" s="257"/>
      <c r="U169" s="257"/>
      <c r="V169" s="258"/>
      <c r="W169" s="14"/>
    </row>
    <row r="170" spans="1:23" s="13" customFormat="1" ht="45">
      <c r="A170" s="969"/>
      <c r="B170" s="382" t="s">
        <v>499</v>
      </c>
      <c r="C170" s="255" t="s">
        <v>546</v>
      </c>
      <c r="D170" s="282" t="s">
        <v>306</v>
      </c>
      <c r="E170" s="256">
        <v>270627.84999999998</v>
      </c>
      <c r="F170" s="219">
        <f>SUM(H170:M170)</f>
        <v>242778.25</v>
      </c>
      <c r="G170" s="220">
        <f>(H170+I170+J170+K170)/F170</f>
        <v>0.66420027329466291</v>
      </c>
      <c r="H170" s="256">
        <v>137065.37</v>
      </c>
      <c r="I170" s="256">
        <v>0</v>
      </c>
      <c r="J170" s="256">
        <v>24188.01</v>
      </c>
      <c r="K170" s="256">
        <v>0</v>
      </c>
      <c r="L170" s="256">
        <v>0</v>
      </c>
      <c r="M170" s="256">
        <v>81524.87</v>
      </c>
      <c r="N170" s="35"/>
      <c r="O170" s="212" t="s">
        <v>719</v>
      </c>
      <c r="P170" s="251">
        <v>43006</v>
      </c>
      <c r="Q170" s="251">
        <v>43020</v>
      </c>
      <c r="R170" s="228">
        <v>43062</v>
      </c>
      <c r="S170" s="257" t="s">
        <v>1149</v>
      </c>
      <c r="T170" s="257"/>
      <c r="U170" s="257"/>
      <c r="V170" s="258"/>
      <c r="W170" s="14"/>
    </row>
    <row r="171" spans="1:23" s="13" customFormat="1">
      <c r="A171" s="969"/>
      <c r="B171" s="382" t="s">
        <v>547</v>
      </c>
      <c r="C171" s="255" t="s">
        <v>548</v>
      </c>
      <c r="D171" s="282" t="s">
        <v>549</v>
      </c>
      <c r="E171" s="256">
        <v>272624.61</v>
      </c>
      <c r="F171" s="219">
        <f>SUM(H171:M171)</f>
        <v>162127.04000000001</v>
      </c>
      <c r="G171" s="220">
        <f>(H171+I171+J171+K171)/F171</f>
        <v>0.63749995065597931</v>
      </c>
      <c r="H171" s="256">
        <v>103355.98</v>
      </c>
      <c r="I171" s="256">
        <v>0</v>
      </c>
      <c r="J171" s="256">
        <v>0</v>
      </c>
      <c r="K171" s="256">
        <v>0</v>
      </c>
      <c r="L171" s="256">
        <v>18239.3</v>
      </c>
      <c r="M171" s="256">
        <v>40531.760000000002</v>
      </c>
      <c r="N171" s="35"/>
      <c r="O171" s="212" t="s">
        <v>719</v>
      </c>
      <c r="P171" s="251">
        <v>43006</v>
      </c>
      <c r="Q171" s="251">
        <v>43020</v>
      </c>
      <c r="R171" s="228">
        <v>43069</v>
      </c>
      <c r="S171" s="257" t="s">
        <v>1157</v>
      </c>
      <c r="T171" s="257"/>
      <c r="U171" s="257"/>
      <c r="V171" s="258"/>
      <c r="W171" s="14"/>
    </row>
    <row r="172" spans="1:23" s="13" customFormat="1" ht="30">
      <c r="A172" s="969"/>
      <c r="B172" s="382" t="s">
        <v>553</v>
      </c>
      <c r="C172" s="255" t="s">
        <v>554</v>
      </c>
      <c r="D172" s="282" t="s">
        <v>353</v>
      </c>
      <c r="E172" s="256">
        <v>76339.399999999994</v>
      </c>
      <c r="F172" s="219">
        <f>SUM(H172:M172)</f>
        <v>70838.899999999994</v>
      </c>
      <c r="G172" s="220">
        <f>(H172+I172+J172+K172)/F172</f>
        <v>0.6563646527543483</v>
      </c>
      <c r="H172" s="256">
        <v>39521.72</v>
      </c>
      <c r="I172" s="256">
        <v>0</v>
      </c>
      <c r="J172" s="256">
        <v>6974.43</v>
      </c>
      <c r="K172" s="256">
        <v>0</v>
      </c>
      <c r="L172" s="256">
        <v>0</v>
      </c>
      <c r="M172" s="256">
        <v>24342.75</v>
      </c>
      <c r="N172" s="35"/>
      <c r="O172" s="251">
        <v>42983</v>
      </c>
      <c r="P172" s="251">
        <v>42999</v>
      </c>
      <c r="Q172" s="251" t="s">
        <v>551</v>
      </c>
      <c r="R172" s="228">
        <v>43028</v>
      </c>
      <c r="S172" s="257" t="s">
        <v>1160</v>
      </c>
      <c r="T172" s="257"/>
      <c r="U172" s="257"/>
      <c r="V172" s="258"/>
      <c r="W172" s="14"/>
    </row>
    <row r="173" spans="1:23" s="13" customFormat="1" ht="30">
      <c r="A173" s="969"/>
      <c r="B173" s="382" t="s">
        <v>555</v>
      </c>
      <c r="C173" s="212" t="s">
        <v>556</v>
      </c>
      <c r="D173" s="151" t="s">
        <v>557</v>
      </c>
      <c r="E173" s="213">
        <v>50514.73</v>
      </c>
      <c r="F173" s="219">
        <f t="shared" ref="F173:F183" si="21">SUM(H173:M173)</f>
        <v>45760.55</v>
      </c>
      <c r="G173" s="220">
        <f t="shared" ref="G173:G183" si="22">(H173+I173+J173+K173)/F173</f>
        <v>0.58112894185056774</v>
      </c>
      <c r="H173" s="213">
        <v>22603.86</v>
      </c>
      <c r="I173" s="213">
        <v>0</v>
      </c>
      <c r="J173" s="213">
        <v>3988.92</v>
      </c>
      <c r="K173" s="213"/>
      <c r="L173" s="213">
        <v>0</v>
      </c>
      <c r="M173" s="213">
        <v>19167.77</v>
      </c>
      <c r="N173" s="35"/>
      <c r="O173" s="251">
        <v>42983</v>
      </c>
      <c r="P173" s="251">
        <v>42999</v>
      </c>
      <c r="Q173" s="251"/>
      <c r="R173" s="228">
        <v>43028</v>
      </c>
      <c r="S173" s="217" t="s">
        <v>1159</v>
      </c>
      <c r="T173" s="217"/>
      <c r="U173" s="217"/>
      <c r="V173" s="218"/>
      <c r="W173" s="14"/>
    </row>
    <row r="174" spans="1:23" s="13" customFormat="1" ht="30">
      <c r="A174" s="969"/>
      <c r="B174" s="382" t="s">
        <v>558</v>
      </c>
      <c r="C174" s="212" t="s">
        <v>559</v>
      </c>
      <c r="D174" s="151" t="s">
        <v>560</v>
      </c>
      <c r="E174" s="213">
        <v>93018.75</v>
      </c>
      <c r="F174" s="219">
        <f t="shared" si="21"/>
        <v>76367</v>
      </c>
      <c r="G174" s="220">
        <f t="shared" si="22"/>
        <v>0.65065473306532928</v>
      </c>
      <c r="H174" s="213">
        <v>42235.26</v>
      </c>
      <c r="I174" s="213">
        <v>0</v>
      </c>
      <c r="J174" s="213">
        <v>7453.29</v>
      </c>
      <c r="K174" s="213"/>
      <c r="L174" s="213">
        <v>0</v>
      </c>
      <c r="M174" s="213">
        <v>26678.45</v>
      </c>
      <c r="N174" s="35"/>
      <c r="O174" s="251">
        <v>42983</v>
      </c>
      <c r="P174" s="251">
        <v>42999</v>
      </c>
      <c r="Q174" s="251"/>
      <c r="R174" s="228">
        <v>43028</v>
      </c>
      <c r="S174" s="217" t="s">
        <v>1171</v>
      </c>
      <c r="T174" s="217"/>
      <c r="U174" s="217"/>
      <c r="V174" s="218"/>
      <c r="W174" s="14"/>
    </row>
    <row r="175" spans="1:23" s="13" customFormat="1" ht="30">
      <c r="A175" s="969"/>
      <c r="B175" s="382" t="s">
        <v>561</v>
      </c>
      <c r="C175" s="212" t="s">
        <v>562</v>
      </c>
      <c r="D175" s="151" t="s">
        <v>563</v>
      </c>
      <c r="E175" s="213">
        <v>96218.44</v>
      </c>
      <c r="F175" s="219">
        <f t="shared" si="21"/>
        <v>82000</v>
      </c>
      <c r="G175" s="220">
        <f t="shared" si="22"/>
        <v>0.66500000000000004</v>
      </c>
      <c r="H175" s="213">
        <v>46350.5</v>
      </c>
      <c r="I175" s="213">
        <v>0</v>
      </c>
      <c r="J175" s="213">
        <v>8179.5</v>
      </c>
      <c r="K175" s="213"/>
      <c r="L175" s="213">
        <v>6970</v>
      </c>
      <c r="M175" s="213">
        <v>20500</v>
      </c>
      <c r="N175" s="35"/>
      <c r="O175" s="251">
        <v>42983</v>
      </c>
      <c r="P175" s="251">
        <v>42999</v>
      </c>
      <c r="Q175" s="251"/>
      <c r="R175" s="228">
        <v>43028</v>
      </c>
      <c r="S175" s="217" t="s">
        <v>1168</v>
      </c>
      <c r="T175" s="217"/>
      <c r="U175" s="217"/>
      <c r="V175" s="218"/>
      <c r="W175" s="14"/>
    </row>
    <row r="176" spans="1:23" s="13" customFormat="1">
      <c r="A176" s="969"/>
      <c r="B176" s="382" t="s">
        <v>564</v>
      </c>
      <c r="C176" s="212" t="s">
        <v>565</v>
      </c>
      <c r="D176" s="151" t="s">
        <v>563</v>
      </c>
      <c r="E176" s="213">
        <v>99000</v>
      </c>
      <c r="F176" s="219">
        <f t="shared" si="21"/>
        <v>99000</v>
      </c>
      <c r="G176" s="220">
        <f t="shared" si="22"/>
        <v>0.65</v>
      </c>
      <c r="H176" s="213">
        <v>54697.5</v>
      </c>
      <c r="I176" s="213">
        <v>0</v>
      </c>
      <c r="J176" s="213">
        <v>9652.5</v>
      </c>
      <c r="K176" s="213"/>
      <c r="L176" s="213">
        <v>0</v>
      </c>
      <c r="M176" s="213">
        <v>34650</v>
      </c>
      <c r="N176" s="35"/>
      <c r="O176" s="251">
        <v>42983</v>
      </c>
      <c r="P176" s="251">
        <v>42999</v>
      </c>
      <c r="Q176" s="251"/>
      <c r="R176" s="228">
        <v>43028</v>
      </c>
      <c r="S176" s="217" t="s">
        <v>1167</v>
      </c>
      <c r="T176" s="217"/>
      <c r="U176" s="217"/>
      <c r="V176" s="218"/>
      <c r="W176" s="14"/>
    </row>
    <row r="177" spans="1:23" s="13" customFormat="1" ht="45">
      <c r="A177" s="969"/>
      <c r="B177" s="382" t="s">
        <v>566</v>
      </c>
      <c r="C177" s="212" t="s">
        <v>567</v>
      </c>
      <c r="D177" s="151" t="s">
        <v>568</v>
      </c>
      <c r="E177" s="213">
        <v>51057.75</v>
      </c>
      <c r="F177" s="219">
        <f t="shared" si="21"/>
        <v>40273.75</v>
      </c>
      <c r="G177" s="220">
        <f t="shared" si="22"/>
        <v>0.74464111238710085</v>
      </c>
      <c r="H177" s="213">
        <v>25491.06</v>
      </c>
      <c r="I177" s="213">
        <v>0</v>
      </c>
      <c r="J177" s="213">
        <v>4498.43</v>
      </c>
      <c r="K177" s="213"/>
      <c r="L177" s="213">
        <v>215.82</v>
      </c>
      <c r="M177" s="213">
        <v>10068.44</v>
      </c>
      <c r="N177" s="35"/>
      <c r="O177" s="251">
        <v>42983</v>
      </c>
      <c r="P177" s="251">
        <v>42999</v>
      </c>
      <c r="Q177" s="251"/>
      <c r="R177" s="228">
        <v>43028</v>
      </c>
      <c r="S177" s="217" t="s">
        <v>1170</v>
      </c>
      <c r="T177" s="217"/>
      <c r="U177" s="217"/>
      <c r="V177" s="218"/>
      <c r="W177" s="14"/>
    </row>
    <row r="178" spans="1:23" s="13" customFormat="1" ht="45">
      <c r="A178" s="969"/>
      <c r="B178" s="382" t="s">
        <v>569</v>
      </c>
      <c r="C178" s="212" t="s">
        <v>570</v>
      </c>
      <c r="D178" s="151" t="s">
        <v>526</v>
      </c>
      <c r="E178" s="213">
        <v>75640.009999999995</v>
      </c>
      <c r="F178" s="219">
        <f t="shared" si="21"/>
        <v>66570.89</v>
      </c>
      <c r="G178" s="220">
        <f t="shared" si="22"/>
        <v>0.50734292421206928</v>
      </c>
      <c r="H178" s="213">
        <v>28708.12</v>
      </c>
      <c r="I178" s="213">
        <v>0</v>
      </c>
      <c r="J178" s="213">
        <v>5066.1499999999996</v>
      </c>
      <c r="K178" s="213"/>
      <c r="L178" s="213">
        <v>9496.81</v>
      </c>
      <c r="M178" s="213">
        <v>23299.81</v>
      </c>
      <c r="N178" s="35"/>
      <c r="O178" s="251">
        <v>42983</v>
      </c>
      <c r="P178" s="251">
        <v>42999</v>
      </c>
      <c r="Q178" s="251"/>
      <c r="R178" s="228">
        <v>43028</v>
      </c>
      <c r="S178" s="217" t="s">
        <v>1161</v>
      </c>
      <c r="T178" s="217"/>
      <c r="U178" s="217"/>
      <c r="V178" s="218"/>
      <c r="W178" s="14"/>
    </row>
    <row r="179" spans="1:23" s="13" customFormat="1" ht="30">
      <c r="A179" s="969"/>
      <c r="B179" s="382" t="s">
        <v>571</v>
      </c>
      <c r="C179" s="212" t="s">
        <v>572</v>
      </c>
      <c r="D179" s="151" t="s">
        <v>526</v>
      </c>
      <c r="E179" s="213">
        <v>61094.03</v>
      </c>
      <c r="F179" s="219">
        <f t="shared" si="21"/>
        <v>29853.229999999996</v>
      </c>
      <c r="G179" s="220">
        <f t="shared" si="22"/>
        <v>0.6281899814525933</v>
      </c>
      <c r="H179" s="213">
        <v>15940.47</v>
      </c>
      <c r="I179" s="213">
        <v>0</v>
      </c>
      <c r="J179" s="213">
        <v>2813.03</v>
      </c>
      <c r="K179" s="213"/>
      <c r="L179" s="213">
        <v>651.1</v>
      </c>
      <c r="M179" s="213">
        <v>10448.629999999999</v>
      </c>
      <c r="N179" s="35"/>
      <c r="O179" s="251">
        <v>42983</v>
      </c>
      <c r="P179" s="251">
        <v>42999</v>
      </c>
      <c r="Q179" s="251"/>
      <c r="R179" s="228">
        <v>43028</v>
      </c>
      <c r="S179" s="217" t="s">
        <v>1169</v>
      </c>
      <c r="T179" s="217"/>
      <c r="U179" s="217"/>
      <c r="V179" s="218"/>
      <c r="W179" s="14"/>
    </row>
    <row r="180" spans="1:23" s="13" customFormat="1">
      <c r="A180" s="969"/>
      <c r="B180" s="382" t="s">
        <v>573</v>
      </c>
      <c r="C180" s="212" t="s">
        <v>574</v>
      </c>
      <c r="D180" s="151" t="s">
        <v>575</v>
      </c>
      <c r="E180" s="213">
        <v>69750</v>
      </c>
      <c r="F180" s="219">
        <f t="shared" si="21"/>
        <v>69750</v>
      </c>
      <c r="G180" s="220">
        <f t="shared" si="22"/>
        <v>0.75</v>
      </c>
      <c r="H180" s="213">
        <v>44465.62</v>
      </c>
      <c r="I180" s="213">
        <v>0</v>
      </c>
      <c r="J180" s="213">
        <v>7846.88</v>
      </c>
      <c r="K180" s="213"/>
      <c r="L180" s="213">
        <v>0</v>
      </c>
      <c r="M180" s="213">
        <v>17437.5</v>
      </c>
      <c r="N180" s="35"/>
      <c r="O180" s="251">
        <v>42983</v>
      </c>
      <c r="P180" s="251">
        <v>42999</v>
      </c>
      <c r="Q180" s="251"/>
      <c r="R180" s="228">
        <v>43028</v>
      </c>
      <c r="S180" s="217" t="s">
        <v>1166</v>
      </c>
      <c r="T180" s="217"/>
      <c r="U180" s="217"/>
      <c r="V180" s="218"/>
      <c r="W180" s="14"/>
    </row>
    <row r="181" spans="1:23" s="13" customFormat="1">
      <c r="A181" s="969"/>
      <c r="B181" s="382" t="s">
        <v>244</v>
      </c>
      <c r="C181" s="212" t="s">
        <v>576</v>
      </c>
      <c r="D181" s="151" t="s">
        <v>506</v>
      </c>
      <c r="E181" s="213">
        <v>116402.76</v>
      </c>
      <c r="F181" s="219">
        <f t="shared" si="21"/>
        <v>97963.33</v>
      </c>
      <c r="G181" s="220">
        <f t="shared" si="22"/>
        <v>0.40217599789635572</v>
      </c>
      <c r="H181" s="213">
        <v>33488.720000000001</v>
      </c>
      <c r="I181" s="213">
        <v>0</v>
      </c>
      <c r="J181" s="213">
        <v>5909.78</v>
      </c>
      <c r="K181" s="213"/>
      <c r="L181" s="213">
        <v>33324</v>
      </c>
      <c r="M181" s="213">
        <v>25240.83</v>
      </c>
      <c r="N181" s="35"/>
      <c r="O181" s="251">
        <v>42983</v>
      </c>
      <c r="P181" s="251">
        <v>42999</v>
      </c>
      <c r="Q181" s="251"/>
      <c r="R181" s="228">
        <v>43028</v>
      </c>
      <c r="S181" s="217" t="s">
        <v>1164</v>
      </c>
      <c r="T181" s="217"/>
      <c r="U181" s="217"/>
      <c r="V181" s="218"/>
      <c r="W181" s="14"/>
    </row>
    <row r="182" spans="1:23" s="13" customFormat="1" ht="30">
      <c r="A182" s="969"/>
      <c r="B182" s="382" t="s">
        <v>577</v>
      </c>
      <c r="C182" s="212" t="s">
        <v>578</v>
      </c>
      <c r="D182" s="151" t="s">
        <v>579</v>
      </c>
      <c r="E182" s="213">
        <v>32230</v>
      </c>
      <c r="F182" s="219">
        <f t="shared" si="21"/>
        <v>30700</v>
      </c>
      <c r="G182" s="220">
        <f t="shared" si="22"/>
        <v>0.66409446254071669</v>
      </c>
      <c r="H182" s="213">
        <v>17329.54</v>
      </c>
      <c r="I182" s="213">
        <v>0</v>
      </c>
      <c r="J182" s="213">
        <v>3058.16</v>
      </c>
      <c r="K182" s="213"/>
      <c r="L182" s="213">
        <v>1647.3</v>
      </c>
      <c r="M182" s="213">
        <v>8665</v>
      </c>
      <c r="N182" s="35"/>
      <c r="O182" s="251">
        <v>42983</v>
      </c>
      <c r="P182" s="251">
        <v>42999</v>
      </c>
      <c r="Q182" s="251"/>
      <c r="R182" s="228">
        <v>43028</v>
      </c>
      <c r="S182" s="217" t="s">
        <v>1163</v>
      </c>
      <c r="T182" s="217"/>
      <c r="U182" s="217"/>
      <c r="V182" s="218"/>
      <c r="W182" s="14"/>
    </row>
    <row r="183" spans="1:23" s="13" customFormat="1" ht="30">
      <c r="A183" s="969"/>
      <c r="B183" s="382" t="s">
        <v>533</v>
      </c>
      <c r="C183" s="212" t="s">
        <v>580</v>
      </c>
      <c r="D183" s="151" t="s">
        <v>535</v>
      </c>
      <c r="E183" s="213">
        <v>51149.35</v>
      </c>
      <c r="F183" s="219">
        <f t="shared" si="21"/>
        <v>45138.75</v>
      </c>
      <c r="G183" s="220">
        <f t="shared" si="22"/>
        <v>0.78766226357619573</v>
      </c>
      <c r="H183" s="213">
        <v>30220.97</v>
      </c>
      <c r="I183" s="213">
        <v>0</v>
      </c>
      <c r="J183" s="213">
        <v>5333.12</v>
      </c>
      <c r="K183" s="213"/>
      <c r="L183" s="213">
        <v>2813.85</v>
      </c>
      <c r="M183" s="213">
        <v>6770.81</v>
      </c>
      <c r="N183" s="35"/>
      <c r="O183" s="251">
        <v>42983</v>
      </c>
      <c r="P183" s="251">
        <v>42999</v>
      </c>
      <c r="Q183" s="251"/>
      <c r="R183" s="228">
        <v>43028</v>
      </c>
      <c r="S183" s="217" t="s">
        <v>1162</v>
      </c>
      <c r="T183" s="217"/>
      <c r="U183" s="217"/>
      <c r="V183" s="218"/>
      <c r="W183" s="14"/>
    </row>
    <row r="184" spans="1:23" s="13" customFormat="1" ht="30">
      <c r="A184" s="969"/>
      <c r="B184" s="382" t="s">
        <v>581</v>
      </c>
      <c r="C184" s="212" t="s">
        <v>582</v>
      </c>
      <c r="D184" s="151" t="s">
        <v>583</v>
      </c>
      <c r="E184" s="213">
        <v>31828</v>
      </c>
      <c r="F184" s="219">
        <f>SUM(H184:M184)</f>
        <v>31828.000000000004</v>
      </c>
      <c r="G184" s="220">
        <f>(H184+I184+J184+K184)/F184</f>
        <v>0.76865872816388081</v>
      </c>
      <c r="H184" s="213">
        <v>20795.13</v>
      </c>
      <c r="I184" s="213">
        <v>0</v>
      </c>
      <c r="J184" s="213">
        <v>3669.74</v>
      </c>
      <c r="K184" s="213"/>
      <c r="L184" s="213">
        <v>2588.9299999999998</v>
      </c>
      <c r="M184" s="213">
        <v>4774.2</v>
      </c>
      <c r="N184" s="35"/>
      <c r="O184" s="251">
        <v>42983</v>
      </c>
      <c r="P184" s="251">
        <v>42999</v>
      </c>
      <c r="Q184" s="251"/>
      <c r="R184" s="228">
        <v>43028</v>
      </c>
      <c r="S184" s="217" t="s">
        <v>1165</v>
      </c>
      <c r="T184" s="217"/>
      <c r="U184" s="217"/>
      <c r="V184" s="218"/>
      <c r="W184" s="14"/>
    </row>
    <row r="185" spans="1:23" s="13" customFormat="1" ht="45">
      <c r="A185" s="969"/>
      <c r="B185" s="382" t="s">
        <v>511</v>
      </c>
      <c r="C185" s="212" t="s">
        <v>507</v>
      </c>
      <c r="D185" s="151" t="s">
        <v>508</v>
      </c>
      <c r="E185" s="213">
        <v>4500</v>
      </c>
      <c r="F185" s="219">
        <f t="shared" ref="F185:F199" si="23">SUM(H185:M185)</f>
        <v>3210</v>
      </c>
      <c r="G185" s="220">
        <f t="shared" ref="G185:G199" si="24">(H185+I185+J185+K185)/F185</f>
        <v>0.75</v>
      </c>
      <c r="H185" s="213">
        <v>2046.37</v>
      </c>
      <c r="I185" s="213">
        <v>0</v>
      </c>
      <c r="J185" s="213">
        <v>361.13</v>
      </c>
      <c r="K185" s="213"/>
      <c r="L185" s="213">
        <v>0</v>
      </c>
      <c r="M185" s="213">
        <v>802.5</v>
      </c>
      <c r="N185" s="35"/>
      <c r="O185" s="251">
        <v>43025</v>
      </c>
      <c r="P185" s="251">
        <v>43034</v>
      </c>
      <c r="Q185" s="251"/>
      <c r="R185" s="228">
        <v>43081</v>
      </c>
      <c r="S185" s="217" t="s">
        <v>855</v>
      </c>
      <c r="T185" s="217"/>
      <c r="U185" s="217"/>
      <c r="V185" s="218"/>
      <c r="W185" s="14"/>
    </row>
    <row r="186" spans="1:23" s="13" customFormat="1" ht="45">
      <c r="A186" s="969"/>
      <c r="B186" s="382" t="s">
        <v>512</v>
      </c>
      <c r="C186" s="212" t="s">
        <v>584</v>
      </c>
      <c r="D186" s="151" t="s">
        <v>509</v>
      </c>
      <c r="E186" s="213">
        <v>69329.289999999994</v>
      </c>
      <c r="F186" s="219">
        <f t="shared" si="23"/>
        <v>69329.899999999994</v>
      </c>
      <c r="G186" s="220">
        <f t="shared" si="24"/>
        <v>0.5712268444062375</v>
      </c>
      <c r="H186" s="213">
        <v>33662.629999999997</v>
      </c>
      <c r="I186" s="213">
        <v>0</v>
      </c>
      <c r="J186" s="213">
        <v>5940.47</v>
      </c>
      <c r="K186" s="213"/>
      <c r="L186" s="213">
        <v>1317.5</v>
      </c>
      <c r="M186" s="213">
        <v>28409.3</v>
      </c>
      <c r="N186" s="35"/>
      <c r="O186" s="251">
        <v>43025</v>
      </c>
      <c r="P186" s="251">
        <v>43034</v>
      </c>
      <c r="Q186" s="251"/>
      <c r="R186" s="228">
        <v>43081</v>
      </c>
      <c r="S186" s="217" t="s">
        <v>856</v>
      </c>
      <c r="T186" s="217"/>
      <c r="U186" s="217"/>
      <c r="V186" s="218"/>
      <c r="W186" s="14"/>
    </row>
    <row r="187" spans="1:23" s="13" customFormat="1" ht="30">
      <c r="A187" s="969"/>
      <c r="B187" s="382" t="s">
        <v>513</v>
      </c>
      <c r="C187" s="212" t="s">
        <v>585</v>
      </c>
      <c r="D187" s="151" t="s">
        <v>348</v>
      </c>
      <c r="E187" s="213">
        <v>84559.43</v>
      </c>
      <c r="F187" s="219">
        <f t="shared" si="23"/>
        <v>84559.43</v>
      </c>
      <c r="G187" s="220">
        <f t="shared" si="24"/>
        <v>0.63214357050420045</v>
      </c>
      <c r="H187" s="213">
        <v>45435.64</v>
      </c>
      <c r="I187" s="213">
        <v>0</v>
      </c>
      <c r="J187" s="213">
        <v>8018.06</v>
      </c>
      <c r="K187" s="213"/>
      <c r="L187" s="213">
        <v>0</v>
      </c>
      <c r="M187" s="213">
        <v>31105.73</v>
      </c>
      <c r="N187" s="35"/>
      <c r="O187" s="251">
        <v>43025</v>
      </c>
      <c r="P187" s="251">
        <v>43034</v>
      </c>
      <c r="Q187" s="251"/>
      <c r="R187" s="228">
        <v>43081</v>
      </c>
      <c r="S187" s="217" t="s">
        <v>857</v>
      </c>
      <c r="T187" s="217"/>
      <c r="U187" s="217"/>
      <c r="V187" s="218"/>
      <c r="W187" s="14"/>
    </row>
    <row r="188" spans="1:23" s="13" customFormat="1">
      <c r="A188" s="969"/>
      <c r="B188" s="382" t="s">
        <v>518</v>
      </c>
      <c r="C188" s="212" t="s">
        <v>519</v>
      </c>
      <c r="D188" s="151" t="s">
        <v>586</v>
      </c>
      <c r="E188" s="213">
        <v>16305</v>
      </c>
      <c r="F188" s="219">
        <f t="shared" si="23"/>
        <v>12843</v>
      </c>
      <c r="G188" s="220">
        <f t="shared" si="24"/>
        <v>0.71392976718835166</v>
      </c>
      <c r="H188" s="213">
        <v>7793.65</v>
      </c>
      <c r="I188" s="213">
        <v>0</v>
      </c>
      <c r="J188" s="213">
        <v>1375.35</v>
      </c>
      <c r="K188" s="213"/>
      <c r="L188" s="213">
        <v>463.25</v>
      </c>
      <c r="M188" s="213">
        <v>3210.75</v>
      </c>
      <c r="N188" s="35"/>
      <c r="O188" s="251">
        <v>43025</v>
      </c>
      <c r="P188" s="251">
        <v>43034</v>
      </c>
      <c r="Q188" s="251"/>
      <c r="R188" s="228">
        <v>43081</v>
      </c>
      <c r="S188" s="217" t="s">
        <v>858</v>
      </c>
      <c r="T188" s="217"/>
      <c r="U188" s="217"/>
      <c r="V188" s="218"/>
      <c r="W188" s="14"/>
    </row>
    <row r="189" spans="1:23" s="13" customFormat="1">
      <c r="A189" s="969"/>
      <c r="B189" s="382" t="s">
        <v>524</v>
      </c>
      <c r="C189" s="212" t="s">
        <v>525</v>
      </c>
      <c r="D189" s="151" t="s">
        <v>587</v>
      </c>
      <c r="E189" s="213">
        <v>10400</v>
      </c>
      <c r="F189" s="219">
        <f t="shared" si="23"/>
        <v>10400</v>
      </c>
      <c r="G189" s="220">
        <f t="shared" si="24"/>
        <v>0.65</v>
      </c>
      <c r="H189" s="213">
        <v>5746</v>
      </c>
      <c r="I189" s="213">
        <v>0</v>
      </c>
      <c r="J189" s="213">
        <v>1014</v>
      </c>
      <c r="K189" s="213"/>
      <c r="L189" s="213">
        <v>0</v>
      </c>
      <c r="M189" s="213">
        <v>3640</v>
      </c>
      <c r="N189" s="35"/>
      <c r="O189" s="251">
        <v>43025</v>
      </c>
      <c r="P189" s="251">
        <v>43034</v>
      </c>
      <c r="Q189" s="251"/>
      <c r="R189" s="228">
        <v>43081</v>
      </c>
      <c r="S189" s="217" t="s">
        <v>859</v>
      </c>
      <c r="T189" s="217"/>
      <c r="U189" s="217"/>
      <c r="V189" s="218"/>
      <c r="W189" s="14"/>
    </row>
    <row r="190" spans="1:23" s="13" customFormat="1" ht="39.75" customHeight="1">
      <c r="A190" s="969"/>
      <c r="B190" s="382" t="s">
        <v>588</v>
      </c>
      <c r="C190" s="212" t="s">
        <v>589</v>
      </c>
      <c r="D190" s="151" t="s">
        <v>590</v>
      </c>
      <c r="E190" s="213">
        <v>127667.74</v>
      </c>
      <c r="F190" s="219">
        <f t="shared" si="23"/>
        <v>73200</v>
      </c>
      <c r="G190" s="220">
        <f t="shared" si="24"/>
        <v>0.66500000000000004</v>
      </c>
      <c r="H190" s="213">
        <v>41376.300000000003</v>
      </c>
      <c r="I190" s="213">
        <v>0</v>
      </c>
      <c r="J190" s="213">
        <v>7301.7</v>
      </c>
      <c r="K190" s="213"/>
      <c r="L190" s="213">
        <v>6222</v>
      </c>
      <c r="M190" s="213">
        <v>18300</v>
      </c>
      <c r="N190" s="35"/>
      <c r="O190" s="251">
        <v>43025</v>
      </c>
      <c r="P190" s="251">
        <v>43034</v>
      </c>
      <c r="Q190" s="251"/>
      <c r="R190" s="228">
        <v>43081</v>
      </c>
      <c r="S190" s="217"/>
      <c r="T190" s="217"/>
      <c r="U190" s="217"/>
      <c r="V190" s="218"/>
      <c r="W190" s="14"/>
    </row>
    <row r="191" spans="1:23" s="13" customFormat="1" ht="39.75" customHeight="1">
      <c r="A191" s="969"/>
      <c r="B191" s="382" t="s">
        <v>527</v>
      </c>
      <c r="C191" s="212" t="s">
        <v>528</v>
      </c>
      <c r="D191" s="151" t="s">
        <v>529</v>
      </c>
      <c r="E191" s="213">
        <v>130614.2</v>
      </c>
      <c r="F191" s="219">
        <f>SUM(H191:M191)</f>
        <v>49514.2</v>
      </c>
      <c r="G191" s="220">
        <f>(H191+I191+J191+K191)/F191</f>
        <v>0.61535377730024921</v>
      </c>
      <c r="H191" s="213">
        <v>25898.43</v>
      </c>
      <c r="I191" s="213">
        <v>0</v>
      </c>
      <c r="J191" s="213">
        <v>4570.32</v>
      </c>
      <c r="K191" s="213"/>
      <c r="L191" s="213">
        <v>6666.9</v>
      </c>
      <c r="M191" s="213">
        <v>12378.55</v>
      </c>
      <c r="N191" s="35"/>
      <c r="O191" s="251">
        <v>43025</v>
      </c>
      <c r="P191" s="251">
        <v>43048</v>
      </c>
      <c r="Q191" s="251"/>
      <c r="R191" s="228">
        <v>43076</v>
      </c>
      <c r="S191" s="217"/>
      <c r="T191" s="217"/>
      <c r="U191" s="217"/>
      <c r="V191" s="218"/>
      <c r="W191" s="14"/>
    </row>
    <row r="192" spans="1:23" s="13" customFormat="1" ht="60" customHeight="1">
      <c r="A192" s="969"/>
      <c r="B192" s="382" t="s">
        <v>504</v>
      </c>
      <c r="C192" s="212" t="s">
        <v>623</v>
      </c>
      <c r="D192" s="151" t="s">
        <v>624</v>
      </c>
      <c r="E192" s="213">
        <v>142440</v>
      </c>
      <c r="F192" s="219">
        <f>SUM(H192:M192)</f>
        <v>123130</v>
      </c>
      <c r="G192" s="220">
        <f>(H192+I192+J192+K192)/F192</f>
        <v>0.66747137172094539</v>
      </c>
      <c r="H192" s="213">
        <v>69857.88</v>
      </c>
      <c r="I192" s="213">
        <v>0</v>
      </c>
      <c r="J192" s="213">
        <v>12327.87</v>
      </c>
      <c r="K192" s="213"/>
      <c r="L192" s="213">
        <v>10161.75</v>
      </c>
      <c r="M192" s="213">
        <v>30782.5</v>
      </c>
      <c r="N192" s="35"/>
      <c r="O192" s="251">
        <v>43025</v>
      </c>
      <c r="P192" s="251">
        <v>43048</v>
      </c>
      <c r="Q192" s="251"/>
      <c r="R192" s="228">
        <v>43076</v>
      </c>
      <c r="S192" s="217" t="s">
        <v>860</v>
      </c>
      <c r="T192" s="217"/>
      <c r="U192" s="217"/>
      <c r="V192" s="218"/>
      <c r="W192" s="14"/>
    </row>
    <row r="193" spans="1:23" s="13" customFormat="1" ht="36.75" customHeight="1">
      <c r="A193" s="969"/>
      <c r="B193" s="382" t="s">
        <v>344</v>
      </c>
      <c r="C193" s="212" t="s">
        <v>625</v>
      </c>
      <c r="D193" s="151" t="s">
        <v>626</v>
      </c>
      <c r="E193" s="213">
        <v>115991.23</v>
      </c>
      <c r="F193" s="263">
        <f>SUM(H193:M193)</f>
        <v>106405.73000000001</v>
      </c>
      <c r="G193" s="220">
        <f>(H193+I193+J193+K193)/F193</f>
        <v>0.81440961873011908</v>
      </c>
      <c r="H193" s="213">
        <v>73659.16</v>
      </c>
      <c r="I193" s="213">
        <v>0</v>
      </c>
      <c r="J193" s="213">
        <v>12998.69</v>
      </c>
      <c r="K193" s="213"/>
      <c r="L193" s="213">
        <v>2408.02</v>
      </c>
      <c r="M193" s="213">
        <v>17339.86</v>
      </c>
      <c r="N193" s="35"/>
      <c r="O193" s="251">
        <v>43025</v>
      </c>
      <c r="P193" s="251">
        <v>43048</v>
      </c>
      <c r="Q193" s="251"/>
      <c r="R193" s="228">
        <v>43076</v>
      </c>
      <c r="S193" s="217" t="s">
        <v>861</v>
      </c>
      <c r="T193" s="217"/>
      <c r="U193" s="217"/>
      <c r="V193" s="218"/>
      <c r="W193" s="14"/>
    </row>
    <row r="194" spans="1:23" s="13" customFormat="1" ht="39.75" customHeight="1">
      <c r="A194" s="969"/>
      <c r="B194" s="382" t="s">
        <v>516</v>
      </c>
      <c r="C194" s="212" t="s">
        <v>591</v>
      </c>
      <c r="D194" s="151" t="s">
        <v>517</v>
      </c>
      <c r="E194" s="213">
        <v>93011.58</v>
      </c>
      <c r="F194" s="219">
        <f t="shared" si="23"/>
        <v>76404</v>
      </c>
      <c r="G194" s="220">
        <f t="shared" si="24"/>
        <v>0.77369313124967276</v>
      </c>
      <c r="H194" s="213">
        <v>50246.26</v>
      </c>
      <c r="I194" s="213">
        <v>8866.99</v>
      </c>
      <c r="J194" s="213">
        <v>0</v>
      </c>
      <c r="K194" s="213"/>
      <c r="L194" s="213">
        <v>5830.15</v>
      </c>
      <c r="M194" s="213">
        <v>11460.6</v>
      </c>
      <c r="N194" s="35"/>
      <c r="O194" s="251">
        <v>43053</v>
      </c>
      <c r="P194" s="251">
        <v>43062</v>
      </c>
      <c r="Q194" s="251"/>
      <c r="R194" s="228">
        <v>43084</v>
      </c>
      <c r="S194" s="217"/>
      <c r="T194" s="217"/>
      <c r="U194" s="217"/>
      <c r="V194" s="218"/>
      <c r="W194" s="14"/>
    </row>
    <row r="195" spans="1:23" s="13" customFormat="1" ht="60.75" customHeight="1">
      <c r="A195" s="969"/>
      <c r="B195" s="382" t="s">
        <v>592</v>
      </c>
      <c r="C195" s="212" t="s">
        <v>363</v>
      </c>
      <c r="D195" s="151" t="s">
        <v>364</v>
      </c>
      <c r="E195" s="213">
        <v>52990.53</v>
      </c>
      <c r="F195" s="219">
        <f t="shared" si="23"/>
        <v>50590.53</v>
      </c>
      <c r="G195" s="220">
        <f t="shared" si="24"/>
        <v>0.75727394039951745</v>
      </c>
      <c r="H195" s="213">
        <v>32564.25</v>
      </c>
      <c r="I195" s="213">
        <v>0</v>
      </c>
      <c r="J195" s="213">
        <v>5746.64</v>
      </c>
      <c r="K195" s="213"/>
      <c r="L195" s="213">
        <v>2930.09</v>
      </c>
      <c r="M195" s="213">
        <v>9349.5499999999993</v>
      </c>
      <c r="N195" s="35"/>
      <c r="O195" s="251">
        <v>43053</v>
      </c>
      <c r="P195" s="251">
        <v>43062</v>
      </c>
      <c r="Q195" s="251"/>
      <c r="R195" s="228">
        <v>43084</v>
      </c>
      <c r="S195" s="217" t="s">
        <v>1138</v>
      </c>
      <c r="T195" s="217"/>
      <c r="U195" s="217"/>
      <c r="V195" s="218"/>
      <c r="W195" s="14"/>
    </row>
    <row r="196" spans="1:23" s="13" customFormat="1" ht="77.25" customHeight="1">
      <c r="A196" s="969"/>
      <c r="B196" s="382" t="s">
        <v>593</v>
      </c>
      <c r="C196" s="212" t="s">
        <v>594</v>
      </c>
      <c r="D196" s="151" t="s">
        <v>595</v>
      </c>
      <c r="E196" s="213">
        <v>27160.05</v>
      </c>
      <c r="F196" s="219">
        <f t="shared" si="23"/>
        <v>24424.37</v>
      </c>
      <c r="G196" s="220">
        <f t="shared" si="24"/>
        <v>0.78004345659683338</v>
      </c>
      <c r="H196" s="213">
        <v>16194.25</v>
      </c>
      <c r="I196" s="213">
        <v>2857.82</v>
      </c>
      <c r="J196" s="213">
        <v>0</v>
      </c>
      <c r="K196" s="213"/>
      <c r="L196" s="213">
        <v>1708.64</v>
      </c>
      <c r="M196" s="213">
        <v>3663.66</v>
      </c>
      <c r="N196" s="35"/>
      <c r="O196" s="251">
        <v>43053</v>
      </c>
      <c r="P196" s="251">
        <v>43062</v>
      </c>
      <c r="Q196" s="251"/>
      <c r="R196" s="228">
        <v>43084</v>
      </c>
      <c r="S196" s="217" t="s">
        <v>1141</v>
      </c>
      <c r="T196" s="217"/>
      <c r="U196" s="217"/>
      <c r="V196" s="218"/>
      <c r="W196" s="14"/>
    </row>
    <row r="197" spans="1:23" s="13" customFormat="1" ht="80.25" customHeight="1">
      <c r="A197" s="969"/>
      <c r="B197" s="382" t="s">
        <v>577</v>
      </c>
      <c r="C197" s="212" t="s">
        <v>578</v>
      </c>
      <c r="D197" s="151" t="s">
        <v>579</v>
      </c>
      <c r="E197" s="213">
        <v>32230</v>
      </c>
      <c r="F197" s="219">
        <f t="shared" si="23"/>
        <v>30780</v>
      </c>
      <c r="G197" s="220">
        <f t="shared" si="24"/>
        <v>0.66431773879142297</v>
      </c>
      <c r="H197" s="213">
        <v>17380.54</v>
      </c>
      <c r="I197" s="213">
        <v>0</v>
      </c>
      <c r="J197" s="213">
        <v>3067.16</v>
      </c>
      <c r="K197" s="213"/>
      <c r="L197" s="213">
        <v>1647.3</v>
      </c>
      <c r="M197" s="213">
        <v>8685</v>
      </c>
      <c r="N197" s="35"/>
      <c r="O197" s="251">
        <v>43053</v>
      </c>
      <c r="P197" s="251">
        <v>43062</v>
      </c>
      <c r="Q197" s="251"/>
      <c r="R197" s="228">
        <v>43084</v>
      </c>
      <c r="S197" s="217" t="s">
        <v>1131</v>
      </c>
      <c r="T197" s="217"/>
      <c r="U197" s="217"/>
      <c r="V197" s="218"/>
      <c r="W197" s="14"/>
    </row>
    <row r="198" spans="1:23" s="13" customFormat="1" ht="70.5" customHeight="1">
      <c r="A198" s="969"/>
      <c r="B198" s="382" t="s">
        <v>293</v>
      </c>
      <c r="C198" s="212" t="s">
        <v>294</v>
      </c>
      <c r="D198" s="151" t="s">
        <v>49</v>
      </c>
      <c r="E198" s="213">
        <v>11952.38</v>
      </c>
      <c r="F198" s="219">
        <f t="shared" si="23"/>
        <v>11758.2</v>
      </c>
      <c r="G198" s="220">
        <f t="shared" si="24"/>
        <v>0.85000510282186048</v>
      </c>
      <c r="H198" s="213">
        <v>8495.35</v>
      </c>
      <c r="I198" s="213">
        <v>0</v>
      </c>
      <c r="J198" s="213">
        <v>1499.18</v>
      </c>
      <c r="K198" s="213"/>
      <c r="L198" s="213">
        <v>0</v>
      </c>
      <c r="M198" s="213">
        <v>1763.67</v>
      </c>
      <c r="N198" s="35"/>
      <c r="O198" s="251">
        <v>43053</v>
      </c>
      <c r="P198" s="251">
        <v>43062</v>
      </c>
      <c r="Q198" s="251"/>
      <c r="R198" s="228">
        <v>43084</v>
      </c>
      <c r="S198" s="217" t="s">
        <v>1142</v>
      </c>
      <c r="T198" s="217"/>
      <c r="U198" s="217"/>
      <c r="V198" s="218"/>
      <c r="W198" s="14"/>
    </row>
    <row r="199" spans="1:23" s="13" customFormat="1" ht="69.75" customHeight="1">
      <c r="A199" s="969"/>
      <c r="B199" s="382" t="s">
        <v>596</v>
      </c>
      <c r="C199" s="212" t="s">
        <v>597</v>
      </c>
      <c r="D199" s="151" t="s">
        <v>598</v>
      </c>
      <c r="E199" s="213">
        <v>66543.95</v>
      </c>
      <c r="F199" s="219">
        <f t="shared" si="23"/>
        <v>56187.280000000006</v>
      </c>
      <c r="G199" s="220">
        <f t="shared" si="24"/>
        <v>0.80686803134090124</v>
      </c>
      <c r="H199" s="213">
        <v>38535.360000000001</v>
      </c>
      <c r="I199" s="213">
        <v>0</v>
      </c>
      <c r="J199" s="213">
        <v>6800.36</v>
      </c>
      <c r="K199" s="213"/>
      <c r="L199" s="213">
        <v>1556.37</v>
      </c>
      <c r="M199" s="213">
        <v>9295.19</v>
      </c>
      <c r="N199" s="35"/>
      <c r="O199" s="251">
        <v>43053</v>
      </c>
      <c r="P199" s="251">
        <v>43062</v>
      </c>
      <c r="Q199" s="251"/>
      <c r="R199" s="228">
        <v>43084</v>
      </c>
      <c r="S199" s="217" t="s">
        <v>1129</v>
      </c>
      <c r="T199" s="217"/>
      <c r="U199" s="217"/>
      <c r="V199" s="218"/>
      <c r="W199" s="14"/>
    </row>
    <row r="200" spans="1:23" s="13" customFormat="1" ht="79.5" customHeight="1">
      <c r="A200" s="969"/>
      <c r="B200" s="382" t="s">
        <v>602</v>
      </c>
      <c r="C200" s="212" t="s">
        <v>603</v>
      </c>
      <c r="D200" s="151" t="s">
        <v>604</v>
      </c>
      <c r="E200" s="213">
        <v>22500</v>
      </c>
      <c r="F200" s="219">
        <f>SUM(H200:M200)</f>
        <v>22249.870000000003</v>
      </c>
      <c r="G200" s="220">
        <f>(H200+I200+J200+K200)/F200</f>
        <v>0.4000000898881656</v>
      </c>
      <c r="H200" s="213">
        <v>7564.95</v>
      </c>
      <c r="I200" s="213">
        <v>0</v>
      </c>
      <c r="J200" s="213">
        <v>1335</v>
      </c>
      <c r="K200" s="213"/>
      <c r="L200" s="213">
        <v>7787.45</v>
      </c>
      <c r="M200" s="213">
        <v>5562.47</v>
      </c>
      <c r="N200" s="35"/>
      <c r="O200" s="251">
        <v>43053</v>
      </c>
      <c r="P200" s="251">
        <v>43062</v>
      </c>
      <c r="Q200" s="251"/>
      <c r="R200" s="228">
        <v>43084</v>
      </c>
      <c r="S200" s="217" t="s">
        <v>935</v>
      </c>
      <c r="T200" s="217"/>
      <c r="U200" s="217"/>
      <c r="V200" s="218"/>
      <c r="W200" s="14"/>
    </row>
    <row r="201" spans="1:23" s="13" customFormat="1" ht="78" customHeight="1">
      <c r="A201" s="969"/>
      <c r="B201" s="382" t="s">
        <v>605</v>
      </c>
      <c r="C201" s="212" t="s">
        <v>606</v>
      </c>
      <c r="D201" s="151" t="s">
        <v>607</v>
      </c>
      <c r="E201" s="213">
        <v>12050</v>
      </c>
      <c r="F201" s="219">
        <f>SUM(H201:M201)</f>
        <v>12050</v>
      </c>
      <c r="G201" s="220">
        <f>(H201+I201+J201+K201)/F201</f>
        <v>0.654149377593361</v>
      </c>
      <c r="H201" s="213">
        <v>6700.12</v>
      </c>
      <c r="I201" s="213">
        <v>0</v>
      </c>
      <c r="J201" s="213">
        <v>1182.3800000000001</v>
      </c>
      <c r="K201" s="213"/>
      <c r="L201" s="213">
        <v>0</v>
      </c>
      <c r="M201" s="213">
        <v>4167.5</v>
      </c>
      <c r="N201" s="35"/>
      <c r="O201" s="251">
        <v>43053</v>
      </c>
      <c r="P201" s="251">
        <v>43062</v>
      </c>
      <c r="Q201" s="251"/>
      <c r="R201" s="228">
        <v>43084</v>
      </c>
      <c r="S201" s="217" t="s">
        <v>1130</v>
      </c>
      <c r="T201" s="217"/>
      <c r="U201" s="217"/>
      <c r="V201" s="218"/>
      <c r="W201" s="14"/>
    </row>
    <row r="202" spans="1:23" s="13" customFormat="1" ht="80.25" customHeight="1">
      <c r="A202" s="969"/>
      <c r="B202" s="382" t="s">
        <v>608</v>
      </c>
      <c r="C202" s="212" t="s">
        <v>606</v>
      </c>
      <c r="D202" s="151" t="s">
        <v>609</v>
      </c>
      <c r="E202" s="213">
        <v>6407</v>
      </c>
      <c r="F202" s="219">
        <f>SUM(H202:M202)</f>
        <v>6407</v>
      </c>
      <c r="G202" s="220">
        <f>(H202+I202+J202+K202)/F202</f>
        <v>0.6578039644139223</v>
      </c>
      <c r="H202" s="213">
        <v>3582.36</v>
      </c>
      <c r="I202" s="213">
        <v>0</v>
      </c>
      <c r="J202" s="213">
        <v>632.19000000000005</v>
      </c>
      <c r="K202" s="213"/>
      <c r="L202" s="213">
        <v>0</v>
      </c>
      <c r="M202" s="213">
        <v>2192.4499999999998</v>
      </c>
      <c r="N202" s="35"/>
      <c r="O202" s="251">
        <v>43053</v>
      </c>
      <c r="P202" s="251">
        <v>43062</v>
      </c>
      <c r="Q202" s="251"/>
      <c r="R202" s="228">
        <v>43084</v>
      </c>
      <c r="S202" s="217" t="s">
        <v>1140</v>
      </c>
      <c r="T202" s="217"/>
      <c r="U202" s="217"/>
      <c r="V202" s="218"/>
      <c r="W202" s="14"/>
    </row>
    <row r="203" spans="1:23" s="13" customFormat="1" ht="77.25" customHeight="1">
      <c r="A203" s="969"/>
      <c r="B203" s="382" t="s">
        <v>610</v>
      </c>
      <c r="C203" s="212" t="s">
        <v>611</v>
      </c>
      <c r="D203" s="151" t="s">
        <v>586</v>
      </c>
      <c r="E203" s="213">
        <v>121516.3</v>
      </c>
      <c r="F203" s="219">
        <f t="shared" ref="F203:F223" si="25">SUM(H203:M203)</f>
        <v>121516.30000000002</v>
      </c>
      <c r="G203" s="220">
        <f t="shared" ref="G203:G223" si="26">(H203+I203+J203+K203)/F203</f>
        <v>0.69021686802511262</v>
      </c>
      <c r="H203" s="213">
        <v>71291.710000000006</v>
      </c>
      <c r="I203" s="213">
        <v>12580.89</v>
      </c>
      <c r="J203" s="213">
        <v>0</v>
      </c>
      <c r="K203" s="213"/>
      <c r="L203" s="213">
        <v>7264.63</v>
      </c>
      <c r="M203" s="213">
        <v>30379.07</v>
      </c>
      <c r="N203" s="35"/>
      <c r="O203" s="251">
        <v>43053</v>
      </c>
      <c r="P203" s="251">
        <v>43062</v>
      </c>
      <c r="Q203" s="251"/>
      <c r="R203" s="228">
        <v>43084</v>
      </c>
      <c r="S203" s="217" t="s">
        <v>1136</v>
      </c>
      <c r="T203" s="217"/>
      <c r="U203" s="217"/>
      <c r="V203" s="218"/>
      <c r="W203" s="14"/>
    </row>
    <row r="204" spans="1:23" s="13" customFormat="1" ht="72.75" customHeight="1">
      <c r="A204" s="969"/>
      <c r="B204" s="382" t="s">
        <v>612</v>
      </c>
      <c r="C204" s="212" t="s">
        <v>613</v>
      </c>
      <c r="D204" s="151" t="s">
        <v>522</v>
      </c>
      <c r="E204" s="213">
        <v>142552.15</v>
      </c>
      <c r="F204" s="219">
        <f t="shared" si="25"/>
        <v>139052.15</v>
      </c>
      <c r="G204" s="220">
        <f t="shared" si="26"/>
        <v>0.62811765226211891</v>
      </c>
      <c r="H204" s="213">
        <v>74239.94</v>
      </c>
      <c r="I204" s="213">
        <v>0</v>
      </c>
      <c r="J204" s="213">
        <v>13101.17</v>
      </c>
      <c r="K204" s="213"/>
      <c r="L204" s="213">
        <v>16948</v>
      </c>
      <c r="M204" s="213">
        <v>34763.040000000001</v>
      </c>
      <c r="N204" s="35"/>
      <c r="O204" s="251">
        <v>43053</v>
      </c>
      <c r="P204" s="251">
        <v>43062</v>
      </c>
      <c r="Q204" s="251"/>
      <c r="R204" s="228">
        <v>43084</v>
      </c>
      <c r="S204" s="217" t="s">
        <v>1133</v>
      </c>
      <c r="T204" s="217"/>
      <c r="U204" s="217"/>
      <c r="V204" s="218"/>
      <c r="W204" s="14"/>
    </row>
    <row r="205" spans="1:23" s="13" customFormat="1" ht="65.25" customHeight="1">
      <c r="A205" s="969"/>
      <c r="B205" s="382" t="s">
        <v>134</v>
      </c>
      <c r="C205" s="212" t="s">
        <v>614</v>
      </c>
      <c r="D205" s="151" t="s">
        <v>615</v>
      </c>
      <c r="E205" s="213">
        <v>58999.199999999997</v>
      </c>
      <c r="F205" s="219">
        <f t="shared" si="25"/>
        <v>57893.85</v>
      </c>
      <c r="G205" s="220">
        <f t="shared" si="26"/>
        <v>0.7500000431824797</v>
      </c>
      <c r="H205" s="213">
        <v>36907.33</v>
      </c>
      <c r="I205" s="213">
        <v>0</v>
      </c>
      <c r="J205" s="213">
        <v>6513.06</v>
      </c>
      <c r="K205" s="213"/>
      <c r="L205" s="213">
        <v>0</v>
      </c>
      <c r="M205" s="213">
        <v>14473.46</v>
      </c>
      <c r="N205" s="35"/>
      <c r="O205" s="251">
        <v>43053</v>
      </c>
      <c r="P205" s="251">
        <v>43062</v>
      </c>
      <c r="Q205" s="251"/>
      <c r="R205" s="228">
        <v>43084</v>
      </c>
      <c r="S205" s="217" t="s">
        <v>1134</v>
      </c>
      <c r="T205" s="217"/>
      <c r="U205" s="217"/>
      <c r="V205" s="218"/>
      <c r="W205" s="14"/>
    </row>
    <row r="206" spans="1:23" s="13" customFormat="1" ht="67.5" customHeight="1">
      <c r="A206" s="969"/>
      <c r="B206" s="382" t="s">
        <v>642</v>
      </c>
      <c r="C206" s="212" t="s">
        <v>616</v>
      </c>
      <c r="D206" s="151" t="s">
        <v>617</v>
      </c>
      <c r="E206" s="213">
        <v>15291.9</v>
      </c>
      <c r="F206" s="219">
        <f t="shared" si="25"/>
        <v>15291.900000000001</v>
      </c>
      <c r="G206" s="220">
        <f t="shared" si="26"/>
        <v>0.5</v>
      </c>
      <c r="H206" s="213">
        <v>6499.05</v>
      </c>
      <c r="I206" s="213">
        <v>0</v>
      </c>
      <c r="J206" s="213">
        <v>1146.9000000000001</v>
      </c>
      <c r="K206" s="213"/>
      <c r="L206" s="213">
        <v>0</v>
      </c>
      <c r="M206" s="213">
        <v>7645.95</v>
      </c>
      <c r="N206" s="35"/>
      <c r="O206" s="251">
        <v>43053</v>
      </c>
      <c r="P206" s="251">
        <v>43062</v>
      </c>
      <c r="Q206" s="251"/>
      <c r="R206" s="228">
        <v>43084</v>
      </c>
      <c r="S206" s="217" t="s">
        <v>1132</v>
      </c>
      <c r="T206" s="217"/>
      <c r="U206" s="217"/>
      <c r="V206" s="218"/>
      <c r="W206" s="14"/>
    </row>
    <row r="207" spans="1:23" s="13" customFormat="1" ht="63" customHeight="1">
      <c r="A207" s="969"/>
      <c r="B207" s="382" t="s">
        <v>481</v>
      </c>
      <c r="C207" s="212" t="s">
        <v>630</v>
      </c>
      <c r="D207" s="151" t="s">
        <v>482</v>
      </c>
      <c r="E207" s="213">
        <v>245236</v>
      </c>
      <c r="F207" s="219">
        <f t="shared" si="25"/>
        <v>211934.89999999997</v>
      </c>
      <c r="G207" s="220">
        <f t="shared" si="26"/>
        <v>0.65805386465372151</v>
      </c>
      <c r="H207" s="213">
        <v>118544.89</v>
      </c>
      <c r="I207" s="213">
        <v>0</v>
      </c>
      <c r="J207" s="213">
        <v>20919.689999999999</v>
      </c>
      <c r="K207" s="213"/>
      <c r="L207" s="213">
        <v>9672.4</v>
      </c>
      <c r="M207" s="213">
        <v>62797.919999999998</v>
      </c>
      <c r="N207" s="35"/>
      <c r="O207" s="251">
        <v>42950</v>
      </c>
      <c r="P207" s="251">
        <v>42992</v>
      </c>
      <c r="Q207" s="251">
        <v>43020</v>
      </c>
      <c r="R207" s="228">
        <v>43062</v>
      </c>
      <c r="S207" s="217" t="s">
        <v>1158</v>
      </c>
      <c r="T207" s="217"/>
      <c r="U207" s="217"/>
      <c r="V207" s="218"/>
      <c r="W207" s="14"/>
    </row>
    <row r="208" spans="1:23" s="13" customFormat="1" ht="57" customHeight="1">
      <c r="A208" s="969"/>
      <c r="B208" s="382" t="s">
        <v>483</v>
      </c>
      <c r="C208" s="212" t="s">
        <v>484</v>
      </c>
      <c r="D208" s="151" t="s">
        <v>485</v>
      </c>
      <c r="E208" s="213">
        <v>618949.25</v>
      </c>
      <c r="F208" s="219">
        <f t="shared" si="25"/>
        <v>592899.58000000007</v>
      </c>
      <c r="G208" s="220">
        <f t="shared" si="26"/>
        <v>0.68409677402706193</v>
      </c>
      <c r="H208" s="213">
        <v>344760.58</v>
      </c>
      <c r="I208" s="213">
        <v>0</v>
      </c>
      <c r="J208" s="213">
        <v>60840.11</v>
      </c>
      <c r="K208" s="213"/>
      <c r="L208" s="213">
        <v>13532</v>
      </c>
      <c r="M208" s="213">
        <v>173766.89</v>
      </c>
      <c r="N208" s="35"/>
      <c r="O208" s="251">
        <v>42950</v>
      </c>
      <c r="P208" s="251">
        <v>42992</v>
      </c>
      <c r="Q208" s="251">
        <v>43020</v>
      </c>
      <c r="R208" s="228">
        <v>43062</v>
      </c>
      <c r="S208" s="217" t="s">
        <v>1156</v>
      </c>
      <c r="T208" s="217"/>
      <c r="U208" s="217"/>
      <c r="V208" s="218"/>
      <c r="W208" s="14"/>
    </row>
    <row r="209" spans="1:23" s="13" customFormat="1" ht="42.75" customHeight="1">
      <c r="A209" s="969"/>
      <c r="B209" s="382" t="s">
        <v>486</v>
      </c>
      <c r="C209" s="212" t="s">
        <v>487</v>
      </c>
      <c r="D209" s="151" t="s">
        <v>485</v>
      </c>
      <c r="E209" s="213">
        <v>375202.8</v>
      </c>
      <c r="F209" s="219">
        <f t="shared" si="25"/>
        <v>215396.31</v>
      </c>
      <c r="G209" s="220">
        <f t="shared" si="26"/>
        <v>0.66499997144797884</v>
      </c>
      <c r="H209" s="213">
        <v>121752.75</v>
      </c>
      <c r="I209" s="213">
        <v>0</v>
      </c>
      <c r="J209" s="213">
        <v>21485.79</v>
      </c>
      <c r="K209" s="213"/>
      <c r="L209" s="213">
        <v>18308.689999999999</v>
      </c>
      <c r="M209" s="213">
        <v>53849.08</v>
      </c>
      <c r="N209" s="35"/>
      <c r="O209" s="251">
        <v>42950</v>
      </c>
      <c r="P209" s="251">
        <v>42992</v>
      </c>
      <c r="Q209" s="251">
        <v>43020</v>
      </c>
      <c r="R209" s="228">
        <v>43062</v>
      </c>
      <c r="S209" s="217" t="s">
        <v>1154</v>
      </c>
      <c r="T209" s="217"/>
      <c r="U209" s="217"/>
      <c r="V209" s="218"/>
      <c r="W209" s="14"/>
    </row>
    <row r="210" spans="1:23" s="13" customFormat="1" ht="39.75" customHeight="1">
      <c r="A210" s="969"/>
      <c r="B210" s="382" t="s">
        <v>488</v>
      </c>
      <c r="C210" s="212" t="s">
        <v>489</v>
      </c>
      <c r="D210" s="151" t="s">
        <v>490</v>
      </c>
      <c r="E210" s="213">
        <v>221116.99</v>
      </c>
      <c r="F210" s="219">
        <f t="shared" si="25"/>
        <v>203669.47000000003</v>
      </c>
      <c r="G210" s="220">
        <f t="shared" si="26"/>
        <v>0.60360627442100179</v>
      </c>
      <c r="H210" s="213">
        <v>104495.74</v>
      </c>
      <c r="I210" s="213">
        <v>0</v>
      </c>
      <c r="J210" s="213">
        <v>18440.43</v>
      </c>
      <c r="K210" s="213"/>
      <c r="L210" s="213">
        <v>0</v>
      </c>
      <c r="M210" s="213">
        <v>80733.3</v>
      </c>
      <c r="N210" s="35"/>
      <c r="O210" s="251">
        <v>42950</v>
      </c>
      <c r="P210" s="251">
        <v>42992</v>
      </c>
      <c r="Q210" s="251">
        <v>43020</v>
      </c>
      <c r="R210" s="228">
        <v>43062</v>
      </c>
      <c r="S210" s="217"/>
      <c r="T210" s="217"/>
      <c r="U210" s="217"/>
      <c r="V210" s="218"/>
      <c r="W210" s="14"/>
    </row>
    <row r="211" spans="1:23" s="13" customFormat="1" ht="39.75" customHeight="1">
      <c r="A211" s="969"/>
      <c r="B211" s="382" t="s">
        <v>631</v>
      </c>
      <c r="C211" s="212" t="s">
        <v>492</v>
      </c>
      <c r="D211" s="151" t="s">
        <v>506</v>
      </c>
      <c r="E211" s="213">
        <v>187668</v>
      </c>
      <c r="F211" s="219">
        <f t="shared" si="25"/>
        <v>102941</v>
      </c>
      <c r="G211" s="220">
        <f t="shared" si="26"/>
        <v>0.73344440019040036</v>
      </c>
      <c r="H211" s="213">
        <v>64176.27</v>
      </c>
      <c r="I211" s="213">
        <v>0</v>
      </c>
      <c r="J211" s="213">
        <v>11325.23</v>
      </c>
      <c r="K211" s="213"/>
      <c r="L211" s="213">
        <v>1704.25</v>
      </c>
      <c r="M211" s="213">
        <v>25735.25</v>
      </c>
      <c r="N211" s="35"/>
      <c r="O211" s="251">
        <v>42950</v>
      </c>
      <c r="P211" s="251">
        <v>42992</v>
      </c>
      <c r="Q211" s="251">
        <v>43020</v>
      </c>
      <c r="R211" s="228">
        <v>43062</v>
      </c>
      <c r="S211" s="217"/>
      <c r="T211" s="217"/>
      <c r="U211" s="217"/>
      <c r="V211" s="218"/>
      <c r="W211" s="14"/>
    </row>
    <row r="212" spans="1:23" s="13" customFormat="1" ht="39.75" customHeight="1">
      <c r="A212" s="969"/>
      <c r="B212" s="382" t="s">
        <v>453</v>
      </c>
      <c r="C212" s="212" t="s">
        <v>317</v>
      </c>
      <c r="D212" s="151" t="s">
        <v>318</v>
      </c>
      <c r="E212" s="213">
        <v>155144.04999999999</v>
      </c>
      <c r="F212" s="219">
        <f t="shared" si="25"/>
        <v>104380.1</v>
      </c>
      <c r="G212" s="220">
        <f t="shared" si="26"/>
        <v>0.75000004790185104</v>
      </c>
      <c r="H212" s="213">
        <v>66542.31</v>
      </c>
      <c r="I212" s="213">
        <v>11742.77</v>
      </c>
      <c r="J212" s="213">
        <v>0</v>
      </c>
      <c r="K212" s="213"/>
      <c r="L212" s="213">
        <v>0</v>
      </c>
      <c r="M212" s="213">
        <v>26095.02</v>
      </c>
      <c r="N212" s="35"/>
      <c r="O212" s="251">
        <v>42950</v>
      </c>
      <c r="P212" s="251">
        <v>42992</v>
      </c>
      <c r="Q212" s="251">
        <v>43020</v>
      </c>
      <c r="R212" s="228">
        <v>43062</v>
      </c>
      <c r="S212" s="217"/>
      <c r="T212" s="217"/>
      <c r="U212" s="217"/>
      <c r="V212" s="218"/>
      <c r="W212" s="14"/>
    </row>
    <row r="213" spans="1:23" s="13" customFormat="1" ht="40.5" customHeight="1">
      <c r="A213" s="969"/>
      <c r="B213" s="382" t="s">
        <v>452</v>
      </c>
      <c r="C213" s="212" t="s">
        <v>397</v>
      </c>
      <c r="D213" s="151" t="s">
        <v>540</v>
      </c>
      <c r="E213" s="213">
        <v>173700</v>
      </c>
      <c r="F213" s="219">
        <f t="shared" si="25"/>
        <v>126511.9</v>
      </c>
      <c r="G213" s="220">
        <f t="shared" si="26"/>
        <v>0.7500000395219738</v>
      </c>
      <c r="H213" s="213">
        <v>80651.34</v>
      </c>
      <c r="I213" s="213">
        <v>0</v>
      </c>
      <c r="J213" s="213">
        <v>14232.59</v>
      </c>
      <c r="K213" s="213"/>
      <c r="L213" s="213">
        <v>0</v>
      </c>
      <c r="M213" s="213">
        <v>31627.97</v>
      </c>
      <c r="N213" s="35"/>
      <c r="O213" s="251">
        <v>42950</v>
      </c>
      <c r="P213" s="251">
        <v>42992</v>
      </c>
      <c r="Q213" s="251">
        <v>43020</v>
      </c>
      <c r="R213" s="228">
        <v>43062</v>
      </c>
      <c r="S213" s="217" t="s">
        <v>845</v>
      </c>
      <c r="T213" s="217"/>
      <c r="U213" s="217"/>
      <c r="V213" s="218"/>
      <c r="W213" s="14"/>
    </row>
    <row r="214" spans="1:23" s="13" customFormat="1" ht="39.75" customHeight="1">
      <c r="A214" s="969"/>
      <c r="B214" s="382" t="s">
        <v>442</v>
      </c>
      <c r="C214" s="212" t="s">
        <v>632</v>
      </c>
      <c r="D214" s="151" t="s">
        <v>444</v>
      </c>
      <c r="E214" s="213">
        <v>92500</v>
      </c>
      <c r="F214" s="219">
        <f t="shared" si="25"/>
        <v>92500</v>
      </c>
      <c r="G214" s="220">
        <f t="shared" si="26"/>
        <v>0.75</v>
      </c>
      <c r="H214" s="213">
        <v>52286.05</v>
      </c>
      <c r="I214" s="213">
        <v>9226.9500000000007</v>
      </c>
      <c r="J214" s="213">
        <v>7862</v>
      </c>
      <c r="K214" s="213"/>
      <c r="L214" s="213">
        <v>0</v>
      </c>
      <c r="M214" s="213">
        <v>23125</v>
      </c>
      <c r="N214" s="260">
        <v>42892</v>
      </c>
      <c r="O214" s="251">
        <v>42915</v>
      </c>
      <c r="P214" s="251">
        <v>42947</v>
      </c>
      <c r="Q214" s="251"/>
      <c r="R214" s="228">
        <v>42958</v>
      </c>
      <c r="S214" s="217"/>
      <c r="T214" s="217"/>
      <c r="U214" s="217"/>
      <c r="V214" s="218"/>
      <c r="W214" s="14"/>
    </row>
    <row r="215" spans="1:23" s="13" customFormat="1" ht="45">
      <c r="A215" s="969"/>
      <c r="B215" s="382" t="s">
        <v>447</v>
      </c>
      <c r="C215" s="212" t="s">
        <v>633</v>
      </c>
      <c r="D215" s="151" t="s">
        <v>448</v>
      </c>
      <c r="E215" s="213">
        <v>156867.41</v>
      </c>
      <c r="F215" s="219">
        <f t="shared" si="25"/>
        <v>139833.28999999998</v>
      </c>
      <c r="G215" s="220">
        <f t="shared" si="26"/>
        <v>0.72151538449821218</v>
      </c>
      <c r="H215" s="213">
        <v>80962.05</v>
      </c>
      <c r="I215" s="213">
        <v>0</v>
      </c>
      <c r="J215" s="213">
        <v>19929.82</v>
      </c>
      <c r="K215" s="213"/>
      <c r="L215" s="213">
        <v>0</v>
      </c>
      <c r="M215" s="213">
        <v>38941.42</v>
      </c>
      <c r="N215" s="35"/>
      <c r="O215" s="251">
        <v>42950</v>
      </c>
      <c r="P215" s="251">
        <v>42992</v>
      </c>
      <c r="Q215" s="251">
        <v>43020</v>
      </c>
      <c r="R215" s="228">
        <v>43062</v>
      </c>
      <c r="S215" s="217" t="s">
        <v>840</v>
      </c>
      <c r="T215" s="217"/>
      <c r="U215" s="217"/>
      <c r="V215" s="218"/>
      <c r="W215" s="14"/>
    </row>
    <row r="216" spans="1:23" s="13" customFormat="1" ht="45">
      <c r="A216" s="969"/>
      <c r="B216" s="382" t="s">
        <v>496</v>
      </c>
      <c r="C216" s="212" t="s">
        <v>634</v>
      </c>
      <c r="D216" s="151" t="s">
        <v>79</v>
      </c>
      <c r="E216" s="213">
        <v>155165.6</v>
      </c>
      <c r="F216" s="219">
        <f t="shared" si="25"/>
        <v>134400.85</v>
      </c>
      <c r="G216" s="220">
        <f t="shared" si="26"/>
        <v>0.75000001860107279</v>
      </c>
      <c r="H216" s="213">
        <v>85680.54</v>
      </c>
      <c r="I216" s="213">
        <v>0</v>
      </c>
      <c r="J216" s="213">
        <v>15120.1</v>
      </c>
      <c r="K216" s="213"/>
      <c r="L216" s="213">
        <v>0</v>
      </c>
      <c r="M216" s="213">
        <v>33600.21</v>
      </c>
      <c r="N216" s="35"/>
      <c r="O216" s="251">
        <v>42950</v>
      </c>
      <c r="P216" s="251">
        <v>42992</v>
      </c>
      <c r="Q216" s="251">
        <v>43020</v>
      </c>
      <c r="R216" s="228">
        <v>43062</v>
      </c>
      <c r="S216" s="217" t="s">
        <v>1155</v>
      </c>
      <c r="T216" s="217"/>
      <c r="U216" s="217"/>
      <c r="V216" s="218"/>
      <c r="W216" s="14"/>
    </row>
    <row r="217" spans="1:23" s="13" customFormat="1" ht="30" customHeight="1">
      <c r="A217" s="969"/>
      <c r="B217" s="382" t="s">
        <v>497</v>
      </c>
      <c r="C217" s="212" t="s">
        <v>498</v>
      </c>
      <c r="D217" s="151" t="s">
        <v>79</v>
      </c>
      <c r="E217" s="213">
        <v>233511.78</v>
      </c>
      <c r="F217" s="219">
        <f t="shared" si="25"/>
        <v>182500</v>
      </c>
      <c r="G217" s="220">
        <f t="shared" si="26"/>
        <v>0.7176301369863014</v>
      </c>
      <c r="H217" s="213">
        <v>111322.37</v>
      </c>
      <c r="I217" s="213">
        <v>0</v>
      </c>
      <c r="J217" s="213">
        <v>19645.13</v>
      </c>
      <c r="K217" s="213"/>
      <c r="L217" s="213">
        <v>5907.5</v>
      </c>
      <c r="M217" s="213">
        <v>45625</v>
      </c>
      <c r="N217" s="35"/>
      <c r="O217" s="251">
        <v>42950</v>
      </c>
      <c r="P217" s="251">
        <v>42992</v>
      </c>
      <c r="Q217" s="251">
        <v>43020</v>
      </c>
      <c r="R217" s="228">
        <v>43062</v>
      </c>
      <c r="S217" s="217"/>
      <c r="T217" s="217"/>
      <c r="U217" s="217"/>
      <c r="V217" s="218"/>
      <c r="W217" s="14"/>
    </row>
    <row r="218" spans="1:23" s="13" customFormat="1">
      <c r="A218" s="969"/>
      <c r="B218" s="382" t="s">
        <v>547</v>
      </c>
      <c r="C218" s="212" t="s">
        <v>548</v>
      </c>
      <c r="D218" s="151" t="s">
        <v>549</v>
      </c>
      <c r="E218" s="213">
        <v>272624.61</v>
      </c>
      <c r="F218" s="219">
        <f t="shared" si="25"/>
        <v>162127.04000000001</v>
      </c>
      <c r="G218" s="220">
        <f t="shared" si="26"/>
        <v>0.63749995065597931</v>
      </c>
      <c r="H218" s="213">
        <v>103355.98</v>
      </c>
      <c r="I218" s="213">
        <v>0</v>
      </c>
      <c r="J218" s="213">
        <v>0</v>
      </c>
      <c r="K218" s="213"/>
      <c r="L218" s="213">
        <v>18239.3</v>
      </c>
      <c r="M218" s="213">
        <v>40531.760000000002</v>
      </c>
      <c r="N218" s="35"/>
      <c r="O218" s="251">
        <v>42983</v>
      </c>
      <c r="P218" s="251">
        <v>43034</v>
      </c>
      <c r="Q218" s="251">
        <v>43020</v>
      </c>
      <c r="R218" s="228">
        <v>43062</v>
      </c>
      <c r="S218" s="217"/>
      <c r="T218" s="217"/>
      <c r="U218" s="217"/>
      <c r="V218" s="218"/>
      <c r="W218" s="14"/>
    </row>
    <row r="219" spans="1:23" s="13" customFormat="1" ht="45">
      <c r="A219" s="969"/>
      <c r="B219" s="382" t="s">
        <v>523</v>
      </c>
      <c r="C219" s="212" t="s">
        <v>635</v>
      </c>
      <c r="D219" s="151" t="s">
        <v>636</v>
      </c>
      <c r="E219" s="213">
        <v>172426.14</v>
      </c>
      <c r="F219" s="219">
        <f t="shared" si="25"/>
        <v>100009.22</v>
      </c>
      <c r="G219" s="220">
        <f t="shared" si="26"/>
        <v>0.75000004999539038</v>
      </c>
      <c r="H219" s="213">
        <v>63755.88</v>
      </c>
      <c r="I219" s="213">
        <v>0</v>
      </c>
      <c r="J219" s="213">
        <v>11251.04</v>
      </c>
      <c r="K219" s="213"/>
      <c r="L219" s="213">
        <v>0</v>
      </c>
      <c r="M219" s="213">
        <v>25002.3</v>
      </c>
      <c r="N219" s="35"/>
      <c r="O219" s="251">
        <v>43025</v>
      </c>
      <c r="P219" s="251">
        <v>43034</v>
      </c>
      <c r="Q219" s="251">
        <v>43053</v>
      </c>
      <c r="R219" s="228">
        <v>43083</v>
      </c>
      <c r="S219" s="217" t="s">
        <v>1146</v>
      </c>
      <c r="T219" s="217"/>
      <c r="U219" s="217"/>
      <c r="V219" s="218"/>
      <c r="W219" s="14"/>
    </row>
    <row r="220" spans="1:23" s="13" customFormat="1" ht="45">
      <c r="A220" s="969"/>
      <c r="B220" s="382" t="s">
        <v>510</v>
      </c>
      <c r="C220" s="212" t="s">
        <v>505</v>
      </c>
      <c r="D220" s="151" t="s">
        <v>506</v>
      </c>
      <c r="E220" s="213">
        <v>201978</v>
      </c>
      <c r="F220" s="219">
        <f t="shared" si="25"/>
        <v>185350</v>
      </c>
      <c r="G220" s="220">
        <f t="shared" si="26"/>
        <v>0.53991097922848663</v>
      </c>
      <c r="H220" s="213">
        <v>85061.62</v>
      </c>
      <c r="I220" s="213">
        <v>0</v>
      </c>
      <c r="J220" s="213">
        <v>15010.88</v>
      </c>
      <c r="K220" s="213"/>
      <c r="L220" s="213">
        <v>38940</v>
      </c>
      <c r="M220" s="213">
        <v>46337.5</v>
      </c>
      <c r="N220" s="35"/>
      <c r="O220" s="251">
        <v>43025</v>
      </c>
      <c r="P220" s="251">
        <v>43034</v>
      </c>
      <c r="Q220" s="251">
        <v>43053</v>
      </c>
      <c r="R220" s="228">
        <v>43083</v>
      </c>
      <c r="S220" s="217" t="s">
        <v>862</v>
      </c>
      <c r="T220" s="217"/>
      <c r="U220" s="217"/>
      <c r="V220" s="218"/>
      <c r="W220" s="14"/>
    </row>
    <row r="221" spans="1:23" s="13" customFormat="1" ht="30">
      <c r="A221" s="969"/>
      <c r="B221" s="382" t="s">
        <v>520</v>
      </c>
      <c r="C221" s="212" t="s">
        <v>521</v>
      </c>
      <c r="D221" s="151" t="s">
        <v>522</v>
      </c>
      <c r="E221" s="213">
        <v>399846</v>
      </c>
      <c r="F221" s="219">
        <f t="shared" si="25"/>
        <v>352502.79</v>
      </c>
      <c r="G221" s="220">
        <v>2131.8921</v>
      </c>
      <c r="H221" s="213">
        <v>219189.21</v>
      </c>
      <c r="I221" s="213">
        <v>38680.46</v>
      </c>
      <c r="J221" s="213">
        <v>0</v>
      </c>
      <c r="K221" s="213"/>
      <c r="L221" s="213">
        <v>6507.42</v>
      </c>
      <c r="M221" s="213">
        <v>88125.7</v>
      </c>
      <c r="N221" s="35"/>
      <c r="O221" s="251">
        <v>43025</v>
      </c>
      <c r="P221" s="251">
        <v>43034</v>
      </c>
      <c r="Q221" s="251">
        <v>43053</v>
      </c>
      <c r="R221" s="228">
        <v>43083</v>
      </c>
      <c r="S221" s="217" t="s">
        <v>1144</v>
      </c>
      <c r="T221" s="217"/>
      <c r="U221" s="217"/>
      <c r="V221" s="218"/>
      <c r="W221" s="14"/>
    </row>
    <row r="222" spans="1:23" s="13" customFormat="1" ht="30">
      <c r="A222" s="969"/>
      <c r="B222" s="382" t="s">
        <v>514</v>
      </c>
      <c r="C222" s="212" t="s">
        <v>515</v>
      </c>
      <c r="D222" s="151" t="s">
        <v>628</v>
      </c>
      <c r="E222" s="213">
        <v>154671.87</v>
      </c>
      <c r="F222" s="219">
        <f t="shared" si="25"/>
        <v>131874.44</v>
      </c>
      <c r="G222" s="220">
        <f t="shared" si="26"/>
        <v>0.84148512782310203</v>
      </c>
      <c r="H222" s="213">
        <v>94324.82</v>
      </c>
      <c r="I222" s="213">
        <v>0</v>
      </c>
      <c r="J222" s="213">
        <v>16645.560000000001</v>
      </c>
      <c r="K222" s="213"/>
      <c r="L222" s="213">
        <v>433.39</v>
      </c>
      <c r="M222" s="213">
        <v>20470.669999999998</v>
      </c>
      <c r="N222" s="35"/>
      <c r="O222" s="251">
        <v>43025</v>
      </c>
      <c r="P222" s="251">
        <v>43034</v>
      </c>
      <c r="Q222" s="251">
        <v>43053</v>
      </c>
      <c r="R222" s="228">
        <v>43083</v>
      </c>
      <c r="S222" s="217" t="s">
        <v>1143</v>
      </c>
      <c r="T222" s="217"/>
      <c r="U222" s="217"/>
      <c r="V222" s="218"/>
      <c r="W222" s="14"/>
    </row>
    <row r="223" spans="1:23" s="13" customFormat="1" ht="45">
      <c r="A223" s="969"/>
      <c r="B223" s="382" t="s">
        <v>637</v>
      </c>
      <c r="C223" s="212" t="s">
        <v>638</v>
      </c>
      <c r="D223" s="151" t="s">
        <v>639</v>
      </c>
      <c r="E223" s="213">
        <v>706219</v>
      </c>
      <c r="F223" s="219">
        <f t="shared" si="25"/>
        <v>622319</v>
      </c>
      <c r="G223" s="220">
        <f t="shared" si="26"/>
        <v>0.67822411014286887</v>
      </c>
      <c r="H223" s="213">
        <v>358760.98</v>
      </c>
      <c r="I223" s="213">
        <v>63310.77</v>
      </c>
      <c r="J223" s="213">
        <v>0</v>
      </c>
      <c r="K223" s="213"/>
      <c r="L223" s="213">
        <v>44667.5</v>
      </c>
      <c r="M223" s="213">
        <v>155579.75</v>
      </c>
      <c r="N223" s="35"/>
      <c r="O223" s="251">
        <v>43025</v>
      </c>
      <c r="P223" s="251">
        <v>43034</v>
      </c>
      <c r="Q223" s="251">
        <v>43053</v>
      </c>
      <c r="R223" s="228">
        <v>43083</v>
      </c>
      <c r="S223" s="217" t="s">
        <v>1145</v>
      </c>
      <c r="T223" s="217"/>
      <c r="U223" s="217"/>
      <c r="V223" s="218"/>
      <c r="W223" s="14"/>
    </row>
    <row r="224" spans="1:23" s="13" customFormat="1" ht="30">
      <c r="A224" s="969"/>
      <c r="B224" s="382" t="s">
        <v>640</v>
      </c>
      <c r="C224" s="212" t="s">
        <v>641</v>
      </c>
      <c r="D224" s="151" t="s">
        <v>155</v>
      </c>
      <c r="E224" s="213">
        <v>22480.400000000001</v>
      </c>
      <c r="F224" s="219">
        <f>SUM(H224:M224)</f>
        <v>22480.400000000001</v>
      </c>
      <c r="G224" s="220">
        <f>(H224+I224+J224+K224)/F224</f>
        <v>0.5</v>
      </c>
      <c r="H224" s="213">
        <v>9554.17</v>
      </c>
      <c r="I224" s="213">
        <v>0</v>
      </c>
      <c r="J224" s="213">
        <v>1686.03</v>
      </c>
      <c r="K224" s="213"/>
      <c r="L224" s="213">
        <v>0</v>
      </c>
      <c r="M224" s="213">
        <v>11240.2</v>
      </c>
      <c r="N224" s="35"/>
      <c r="O224" s="251">
        <v>42989</v>
      </c>
      <c r="P224" s="251">
        <v>43027</v>
      </c>
      <c r="Q224" s="251"/>
      <c r="R224" s="228">
        <v>43081</v>
      </c>
      <c r="S224" s="217" t="s">
        <v>863</v>
      </c>
      <c r="T224" s="217"/>
      <c r="U224" s="217"/>
      <c r="V224" s="218"/>
      <c r="W224" s="14"/>
    </row>
    <row r="225" spans="1:23" s="13" customFormat="1">
      <c r="A225" s="969"/>
      <c r="B225" s="382" t="s">
        <v>645</v>
      </c>
      <c r="C225" s="212" t="s">
        <v>644</v>
      </c>
      <c r="D225" s="151" t="s">
        <v>76</v>
      </c>
      <c r="E225" s="213">
        <v>424610</v>
      </c>
      <c r="F225" s="219">
        <f>SUM(H225:M225)</f>
        <v>424609.99999999994</v>
      </c>
      <c r="G225" s="220">
        <f>(H225+I225+J225+K225)/F225</f>
        <v>0.66500000000000004</v>
      </c>
      <c r="H225" s="213">
        <v>240010.8</v>
      </c>
      <c r="I225" s="213">
        <v>0</v>
      </c>
      <c r="J225" s="213">
        <v>42354.85</v>
      </c>
      <c r="K225" s="213"/>
      <c r="L225" s="213">
        <v>36091.85</v>
      </c>
      <c r="M225" s="213">
        <v>106152.5</v>
      </c>
      <c r="N225" s="35"/>
      <c r="O225" s="251">
        <v>42989</v>
      </c>
      <c r="P225" s="251">
        <v>43027</v>
      </c>
      <c r="Q225" s="251">
        <v>43088</v>
      </c>
      <c r="R225" s="228">
        <v>43115</v>
      </c>
      <c r="S225" s="217" t="s">
        <v>1128</v>
      </c>
      <c r="T225" s="217"/>
      <c r="U225" s="217"/>
      <c r="V225" s="218"/>
      <c r="W225" s="14"/>
    </row>
    <row r="226" spans="1:23" s="13" customFormat="1" ht="45">
      <c r="A226" s="969"/>
      <c r="B226" s="382" t="s">
        <v>646</v>
      </c>
      <c r="C226" s="255" t="s">
        <v>647</v>
      </c>
      <c r="D226" s="282" t="s">
        <v>648</v>
      </c>
      <c r="E226" s="256">
        <v>266695.59999999998</v>
      </c>
      <c r="F226" s="219">
        <f>SUM(H226:M226)</f>
        <v>182012.85</v>
      </c>
      <c r="G226" s="220">
        <f>(H226+I226+J226+K226)/F226</f>
        <v>0.67361414317725377</v>
      </c>
      <c r="H226" s="256">
        <v>104215.46</v>
      </c>
      <c r="I226" s="256">
        <v>18390.97</v>
      </c>
      <c r="J226" s="256">
        <v>0</v>
      </c>
      <c r="K226" s="256"/>
      <c r="L226" s="256">
        <v>0</v>
      </c>
      <c r="M226" s="256">
        <v>59406.42</v>
      </c>
      <c r="N226" s="35"/>
      <c r="O226" s="270">
        <v>43053</v>
      </c>
      <c r="P226" s="270">
        <v>43062</v>
      </c>
      <c r="Q226" s="270">
        <v>43088</v>
      </c>
      <c r="R226" s="271">
        <v>43115</v>
      </c>
      <c r="S226" s="217" t="s">
        <v>893</v>
      </c>
      <c r="T226" s="257"/>
      <c r="U226" s="257"/>
      <c r="V226" s="258"/>
      <c r="W226" s="14"/>
    </row>
    <row r="227" spans="1:23" s="13" customFormat="1" ht="30">
      <c r="A227" s="969"/>
      <c r="B227" s="382" t="s">
        <v>649</v>
      </c>
      <c r="C227" s="255" t="s">
        <v>650</v>
      </c>
      <c r="D227" s="282" t="s">
        <v>651</v>
      </c>
      <c r="E227" s="256">
        <v>23289</v>
      </c>
      <c r="F227" s="219">
        <f>SUM(H227:M227)</f>
        <v>35289</v>
      </c>
      <c r="G227" s="220">
        <f>(H227+I227+J227+K227)/F227</f>
        <v>0.5</v>
      </c>
      <c r="H227" s="256">
        <v>14997.82</v>
      </c>
      <c r="I227" s="256">
        <v>2646.68</v>
      </c>
      <c r="J227" s="256">
        <v>0</v>
      </c>
      <c r="K227" s="256"/>
      <c r="L227" s="256">
        <v>0</v>
      </c>
      <c r="M227" s="256">
        <v>17644.5</v>
      </c>
      <c r="N227" s="260">
        <v>43077</v>
      </c>
      <c r="O227" s="270">
        <v>43082</v>
      </c>
      <c r="P227" s="270">
        <v>43083</v>
      </c>
      <c r="Q227" s="270"/>
      <c r="R227" s="284">
        <v>43133</v>
      </c>
      <c r="S227" s="217"/>
      <c r="T227" s="257"/>
      <c r="U227" s="257"/>
      <c r="V227" s="258"/>
      <c r="W227" s="14"/>
    </row>
    <row r="228" spans="1:23" s="13" customFormat="1" ht="45">
      <c r="A228" s="969"/>
      <c r="B228" s="382" t="s">
        <v>652</v>
      </c>
      <c r="C228" s="276" t="s">
        <v>653</v>
      </c>
      <c r="D228" s="282" t="s">
        <v>438</v>
      </c>
      <c r="E228" s="256">
        <v>123797.05</v>
      </c>
      <c r="F228" s="219">
        <f>SUM(H228:M228)</f>
        <v>74784.55</v>
      </c>
      <c r="G228" s="220">
        <f>(H228+I228+J228+K228)/F228</f>
        <v>0.55365018576698</v>
      </c>
      <c r="H228" s="256">
        <v>35193.800000000003</v>
      </c>
      <c r="I228" s="256">
        <v>6210.68</v>
      </c>
      <c r="J228" s="256">
        <v>0</v>
      </c>
      <c r="K228" s="256"/>
      <c r="L228" s="256">
        <v>1336.2</v>
      </c>
      <c r="M228" s="256">
        <v>32043.87</v>
      </c>
      <c r="N228" s="260">
        <v>43077</v>
      </c>
      <c r="O228" s="270">
        <v>43082</v>
      </c>
      <c r="P228" s="270">
        <v>43083</v>
      </c>
      <c r="Q228" s="270"/>
      <c r="R228" s="271">
        <v>43115</v>
      </c>
      <c r="S228" s="217" t="s">
        <v>937</v>
      </c>
      <c r="T228" s="257"/>
      <c r="U228" s="257"/>
      <c r="V228" s="258"/>
      <c r="W228" s="14"/>
    </row>
    <row r="229" spans="1:23" s="13" customFormat="1" ht="30">
      <c r="A229" s="969"/>
      <c r="B229" s="382" t="s">
        <v>654</v>
      </c>
      <c r="C229" s="276" t="s">
        <v>655</v>
      </c>
      <c r="D229" s="282" t="s">
        <v>604</v>
      </c>
      <c r="E229" s="256">
        <v>79700</v>
      </c>
      <c r="F229" s="219">
        <f t="shared" ref="F229:F235" si="27">SUM(H229:M229)</f>
        <v>76008.549999999988</v>
      </c>
      <c r="G229" s="220">
        <f t="shared" ref="G229:G235" si="28">(H229+I229+J229+K229)/F229</f>
        <v>0.6110257332892155</v>
      </c>
      <c r="H229" s="256">
        <v>39476.699999999997</v>
      </c>
      <c r="I229" s="256">
        <v>6966.48</v>
      </c>
      <c r="J229" s="256">
        <v>0</v>
      </c>
      <c r="K229" s="256"/>
      <c r="L229" s="256">
        <v>9922</v>
      </c>
      <c r="M229" s="256">
        <v>19643.37</v>
      </c>
      <c r="N229" s="260">
        <v>43077</v>
      </c>
      <c r="O229" s="270">
        <v>43082</v>
      </c>
      <c r="P229" s="270">
        <v>43083</v>
      </c>
      <c r="Q229" s="270"/>
      <c r="R229" s="271">
        <v>43115</v>
      </c>
      <c r="S229" s="217" t="s">
        <v>934</v>
      </c>
      <c r="T229" s="257"/>
      <c r="U229" s="257"/>
      <c r="V229" s="258"/>
      <c r="W229" s="14"/>
    </row>
    <row r="230" spans="1:23" s="13" customFormat="1" ht="30">
      <c r="A230" s="969"/>
      <c r="B230" s="382" t="s">
        <v>656</v>
      </c>
      <c r="C230" s="280" t="s">
        <v>657</v>
      </c>
      <c r="D230" s="282" t="s">
        <v>658</v>
      </c>
      <c r="E230" s="256">
        <v>123106.56</v>
      </c>
      <c r="F230" s="219">
        <f t="shared" si="27"/>
        <v>107250.04000000001</v>
      </c>
      <c r="G230" s="220">
        <f t="shared" si="28"/>
        <v>0.79812221981455678</v>
      </c>
      <c r="H230" s="256">
        <v>72759.320000000007</v>
      </c>
      <c r="I230" s="256">
        <v>12839.32</v>
      </c>
      <c r="J230" s="256">
        <v>0</v>
      </c>
      <c r="K230" s="256"/>
      <c r="L230" s="256">
        <v>5563.81</v>
      </c>
      <c r="M230" s="256">
        <v>16087.59</v>
      </c>
      <c r="N230" s="260">
        <v>43077</v>
      </c>
      <c r="O230" s="270">
        <v>43082</v>
      </c>
      <c r="P230" s="270">
        <v>43083</v>
      </c>
      <c r="Q230" s="270"/>
      <c r="R230" s="271">
        <v>43115</v>
      </c>
      <c r="S230" s="217" t="s">
        <v>936</v>
      </c>
      <c r="T230" s="257"/>
      <c r="U230" s="257"/>
      <c r="V230" s="258"/>
      <c r="W230" s="14"/>
    </row>
    <row r="231" spans="1:23" s="13" customFormat="1" ht="45">
      <c r="A231" s="969"/>
      <c r="B231" s="374" t="s">
        <v>659</v>
      </c>
      <c r="C231" s="276" t="s">
        <v>660</v>
      </c>
      <c r="D231" s="303" t="s">
        <v>661</v>
      </c>
      <c r="E231" s="256">
        <v>55489.25</v>
      </c>
      <c r="F231" s="219">
        <f t="shared" si="27"/>
        <v>46811.44</v>
      </c>
      <c r="G231" s="220">
        <f t="shared" si="28"/>
        <v>0.63550640612636566</v>
      </c>
      <c r="H231" s="256">
        <v>25286.58</v>
      </c>
      <c r="I231" s="256">
        <v>4462.3900000000003</v>
      </c>
      <c r="J231" s="256">
        <v>0</v>
      </c>
      <c r="K231" s="256"/>
      <c r="L231" s="256">
        <v>678.37</v>
      </c>
      <c r="M231" s="256">
        <v>16384.099999999999</v>
      </c>
      <c r="N231" s="260">
        <v>43077</v>
      </c>
      <c r="O231" s="270">
        <v>43082</v>
      </c>
      <c r="P231" s="270">
        <v>43083</v>
      </c>
      <c r="Q231" s="270"/>
      <c r="R231" s="271">
        <v>43115</v>
      </c>
      <c r="S231" s="217" t="s">
        <v>888</v>
      </c>
      <c r="T231" s="257"/>
      <c r="U231" s="257"/>
      <c r="V231" s="258"/>
      <c r="W231" s="14"/>
    </row>
    <row r="232" spans="1:23" s="13" customFormat="1">
      <c r="A232" s="969"/>
      <c r="B232" s="374" t="s">
        <v>645</v>
      </c>
      <c r="C232" s="276" t="s">
        <v>644</v>
      </c>
      <c r="D232" s="303" t="s">
        <v>76</v>
      </c>
      <c r="E232" s="256"/>
      <c r="F232" s="263">
        <v>424610</v>
      </c>
      <c r="G232" s="281"/>
      <c r="H232" s="256">
        <v>240010.8</v>
      </c>
      <c r="I232" s="256">
        <v>42354.85</v>
      </c>
      <c r="J232" s="256">
        <v>0</v>
      </c>
      <c r="K232" s="256"/>
      <c r="L232" s="256">
        <v>36091.85</v>
      </c>
      <c r="M232" s="256">
        <v>106152.5</v>
      </c>
      <c r="N232" s="260">
        <v>43077</v>
      </c>
      <c r="O232" s="270">
        <v>43082</v>
      </c>
      <c r="P232" s="270">
        <v>43083</v>
      </c>
      <c r="Q232" s="270"/>
      <c r="R232" s="271"/>
      <c r="S232" s="217" t="s">
        <v>894</v>
      </c>
      <c r="T232" s="257"/>
      <c r="U232" s="257"/>
      <c r="V232" s="258"/>
      <c r="W232" s="14"/>
    </row>
    <row r="233" spans="1:23" s="13" customFormat="1" ht="30">
      <c r="A233" s="969"/>
      <c r="B233" s="374" t="s">
        <v>662</v>
      </c>
      <c r="C233" s="276" t="s">
        <v>663</v>
      </c>
      <c r="D233" s="303" t="s">
        <v>664</v>
      </c>
      <c r="E233" s="256">
        <v>90233.87</v>
      </c>
      <c r="F233" s="219">
        <f t="shared" si="27"/>
        <v>82910.530000000013</v>
      </c>
      <c r="G233" s="220">
        <f t="shared" si="28"/>
        <v>0.84921408655812469</v>
      </c>
      <c r="H233" s="256">
        <v>59847.47</v>
      </c>
      <c r="I233" s="256">
        <v>10561.32</v>
      </c>
      <c r="J233" s="256">
        <v>0</v>
      </c>
      <c r="K233" s="256"/>
      <c r="L233" s="256">
        <v>65.16</v>
      </c>
      <c r="M233" s="256">
        <v>12436.58</v>
      </c>
      <c r="N233" s="260">
        <v>43077</v>
      </c>
      <c r="O233" s="270">
        <v>43082</v>
      </c>
      <c r="P233" s="270">
        <v>43083</v>
      </c>
      <c r="Q233" s="270"/>
      <c r="R233" s="271">
        <v>43115</v>
      </c>
      <c r="S233" s="217" t="s">
        <v>887</v>
      </c>
      <c r="T233" s="257"/>
      <c r="U233" s="257"/>
      <c r="V233" s="258"/>
      <c r="W233" s="14"/>
    </row>
    <row r="234" spans="1:23" s="13" customFormat="1" ht="30">
      <c r="A234" s="969"/>
      <c r="B234" s="373" t="s">
        <v>530</v>
      </c>
      <c r="C234" s="276" t="s">
        <v>669</v>
      </c>
      <c r="D234" s="282" t="s">
        <v>629</v>
      </c>
      <c r="E234" s="256">
        <v>36601.879999999997</v>
      </c>
      <c r="F234" s="219">
        <f t="shared" si="27"/>
        <v>33890.839999999997</v>
      </c>
      <c r="G234" s="220">
        <f t="shared" si="28"/>
        <v>0.76541950568354167</v>
      </c>
      <c r="H234" s="256">
        <v>22049.599999999999</v>
      </c>
      <c r="I234" s="256">
        <v>0</v>
      </c>
      <c r="J234" s="256">
        <v>3891.11</v>
      </c>
      <c r="K234" s="256"/>
      <c r="L234" s="256">
        <v>2659.65</v>
      </c>
      <c r="M234" s="256">
        <v>5290.48</v>
      </c>
      <c r="N234" s="260">
        <v>43077</v>
      </c>
      <c r="O234" s="270">
        <v>43082</v>
      </c>
      <c r="P234" s="270">
        <v>43083</v>
      </c>
      <c r="Q234" s="270"/>
      <c r="R234" s="271">
        <v>43115</v>
      </c>
      <c r="S234" s="217" t="s">
        <v>938</v>
      </c>
      <c r="T234" s="257"/>
      <c r="U234" s="257"/>
      <c r="V234" s="258"/>
      <c r="W234" s="14"/>
    </row>
    <row r="235" spans="1:23" s="13" customFormat="1" ht="30">
      <c r="A235" s="969"/>
      <c r="B235" s="382" t="s">
        <v>670</v>
      </c>
      <c r="C235" s="255" t="s">
        <v>671</v>
      </c>
      <c r="D235" s="282" t="s">
        <v>672</v>
      </c>
      <c r="E235" s="256">
        <v>63256</v>
      </c>
      <c r="F235" s="219">
        <f t="shared" si="27"/>
        <v>28842.300000000003</v>
      </c>
      <c r="G235" s="220">
        <f t="shared" si="28"/>
        <v>0.71493050138165126</v>
      </c>
      <c r="H235" s="256">
        <v>17527.2</v>
      </c>
      <c r="I235" s="256">
        <v>3093.04</v>
      </c>
      <c r="J235" s="256">
        <v>0</v>
      </c>
      <c r="K235" s="256"/>
      <c r="L235" s="256">
        <v>383.07</v>
      </c>
      <c r="M235" s="256">
        <v>7838.99</v>
      </c>
      <c r="N235" s="260">
        <v>43109</v>
      </c>
      <c r="O235" s="270">
        <v>43112</v>
      </c>
      <c r="P235" s="270">
        <v>43118</v>
      </c>
      <c r="Q235" s="270"/>
      <c r="R235" s="271">
        <v>43133</v>
      </c>
      <c r="S235" s="217" t="s">
        <v>903</v>
      </c>
      <c r="T235" s="257"/>
      <c r="U235" s="257"/>
      <c r="V235" s="258"/>
      <c r="W235" s="14"/>
    </row>
    <row r="236" spans="1:23" s="13" customFormat="1" ht="30.75" customHeight="1">
      <c r="A236" s="969"/>
      <c r="B236" s="382" t="s">
        <v>268</v>
      </c>
      <c r="C236" s="255" t="s">
        <v>889</v>
      </c>
      <c r="D236" s="282" t="s">
        <v>890</v>
      </c>
      <c r="E236" s="256">
        <v>103525.03</v>
      </c>
      <c r="F236" s="219">
        <f>SUM(H236:M236)</f>
        <v>82473.820000000007</v>
      </c>
      <c r="G236" s="220">
        <f>(H236+I236+J236+K236)/F236</f>
        <v>0.84506901705292659</v>
      </c>
      <c r="H236" s="256">
        <v>59241.65</v>
      </c>
      <c r="I236" s="256">
        <v>10454.42</v>
      </c>
      <c r="J236" s="256">
        <v>0</v>
      </c>
      <c r="K236" s="256"/>
      <c r="L236" s="256">
        <v>406.68</v>
      </c>
      <c r="M236" s="256">
        <v>12371.07</v>
      </c>
      <c r="N236" s="260"/>
      <c r="O236" s="270">
        <v>43081</v>
      </c>
      <c r="P236" s="270">
        <v>43132</v>
      </c>
      <c r="Q236" s="270"/>
      <c r="R236" s="271">
        <v>43160</v>
      </c>
      <c r="S236" s="217" t="s">
        <v>973</v>
      </c>
      <c r="T236" s="257"/>
      <c r="U236" s="257"/>
      <c r="V236" s="258"/>
      <c r="W236" s="14"/>
    </row>
    <row r="237" spans="1:23" s="13" customFormat="1" ht="30.75" customHeight="1">
      <c r="A237" s="969"/>
      <c r="B237" s="382" t="s">
        <v>891</v>
      </c>
      <c r="C237" s="255" t="s">
        <v>892</v>
      </c>
      <c r="D237" s="282" t="s">
        <v>912</v>
      </c>
      <c r="E237" s="256">
        <v>105970.3</v>
      </c>
      <c r="F237" s="219">
        <f>SUM(H237:M237)</f>
        <v>105970.29999999999</v>
      </c>
      <c r="G237" s="220">
        <f>(H237+I237+J237+K237)/F237</f>
        <v>0.68906335076903635</v>
      </c>
      <c r="H237" s="256">
        <v>62067.21</v>
      </c>
      <c r="I237" s="256">
        <v>10953.04</v>
      </c>
      <c r="J237" s="256">
        <v>0</v>
      </c>
      <c r="K237" s="256"/>
      <c r="L237" s="256">
        <v>6457.48</v>
      </c>
      <c r="M237" s="256">
        <v>26492.57</v>
      </c>
      <c r="N237" s="260"/>
      <c r="O237" s="270">
        <v>43081</v>
      </c>
      <c r="P237" s="270">
        <v>43132</v>
      </c>
      <c r="Q237" s="270"/>
      <c r="R237" s="271">
        <v>43160</v>
      </c>
      <c r="S237" s="217" t="s">
        <v>1244</v>
      </c>
      <c r="T237" s="257"/>
      <c r="U237" s="257"/>
      <c r="V237" s="258"/>
      <c r="W237" s="14"/>
    </row>
    <row r="238" spans="1:23" s="13" customFormat="1" ht="45" customHeight="1">
      <c r="A238" s="969"/>
      <c r="B238" s="382" t="s">
        <v>895</v>
      </c>
      <c r="C238" s="255" t="s">
        <v>896</v>
      </c>
      <c r="D238" s="282" t="s">
        <v>215</v>
      </c>
      <c r="E238" s="256">
        <v>244228.5</v>
      </c>
      <c r="F238" s="219">
        <f>SUM(H238:M238)</f>
        <v>31891.3</v>
      </c>
      <c r="G238" s="220">
        <f>(H238+I238+J238+K238)/F238</f>
        <v>0.4364350151922311</v>
      </c>
      <c r="H238" s="256">
        <v>5830.7</v>
      </c>
      <c r="I238" s="256">
        <v>8087.78</v>
      </c>
      <c r="J238" s="256">
        <v>0</v>
      </c>
      <c r="K238" s="256"/>
      <c r="L238" s="256">
        <v>0</v>
      </c>
      <c r="M238" s="256">
        <v>17972.82</v>
      </c>
      <c r="N238" s="260"/>
      <c r="O238" s="270"/>
      <c r="P238" s="270">
        <v>43153</v>
      </c>
      <c r="Q238" s="270"/>
      <c r="R238" s="271"/>
      <c r="S238" s="217"/>
      <c r="T238" s="257"/>
      <c r="U238" s="257"/>
      <c r="V238" s="258"/>
      <c r="W238" s="14"/>
    </row>
    <row r="239" spans="1:23" s="13" customFormat="1" ht="30" customHeight="1">
      <c r="A239" s="969"/>
      <c r="B239" s="382" t="s">
        <v>497</v>
      </c>
      <c r="C239" s="255" t="s">
        <v>955</v>
      </c>
      <c r="D239" s="282" t="s">
        <v>79</v>
      </c>
      <c r="E239" s="256"/>
      <c r="F239" s="263"/>
      <c r="G239" s="281"/>
      <c r="H239" s="256"/>
      <c r="I239" s="256"/>
      <c r="J239" s="256"/>
      <c r="K239" s="256"/>
      <c r="L239" s="256"/>
      <c r="M239" s="256"/>
      <c r="N239" s="260"/>
      <c r="O239" s="270"/>
      <c r="P239" s="270"/>
      <c r="Q239" s="270"/>
      <c r="R239" s="271"/>
      <c r="S239" s="217"/>
      <c r="T239" s="257"/>
      <c r="U239" s="257"/>
      <c r="V239" s="258"/>
      <c r="W239" s="14"/>
    </row>
    <row r="240" spans="1:23" s="13" customFormat="1">
      <c r="A240" s="969"/>
      <c r="B240" s="382" t="s">
        <v>244</v>
      </c>
      <c r="C240" s="255" t="s">
        <v>576</v>
      </c>
      <c r="D240" s="282" t="s">
        <v>506</v>
      </c>
      <c r="E240" s="256">
        <v>116402.76</v>
      </c>
      <c r="F240" s="219">
        <f>SUM(H240:M240)</f>
        <v>100963.43000000001</v>
      </c>
      <c r="G240" s="220">
        <f>(H240+I240+J240+K240)/F240</f>
        <v>0.66567270941567658</v>
      </c>
      <c r="H240" s="256">
        <v>57127.31</v>
      </c>
      <c r="I240" s="256">
        <v>10081.290000000001</v>
      </c>
      <c r="J240" s="256">
        <v>0</v>
      </c>
      <c r="K240" s="256"/>
      <c r="L240" s="256">
        <v>8514</v>
      </c>
      <c r="M240" s="256">
        <v>25240.83</v>
      </c>
      <c r="N240" s="260"/>
      <c r="O240" s="270">
        <v>43112</v>
      </c>
      <c r="P240" s="270">
        <v>43153</v>
      </c>
      <c r="Q240" s="270"/>
      <c r="R240" s="271">
        <v>43195</v>
      </c>
      <c r="S240" s="217" t="s">
        <v>987</v>
      </c>
      <c r="T240" s="257"/>
      <c r="U240" s="257"/>
      <c r="V240" s="258"/>
      <c r="W240" s="14"/>
    </row>
    <row r="241" spans="1:23" s="13" customFormat="1" ht="30">
      <c r="A241" s="969"/>
      <c r="B241" s="383" t="s">
        <v>913</v>
      </c>
      <c r="C241" s="255" t="s">
        <v>914</v>
      </c>
      <c r="D241" s="282" t="s">
        <v>915</v>
      </c>
      <c r="E241" s="256"/>
      <c r="F241" s="219">
        <f>SUM(H241:M241)</f>
        <v>62112.630000000005</v>
      </c>
      <c r="G241" s="220">
        <f t="shared" ref="G241:G249" si="29">(H241+I241+J241+K241)/F241</f>
        <v>0.70605446911521852</v>
      </c>
      <c r="H241" s="256">
        <v>37276.660000000003</v>
      </c>
      <c r="I241" s="256">
        <v>6578.24</v>
      </c>
      <c r="J241" s="256">
        <v>0</v>
      </c>
      <c r="K241" s="256"/>
      <c r="L241" s="256">
        <v>2729.57</v>
      </c>
      <c r="M241" s="256">
        <v>15528.16</v>
      </c>
      <c r="N241" s="228">
        <v>43255</v>
      </c>
      <c r="O241" s="270">
        <v>43112</v>
      </c>
      <c r="P241" s="270">
        <v>43132</v>
      </c>
      <c r="Q241" s="270"/>
      <c r="R241" s="271">
        <v>43160</v>
      </c>
      <c r="S241" s="217" t="s">
        <v>986</v>
      </c>
      <c r="T241" s="257"/>
      <c r="U241" s="257"/>
      <c r="V241" s="258"/>
      <c r="W241" s="14"/>
    </row>
    <row r="242" spans="1:23" s="13" customFormat="1" ht="30">
      <c r="A242" s="969"/>
      <c r="B242" s="373" t="s">
        <v>916</v>
      </c>
      <c r="C242" s="282" t="s">
        <v>917</v>
      </c>
      <c r="D242" s="282" t="s">
        <v>152</v>
      </c>
      <c r="E242" s="256">
        <v>35911.839999999997</v>
      </c>
      <c r="F242" s="219">
        <f t="shared" ref="F242:F249" si="30">SUM(H242:M242)</f>
        <v>35911.839999999997</v>
      </c>
      <c r="G242" s="220">
        <f>(H242+I242+J242+K242)/F242</f>
        <v>0.75000000000000011</v>
      </c>
      <c r="H242" s="256">
        <v>22893.79</v>
      </c>
      <c r="I242" s="256">
        <v>0</v>
      </c>
      <c r="J242" s="256">
        <v>4040.09</v>
      </c>
      <c r="K242" s="256"/>
      <c r="L242" s="256">
        <v>0</v>
      </c>
      <c r="M242" s="256">
        <v>8977.9599999999991</v>
      </c>
      <c r="N242" s="260">
        <v>43137</v>
      </c>
      <c r="O242" s="270">
        <v>43152</v>
      </c>
      <c r="P242" s="270">
        <v>43167</v>
      </c>
      <c r="Q242" s="270"/>
      <c r="R242" s="271">
        <v>43195</v>
      </c>
      <c r="S242" s="217" t="s">
        <v>978</v>
      </c>
      <c r="T242" s="257"/>
      <c r="U242" s="257"/>
      <c r="V242" s="258"/>
      <c r="W242" s="14"/>
    </row>
    <row r="243" spans="1:23" s="13" customFormat="1" ht="27" customHeight="1">
      <c r="A243" s="969"/>
      <c r="B243" s="373" t="s">
        <v>497</v>
      </c>
      <c r="C243" s="282" t="s">
        <v>956</v>
      </c>
      <c r="D243" s="282" t="s">
        <v>957</v>
      </c>
      <c r="E243" s="256">
        <v>233511.78</v>
      </c>
      <c r="F243" s="219">
        <f>SUM(H243:M243)</f>
        <v>182500</v>
      </c>
      <c r="G243" s="220">
        <f>(H243+I243+J243+K243)/F243</f>
        <v>0.7176301369863014</v>
      </c>
      <c r="H243" s="256">
        <v>111322.37</v>
      </c>
      <c r="I243" s="256">
        <v>19645.13</v>
      </c>
      <c r="J243" s="256">
        <v>0</v>
      </c>
      <c r="K243" s="256"/>
      <c r="L243" s="256">
        <v>5907.5</v>
      </c>
      <c r="M243" s="256">
        <v>45625</v>
      </c>
      <c r="N243" s="260">
        <v>43137</v>
      </c>
      <c r="O243" s="270">
        <v>43152</v>
      </c>
      <c r="P243" s="270">
        <v>43153</v>
      </c>
      <c r="Q243" s="270">
        <v>43161</v>
      </c>
      <c r="R243" s="271">
        <v>43195</v>
      </c>
      <c r="S243" s="217" t="s">
        <v>1251</v>
      </c>
      <c r="T243" s="257"/>
      <c r="U243" s="257"/>
      <c r="V243" s="258"/>
      <c r="W243" s="14"/>
    </row>
    <row r="244" spans="1:23" s="13" customFormat="1" ht="30">
      <c r="A244" s="969"/>
      <c r="B244" s="382" t="s">
        <v>918</v>
      </c>
      <c r="C244" s="255" t="s">
        <v>919</v>
      </c>
      <c r="D244" s="282" t="s">
        <v>920</v>
      </c>
      <c r="E244" s="256">
        <v>98580.57</v>
      </c>
      <c r="F244" s="219">
        <f t="shared" si="30"/>
        <v>60233.070000000007</v>
      </c>
      <c r="G244" s="220">
        <f t="shared" si="29"/>
        <v>0.74999995849456114</v>
      </c>
      <c r="H244" s="256">
        <v>38398.58</v>
      </c>
      <c r="I244" s="256">
        <v>0</v>
      </c>
      <c r="J244" s="256">
        <v>6776.22</v>
      </c>
      <c r="K244" s="256"/>
      <c r="L244" s="256">
        <v>0</v>
      </c>
      <c r="M244" s="256">
        <v>15058.27</v>
      </c>
      <c r="N244" s="260">
        <v>43137</v>
      </c>
      <c r="O244" s="270">
        <v>43152</v>
      </c>
      <c r="P244" s="270">
        <v>43167</v>
      </c>
      <c r="Q244" s="270"/>
      <c r="R244" s="271">
        <v>43195</v>
      </c>
      <c r="S244" s="217" t="s">
        <v>980</v>
      </c>
      <c r="T244" s="257"/>
      <c r="U244" s="257"/>
      <c r="V244" s="258"/>
      <c r="W244" s="14"/>
    </row>
    <row r="245" spans="1:23" s="13" customFormat="1">
      <c r="A245" s="969"/>
      <c r="B245" s="382" t="s">
        <v>921</v>
      </c>
      <c r="C245" s="255" t="s">
        <v>922</v>
      </c>
      <c r="D245" s="282" t="s">
        <v>923</v>
      </c>
      <c r="E245" s="256">
        <v>17400</v>
      </c>
      <c r="F245" s="219">
        <f t="shared" si="30"/>
        <v>17400</v>
      </c>
      <c r="G245" s="220">
        <f t="shared" si="29"/>
        <v>0.75</v>
      </c>
      <c r="H245" s="256">
        <v>11092.5</v>
      </c>
      <c r="I245" s="256">
        <v>0</v>
      </c>
      <c r="J245" s="256">
        <v>1957.5</v>
      </c>
      <c r="K245" s="256"/>
      <c r="L245" s="256">
        <v>0</v>
      </c>
      <c r="M245" s="256">
        <v>4350</v>
      </c>
      <c r="N245" s="260">
        <v>43137</v>
      </c>
      <c r="O245" s="270">
        <v>43152</v>
      </c>
      <c r="P245" s="270">
        <v>43167</v>
      </c>
      <c r="Q245" s="270"/>
      <c r="R245" s="271">
        <v>43195</v>
      </c>
      <c r="S245" s="217" t="s">
        <v>1355</v>
      </c>
      <c r="T245" s="257"/>
      <c r="U245" s="257"/>
      <c r="V245" s="258"/>
      <c r="W245" s="14"/>
    </row>
    <row r="246" spans="1:23" s="13" customFormat="1">
      <c r="A246" s="969"/>
      <c r="B246" s="382" t="s">
        <v>925</v>
      </c>
      <c r="C246" s="255" t="s">
        <v>924</v>
      </c>
      <c r="D246" s="282" t="s">
        <v>509</v>
      </c>
      <c r="E246" s="256">
        <v>87059.85</v>
      </c>
      <c r="F246" s="219">
        <f t="shared" si="30"/>
        <v>83059.850000000006</v>
      </c>
      <c r="G246" s="220">
        <f t="shared" si="29"/>
        <v>0.50000006019755627</v>
      </c>
      <c r="H246" s="256">
        <v>35300.44</v>
      </c>
      <c r="I246" s="256">
        <v>0</v>
      </c>
      <c r="J246" s="256">
        <v>6229.49</v>
      </c>
      <c r="K246" s="256"/>
      <c r="L246" s="256">
        <v>0</v>
      </c>
      <c r="M246" s="256">
        <v>41529.919999999998</v>
      </c>
      <c r="N246" s="260">
        <v>43137</v>
      </c>
      <c r="O246" s="270">
        <v>43152</v>
      </c>
      <c r="P246" s="270">
        <v>43167</v>
      </c>
      <c r="Q246" s="270"/>
      <c r="R246" s="271">
        <v>43195</v>
      </c>
      <c r="S246" s="217" t="s">
        <v>979</v>
      </c>
      <c r="T246" s="257"/>
      <c r="U246" s="257"/>
      <c r="V246" s="258"/>
      <c r="W246" s="14"/>
    </row>
    <row r="247" spans="1:23" s="13" customFormat="1">
      <c r="A247" s="969"/>
      <c r="B247" s="382" t="s">
        <v>926</v>
      </c>
      <c r="C247" s="255" t="s">
        <v>927</v>
      </c>
      <c r="D247" s="282" t="s">
        <v>215</v>
      </c>
      <c r="E247" s="256">
        <v>51822.55</v>
      </c>
      <c r="F247" s="219">
        <f t="shared" si="30"/>
        <v>51822.55</v>
      </c>
      <c r="G247" s="220">
        <f t="shared" si="29"/>
        <v>0.50000009648309474</v>
      </c>
      <c r="H247" s="256">
        <v>22024.58</v>
      </c>
      <c r="I247" s="256">
        <v>0</v>
      </c>
      <c r="J247" s="256">
        <v>3886.7</v>
      </c>
      <c r="K247" s="256"/>
      <c r="L247" s="256">
        <v>0</v>
      </c>
      <c r="M247" s="256">
        <v>25911.27</v>
      </c>
      <c r="N247" s="260">
        <v>43137</v>
      </c>
      <c r="O247" s="270">
        <v>43152</v>
      </c>
      <c r="P247" s="270">
        <v>43167</v>
      </c>
      <c r="Q247" s="270"/>
      <c r="R247" s="271">
        <v>43195</v>
      </c>
      <c r="S247" s="217" t="s">
        <v>976</v>
      </c>
      <c r="T247" s="257"/>
      <c r="U247" s="257"/>
      <c r="V247" s="258"/>
      <c r="W247" s="14"/>
    </row>
    <row r="248" spans="1:23" s="13" customFormat="1" ht="30">
      <c r="A248" s="969"/>
      <c r="B248" s="382" t="s">
        <v>928</v>
      </c>
      <c r="C248" s="255" t="s">
        <v>929</v>
      </c>
      <c r="D248" s="282" t="s">
        <v>930</v>
      </c>
      <c r="E248" s="256">
        <v>98973.58</v>
      </c>
      <c r="F248" s="219">
        <f t="shared" si="30"/>
        <v>85910.03</v>
      </c>
      <c r="G248" s="220">
        <f t="shared" si="29"/>
        <v>0.85000005238037979</v>
      </c>
      <c r="H248" s="256">
        <v>62070</v>
      </c>
      <c r="I248" s="256">
        <v>0</v>
      </c>
      <c r="J248" s="256">
        <v>10953.53</v>
      </c>
      <c r="K248" s="256"/>
      <c r="L248" s="256">
        <v>0</v>
      </c>
      <c r="M248" s="256">
        <v>12886.5</v>
      </c>
      <c r="N248" s="260">
        <v>43137</v>
      </c>
      <c r="O248" s="270">
        <v>43152</v>
      </c>
      <c r="P248" s="270">
        <v>43167</v>
      </c>
      <c r="Q248" s="270"/>
      <c r="R248" s="271">
        <v>43195</v>
      </c>
      <c r="S248" s="217" t="s">
        <v>981</v>
      </c>
      <c r="T248" s="257"/>
      <c r="U248" s="257"/>
      <c r="V248" s="258"/>
      <c r="W248" s="14"/>
    </row>
    <row r="249" spans="1:23" s="13" customFormat="1" ht="45">
      <c r="A249" s="969"/>
      <c r="B249" s="382" t="s">
        <v>953</v>
      </c>
      <c r="C249" s="255" t="s">
        <v>931</v>
      </c>
      <c r="D249" s="282" t="s">
        <v>932</v>
      </c>
      <c r="E249" s="256">
        <v>104232.71</v>
      </c>
      <c r="F249" s="219">
        <f t="shared" si="30"/>
        <v>49810.470000000008</v>
      </c>
      <c r="G249" s="220">
        <f t="shared" si="29"/>
        <v>0.67913452733933244</v>
      </c>
      <c r="H249" s="256">
        <v>28753.8</v>
      </c>
      <c r="I249" s="256">
        <v>0</v>
      </c>
      <c r="J249" s="256">
        <v>5074.21</v>
      </c>
      <c r="K249" s="256"/>
      <c r="L249" s="256">
        <v>3529.84</v>
      </c>
      <c r="M249" s="289">
        <v>12452.62</v>
      </c>
      <c r="N249" s="260">
        <v>43137</v>
      </c>
      <c r="O249" s="270">
        <v>43152</v>
      </c>
      <c r="P249" s="270">
        <v>43167</v>
      </c>
      <c r="Q249" s="270"/>
      <c r="R249" s="271">
        <v>43195</v>
      </c>
      <c r="S249" s="217" t="s">
        <v>985</v>
      </c>
      <c r="T249" s="257"/>
      <c r="U249" s="257"/>
      <c r="V249" s="354"/>
      <c r="W249" s="14"/>
    </row>
    <row r="250" spans="1:23" s="13" customFormat="1" ht="52.5" customHeight="1">
      <c r="A250" s="969"/>
      <c r="B250" s="382" t="s">
        <v>962</v>
      </c>
      <c r="C250" s="255" t="s">
        <v>963</v>
      </c>
      <c r="D250" s="282" t="s">
        <v>964</v>
      </c>
      <c r="E250" s="256">
        <v>393357.32</v>
      </c>
      <c r="F250" s="219">
        <f>SUM(H250:M250)</f>
        <v>241099.32</v>
      </c>
      <c r="G250" s="220">
        <f t="shared" ref="G250:G256" si="31">(H250+I250+J250+K250)/F250</f>
        <v>0.72795024888498228</v>
      </c>
      <c r="H250" s="256">
        <v>149182.06</v>
      </c>
      <c r="I250" s="256">
        <v>0</v>
      </c>
      <c r="J250" s="256">
        <v>26326.25</v>
      </c>
      <c r="K250" s="256"/>
      <c r="L250" s="256">
        <v>5266.18</v>
      </c>
      <c r="M250" s="289">
        <v>60324.83</v>
      </c>
      <c r="N250" s="260"/>
      <c r="O250" s="287"/>
      <c r="P250" s="270"/>
      <c r="Q250" s="270">
        <v>43193</v>
      </c>
      <c r="R250" s="271">
        <v>43216</v>
      </c>
      <c r="S250" s="217"/>
      <c r="T250" s="257"/>
      <c r="U250" s="257"/>
      <c r="V250" s="258"/>
      <c r="W250" s="14"/>
    </row>
    <row r="251" spans="1:23" s="13" customFormat="1" ht="52.5" customHeight="1">
      <c r="A251" s="969"/>
      <c r="B251" s="382" t="s">
        <v>958</v>
      </c>
      <c r="C251" s="255" t="s">
        <v>959</v>
      </c>
      <c r="D251" s="282" t="s">
        <v>318</v>
      </c>
      <c r="E251" s="296">
        <v>198925.8</v>
      </c>
      <c r="F251" s="219">
        <f t="shared" ref="F251:F256" si="32">SUM(H251:M251)</f>
        <v>116865.8</v>
      </c>
      <c r="G251" s="220">
        <f t="shared" si="31"/>
        <v>0.49991443176703537</v>
      </c>
      <c r="H251" s="256">
        <v>49659.46</v>
      </c>
      <c r="I251" s="256">
        <v>0</v>
      </c>
      <c r="J251" s="256">
        <v>8763.44</v>
      </c>
      <c r="K251" s="256"/>
      <c r="L251" s="256">
        <v>0</v>
      </c>
      <c r="M251" s="256">
        <v>58442.9</v>
      </c>
      <c r="N251" s="271">
        <v>43165</v>
      </c>
      <c r="O251" s="287">
        <v>43172</v>
      </c>
      <c r="P251" s="270">
        <v>43202</v>
      </c>
      <c r="Q251" s="270">
        <v>43256</v>
      </c>
      <c r="R251" s="271">
        <v>43279</v>
      </c>
      <c r="S251" s="217" t="s">
        <v>1359</v>
      </c>
      <c r="T251" s="257"/>
      <c r="U251" s="257"/>
      <c r="V251" s="258"/>
      <c r="W251" s="14"/>
    </row>
    <row r="252" spans="1:23" s="13" customFormat="1" ht="60" customHeight="1">
      <c r="A252" s="969"/>
      <c r="B252" s="382" t="s">
        <v>965</v>
      </c>
      <c r="C252" s="255" t="s">
        <v>966</v>
      </c>
      <c r="D252" s="282" t="s">
        <v>967</v>
      </c>
      <c r="E252" s="256">
        <v>195702.85</v>
      </c>
      <c r="F252" s="219">
        <f t="shared" si="32"/>
        <v>195702.84999999998</v>
      </c>
      <c r="G252" s="220">
        <f t="shared" si="31"/>
        <v>0.70713804116802592</v>
      </c>
      <c r="H252" s="256">
        <v>117630.59</v>
      </c>
      <c r="I252" s="256">
        <v>0</v>
      </c>
      <c r="J252" s="256">
        <v>20758.34</v>
      </c>
      <c r="K252" s="256"/>
      <c r="L252" s="256">
        <v>1020</v>
      </c>
      <c r="M252" s="256">
        <v>56293.919999999998</v>
      </c>
      <c r="N252" s="271"/>
      <c r="O252" s="287"/>
      <c r="P252" s="270"/>
      <c r="Q252" s="270">
        <v>43193</v>
      </c>
      <c r="R252" s="271">
        <v>43216</v>
      </c>
      <c r="S252" s="217"/>
      <c r="T252" s="257"/>
      <c r="U252" s="257"/>
      <c r="V252" s="258"/>
      <c r="W252" s="14"/>
    </row>
    <row r="253" spans="1:23" s="13" customFormat="1" ht="45" customHeight="1">
      <c r="A253" s="969"/>
      <c r="B253" s="382" t="s">
        <v>895</v>
      </c>
      <c r="C253" s="276" t="s">
        <v>896</v>
      </c>
      <c r="D253" s="282" t="s">
        <v>215</v>
      </c>
      <c r="E253" s="291">
        <v>244228.5</v>
      </c>
      <c r="F253" s="219">
        <f t="shared" si="32"/>
        <v>71891.299999999988</v>
      </c>
      <c r="G253" s="220">
        <f t="shared" si="31"/>
        <v>0.75000006954944487</v>
      </c>
      <c r="H253" s="256">
        <v>45830.7</v>
      </c>
      <c r="I253" s="256">
        <v>8087.78</v>
      </c>
      <c r="J253" s="256">
        <v>0</v>
      </c>
      <c r="K253" s="256"/>
      <c r="L253" s="256">
        <v>0</v>
      </c>
      <c r="M253" s="256">
        <v>17972.82</v>
      </c>
      <c r="N253" s="271"/>
      <c r="O253" s="287"/>
      <c r="P253" s="270"/>
      <c r="Q253" s="270">
        <v>43193</v>
      </c>
      <c r="R253" s="271">
        <v>43216</v>
      </c>
      <c r="S253" s="217"/>
      <c r="T253" s="257"/>
      <c r="U253" s="257"/>
      <c r="V253" s="258"/>
      <c r="W253" s="14"/>
    </row>
    <row r="254" spans="1:23" s="13" customFormat="1" ht="30" customHeight="1">
      <c r="A254" s="969"/>
      <c r="B254" s="384" t="s">
        <v>971</v>
      </c>
      <c r="C254" s="276" t="s">
        <v>972</v>
      </c>
      <c r="D254" s="285" t="s">
        <v>215</v>
      </c>
      <c r="E254" s="292">
        <v>9998.5499999999993</v>
      </c>
      <c r="F254" s="219">
        <f t="shared" si="32"/>
        <v>9998.5499999999993</v>
      </c>
      <c r="G254" s="220">
        <f t="shared" si="31"/>
        <v>0.50000050007251051</v>
      </c>
      <c r="H254" s="256">
        <v>4249.38</v>
      </c>
      <c r="I254" s="256">
        <v>0</v>
      </c>
      <c r="J254" s="256">
        <v>749.9</v>
      </c>
      <c r="K254" s="256"/>
      <c r="L254" s="256">
        <v>0</v>
      </c>
      <c r="M254" s="256">
        <v>4999.2700000000004</v>
      </c>
      <c r="N254" s="271"/>
      <c r="O254" s="287"/>
      <c r="P254" s="270"/>
      <c r="Q254" s="270">
        <v>43193</v>
      </c>
      <c r="R254" s="271">
        <v>43216</v>
      </c>
      <c r="S254" s="217"/>
      <c r="T254" s="257"/>
      <c r="U254" s="257"/>
      <c r="V254" s="258"/>
      <c r="W254" s="14"/>
    </row>
    <row r="255" spans="1:23" s="13" customFormat="1" ht="30" customHeight="1">
      <c r="A255" s="969"/>
      <c r="B255" s="384" t="s">
        <v>968</v>
      </c>
      <c r="C255" s="276" t="s">
        <v>969</v>
      </c>
      <c r="D255" s="285" t="s">
        <v>970</v>
      </c>
      <c r="E255" s="291">
        <v>499854.09</v>
      </c>
      <c r="F255" s="219">
        <f t="shared" si="32"/>
        <v>351427.5</v>
      </c>
      <c r="G255" s="220">
        <f t="shared" si="31"/>
        <v>0.70738240462115232</v>
      </c>
      <c r="H255" s="256">
        <v>211304.59</v>
      </c>
      <c r="I255" s="256">
        <v>37289.040000000001</v>
      </c>
      <c r="J255" s="256">
        <v>0</v>
      </c>
      <c r="K255" s="256"/>
      <c r="L255" s="256">
        <v>14977</v>
      </c>
      <c r="M255" s="256">
        <v>87856.87</v>
      </c>
      <c r="N255" s="271"/>
      <c r="O255" s="287"/>
      <c r="P255" s="270"/>
      <c r="Q255" s="270">
        <v>43193</v>
      </c>
      <c r="R255" s="271">
        <v>43216</v>
      </c>
      <c r="S255" s="217"/>
      <c r="T255" s="257"/>
      <c r="U255" s="257"/>
      <c r="V255" s="258"/>
      <c r="W255" s="14"/>
    </row>
    <row r="256" spans="1:23" s="13" customFormat="1" ht="52.5" customHeight="1">
      <c r="A256" s="969"/>
      <c r="B256" s="382" t="s">
        <v>961</v>
      </c>
      <c r="C256" s="255" t="s">
        <v>960</v>
      </c>
      <c r="D256" s="282" t="s">
        <v>321</v>
      </c>
      <c r="E256" s="296">
        <v>369092</v>
      </c>
      <c r="F256" s="219">
        <f t="shared" si="32"/>
        <v>281540</v>
      </c>
      <c r="G256" s="220">
        <f t="shared" si="31"/>
        <v>0.75</v>
      </c>
      <c r="H256" s="256">
        <v>179481.75</v>
      </c>
      <c r="I256" s="256">
        <v>31673.25</v>
      </c>
      <c r="J256" s="256">
        <v>0</v>
      </c>
      <c r="K256" s="256"/>
      <c r="L256" s="256">
        <v>0</v>
      </c>
      <c r="M256" s="256">
        <v>70385</v>
      </c>
      <c r="N256" s="271">
        <v>43165</v>
      </c>
      <c r="O256" s="287">
        <v>43172</v>
      </c>
      <c r="P256" s="270">
        <v>43202</v>
      </c>
      <c r="Q256" s="270">
        <v>43256</v>
      </c>
      <c r="R256" s="271">
        <v>43279</v>
      </c>
      <c r="S256" s="217" t="s">
        <v>1357</v>
      </c>
      <c r="T256" s="257"/>
      <c r="U256" s="257"/>
      <c r="V256" s="258"/>
      <c r="W256" s="14"/>
    </row>
    <row r="257" spans="1:23" s="13" customFormat="1" ht="52.5" customHeight="1">
      <c r="A257" s="969"/>
      <c r="B257" s="382" t="s">
        <v>993</v>
      </c>
      <c r="C257" s="255" t="s">
        <v>994</v>
      </c>
      <c r="D257" s="282" t="s">
        <v>297</v>
      </c>
      <c r="E257" s="256">
        <v>31500</v>
      </c>
      <c r="F257" s="219">
        <f t="shared" ref="F257:F267" si="33">SUM(H257:M257)</f>
        <v>31500</v>
      </c>
      <c r="G257" s="220">
        <f t="shared" ref="G257:G267" si="34">(H257+I257+J257+K257)/F257</f>
        <v>0.75</v>
      </c>
      <c r="H257" s="256">
        <v>20081.25</v>
      </c>
      <c r="I257" s="256">
        <v>0</v>
      </c>
      <c r="J257" s="256">
        <v>3543.75</v>
      </c>
      <c r="K257" s="256"/>
      <c r="L257" s="256">
        <v>0</v>
      </c>
      <c r="M257" s="256">
        <v>7875</v>
      </c>
      <c r="N257" s="293">
        <v>43165</v>
      </c>
      <c r="O257" s="287">
        <v>43172</v>
      </c>
      <c r="P257" s="270">
        <v>43209</v>
      </c>
      <c r="Q257" s="270"/>
      <c r="R257" s="271">
        <v>43233</v>
      </c>
      <c r="S257" s="217" t="s">
        <v>1236</v>
      </c>
      <c r="T257" s="257"/>
      <c r="U257" s="257"/>
      <c r="V257" s="258"/>
      <c r="W257" s="14"/>
    </row>
    <row r="258" spans="1:23" s="13" customFormat="1" ht="52.5" customHeight="1">
      <c r="A258" s="969"/>
      <c r="B258" s="382" t="s">
        <v>995</v>
      </c>
      <c r="C258" s="255" t="s">
        <v>996</v>
      </c>
      <c r="D258" s="282" t="s">
        <v>932</v>
      </c>
      <c r="E258" s="256">
        <v>94506.2</v>
      </c>
      <c r="F258" s="219">
        <f>SUM(H258:M258)</f>
        <v>60318.05</v>
      </c>
      <c r="G258" s="220">
        <f>(H258+I258+J258+K258)/F258</f>
        <v>0.50000008289392639</v>
      </c>
      <c r="H258" s="256">
        <v>25635.17</v>
      </c>
      <c r="I258" s="256">
        <v>0</v>
      </c>
      <c r="J258" s="256">
        <v>4523.8599999999997</v>
      </c>
      <c r="K258" s="256"/>
      <c r="L258" s="256">
        <v>0</v>
      </c>
      <c r="M258" s="256">
        <v>30159.02</v>
      </c>
      <c r="N258" s="293">
        <v>43165</v>
      </c>
      <c r="O258" s="287">
        <v>43172</v>
      </c>
      <c r="P258" s="270">
        <v>43209</v>
      </c>
      <c r="Q258" s="270"/>
      <c r="R258" s="271">
        <v>43238</v>
      </c>
      <c r="S258" s="217" t="s">
        <v>1238</v>
      </c>
      <c r="T258" s="257"/>
      <c r="U258" s="257"/>
      <c r="V258" s="258"/>
      <c r="W258" s="14"/>
    </row>
    <row r="259" spans="1:23" s="13" customFormat="1" ht="52.5" customHeight="1">
      <c r="A259" s="969"/>
      <c r="B259" s="382" t="s">
        <v>997</v>
      </c>
      <c r="C259" s="255" t="s">
        <v>998</v>
      </c>
      <c r="D259" s="282" t="s">
        <v>999</v>
      </c>
      <c r="E259" s="256">
        <v>37570</v>
      </c>
      <c r="F259" s="219">
        <f t="shared" si="33"/>
        <v>21000</v>
      </c>
      <c r="G259" s="220">
        <f t="shared" si="34"/>
        <v>0.59940476190476188</v>
      </c>
      <c r="H259" s="256">
        <v>10699.37</v>
      </c>
      <c r="I259" s="256">
        <v>0</v>
      </c>
      <c r="J259" s="256">
        <v>1888.13</v>
      </c>
      <c r="K259" s="256"/>
      <c r="L259" s="256">
        <v>1062.5</v>
      </c>
      <c r="M259" s="256">
        <v>7350</v>
      </c>
      <c r="N259" s="293">
        <v>43165</v>
      </c>
      <c r="O259" s="287">
        <v>43172</v>
      </c>
      <c r="P259" s="270">
        <v>43209</v>
      </c>
      <c r="Q259" s="270"/>
      <c r="R259" s="271">
        <v>43238</v>
      </c>
      <c r="S259" s="217"/>
      <c r="T259" s="257"/>
      <c r="U259" s="257"/>
      <c r="V259" s="258"/>
      <c r="W259" s="14"/>
    </row>
    <row r="260" spans="1:23" s="13" customFormat="1" ht="52.5" customHeight="1">
      <c r="A260" s="969"/>
      <c r="B260" s="382" t="s">
        <v>527</v>
      </c>
      <c r="C260" s="255" t="s">
        <v>1042</v>
      </c>
      <c r="D260" s="282" t="s">
        <v>529</v>
      </c>
      <c r="E260" s="256"/>
      <c r="F260" s="219">
        <f>SUM(H260:M260)</f>
        <v>50514.2</v>
      </c>
      <c r="G260" s="220">
        <f>(H260+I260+J260+K260)/F260</f>
        <v>0.40213524117970795</v>
      </c>
      <c r="H260" s="256">
        <v>17266.5</v>
      </c>
      <c r="I260" s="256">
        <v>0</v>
      </c>
      <c r="J260" s="256">
        <v>3047.04</v>
      </c>
      <c r="K260" s="256"/>
      <c r="L260" s="256">
        <v>17572.11</v>
      </c>
      <c r="M260" s="256">
        <v>12628.55</v>
      </c>
      <c r="N260" s="293">
        <v>43165</v>
      </c>
      <c r="O260" s="287">
        <v>43172</v>
      </c>
      <c r="P260" s="270">
        <v>43209</v>
      </c>
      <c r="Q260" s="270"/>
      <c r="R260" s="271">
        <v>43238</v>
      </c>
      <c r="S260" s="217" t="s">
        <v>1237</v>
      </c>
      <c r="T260" s="257"/>
      <c r="U260" s="257"/>
      <c r="V260" s="258"/>
      <c r="W260" s="14"/>
    </row>
    <row r="261" spans="1:23" s="13" customFormat="1" ht="52.5" customHeight="1">
      <c r="A261" s="969"/>
      <c r="B261" s="382" t="s">
        <v>1043</v>
      </c>
      <c r="C261" s="255" t="s">
        <v>1044</v>
      </c>
      <c r="D261" s="282" t="s">
        <v>1045</v>
      </c>
      <c r="E261" s="256">
        <v>3300</v>
      </c>
      <c r="F261" s="219">
        <f>SUM(H261:M261)</f>
        <v>3300</v>
      </c>
      <c r="G261" s="220">
        <f>(H261+I261+J261+K261)/F261</f>
        <v>0.65</v>
      </c>
      <c r="H261" s="256">
        <v>1823.25</v>
      </c>
      <c r="I261" s="256">
        <v>0</v>
      </c>
      <c r="J261" s="256">
        <v>321.75</v>
      </c>
      <c r="K261" s="256"/>
      <c r="L261" s="256">
        <v>0</v>
      </c>
      <c r="M261" s="256">
        <v>1155</v>
      </c>
      <c r="N261" s="293">
        <v>43165</v>
      </c>
      <c r="O261" s="287">
        <v>43172</v>
      </c>
      <c r="P261" s="270">
        <v>43209</v>
      </c>
      <c r="Q261" s="270"/>
      <c r="R261" s="271">
        <v>43238</v>
      </c>
      <c r="S261" s="217" t="s">
        <v>1239</v>
      </c>
      <c r="T261" s="257"/>
      <c r="U261" s="257"/>
      <c r="V261" s="258"/>
      <c r="W261" s="14"/>
    </row>
    <row r="262" spans="1:23" s="13" customFormat="1" ht="52.5" customHeight="1">
      <c r="A262" s="969"/>
      <c r="B262" s="382" t="s">
        <v>1000</v>
      </c>
      <c r="C262" s="255" t="s">
        <v>1001</v>
      </c>
      <c r="D262" s="282" t="s">
        <v>1002</v>
      </c>
      <c r="E262" s="256">
        <v>95184.27</v>
      </c>
      <c r="F262" s="219">
        <f t="shared" si="33"/>
        <v>77160.72</v>
      </c>
      <c r="G262" s="220">
        <f t="shared" si="34"/>
        <v>0.7484147374467216</v>
      </c>
      <c r="H262" s="256">
        <v>49085.98</v>
      </c>
      <c r="I262" s="256">
        <v>0</v>
      </c>
      <c r="J262" s="256">
        <v>8662.24</v>
      </c>
      <c r="K262" s="256"/>
      <c r="L262" s="256">
        <v>122.32</v>
      </c>
      <c r="M262" s="256">
        <v>19290.18</v>
      </c>
      <c r="N262" s="293">
        <v>43165</v>
      </c>
      <c r="O262" s="287">
        <v>43172</v>
      </c>
      <c r="P262" s="270">
        <v>43209</v>
      </c>
      <c r="Q262" s="270"/>
      <c r="R262" s="271">
        <v>43238</v>
      </c>
      <c r="S262" s="217" t="s">
        <v>1240</v>
      </c>
      <c r="T262" s="257"/>
      <c r="U262" s="257"/>
      <c r="V262" s="258"/>
      <c r="W262" s="14"/>
    </row>
    <row r="263" spans="1:23" s="13" customFormat="1" ht="52.5" customHeight="1">
      <c r="A263" s="969"/>
      <c r="B263" s="382" t="s">
        <v>1003</v>
      </c>
      <c r="C263" s="255" t="s">
        <v>1004</v>
      </c>
      <c r="D263" s="282" t="s">
        <v>1005</v>
      </c>
      <c r="E263" s="296">
        <v>556420</v>
      </c>
      <c r="F263" s="219">
        <f t="shared" si="33"/>
        <v>546618</v>
      </c>
      <c r="G263" s="220">
        <f t="shared" si="34"/>
        <v>0.68872892952665299</v>
      </c>
      <c r="H263" s="256">
        <v>320000.88</v>
      </c>
      <c r="I263" s="256">
        <v>56470.75</v>
      </c>
      <c r="J263" s="256">
        <v>0</v>
      </c>
      <c r="K263" s="256"/>
      <c r="L263" s="256">
        <v>0</v>
      </c>
      <c r="M263" s="256">
        <v>170146.37</v>
      </c>
      <c r="N263" s="293">
        <v>43196</v>
      </c>
      <c r="O263" s="287">
        <v>43202</v>
      </c>
      <c r="P263" s="270">
        <v>43223</v>
      </c>
      <c r="Q263" s="270">
        <v>43256</v>
      </c>
      <c r="R263" s="271">
        <v>43279</v>
      </c>
      <c r="S263" s="217" t="s">
        <v>1351</v>
      </c>
      <c r="T263" s="257"/>
      <c r="U263" s="257"/>
      <c r="V263" s="258"/>
      <c r="W263" s="14"/>
    </row>
    <row r="264" spans="1:23" s="13" customFormat="1" ht="52.5" customHeight="1">
      <c r="A264" s="969"/>
      <c r="B264" s="382" t="s">
        <v>1006</v>
      </c>
      <c r="C264" s="255" t="s">
        <v>1007</v>
      </c>
      <c r="D264" s="282" t="s">
        <v>309</v>
      </c>
      <c r="E264" s="256">
        <v>26140</v>
      </c>
      <c r="F264" s="219">
        <f t="shared" si="33"/>
        <v>25943.949999999997</v>
      </c>
      <c r="G264" s="220">
        <f t="shared" si="34"/>
        <v>0.50000019272315899</v>
      </c>
      <c r="H264" s="256">
        <v>11026.18</v>
      </c>
      <c r="I264" s="256">
        <v>0</v>
      </c>
      <c r="J264" s="256">
        <v>1945.8</v>
      </c>
      <c r="K264" s="256"/>
      <c r="L264" s="256">
        <v>0</v>
      </c>
      <c r="M264" s="256">
        <v>12971.97</v>
      </c>
      <c r="N264" s="293">
        <v>43196</v>
      </c>
      <c r="O264" s="287">
        <v>43202</v>
      </c>
      <c r="P264" s="270">
        <v>43223</v>
      </c>
      <c r="Q264" s="270"/>
      <c r="R264" s="271">
        <v>43256</v>
      </c>
      <c r="S264" s="217" t="s">
        <v>1343</v>
      </c>
      <c r="T264" s="257"/>
      <c r="U264" s="257"/>
      <c r="V264" s="258"/>
      <c r="W264" s="14"/>
    </row>
    <row r="265" spans="1:23" s="13" customFormat="1" ht="52.5" customHeight="1">
      <c r="A265" s="969"/>
      <c r="B265" s="382" t="s">
        <v>1008</v>
      </c>
      <c r="C265" s="255" t="s">
        <v>1009</v>
      </c>
      <c r="D265" s="282" t="s">
        <v>509</v>
      </c>
      <c r="E265" s="256">
        <v>132593.70000000001</v>
      </c>
      <c r="F265" s="219">
        <f t="shared" si="33"/>
        <v>117717.23</v>
      </c>
      <c r="G265" s="220">
        <f t="shared" si="34"/>
        <v>0.66513610624375041</v>
      </c>
      <c r="H265" s="256">
        <v>66553.279999999999</v>
      </c>
      <c r="I265" s="256">
        <v>0</v>
      </c>
      <c r="J265" s="256">
        <v>11744.7</v>
      </c>
      <c r="K265" s="256"/>
      <c r="L265" s="256">
        <v>0</v>
      </c>
      <c r="M265" s="256">
        <v>39419.25</v>
      </c>
      <c r="N265" s="293">
        <v>43196</v>
      </c>
      <c r="O265" s="287">
        <v>43202</v>
      </c>
      <c r="P265" s="270">
        <v>43223</v>
      </c>
      <c r="Q265" s="270"/>
      <c r="R265" s="271">
        <v>43256</v>
      </c>
      <c r="S265" s="217" t="s">
        <v>1344</v>
      </c>
      <c r="T265" s="257"/>
      <c r="U265" s="257"/>
      <c r="V265" s="258"/>
      <c r="W265" s="14"/>
    </row>
    <row r="266" spans="1:23" s="13" customFormat="1" ht="52.5" customHeight="1">
      <c r="A266" s="969"/>
      <c r="B266" s="382" t="s">
        <v>1011</v>
      </c>
      <c r="C266" s="255" t="s">
        <v>1010</v>
      </c>
      <c r="D266" s="282" t="s">
        <v>932</v>
      </c>
      <c r="E266" s="256">
        <v>92500</v>
      </c>
      <c r="F266" s="219">
        <f t="shared" si="33"/>
        <v>87500</v>
      </c>
      <c r="G266" s="220">
        <f t="shared" si="34"/>
        <v>0.68122285714285713</v>
      </c>
      <c r="H266" s="256">
        <v>50665.95</v>
      </c>
      <c r="I266" s="256">
        <v>0</v>
      </c>
      <c r="J266" s="256">
        <v>8941.0499999999993</v>
      </c>
      <c r="K266" s="256"/>
      <c r="L266" s="256">
        <v>6018</v>
      </c>
      <c r="M266" s="256">
        <v>21875</v>
      </c>
      <c r="N266" s="293">
        <v>43196</v>
      </c>
      <c r="O266" s="287">
        <v>43202</v>
      </c>
      <c r="P266" s="270">
        <v>43223</v>
      </c>
      <c r="Q266" s="270"/>
      <c r="R266" s="271">
        <v>43256</v>
      </c>
      <c r="S266" s="217" t="s">
        <v>1345</v>
      </c>
      <c r="T266" s="257"/>
      <c r="U266" s="257"/>
      <c r="V266" s="258"/>
      <c r="W266" s="14"/>
    </row>
    <row r="267" spans="1:23" s="13" customFormat="1" ht="52.5" customHeight="1">
      <c r="A267" s="969"/>
      <c r="B267" s="382" t="s">
        <v>1012</v>
      </c>
      <c r="C267" s="255" t="s">
        <v>1013</v>
      </c>
      <c r="D267" s="282" t="s">
        <v>1014</v>
      </c>
      <c r="E267" s="256">
        <v>24542.91</v>
      </c>
      <c r="F267" s="263">
        <f t="shared" si="33"/>
        <v>24542.91</v>
      </c>
      <c r="G267" s="281">
        <f t="shared" si="34"/>
        <v>0.74999989813758838</v>
      </c>
      <c r="H267" s="256">
        <v>15646.1</v>
      </c>
      <c r="I267" s="256">
        <v>0</v>
      </c>
      <c r="J267" s="256">
        <v>2761.08</v>
      </c>
      <c r="K267" s="256"/>
      <c r="L267" s="256">
        <v>0</v>
      </c>
      <c r="M267" s="256">
        <v>6135.73</v>
      </c>
      <c r="N267" s="293">
        <v>43196</v>
      </c>
      <c r="O267" s="287">
        <v>43202</v>
      </c>
      <c r="P267" s="270">
        <v>43223</v>
      </c>
      <c r="Q267" s="270"/>
      <c r="R267" s="271">
        <v>43256</v>
      </c>
      <c r="S267" s="217" t="s">
        <v>1346</v>
      </c>
      <c r="T267" s="257"/>
      <c r="U267" s="257"/>
      <c r="V267" s="258"/>
      <c r="W267" s="14"/>
    </row>
    <row r="268" spans="1:23" s="13" customFormat="1" ht="52.5" customHeight="1">
      <c r="A268" s="969"/>
      <c r="B268" s="382" t="s">
        <v>1015</v>
      </c>
      <c r="C268" s="255" t="s">
        <v>1016</v>
      </c>
      <c r="D268" s="282" t="s">
        <v>1017</v>
      </c>
      <c r="E268" s="296">
        <v>312720.88</v>
      </c>
      <c r="F268" s="263">
        <f t="shared" ref="F268:F277" si="35">SUM(H268:M268)</f>
        <v>135704.45000000001</v>
      </c>
      <c r="G268" s="281">
        <f t="shared" ref="G268:G277" si="36">(H268+I268+J268+K268)/F268</f>
        <v>0.75000001842238773</v>
      </c>
      <c r="H268" s="256">
        <v>86511.58</v>
      </c>
      <c r="I268" s="256">
        <v>0</v>
      </c>
      <c r="J268" s="256">
        <v>15266.76</v>
      </c>
      <c r="K268" s="256"/>
      <c r="L268" s="256">
        <v>0</v>
      </c>
      <c r="M268" s="256">
        <v>33926.11</v>
      </c>
      <c r="N268" s="293">
        <v>43196</v>
      </c>
      <c r="O268" s="287">
        <v>43202</v>
      </c>
      <c r="P268" s="270">
        <v>43223</v>
      </c>
      <c r="Q268" s="270">
        <v>43256</v>
      </c>
      <c r="R268" s="271">
        <v>43279</v>
      </c>
      <c r="S268" s="217" t="s">
        <v>1354</v>
      </c>
      <c r="T268" s="257"/>
      <c r="U268" s="257"/>
      <c r="V268" s="258"/>
      <c r="W268" s="14"/>
    </row>
    <row r="269" spans="1:23" s="13" customFormat="1" ht="52.5" customHeight="1">
      <c r="A269" s="969"/>
      <c r="B269" s="382" t="s">
        <v>1018</v>
      </c>
      <c r="C269" s="255" t="s">
        <v>1019</v>
      </c>
      <c r="D269" s="282" t="s">
        <v>1020</v>
      </c>
      <c r="E269" s="256">
        <v>10092.1</v>
      </c>
      <c r="F269" s="263">
        <f t="shared" si="35"/>
        <v>6000.7199999999993</v>
      </c>
      <c r="G269" s="281">
        <f t="shared" si="36"/>
        <v>0.69163867002626356</v>
      </c>
      <c r="H269" s="256">
        <v>3527.78</v>
      </c>
      <c r="I269" s="256">
        <v>0</v>
      </c>
      <c r="J269" s="256">
        <v>622.54999999999995</v>
      </c>
      <c r="K269" s="256"/>
      <c r="L269" s="256">
        <v>247.08</v>
      </c>
      <c r="M269" s="256">
        <v>1603.31</v>
      </c>
      <c r="N269" s="293">
        <v>43196</v>
      </c>
      <c r="O269" s="287">
        <v>43202</v>
      </c>
      <c r="P269" s="270">
        <v>43223</v>
      </c>
      <c r="Q269" s="270"/>
      <c r="R269" s="271">
        <v>43256</v>
      </c>
      <c r="S269" s="217" t="s">
        <v>1347</v>
      </c>
      <c r="T269" s="257"/>
      <c r="U269" s="257"/>
      <c r="V269" s="258"/>
      <c r="W269" s="14"/>
    </row>
    <row r="270" spans="1:23" s="13" customFormat="1" ht="52.5" customHeight="1">
      <c r="A270" s="969"/>
      <c r="B270" s="382" t="s">
        <v>1021</v>
      </c>
      <c r="C270" s="255" t="s">
        <v>1022</v>
      </c>
      <c r="D270" s="282" t="s">
        <v>79</v>
      </c>
      <c r="E270" s="256">
        <v>56736</v>
      </c>
      <c r="F270" s="263">
        <f t="shared" si="35"/>
        <v>30836</v>
      </c>
      <c r="G270" s="281">
        <f t="shared" si="36"/>
        <v>0.66524192502270074</v>
      </c>
      <c r="H270" s="256">
        <v>17436.39</v>
      </c>
      <c r="I270" s="256">
        <v>0</v>
      </c>
      <c r="J270" s="256">
        <v>3077.01</v>
      </c>
      <c r="K270" s="256"/>
      <c r="L270" s="256">
        <v>0</v>
      </c>
      <c r="M270" s="256">
        <v>10322.6</v>
      </c>
      <c r="N270" s="293">
        <v>43196</v>
      </c>
      <c r="O270" s="287">
        <v>43202</v>
      </c>
      <c r="P270" s="270">
        <v>43223</v>
      </c>
      <c r="Q270" s="270"/>
      <c r="R270" s="271">
        <v>43256</v>
      </c>
      <c r="S270" s="217" t="s">
        <v>1348</v>
      </c>
      <c r="T270" s="257"/>
      <c r="U270" s="257"/>
      <c r="V270" s="258"/>
      <c r="W270" s="14"/>
    </row>
    <row r="271" spans="1:23" s="13" customFormat="1" ht="52.5" customHeight="1">
      <c r="A271" s="969"/>
      <c r="B271" s="382" t="s">
        <v>1023</v>
      </c>
      <c r="C271" s="255" t="s">
        <v>1024</v>
      </c>
      <c r="D271" s="282" t="s">
        <v>297</v>
      </c>
      <c r="E271" s="296">
        <v>153075.57</v>
      </c>
      <c r="F271" s="263">
        <f t="shared" si="35"/>
        <v>134829.16999999998</v>
      </c>
      <c r="G271" s="281">
        <f t="shared" si="36"/>
        <v>0.72709711110733688</v>
      </c>
      <c r="H271" s="256">
        <v>83328.81</v>
      </c>
      <c r="I271" s="256">
        <v>0</v>
      </c>
      <c r="J271" s="256">
        <v>14705.09</v>
      </c>
      <c r="K271" s="256"/>
      <c r="L271" s="256">
        <v>3087.98</v>
      </c>
      <c r="M271" s="256">
        <v>33707.29</v>
      </c>
      <c r="N271" s="293">
        <v>43196</v>
      </c>
      <c r="O271" s="287">
        <v>43202</v>
      </c>
      <c r="P271" s="270">
        <v>43223</v>
      </c>
      <c r="Q271" s="270">
        <v>43256</v>
      </c>
      <c r="R271" s="271">
        <v>43279</v>
      </c>
      <c r="S271" s="217" t="s">
        <v>1361</v>
      </c>
      <c r="T271" s="257"/>
      <c r="U271" s="257"/>
      <c r="V271" s="258"/>
      <c r="W271" s="14"/>
    </row>
    <row r="272" spans="1:23" s="13" customFormat="1" ht="52.5" customHeight="1">
      <c r="A272" s="969"/>
      <c r="B272" s="382" t="s">
        <v>1025</v>
      </c>
      <c r="C272" s="255" t="s">
        <v>1026</v>
      </c>
      <c r="D272" s="282" t="s">
        <v>1027</v>
      </c>
      <c r="E272" s="256">
        <v>145162.29999999999</v>
      </c>
      <c r="F272" s="263">
        <f t="shared" si="35"/>
        <v>142131.97</v>
      </c>
      <c r="G272" s="281">
        <f t="shared" si="36"/>
        <v>0.74812056710393871</v>
      </c>
      <c r="H272" s="256">
        <v>90382.07</v>
      </c>
      <c r="I272" s="256">
        <v>0</v>
      </c>
      <c r="J272" s="256">
        <v>15949.78</v>
      </c>
      <c r="K272" s="256"/>
      <c r="L272" s="256">
        <v>267.13</v>
      </c>
      <c r="M272" s="256">
        <v>35532.99</v>
      </c>
      <c r="N272" s="293">
        <v>43196</v>
      </c>
      <c r="O272" s="287">
        <v>43202</v>
      </c>
      <c r="P272" s="270">
        <v>43223</v>
      </c>
      <c r="Q272" s="270"/>
      <c r="R272" s="271">
        <v>43256</v>
      </c>
      <c r="S272" s="217" t="s">
        <v>1349</v>
      </c>
      <c r="T272" s="257"/>
      <c r="U272" s="257"/>
      <c r="V272" s="258"/>
      <c r="W272" s="14"/>
    </row>
    <row r="273" spans="1:23" s="13" customFormat="1" ht="52.5" customHeight="1">
      <c r="A273" s="969"/>
      <c r="B273" s="382" t="s">
        <v>1039</v>
      </c>
      <c r="C273" s="255" t="s">
        <v>1040</v>
      </c>
      <c r="D273" s="282" t="s">
        <v>1041</v>
      </c>
      <c r="E273" s="296">
        <v>3702264</v>
      </c>
      <c r="F273" s="263">
        <f t="shared" si="35"/>
        <v>3271458</v>
      </c>
      <c r="G273" s="281">
        <f t="shared" si="36"/>
        <v>0.69492955434549364</v>
      </c>
      <c r="H273" s="256">
        <v>2017417.92</v>
      </c>
      <c r="I273" s="256">
        <v>256014.93</v>
      </c>
      <c r="J273" s="256">
        <v>0</v>
      </c>
      <c r="K273" s="256"/>
      <c r="L273" s="256">
        <f>100000+80160.65</f>
        <v>180160.65</v>
      </c>
      <c r="M273" s="256">
        <v>817864.5</v>
      </c>
      <c r="N273" s="293"/>
      <c r="O273" s="287">
        <v>43202</v>
      </c>
      <c r="P273" s="270">
        <v>43223</v>
      </c>
      <c r="Q273" s="270">
        <v>43256</v>
      </c>
      <c r="R273" s="271">
        <v>43279</v>
      </c>
      <c r="S273" s="217" t="s">
        <v>1350</v>
      </c>
      <c r="T273" s="257"/>
      <c r="U273" s="257"/>
      <c r="V273" s="258"/>
      <c r="W273" s="14"/>
    </row>
    <row r="274" spans="1:23" s="13" customFormat="1" ht="52.5" customHeight="1">
      <c r="A274" s="969"/>
      <c r="B274" s="382" t="s">
        <v>1028</v>
      </c>
      <c r="C274" s="255" t="s">
        <v>1029</v>
      </c>
      <c r="D274" s="282" t="s">
        <v>1030</v>
      </c>
      <c r="E274" s="296">
        <v>304287.24</v>
      </c>
      <c r="F274" s="263">
        <f t="shared" si="35"/>
        <v>290067.19999999995</v>
      </c>
      <c r="G274" s="281">
        <f t="shared" si="36"/>
        <v>0.73055864296273421</v>
      </c>
      <c r="H274" s="256">
        <v>180124.43</v>
      </c>
      <c r="I274" s="256">
        <v>0</v>
      </c>
      <c r="J274" s="256">
        <v>31786.67</v>
      </c>
      <c r="K274" s="256"/>
      <c r="L274" s="256">
        <v>4979.3</v>
      </c>
      <c r="M274" s="256">
        <v>73176.800000000003</v>
      </c>
      <c r="N274" s="293">
        <v>43165</v>
      </c>
      <c r="O274" s="287">
        <v>43172</v>
      </c>
      <c r="P274" s="270">
        <v>43195</v>
      </c>
      <c r="Q274" s="270">
        <v>43256</v>
      </c>
      <c r="R274" s="271">
        <v>43279</v>
      </c>
      <c r="S274" s="217" t="s">
        <v>1358</v>
      </c>
      <c r="T274" s="257"/>
      <c r="U274" s="257"/>
      <c r="V274" s="258"/>
      <c r="W274" s="14"/>
    </row>
    <row r="275" spans="1:23" s="13" customFormat="1" ht="52.5" customHeight="1">
      <c r="A275" s="969"/>
      <c r="B275" s="382" t="s">
        <v>1031</v>
      </c>
      <c r="C275" s="255" t="s">
        <v>1032</v>
      </c>
      <c r="D275" s="282" t="s">
        <v>964</v>
      </c>
      <c r="E275" s="296">
        <v>164148.1</v>
      </c>
      <c r="F275" s="263">
        <f t="shared" si="35"/>
        <v>164148.1</v>
      </c>
      <c r="G275" s="281">
        <f t="shared" si="36"/>
        <v>0.67914273756443111</v>
      </c>
      <c r="H275" s="256">
        <v>94757.99</v>
      </c>
      <c r="I275" s="256">
        <v>0</v>
      </c>
      <c r="J275" s="256">
        <v>16722</v>
      </c>
      <c r="K275" s="256"/>
      <c r="L275" s="256">
        <v>11581.09</v>
      </c>
      <c r="M275" s="256">
        <v>41087.019999999997</v>
      </c>
      <c r="N275" s="293"/>
      <c r="O275" s="287">
        <v>43172</v>
      </c>
      <c r="P275" s="270">
        <v>43195</v>
      </c>
      <c r="Q275" s="270">
        <v>43256</v>
      </c>
      <c r="R275" s="271">
        <v>43279</v>
      </c>
      <c r="S275" s="217" t="s">
        <v>1356</v>
      </c>
      <c r="T275" s="257"/>
      <c r="U275" s="257"/>
      <c r="V275" s="258"/>
      <c r="W275" s="14"/>
    </row>
    <row r="276" spans="1:23" s="13" customFormat="1" ht="52.5" customHeight="1">
      <c r="A276" s="969"/>
      <c r="B276" s="382" t="s">
        <v>1035</v>
      </c>
      <c r="C276" s="255" t="s">
        <v>1034</v>
      </c>
      <c r="D276" s="309" t="s">
        <v>1033</v>
      </c>
      <c r="E276" s="296">
        <v>270941.24</v>
      </c>
      <c r="F276" s="263">
        <f t="shared" si="35"/>
        <v>142246.69</v>
      </c>
      <c r="G276" s="281">
        <f t="shared" si="36"/>
        <v>0.75000001757510126</v>
      </c>
      <c r="H276" s="256">
        <v>90682.26</v>
      </c>
      <c r="I276" s="256">
        <v>0</v>
      </c>
      <c r="J276" s="256">
        <v>16002.76</v>
      </c>
      <c r="K276" s="256"/>
      <c r="L276" s="256">
        <v>0</v>
      </c>
      <c r="M276" s="256">
        <v>35561.67</v>
      </c>
      <c r="N276" s="293"/>
      <c r="O276" s="287">
        <v>43172</v>
      </c>
      <c r="P276" s="270">
        <v>43195</v>
      </c>
      <c r="Q276" s="270">
        <v>43256</v>
      </c>
      <c r="R276" s="271">
        <v>43279</v>
      </c>
      <c r="S276" s="217"/>
      <c r="T276" s="257"/>
      <c r="U276" s="257"/>
      <c r="V276" s="258"/>
      <c r="W276" s="14"/>
    </row>
    <row r="277" spans="1:23" s="13" customFormat="1" ht="52.5" customHeight="1">
      <c r="A277" s="969"/>
      <c r="B277" s="382" t="s">
        <v>1038</v>
      </c>
      <c r="C277" s="255" t="s">
        <v>1036</v>
      </c>
      <c r="D277" s="309" t="s">
        <v>1037</v>
      </c>
      <c r="E277" s="296">
        <v>223080</v>
      </c>
      <c r="F277" s="263">
        <f t="shared" si="35"/>
        <v>223080</v>
      </c>
      <c r="G277" s="281">
        <f t="shared" si="36"/>
        <v>0.66542675273444507</v>
      </c>
      <c r="H277" s="256">
        <v>126176.89</v>
      </c>
      <c r="I277" s="256">
        <v>0</v>
      </c>
      <c r="J277" s="256">
        <v>22266.51</v>
      </c>
      <c r="K277" s="256"/>
      <c r="L277" s="256">
        <v>18866.599999999999</v>
      </c>
      <c r="M277" s="256">
        <v>55770</v>
      </c>
      <c r="N277" s="293">
        <v>43165</v>
      </c>
      <c r="O277" s="287">
        <v>43172</v>
      </c>
      <c r="P277" s="270">
        <v>43209</v>
      </c>
      <c r="Q277" s="270">
        <v>43271</v>
      </c>
      <c r="R277" s="271">
        <v>43291</v>
      </c>
      <c r="S277" s="217" t="s">
        <v>1366</v>
      </c>
      <c r="T277" s="257"/>
      <c r="U277" s="257"/>
      <c r="V277" s="258"/>
      <c r="W277" s="14"/>
    </row>
    <row r="278" spans="1:23" s="13" customFormat="1" ht="52.5" customHeight="1">
      <c r="A278" s="969"/>
      <c r="B278" s="382" t="s">
        <v>1055</v>
      </c>
      <c r="C278" s="255" t="s">
        <v>1056</v>
      </c>
      <c r="D278" s="309" t="s">
        <v>76</v>
      </c>
      <c r="E278" s="296">
        <v>85163</v>
      </c>
      <c r="F278" s="263">
        <f t="shared" ref="F278:F301" si="37">SUM(H278:M278)</f>
        <v>85342.07</v>
      </c>
      <c r="G278" s="281">
        <f t="shared" ref="G278:G301" si="38">(H278+I278+J278+K278)/F278</f>
        <v>0.72076069868002957</v>
      </c>
      <c r="H278" s="256">
        <v>52284.53</v>
      </c>
      <c r="I278" s="256">
        <v>9226.68</v>
      </c>
      <c r="J278" s="256">
        <v>0</v>
      </c>
      <c r="K278" s="256"/>
      <c r="L278" s="256">
        <v>2495.34</v>
      </c>
      <c r="M278" s="256">
        <v>21335.52</v>
      </c>
      <c r="N278" s="313">
        <v>43223</v>
      </c>
      <c r="O278" s="287">
        <v>43235</v>
      </c>
      <c r="P278" s="270">
        <v>43258</v>
      </c>
      <c r="Q278" s="270"/>
      <c r="R278" s="271">
        <v>43271</v>
      </c>
      <c r="S278" s="217" t="s">
        <v>1327</v>
      </c>
      <c r="T278" s="257"/>
      <c r="U278" s="257"/>
      <c r="V278" s="258"/>
      <c r="W278" s="14"/>
    </row>
    <row r="279" spans="1:23" s="13" customFormat="1" ht="52.5" customHeight="1">
      <c r="A279" s="969"/>
      <c r="B279" s="382" t="s">
        <v>1057</v>
      </c>
      <c r="C279" s="255" t="s">
        <v>1058</v>
      </c>
      <c r="D279" s="309" t="s">
        <v>372</v>
      </c>
      <c r="E279" s="296">
        <v>65016.11</v>
      </c>
      <c r="F279" s="263">
        <f t="shared" si="37"/>
        <v>43888.78</v>
      </c>
      <c r="G279" s="281">
        <f t="shared" si="38"/>
        <v>0.70165131042603601</v>
      </c>
      <c r="H279" s="256">
        <v>26175.42</v>
      </c>
      <c r="I279" s="256">
        <v>0</v>
      </c>
      <c r="J279" s="256">
        <v>4619.2</v>
      </c>
      <c r="K279" s="256"/>
      <c r="L279" s="256">
        <v>2121.9699999999998</v>
      </c>
      <c r="M279" s="256">
        <v>10972.19</v>
      </c>
      <c r="N279" s="313">
        <v>43223</v>
      </c>
      <c r="O279" s="287">
        <v>43235</v>
      </c>
      <c r="P279" s="270">
        <v>43258</v>
      </c>
      <c r="Q279" s="270"/>
      <c r="R279" s="271">
        <v>43271</v>
      </c>
      <c r="S279" s="217" t="s">
        <v>1333</v>
      </c>
      <c r="T279" s="257"/>
      <c r="U279" s="257"/>
      <c r="V279" s="258"/>
      <c r="W279" s="14"/>
    </row>
    <row r="280" spans="1:23" s="13" customFormat="1" ht="52.5" customHeight="1">
      <c r="A280" s="969"/>
      <c r="B280" s="382" t="s">
        <v>1213</v>
      </c>
      <c r="C280" s="255" t="s">
        <v>1211</v>
      </c>
      <c r="D280" s="309" t="s">
        <v>586</v>
      </c>
      <c r="E280" s="296">
        <v>117826.05</v>
      </c>
      <c r="F280" s="263">
        <f t="shared" ref="F280:F285" si="39">SUM(H280:M280)</f>
        <v>117826.04999999999</v>
      </c>
      <c r="G280" s="281">
        <f t="shared" ref="G280:G285" si="40">(H280+I280+J280+K280)/F280</f>
        <v>0.50000004243543772</v>
      </c>
      <c r="H280" s="256">
        <v>50076.07</v>
      </c>
      <c r="I280" s="256">
        <v>0</v>
      </c>
      <c r="J280" s="256">
        <v>8836.9599999999991</v>
      </c>
      <c r="K280" s="256"/>
      <c r="L280" s="256">
        <v>0</v>
      </c>
      <c r="M280" s="256">
        <v>58913.02</v>
      </c>
      <c r="N280" s="356">
        <v>43165</v>
      </c>
      <c r="O280" s="357">
        <v>43172</v>
      </c>
      <c r="P280" s="270">
        <v>43195</v>
      </c>
      <c r="Q280" s="270"/>
      <c r="R280" s="271">
        <v>43286</v>
      </c>
      <c r="S280" s="257" t="s">
        <v>1228</v>
      </c>
      <c r="T280" s="257"/>
      <c r="U280" s="257"/>
      <c r="V280" s="258"/>
      <c r="W280" s="14"/>
    </row>
    <row r="281" spans="1:23" s="13" customFormat="1" ht="52.5" customHeight="1">
      <c r="A281" s="969"/>
      <c r="B281" s="382" t="s">
        <v>1212</v>
      </c>
      <c r="C281" s="255" t="s">
        <v>616</v>
      </c>
      <c r="D281" s="309" t="s">
        <v>509</v>
      </c>
      <c r="E281" s="296">
        <v>28296.55</v>
      </c>
      <c r="F281" s="263">
        <f t="shared" si="39"/>
        <v>28296.550000000003</v>
      </c>
      <c r="G281" s="281">
        <f t="shared" si="40"/>
        <v>0.50000017669998642</v>
      </c>
      <c r="H281" s="256">
        <v>12026.03</v>
      </c>
      <c r="I281" s="256">
        <v>0</v>
      </c>
      <c r="J281" s="256">
        <v>2122.25</v>
      </c>
      <c r="K281" s="256"/>
      <c r="L281" s="256">
        <v>0</v>
      </c>
      <c r="M281" s="256">
        <v>14148.27</v>
      </c>
      <c r="N281" s="356">
        <v>43165</v>
      </c>
      <c r="O281" s="357">
        <v>43172</v>
      </c>
      <c r="P281" s="270">
        <v>43195</v>
      </c>
      <c r="Q281" s="270"/>
      <c r="R281" s="271">
        <v>43286</v>
      </c>
      <c r="S281" s="257" t="s">
        <v>1233</v>
      </c>
      <c r="T281" s="257"/>
      <c r="U281" s="257"/>
      <c r="V281" s="258"/>
      <c r="W281" s="14"/>
    </row>
    <row r="282" spans="1:23" s="13" customFormat="1" ht="52.5" customHeight="1">
      <c r="A282" s="969"/>
      <c r="B282" s="382" t="s">
        <v>1214</v>
      </c>
      <c r="C282" s="255" t="s">
        <v>1215</v>
      </c>
      <c r="D282" s="309" t="s">
        <v>557</v>
      </c>
      <c r="E282" s="296">
        <v>54740.35</v>
      </c>
      <c r="F282" s="263">
        <f t="shared" si="39"/>
        <v>54740.35</v>
      </c>
      <c r="G282" s="281">
        <f t="shared" si="40"/>
        <v>0.56320757905274632</v>
      </c>
      <c r="H282" s="256">
        <v>26205.65</v>
      </c>
      <c r="I282" s="256">
        <v>0</v>
      </c>
      <c r="J282" s="256">
        <v>4624.53</v>
      </c>
      <c r="K282" s="256"/>
      <c r="L282" s="256">
        <v>2040</v>
      </c>
      <c r="M282" s="256">
        <v>21870.17</v>
      </c>
      <c r="N282" s="356">
        <v>43165</v>
      </c>
      <c r="O282" s="357">
        <v>43172</v>
      </c>
      <c r="P282" s="270">
        <v>43195</v>
      </c>
      <c r="Q282" s="270"/>
      <c r="R282" s="271">
        <v>43286</v>
      </c>
      <c r="S282" s="257" t="s">
        <v>1234</v>
      </c>
      <c r="T282" s="257"/>
      <c r="U282" s="257"/>
      <c r="V282" s="258"/>
      <c r="W282" s="14"/>
    </row>
    <row r="283" spans="1:23" s="13" customFormat="1" ht="52.5" customHeight="1">
      <c r="A283" s="969"/>
      <c r="B283" s="382" t="s">
        <v>1219</v>
      </c>
      <c r="C283" s="255" t="s">
        <v>1220</v>
      </c>
      <c r="D283" s="309" t="s">
        <v>321</v>
      </c>
      <c r="E283" s="296">
        <v>68388.09</v>
      </c>
      <c r="F283" s="263">
        <f>SUM(H283:M283)</f>
        <v>68388.09</v>
      </c>
      <c r="G283" s="281">
        <f>(H283+I283+J283+K283)/F283</f>
        <v>0.75000003655607284</v>
      </c>
      <c r="H283" s="256">
        <v>43597.4</v>
      </c>
      <c r="I283" s="256">
        <v>0</v>
      </c>
      <c r="J283" s="256">
        <v>7693.67</v>
      </c>
      <c r="K283" s="256"/>
      <c r="L283" s="256">
        <v>0</v>
      </c>
      <c r="M283" s="256">
        <v>17097.02</v>
      </c>
      <c r="N283" s="356">
        <v>43165</v>
      </c>
      <c r="O283" s="357">
        <v>43172</v>
      </c>
      <c r="P283" s="270">
        <v>43195</v>
      </c>
      <c r="Q283" s="270"/>
      <c r="R283" s="271">
        <v>43286</v>
      </c>
      <c r="S283" s="257" t="s">
        <v>1229</v>
      </c>
      <c r="T283" s="257"/>
      <c r="U283" s="257"/>
      <c r="V283" s="258"/>
      <c r="W283" s="14"/>
    </row>
    <row r="284" spans="1:23" s="13" customFormat="1" ht="52.5" customHeight="1">
      <c r="A284" s="969"/>
      <c r="B284" s="382" t="s">
        <v>1221</v>
      </c>
      <c r="C284" s="255" t="s">
        <v>1222</v>
      </c>
      <c r="D284" s="309" t="s">
        <v>1223</v>
      </c>
      <c r="E284" s="296">
        <v>21829.5</v>
      </c>
      <c r="F284" s="263">
        <f>SUM(H284:M284)</f>
        <v>21829.5</v>
      </c>
      <c r="G284" s="281">
        <f>(H284+I284+J284+K284)/F284</f>
        <v>0.65000022904784815</v>
      </c>
      <c r="H284" s="256">
        <v>12060.8</v>
      </c>
      <c r="I284" s="256">
        <v>0</v>
      </c>
      <c r="J284" s="256">
        <v>2128.38</v>
      </c>
      <c r="K284" s="256"/>
      <c r="L284" s="256">
        <v>0</v>
      </c>
      <c r="M284" s="256">
        <v>7640.32</v>
      </c>
      <c r="N284" s="356">
        <v>43165</v>
      </c>
      <c r="O284" s="357">
        <v>43172</v>
      </c>
      <c r="P284" s="270">
        <v>43195</v>
      </c>
      <c r="Q284" s="270"/>
      <c r="R284" s="271"/>
      <c r="S284" s="257" t="s">
        <v>1235</v>
      </c>
      <c r="T284" s="257"/>
      <c r="U284" s="257"/>
      <c r="V284" s="258"/>
      <c r="W284" s="14"/>
    </row>
    <row r="285" spans="1:23" s="13" customFormat="1" ht="52.5" customHeight="1">
      <c r="A285" s="969"/>
      <c r="B285" s="382" t="s">
        <v>1216</v>
      </c>
      <c r="C285" s="255" t="s">
        <v>1217</v>
      </c>
      <c r="D285" s="309" t="s">
        <v>1218</v>
      </c>
      <c r="E285" s="296">
        <v>4950</v>
      </c>
      <c r="F285" s="263">
        <f t="shared" si="39"/>
        <v>4950</v>
      </c>
      <c r="G285" s="281">
        <f t="shared" si="40"/>
        <v>0.65</v>
      </c>
      <c r="H285" s="256">
        <v>2734.87</v>
      </c>
      <c r="I285" s="256">
        <v>0</v>
      </c>
      <c r="J285" s="256">
        <v>482.63</v>
      </c>
      <c r="K285" s="256"/>
      <c r="L285" s="256">
        <v>0</v>
      </c>
      <c r="M285" s="256">
        <v>1732.5</v>
      </c>
      <c r="N285" s="356">
        <v>43165</v>
      </c>
      <c r="O285" s="357">
        <v>43172</v>
      </c>
      <c r="P285" s="270">
        <v>43195</v>
      </c>
      <c r="Q285" s="270"/>
      <c r="R285" s="271">
        <v>43286</v>
      </c>
      <c r="S285" s="257" t="s">
        <v>1232</v>
      </c>
      <c r="T285" s="257"/>
      <c r="U285" s="257"/>
      <c r="V285" s="258"/>
      <c r="W285" s="14"/>
    </row>
    <row r="286" spans="1:23" s="13" customFormat="1" ht="52.5" customHeight="1">
      <c r="A286" s="969"/>
      <c r="B286" s="382" t="s">
        <v>1059</v>
      </c>
      <c r="C286" s="255" t="s">
        <v>1060</v>
      </c>
      <c r="D286" s="309" t="s">
        <v>1311</v>
      </c>
      <c r="E286" s="296">
        <v>188361.9</v>
      </c>
      <c r="F286" s="263">
        <f t="shared" si="37"/>
        <v>188356.90000000002</v>
      </c>
      <c r="G286" s="281">
        <f t="shared" si="38"/>
        <v>0.5773087686195727</v>
      </c>
      <c r="H286" s="256">
        <v>92429.07</v>
      </c>
      <c r="I286" s="256">
        <v>0</v>
      </c>
      <c r="J286" s="256">
        <v>16311.02</v>
      </c>
      <c r="K286" s="256"/>
      <c r="L286" s="256">
        <v>6888.96</v>
      </c>
      <c r="M286" s="256">
        <v>72727.850000000006</v>
      </c>
      <c r="N286" s="293">
        <v>43223</v>
      </c>
      <c r="O286" s="287">
        <v>43235</v>
      </c>
      <c r="P286" s="270">
        <v>43258</v>
      </c>
      <c r="Q286" s="270">
        <v>43294</v>
      </c>
      <c r="R286" s="271">
        <v>43314</v>
      </c>
      <c r="S286" s="217" t="s">
        <v>1365</v>
      </c>
      <c r="T286" s="257"/>
      <c r="U286" s="257"/>
      <c r="V286" s="258"/>
      <c r="W286" s="14"/>
    </row>
    <row r="287" spans="1:23" s="13" customFormat="1" ht="52.5" customHeight="1">
      <c r="A287" s="969"/>
      <c r="B287" s="382" t="s">
        <v>1062</v>
      </c>
      <c r="C287" s="255" t="s">
        <v>1061</v>
      </c>
      <c r="D287" s="309" t="s">
        <v>1063</v>
      </c>
      <c r="E287" s="296">
        <v>35501.32</v>
      </c>
      <c r="F287" s="263">
        <f t="shared" si="37"/>
        <v>21917.759999999998</v>
      </c>
      <c r="G287" s="281">
        <f t="shared" si="38"/>
        <v>0.7880079898675777</v>
      </c>
      <c r="H287" s="256">
        <v>14680.66</v>
      </c>
      <c r="I287" s="256">
        <v>0</v>
      </c>
      <c r="J287" s="256">
        <v>2590.71</v>
      </c>
      <c r="K287" s="256"/>
      <c r="L287" s="256">
        <v>1358.73</v>
      </c>
      <c r="M287" s="256">
        <v>3287.66</v>
      </c>
      <c r="N287" s="313">
        <v>43223</v>
      </c>
      <c r="O287" s="287">
        <v>43235</v>
      </c>
      <c r="P287" s="270">
        <v>43258</v>
      </c>
      <c r="Q287" s="270"/>
      <c r="R287" s="271">
        <v>43271</v>
      </c>
      <c r="S287" s="217" t="s">
        <v>1330</v>
      </c>
      <c r="T287" s="257"/>
      <c r="U287" s="257"/>
      <c r="V287" s="258"/>
      <c r="W287" s="14"/>
    </row>
    <row r="288" spans="1:23" s="13" customFormat="1" ht="52.5" customHeight="1">
      <c r="A288" s="969"/>
      <c r="B288" s="382" t="s">
        <v>1064</v>
      </c>
      <c r="C288" s="255" t="s">
        <v>1065</v>
      </c>
      <c r="D288" s="309" t="s">
        <v>333</v>
      </c>
      <c r="E288" s="296">
        <v>76918.75</v>
      </c>
      <c r="F288" s="263">
        <f t="shared" si="37"/>
        <v>60085.91</v>
      </c>
      <c r="G288" s="281">
        <f t="shared" si="38"/>
        <v>0.65293094504185756</v>
      </c>
      <c r="H288" s="256">
        <v>33347.15</v>
      </c>
      <c r="I288" s="256">
        <v>0</v>
      </c>
      <c r="J288" s="256">
        <v>5884.8</v>
      </c>
      <c r="K288" s="256"/>
      <c r="L288" s="256">
        <v>0</v>
      </c>
      <c r="M288" s="256">
        <v>20853.96</v>
      </c>
      <c r="N288" s="313">
        <v>43223</v>
      </c>
      <c r="O288" s="287">
        <v>43235</v>
      </c>
      <c r="P288" s="270">
        <v>43258</v>
      </c>
      <c r="Q288" s="270"/>
      <c r="R288" s="271">
        <v>43271</v>
      </c>
      <c r="S288" s="217" t="s">
        <v>1331</v>
      </c>
      <c r="T288" s="257"/>
      <c r="U288" s="257"/>
      <c r="V288" s="258"/>
      <c r="W288" s="14"/>
    </row>
    <row r="289" spans="1:23" s="13" customFormat="1" ht="52.5" customHeight="1">
      <c r="A289" s="969"/>
      <c r="B289" s="382" t="s">
        <v>1066</v>
      </c>
      <c r="C289" s="255" t="s">
        <v>1067</v>
      </c>
      <c r="D289" s="309" t="s">
        <v>90</v>
      </c>
      <c r="E289" s="296">
        <v>140964.99</v>
      </c>
      <c r="F289" s="263">
        <f t="shared" si="37"/>
        <v>80681.84</v>
      </c>
      <c r="G289" s="281">
        <f t="shared" si="38"/>
        <v>0.64631879986871899</v>
      </c>
      <c r="H289" s="256">
        <v>44324.26</v>
      </c>
      <c r="I289" s="256">
        <v>0</v>
      </c>
      <c r="J289" s="256">
        <v>7821.93</v>
      </c>
      <c r="K289" s="256"/>
      <c r="L289" s="256">
        <v>506.85</v>
      </c>
      <c r="M289" s="256">
        <v>28028.799999999999</v>
      </c>
      <c r="N289" s="313">
        <v>43223</v>
      </c>
      <c r="O289" s="287">
        <v>43235</v>
      </c>
      <c r="P289" s="270">
        <v>43258</v>
      </c>
      <c r="Q289" s="270"/>
      <c r="R289" s="271">
        <v>43271</v>
      </c>
      <c r="S289" s="217" t="s">
        <v>1328</v>
      </c>
      <c r="T289" s="257"/>
      <c r="U289" s="257"/>
      <c r="V289" s="258"/>
      <c r="W289" s="14"/>
    </row>
    <row r="290" spans="1:23" s="13" customFormat="1" ht="52.5" customHeight="1">
      <c r="A290" s="969"/>
      <c r="B290" s="382" t="s">
        <v>1068</v>
      </c>
      <c r="C290" s="255" t="s">
        <v>1069</v>
      </c>
      <c r="D290" s="309" t="s">
        <v>321</v>
      </c>
      <c r="E290" s="296">
        <v>119113.43</v>
      </c>
      <c r="F290" s="263">
        <f t="shared" si="37"/>
        <v>98016.290000000008</v>
      </c>
      <c r="G290" s="281">
        <f t="shared" si="38"/>
        <v>0.63303885507194768</v>
      </c>
      <c r="H290" s="256">
        <v>52740.9</v>
      </c>
      <c r="I290" s="256">
        <v>9307.2199999999993</v>
      </c>
      <c r="J290" s="256">
        <v>0</v>
      </c>
      <c r="K290" s="256"/>
      <c r="L290" s="256">
        <v>1955.67</v>
      </c>
      <c r="M290" s="256">
        <v>34012.5</v>
      </c>
      <c r="N290" s="367">
        <v>43223</v>
      </c>
      <c r="O290" s="287">
        <v>43235</v>
      </c>
      <c r="P290" s="270">
        <v>43258</v>
      </c>
      <c r="Q290" s="270"/>
      <c r="R290" s="271">
        <v>43271</v>
      </c>
      <c r="S290" s="217" t="s">
        <v>1334</v>
      </c>
      <c r="T290" s="257"/>
      <c r="U290" s="257"/>
      <c r="V290" s="258"/>
      <c r="W290" s="14"/>
    </row>
    <row r="291" spans="1:23" s="13" customFormat="1" ht="52.5" customHeight="1">
      <c r="A291" s="969"/>
      <c r="B291" s="383" t="s">
        <v>1070</v>
      </c>
      <c r="C291" s="255" t="s">
        <v>1074</v>
      </c>
      <c r="D291" s="309" t="s">
        <v>1078</v>
      </c>
      <c r="E291" s="296">
        <v>162401.92000000001</v>
      </c>
      <c r="F291" s="263">
        <f t="shared" si="37"/>
        <v>116379.89</v>
      </c>
      <c r="G291" s="281">
        <f t="shared" si="38"/>
        <v>0.68714036419865998</v>
      </c>
      <c r="H291" s="256">
        <v>67973.919999999998</v>
      </c>
      <c r="I291" s="256">
        <v>11995.4</v>
      </c>
      <c r="J291" s="256">
        <v>0</v>
      </c>
      <c r="K291" s="256"/>
      <c r="L291" s="256">
        <v>7315.6</v>
      </c>
      <c r="M291" s="256">
        <v>29094.97</v>
      </c>
      <c r="N291" s="228">
        <v>43223</v>
      </c>
      <c r="O291" s="287">
        <v>43235</v>
      </c>
      <c r="P291" s="270">
        <v>43258</v>
      </c>
      <c r="Q291" s="270">
        <v>43294</v>
      </c>
      <c r="R291" s="271">
        <v>43314</v>
      </c>
      <c r="S291" s="217" t="s">
        <v>1312</v>
      </c>
      <c r="T291" s="257"/>
      <c r="U291" s="257"/>
      <c r="V291" s="258"/>
      <c r="W291" s="14"/>
    </row>
    <row r="292" spans="1:23" s="13" customFormat="1" ht="52.5" customHeight="1">
      <c r="A292" s="969"/>
      <c r="B292" s="383" t="s">
        <v>1071</v>
      </c>
      <c r="C292" s="255" t="s">
        <v>1075</v>
      </c>
      <c r="D292" s="309" t="s">
        <v>1079</v>
      </c>
      <c r="E292" s="296">
        <v>68657.75</v>
      </c>
      <c r="F292" s="263">
        <f t="shared" si="37"/>
        <v>67285.399999999994</v>
      </c>
      <c r="G292" s="281">
        <f t="shared" si="38"/>
        <v>0.59363101059070766</v>
      </c>
      <c r="H292" s="256">
        <v>33951.29</v>
      </c>
      <c r="I292" s="256">
        <v>5991.41</v>
      </c>
      <c r="J292" s="256">
        <v>0</v>
      </c>
      <c r="K292" s="256"/>
      <c r="L292" s="256">
        <v>0</v>
      </c>
      <c r="M292" s="256">
        <v>27342.7</v>
      </c>
      <c r="N292" s="260">
        <v>43223</v>
      </c>
      <c r="O292" s="287">
        <v>43235</v>
      </c>
      <c r="P292" s="270">
        <v>43258</v>
      </c>
      <c r="Q292" s="284"/>
      <c r="R292" s="271">
        <v>43271</v>
      </c>
      <c r="S292" s="217" t="s">
        <v>1340</v>
      </c>
      <c r="T292" s="257"/>
      <c r="U292" s="257"/>
      <c r="V292" s="258"/>
      <c r="W292" s="14"/>
    </row>
    <row r="293" spans="1:23" s="13" customFormat="1" ht="52.5" customHeight="1">
      <c r="A293" s="969"/>
      <c r="B293" s="383" t="s">
        <v>1072</v>
      </c>
      <c r="C293" s="255" t="s">
        <v>1076</v>
      </c>
      <c r="D293" s="309" t="s">
        <v>297</v>
      </c>
      <c r="E293" s="296">
        <v>178412.36</v>
      </c>
      <c r="F293" s="263">
        <f t="shared" si="37"/>
        <v>144860.66</v>
      </c>
      <c r="G293" s="281">
        <f t="shared" si="38"/>
        <v>0.63958758713373254</v>
      </c>
      <c r="H293" s="256">
        <v>78753.41</v>
      </c>
      <c r="I293" s="256">
        <v>13897.67</v>
      </c>
      <c r="J293" s="256">
        <v>0</v>
      </c>
      <c r="K293" s="256"/>
      <c r="L293" s="256">
        <v>0</v>
      </c>
      <c r="M293" s="256">
        <v>52209.58</v>
      </c>
      <c r="N293" s="368">
        <v>43223</v>
      </c>
      <c r="O293" s="287">
        <v>43235</v>
      </c>
      <c r="P293" s="270">
        <v>43258</v>
      </c>
      <c r="Q293" s="270">
        <v>43294</v>
      </c>
      <c r="R293" s="271">
        <v>43314</v>
      </c>
      <c r="S293" s="217"/>
      <c r="T293" s="257"/>
      <c r="U293" s="257"/>
      <c r="V293" s="258"/>
      <c r="W293" s="14"/>
    </row>
    <row r="294" spans="1:23" s="13" customFormat="1" ht="52.5" customHeight="1">
      <c r="A294" s="969"/>
      <c r="B294" s="383" t="s">
        <v>1073</v>
      </c>
      <c r="C294" s="255" t="s">
        <v>1077</v>
      </c>
      <c r="D294" s="309" t="s">
        <v>1080</v>
      </c>
      <c r="E294" s="296">
        <v>317702.52</v>
      </c>
      <c r="F294" s="263">
        <f t="shared" si="37"/>
        <v>113267.8</v>
      </c>
      <c r="G294" s="281">
        <f t="shared" si="38"/>
        <v>0.56479864533433155</v>
      </c>
      <c r="H294" s="256">
        <v>54377.47</v>
      </c>
      <c r="I294" s="256">
        <v>0</v>
      </c>
      <c r="J294" s="256">
        <v>9596.0300000000007</v>
      </c>
      <c r="K294" s="256"/>
      <c r="L294" s="256">
        <v>0</v>
      </c>
      <c r="M294" s="256">
        <v>49294.3</v>
      </c>
      <c r="N294" s="330">
        <v>43223</v>
      </c>
      <c r="O294" s="287">
        <v>43235</v>
      </c>
      <c r="P294" s="270">
        <v>43258</v>
      </c>
      <c r="Q294" s="270">
        <v>43294</v>
      </c>
      <c r="R294" s="271">
        <v>43314</v>
      </c>
      <c r="S294" s="217" t="s">
        <v>1362</v>
      </c>
      <c r="T294" s="257"/>
      <c r="U294" s="257"/>
      <c r="V294" s="258"/>
      <c r="W294" s="14"/>
    </row>
    <row r="295" spans="1:23" s="13" customFormat="1" ht="52.5" customHeight="1">
      <c r="A295" s="969"/>
      <c r="B295" s="383" t="s">
        <v>1081</v>
      </c>
      <c r="C295" s="255" t="s">
        <v>1082</v>
      </c>
      <c r="D295" s="255" t="s">
        <v>1083</v>
      </c>
      <c r="E295" s="310">
        <v>1217718.49</v>
      </c>
      <c r="F295" s="263">
        <f t="shared" si="37"/>
        <v>1051390</v>
      </c>
      <c r="G295" s="281">
        <f t="shared" si="38"/>
        <v>0.71098253740286665</v>
      </c>
      <c r="H295" s="256">
        <v>635391.93999999994</v>
      </c>
      <c r="I295" s="256">
        <v>112127.99</v>
      </c>
      <c r="J295" s="256">
        <v>0</v>
      </c>
      <c r="K295" s="256"/>
      <c r="L295" s="256">
        <v>9560.3700000000008</v>
      </c>
      <c r="M295" s="256">
        <v>294309.7</v>
      </c>
      <c r="N295" s="228">
        <v>43223</v>
      </c>
      <c r="O295" s="287">
        <v>43235</v>
      </c>
      <c r="P295" s="270">
        <v>43258</v>
      </c>
      <c r="Q295" s="270">
        <v>43294</v>
      </c>
      <c r="R295" s="271">
        <v>43314</v>
      </c>
      <c r="S295" s="217" t="s">
        <v>1315</v>
      </c>
      <c r="T295" s="257"/>
      <c r="U295" s="257"/>
      <c r="V295" s="258"/>
      <c r="W295" s="14"/>
    </row>
    <row r="296" spans="1:23" s="13" customFormat="1" ht="52.5" customHeight="1">
      <c r="A296" s="969"/>
      <c r="B296" s="383" t="s">
        <v>1084</v>
      </c>
      <c r="C296" s="255" t="s">
        <v>1085</v>
      </c>
      <c r="D296" s="255" t="s">
        <v>170</v>
      </c>
      <c r="E296" s="256">
        <v>351205.65</v>
      </c>
      <c r="F296" s="256">
        <f t="shared" si="37"/>
        <v>431150.85</v>
      </c>
      <c r="G296" s="281">
        <f t="shared" si="38"/>
        <v>0.72723382083092258</v>
      </c>
      <c r="H296" s="256">
        <v>287989.56</v>
      </c>
      <c r="I296" s="256">
        <v>25557.919999999998</v>
      </c>
      <c r="J296" s="256">
        <v>0</v>
      </c>
      <c r="K296" s="256"/>
      <c r="L296" s="256">
        <v>0</v>
      </c>
      <c r="M296" s="256">
        <v>117603.37</v>
      </c>
      <c r="N296" s="228">
        <v>43223</v>
      </c>
      <c r="O296" s="287">
        <v>43235</v>
      </c>
      <c r="P296" s="270">
        <v>43258</v>
      </c>
      <c r="Q296" s="270">
        <v>43294</v>
      </c>
      <c r="R296" s="271">
        <v>43314</v>
      </c>
      <c r="S296" s="217" t="s">
        <v>1237</v>
      </c>
      <c r="T296" s="257"/>
      <c r="U296" s="257"/>
      <c r="V296" s="258"/>
      <c r="W296" s="14"/>
    </row>
    <row r="297" spans="1:23" s="13" customFormat="1" ht="52.5" customHeight="1">
      <c r="A297" s="969"/>
      <c r="B297" s="383" t="s">
        <v>1086</v>
      </c>
      <c r="C297" s="255" t="s">
        <v>1087</v>
      </c>
      <c r="D297" s="255" t="s">
        <v>1088</v>
      </c>
      <c r="E297" s="256">
        <v>73694.789999999994</v>
      </c>
      <c r="F297" s="256">
        <f t="shared" si="37"/>
        <v>62413.41</v>
      </c>
      <c r="G297" s="281">
        <f t="shared" si="38"/>
        <v>0.77986910184846492</v>
      </c>
      <c r="H297" s="256">
        <v>41373.14</v>
      </c>
      <c r="I297" s="256">
        <v>0</v>
      </c>
      <c r="J297" s="256">
        <v>7301.15</v>
      </c>
      <c r="K297" s="256"/>
      <c r="L297" s="256">
        <v>4377.1099999999997</v>
      </c>
      <c r="M297" s="256">
        <v>9362.01</v>
      </c>
      <c r="N297" s="260">
        <v>43223</v>
      </c>
      <c r="O297" s="287">
        <v>43235</v>
      </c>
      <c r="P297" s="270">
        <v>43258</v>
      </c>
      <c r="Q297" s="270"/>
      <c r="R297" s="271">
        <v>43271</v>
      </c>
      <c r="S297" s="217" t="s">
        <v>1336</v>
      </c>
      <c r="T297" s="257"/>
      <c r="U297" s="257"/>
      <c r="V297" s="258"/>
      <c r="W297" s="14"/>
    </row>
    <row r="298" spans="1:23" s="13" customFormat="1" ht="52.5" customHeight="1">
      <c r="A298" s="969"/>
      <c r="B298" s="383" t="s">
        <v>1089</v>
      </c>
      <c r="C298" s="255" t="s">
        <v>1090</v>
      </c>
      <c r="D298" s="255" t="s">
        <v>1091</v>
      </c>
      <c r="E298" s="256">
        <v>281364.3</v>
      </c>
      <c r="F298" s="256">
        <f t="shared" si="37"/>
        <v>260905.99999999997</v>
      </c>
      <c r="G298" s="281">
        <f t="shared" si="38"/>
        <v>0.80928878599955545</v>
      </c>
      <c r="H298" s="256">
        <v>179476.05</v>
      </c>
      <c r="I298" s="256">
        <v>31672.25</v>
      </c>
      <c r="J298" s="256">
        <v>0</v>
      </c>
      <c r="K298" s="256"/>
      <c r="L298" s="256">
        <v>9242.7999999999993</v>
      </c>
      <c r="M298" s="256">
        <v>40514.9</v>
      </c>
      <c r="N298" s="228">
        <v>43223</v>
      </c>
      <c r="O298" s="287">
        <v>43235</v>
      </c>
      <c r="P298" s="270">
        <v>43258</v>
      </c>
      <c r="Q298" s="270">
        <v>43294</v>
      </c>
      <c r="R298" s="271">
        <v>43314</v>
      </c>
      <c r="S298" s="217" t="s">
        <v>1242</v>
      </c>
      <c r="T298" s="257"/>
      <c r="U298" s="257"/>
      <c r="V298" s="258"/>
      <c r="W298" s="14"/>
    </row>
    <row r="299" spans="1:23" s="13" customFormat="1" ht="52.5" customHeight="1">
      <c r="A299" s="969"/>
      <c r="B299" s="383" t="s">
        <v>1092</v>
      </c>
      <c r="C299" s="255" t="s">
        <v>1093</v>
      </c>
      <c r="D299" s="255" t="s">
        <v>1094</v>
      </c>
      <c r="E299" s="256">
        <v>232028.46</v>
      </c>
      <c r="F299" s="256">
        <f t="shared" si="37"/>
        <v>171378.59</v>
      </c>
      <c r="G299" s="281">
        <f t="shared" si="38"/>
        <v>0.65477146240962769</v>
      </c>
      <c r="H299" s="256">
        <v>95381.73</v>
      </c>
      <c r="I299" s="256">
        <v>0</v>
      </c>
      <c r="J299" s="256">
        <v>16832.080000000002</v>
      </c>
      <c r="K299" s="256"/>
      <c r="L299" s="256">
        <v>9736.1200000000008</v>
      </c>
      <c r="M299" s="256">
        <v>49428.66</v>
      </c>
      <c r="N299" s="228">
        <v>43223</v>
      </c>
      <c r="O299" s="293">
        <v>43235</v>
      </c>
      <c r="P299" s="271">
        <v>43258</v>
      </c>
      <c r="Q299" s="271">
        <v>43294</v>
      </c>
      <c r="R299" s="271">
        <v>43314</v>
      </c>
      <c r="S299" s="217" t="s">
        <v>1364</v>
      </c>
      <c r="T299" s="257"/>
      <c r="U299" s="257"/>
      <c r="V299" s="258"/>
      <c r="W299" s="14"/>
    </row>
    <row r="300" spans="1:23" s="13" customFormat="1" ht="52.5" customHeight="1">
      <c r="A300" s="969"/>
      <c r="B300" s="383" t="s">
        <v>1095</v>
      </c>
      <c r="C300" s="255" t="s">
        <v>1096</v>
      </c>
      <c r="D300" s="255" t="s">
        <v>90</v>
      </c>
      <c r="E300" s="256">
        <v>105715.55</v>
      </c>
      <c r="F300" s="256">
        <f t="shared" si="37"/>
        <v>105715.54999999999</v>
      </c>
      <c r="G300" s="281">
        <f t="shared" si="38"/>
        <v>0.63053902666164063</v>
      </c>
      <c r="H300" s="256">
        <v>56659.11</v>
      </c>
      <c r="I300" s="256">
        <v>9998.67</v>
      </c>
      <c r="J300" s="256">
        <v>0</v>
      </c>
      <c r="K300" s="256"/>
      <c r="L300" s="256">
        <v>0</v>
      </c>
      <c r="M300" s="256">
        <v>39057.769999999997</v>
      </c>
      <c r="N300" s="260">
        <v>43223</v>
      </c>
      <c r="O300" s="287">
        <v>43235</v>
      </c>
      <c r="P300" s="270">
        <v>43258</v>
      </c>
      <c r="Q300" s="270"/>
      <c r="R300" s="271">
        <v>43271</v>
      </c>
      <c r="S300" s="217" t="s">
        <v>1342</v>
      </c>
      <c r="T300" s="257"/>
      <c r="U300" s="257"/>
      <c r="V300" s="258"/>
      <c r="W300" s="14"/>
    </row>
    <row r="301" spans="1:23" s="13" customFormat="1" ht="52.5" customHeight="1">
      <c r="A301" s="969"/>
      <c r="B301" s="383" t="s">
        <v>1097</v>
      </c>
      <c r="C301" s="255" t="s">
        <v>1098</v>
      </c>
      <c r="D301" s="255" t="s">
        <v>1099</v>
      </c>
      <c r="E301" s="256">
        <v>17000</v>
      </c>
      <c r="F301" s="256">
        <f t="shared" si="37"/>
        <v>8486</v>
      </c>
      <c r="G301" s="281">
        <f t="shared" si="38"/>
        <v>0.65589205750648127</v>
      </c>
      <c r="H301" s="256">
        <v>4731.01</v>
      </c>
      <c r="I301" s="256">
        <v>0</v>
      </c>
      <c r="J301" s="256">
        <v>834.89</v>
      </c>
      <c r="K301" s="256"/>
      <c r="L301" s="256">
        <v>0</v>
      </c>
      <c r="M301" s="256">
        <v>2920.1</v>
      </c>
      <c r="N301" s="260">
        <v>43223</v>
      </c>
      <c r="O301" s="287">
        <v>43235</v>
      </c>
      <c r="P301" s="270">
        <v>43258</v>
      </c>
      <c r="Q301" s="270"/>
      <c r="R301" s="271">
        <v>43271</v>
      </c>
      <c r="S301" s="217" t="s">
        <v>1339</v>
      </c>
      <c r="T301" s="257"/>
      <c r="U301" s="257"/>
      <c r="V301" s="258"/>
      <c r="W301" s="14"/>
    </row>
    <row r="302" spans="1:23" s="13" customFormat="1" ht="52.5" customHeight="1">
      <c r="A302" s="969"/>
      <c r="B302" s="383" t="s">
        <v>1100</v>
      </c>
      <c r="C302" s="255" t="s">
        <v>1101</v>
      </c>
      <c r="D302" s="255" t="s">
        <v>1102</v>
      </c>
      <c r="E302" s="256">
        <v>137045.01</v>
      </c>
      <c r="F302" s="256">
        <f>SUM(H302:M302)</f>
        <v>100287.11</v>
      </c>
      <c r="G302" s="281">
        <f>(H302+I302+J302+K302)/F302</f>
        <v>0.59207010751431566</v>
      </c>
      <c r="H302" s="256">
        <v>50470.45</v>
      </c>
      <c r="I302" s="256">
        <v>0</v>
      </c>
      <c r="J302" s="256">
        <v>8906.5499999999993</v>
      </c>
      <c r="K302" s="256"/>
      <c r="L302" s="256">
        <v>3764.92</v>
      </c>
      <c r="M302" s="256">
        <v>37145.19</v>
      </c>
      <c r="N302" s="260">
        <v>43223</v>
      </c>
      <c r="O302" s="287">
        <v>43235</v>
      </c>
      <c r="P302" s="270">
        <v>43258</v>
      </c>
      <c r="Q302" s="270"/>
      <c r="R302" s="271">
        <v>43271</v>
      </c>
      <c r="S302" s="217" t="s">
        <v>1341</v>
      </c>
      <c r="T302" s="257"/>
      <c r="U302" s="257"/>
      <c r="V302" s="258"/>
      <c r="W302" s="14"/>
    </row>
    <row r="303" spans="1:23" s="13" customFormat="1" ht="60">
      <c r="A303" s="969"/>
      <c r="B303" s="383" t="s">
        <v>1103</v>
      </c>
      <c r="C303" s="255" t="s">
        <v>1104</v>
      </c>
      <c r="D303" s="255" t="s">
        <v>1105</v>
      </c>
      <c r="E303" s="256">
        <v>746629.38</v>
      </c>
      <c r="F303" s="256">
        <f>SUM(H303:M303)</f>
        <v>686985</v>
      </c>
      <c r="G303" s="281">
        <f>(H303+I303+J303+K303)/F303</f>
        <v>0.72309984934168869</v>
      </c>
      <c r="H303" s="256">
        <v>422244.93</v>
      </c>
      <c r="I303" s="256">
        <v>74513.820000000007</v>
      </c>
      <c r="J303" s="256">
        <v>0</v>
      </c>
      <c r="K303" s="256"/>
      <c r="L303" s="256">
        <v>0</v>
      </c>
      <c r="M303" s="256">
        <v>190226.25</v>
      </c>
      <c r="N303" s="335">
        <v>43223</v>
      </c>
      <c r="O303" s="287">
        <v>43235</v>
      </c>
      <c r="P303" s="270">
        <v>43258</v>
      </c>
      <c r="Q303" s="270">
        <v>43294</v>
      </c>
      <c r="R303" s="271">
        <v>43314</v>
      </c>
      <c r="S303" s="217" t="s">
        <v>1313</v>
      </c>
      <c r="T303" s="257"/>
      <c r="U303" s="257"/>
      <c r="V303" s="258"/>
      <c r="W303" s="14"/>
    </row>
    <row r="304" spans="1:23" s="13" customFormat="1" ht="15.75">
      <c r="A304" s="969"/>
      <c r="B304" s="383" t="s">
        <v>437</v>
      </c>
      <c r="C304" s="255" t="s">
        <v>1180</v>
      </c>
      <c r="D304" s="255" t="s">
        <v>438</v>
      </c>
      <c r="E304" s="256"/>
      <c r="F304" s="256">
        <f t="shared" ref="F304:F333" si="41">SUM(H304:M304)</f>
        <v>50990</v>
      </c>
      <c r="G304" s="281">
        <f t="shared" ref="G304:G333" si="42">(H304+I304+J304+K304)/F304</f>
        <v>0.66499999999999992</v>
      </c>
      <c r="H304" s="256">
        <v>28822.09</v>
      </c>
      <c r="I304" s="256">
        <v>5086.26</v>
      </c>
      <c r="J304" s="256">
        <v>0</v>
      </c>
      <c r="K304" s="256"/>
      <c r="L304" s="256">
        <v>4334.1499999999996</v>
      </c>
      <c r="M304" s="256">
        <v>12747.5</v>
      </c>
      <c r="N304" s="260">
        <v>42892</v>
      </c>
      <c r="O304" s="287">
        <v>42915</v>
      </c>
      <c r="P304" s="270">
        <v>42947</v>
      </c>
      <c r="Q304" s="284"/>
      <c r="R304" s="271">
        <v>42958</v>
      </c>
      <c r="S304" s="257" t="s">
        <v>775</v>
      </c>
      <c r="T304" s="257"/>
      <c r="U304" s="257"/>
      <c r="V304" s="288"/>
      <c r="W304" s="14"/>
    </row>
    <row r="305" spans="1:23" s="13" customFormat="1" ht="30">
      <c r="A305" s="969"/>
      <c r="B305" s="383" t="s">
        <v>1181</v>
      </c>
      <c r="C305" s="255" t="s">
        <v>1182</v>
      </c>
      <c r="D305" s="282" t="s">
        <v>1183</v>
      </c>
      <c r="E305" s="256">
        <v>52800</v>
      </c>
      <c r="F305" s="256">
        <f t="shared" si="41"/>
        <v>52800</v>
      </c>
      <c r="G305" s="281">
        <f t="shared" si="42"/>
        <v>0.65</v>
      </c>
      <c r="H305" s="315">
        <v>29172</v>
      </c>
      <c r="I305" s="256">
        <v>5148</v>
      </c>
      <c r="J305" s="256">
        <v>0</v>
      </c>
      <c r="K305" s="256">
        <v>0</v>
      </c>
      <c r="L305" s="256">
        <v>0</v>
      </c>
      <c r="M305" s="256">
        <v>18480</v>
      </c>
      <c r="N305" s="260">
        <v>43255</v>
      </c>
      <c r="O305" s="287">
        <v>43263</v>
      </c>
      <c r="P305" s="270">
        <v>43279</v>
      </c>
      <c r="Q305" s="271"/>
      <c r="R305" s="271">
        <v>43304</v>
      </c>
      <c r="S305" s="257" t="s">
        <v>1324</v>
      </c>
      <c r="T305" s="257"/>
      <c r="U305" s="257"/>
      <c r="V305" s="258"/>
      <c r="W305" s="14"/>
    </row>
    <row r="306" spans="1:23" s="13" customFormat="1" ht="45">
      <c r="A306" s="969"/>
      <c r="B306" s="383" t="s">
        <v>1184</v>
      </c>
      <c r="C306" s="255" t="s">
        <v>1185</v>
      </c>
      <c r="D306" s="255" t="s">
        <v>1186</v>
      </c>
      <c r="E306" s="256">
        <v>84580.51</v>
      </c>
      <c r="F306" s="256">
        <f t="shared" si="41"/>
        <v>74684.03</v>
      </c>
      <c r="G306" s="281">
        <f t="shared" si="42"/>
        <v>0.70504336737050755</v>
      </c>
      <c r="H306" s="256">
        <v>40951.94</v>
      </c>
      <c r="I306" s="256">
        <v>7226.82</v>
      </c>
      <c r="J306" s="256">
        <v>0</v>
      </c>
      <c r="K306" s="256">
        <v>4476.72</v>
      </c>
      <c r="L306" s="256">
        <v>4476.72</v>
      </c>
      <c r="M306" s="256">
        <v>17551.830000000002</v>
      </c>
      <c r="N306" s="260">
        <v>43255</v>
      </c>
      <c r="O306" s="287">
        <v>43263</v>
      </c>
      <c r="P306" s="270">
        <v>43279</v>
      </c>
      <c r="Q306" s="271"/>
      <c r="R306" s="271">
        <v>43304</v>
      </c>
      <c r="S306" s="257" t="s">
        <v>1322</v>
      </c>
      <c r="T306" s="257"/>
      <c r="U306" s="257"/>
      <c r="V306" s="258"/>
      <c r="W306" s="14"/>
    </row>
    <row r="307" spans="1:23" s="13" customFormat="1" ht="45">
      <c r="A307" s="969"/>
      <c r="B307" s="383" t="s">
        <v>1187</v>
      </c>
      <c r="C307" s="255" t="s">
        <v>1188</v>
      </c>
      <c r="D307" s="255" t="s">
        <v>1189</v>
      </c>
      <c r="E307" s="256">
        <v>59948.86</v>
      </c>
      <c r="F307" s="256">
        <f t="shared" si="41"/>
        <v>57988.36</v>
      </c>
      <c r="G307" s="281">
        <f t="shared" si="42"/>
        <v>0.55813666742773893</v>
      </c>
      <c r="H307" s="256">
        <v>27510.61</v>
      </c>
      <c r="I307" s="256">
        <v>4854.82</v>
      </c>
      <c r="J307" s="256">
        <v>0</v>
      </c>
      <c r="K307" s="256">
        <v>0</v>
      </c>
      <c r="L307" s="256">
        <v>0</v>
      </c>
      <c r="M307" s="256">
        <v>25622.93</v>
      </c>
      <c r="N307" s="260">
        <v>43255</v>
      </c>
      <c r="O307" s="287">
        <v>43263</v>
      </c>
      <c r="P307" s="270">
        <v>43279</v>
      </c>
      <c r="Q307" s="271"/>
      <c r="R307" s="271">
        <v>43304</v>
      </c>
      <c r="S307" s="257" t="s">
        <v>1325</v>
      </c>
      <c r="T307" s="257"/>
      <c r="U307" s="257"/>
      <c r="V307" s="258"/>
      <c r="W307" s="14"/>
    </row>
    <row r="308" spans="1:23" s="13" customFormat="1" ht="56.25" customHeight="1">
      <c r="A308" s="969"/>
      <c r="B308" s="383" t="s">
        <v>1190</v>
      </c>
      <c r="C308" s="255" t="s">
        <v>1191</v>
      </c>
      <c r="D308" s="255" t="s">
        <v>438</v>
      </c>
      <c r="E308" s="256">
        <v>406253.3</v>
      </c>
      <c r="F308" s="256">
        <f t="shared" si="41"/>
        <v>340385.7</v>
      </c>
      <c r="G308" s="281">
        <f t="shared" si="42"/>
        <v>0.68750787709354422</v>
      </c>
      <c r="H308" s="256">
        <v>198915.17</v>
      </c>
      <c r="I308" s="256">
        <v>35102.68</v>
      </c>
      <c r="J308" s="256">
        <v>0</v>
      </c>
      <c r="K308" s="256">
        <v>0</v>
      </c>
      <c r="L308" s="256">
        <v>0</v>
      </c>
      <c r="M308" s="256">
        <v>106367.85</v>
      </c>
      <c r="N308" s="335">
        <v>43255</v>
      </c>
      <c r="O308" s="287">
        <v>43263</v>
      </c>
      <c r="P308" s="270">
        <v>43279</v>
      </c>
      <c r="Q308" s="270">
        <v>43294</v>
      </c>
      <c r="R308" s="271">
        <v>43314</v>
      </c>
      <c r="S308" s="257" t="s">
        <v>1321</v>
      </c>
      <c r="T308" s="257"/>
      <c r="U308" s="257"/>
      <c r="V308" s="258"/>
      <c r="W308" s="14"/>
    </row>
    <row r="309" spans="1:23" s="13" customFormat="1" ht="30">
      <c r="A309" s="969"/>
      <c r="B309" s="383" t="s">
        <v>1192</v>
      </c>
      <c r="C309" s="255" t="s">
        <v>1193</v>
      </c>
      <c r="D309" s="255" t="s">
        <v>1194</v>
      </c>
      <c r="E309" s="256">
        <v>35249.980000000003</v>
      </c>
      <c r="F309" s="256">
        <f t="shared" si="41"/>
        <v>22256.629999999997</v>
      </c>
      <c r="G309" s="281">
        <f t="shared" si="42"/>
        <v>0.84071577772555872</v>
      </c>
      <c r="H309" s="256">
        <v>15698.14</v>
      </c>
      <c r="I309" s="256">
        <v>0</v>
      </c>
      <c r="J309" s="256">
        <v>2770.26</v>
      </c>
      <c r="K309" s="256">
        <v>243.1</v>
      </c>
      <c r="L309" s="256">
        <v>243.1</v>
      </c>
      <c r="M309" s="256">
        <v>3302.03</v>
      </c>
      <c r="N309" s="260">
        <v>43255</v>
      </c>
      <c r="O309" s="287">
        <v>43263</v>
      </c>
      <c r="P309" s="270">
        <v>43279</v>
      </c>
      <c r="Q309" s="271"/>
      <c r="R309" s="271">
        <v>43304</v>
      </c>
      <c r="S309" s="257" t="s">
        <v>1323</v>
      </c>
      <c r="T309" s="257"/>
      <c r="U309" s="257"/>
      <c r="V309" s="258"/>
      <c r="W309" s="14"/>
    </row>
    <row r="310" spans="1:23" s="13" customFormat="1" ht="30">
      <c r="A310" s="969"/>
      <c r="B310" s="383" t="s">
        <v>1205</v>
      </c>
      <c r="C310" s="255" t="s">
        <v>1206</v>
      </c>
      <c r="D310" s="255" t="s">
        <v>1207</v>
      </c>
      <c r="E310" s="256">
        <v>35866</v>
      </c>
      <c r="F310" s="256">
        <f t="shared" si="41"/>
        <v>16690</v>
      </c>
      <c r="G310" s="281">
        <f t="shared" si="42"/>
        <v>0.66500000000000004</v>
      </c>
      <c r="H310" s="256">
        <v>9434.02</v>
      </c>
      <c r="I310" s="256">
        <v>0</v>
      </c>
      <c r="J310" s="256">
        <v>1664.83</v>
      </c>
      <c r="K310" s="256"/>
      <c r="L310" s="256">
        <v>1418.65</v>
      </c>
      <c r="M310" s="256">
        <v>4172.5</v>
      </c>
      <c r="N310" s="260">
        <v>43255</v>
      </c>
      <c r="O310" s="287">
        <v>43263</v>
      </c>
      <c r="P310" s="270">
        <v>43279</v>
      </c>
      <c r="Q310" s="271"/>
      <c r="R310" s="271">
        <v>43304</v>
      </c>
      <c r="S310" s="257" t="s">
        <v>1318</v>
      </c>
      <c r="T310" s="257"/>
      <c r="U310" s="257"/>
      <c r="V310" s="258"/>
      <c r="W310" s="14"/>
    </row>
    <row r="311" spans="1:23" s="13" customFormat="1" ht="45" customHeight="1">
      <c r="A311" s="969"/>
      <c r="B311" s="383" t="s">
        <v>1195</v>
      </c>
      <c r="C311" s="255" t="s">
        <v>1196</v>
      </c>
      <c r="D311" s="255" t="s">
        <v>348</v>
      </c>
      <c r="E311" s="256">
        <v>46790.6</v>
      </c>
      <c r="F311" s="256">
        <f t="shared" si="41"/>
        <v>19931.75</v>
      </c>
      <c r="G311" s="281">
        <f t="shared" si="42"/>
        <v>0.50000025085604627</v>
      </c>
      <c r="H311" s="256">
        <v>8470.99</v>
      </c>
      <c r="I311" s="256">
        <v>1494.89</v>
      </c>
      <c r="J311" s="256">
        <v>0</v>
      </c>
      <c r="K311" s="256">
        <v>0</v>
      </c>
      <c r="L311" s="256">
        <v>0</v>
      </c>
      <c r="M311" s="256">
        <v>9965.8700000000008</v>
      </c>
      <c r="N311" s="228">
        <v>43255</v>
      </c>
      <c r="O311" s="287">
        <v>43263</v>
      </c>
      <c r="P311" s="270">
        <v>43279</v>
      </c>
      <c r="Q311" s="271"/>
      <c r="R311" s="271">
        <v>43304</v>
      </c>
      <c r="S311" s="257" t="s">
        <v>1319</v>
      </c>
      <c r="T311" s="257"/>
      <c r="U311" s="257"/>
      <c r="V311" s="258"/>
      <c r="W311" s="14"/>
    </row>
    <row r="312" spans="1:23" s="13" customFormat="1" ht="30">
      <c r="A312" s="969"/>
      <c r="B312" s="383" t="s">
        <v>1197</v>
      </c>
      <c r="C312" s="255" t="s">
        <v>1198</v>
      </c>
      <c r="D312" s="255" t="s">
        <v>1199</v>
      </c>
      <c r="E312" s="296">
        <v>160388.78</v>
      </c>
      <c r="F312" s="256">
        <f t="shared" si="41"/>
        <v>164237.96</v>
      </c>
      <c r="G312" s="281">
        <f t="shared" si="42"/>
        <v>0.79444611952072464</v>
      </c>
      <c r="H312" s="256">
        <v>101782.42</v>
      </c>
      <c r="I312" s="256">
        <v>0</v>
      </c>
      <c r="J312" s="256">
        <v>17961.61</v>
      </c>
      <c r="K312" s="256">
        <v>10734.18</v>
      </c>
      <c r="L312" s="256">
        <v>10734.18</v>
      </c>
      <c r="M312" s="256">
        <v>23025.57</v>
      </c>
      <c r="N312" s="335">
        <v>43255</v>
      </c>
      <c r="O312" s="287">
        <v>43263</v>
      </c>
      <c r="P312" s="270">
        <v>43279</v>
      </c>
      <c r="Q312" s="270">
        <v>43294</v>
      </c>
      <c r="R312" s="271">
        <v>43314</v>
      </c>
      <c r="S312" s="257" t="s">
        <v>1316</v>
      </c>
      <c r="T312" s="257"/>
      <c r="U312" s="257"/>
      <c r="V312" s="258"/>
      <c r="W312" s="14"/>
    </row>
    <row r="313" spans="1:23" s="13" customFormat="1" ht="30">
      <c r="A313" s="969"/>
      <c r="B313" s="383" t="s">
        <v>262</v>
      </c>
      <c r="C313" s="255" t="s">
        <v>263</v>
      </c>
      <c r="D313" s="255" t="s">
        <v>1200</v>
      </c>
      <c r="E313" s="256">
        <v>33701.83</v>
      </c>
      <c r="F313" s="256">
        <f t="shared" si="41"/>
        <v>34278.9</v>
      </c>
      <c r="G313" s="281">
        <f t="shared" si="42"/>
        <v>0.83569076020525745</v>
      </c>
      <c r="H313" s="256">
        <v>23859.06</v>
      </c>
      <c r="I313" s="256">
        <v>0</v>
      </c>
      <c r="J313" s="256">
        <v>4210.43</v>
      </c>
      <c r="K313" s="256">
        <v>577.07000000000005</v>
      </c>
      <c r="L313" s="256">
        <v>577.07000000000005</v>
      </c>
      <c r="M313" s="256">
        <v>5055.2700000000004</v>
      </c>
      <c r="N313" s="313">
        <v>43255</v>
      </c>
      <c r="O313" s="287">
        <v>43263</v>
      </c>
      <c r="P313" s="270">
        <v>43279</v>
      </c>
      <c r="Q313" s="271"/>
      <c r="R313" s="271">
        <v>43304</v>
      </c>
      <c r="S313" s="257" t="s">
        <v>1320</v>
      </c>
      <c r="T313" s="257"/>
      <c r="U313" s="257"/>
      <c r="V313" s="258"/>
      <c r="W313" s="14"/>
    </row>
    <row r="314" spans="1:23" s="13" customFormat="1" ht="45">
      <c r="A314" s="969"/>
      <c r="B314" s="383" t="s">
        <v>1201</v>
      </c>
      <c r="C314" s="255" t="s">
        <v>1202</v>
      </c>
      <c r="D314" s="255" t="s">
        <v>1203</v>
      </c>
      <c r="E314" s="256">
        <v>142404.20000000001</v>
      </c>
      <c r="F314" s="256">
        <f t="shared" si="41"/>
        <v>143126.70000000001</v>
      </c>
      <c r="G314" s="281">
        <f t="shared" si="42"/>
        <v>0.74621401876798665</v>
      </c>
      <c r="H314" s="256">
        <v>90168.55</v>
      </c>
      <c r="I314" s="256">
        <v>0</v>
      </c>
      <c r="J314" s="256">
        <v>15912.1</v>
      </c>
      <c r="K314" s="256">
        <v>722.5</v>
      </c>
      <c r="L314" s="256">
        <v>722.5</v>
      </c>
      <c r="M314" s="256">
        <v>35601.050000000003</v>
      </c>
      <c r="N314" s="313">
        <v>43255</v>
      </c>
      <c r="O314" s="287">
        <v>43263</v>
      </c>
      <c r="P314" s="270">
        <v>43279</v>
      </c>
      <c r="Q314" s="271"/>
      <c r="R314" s="271">
        <v>43304</v>
      </c>
      <c r="S314" s="257" t="s">
        <v>1317</v>
      </c>
      <c r="T314" s="257"/>
      <c r="U314" s="257"/>
      <c r="V314" s="258"/>
      <c r="W314" s="14"/>
    </row>
    <row r="315" spans="1:23" s="13" customFormat="1" ht="45">
      <c r="A315" s="969"/>
      <c r="B315" s="383" t="s">
        <v>1209</v>
      </c>
      <c r="C315" s="255" t="s">
        <v>1210</v>
      </c>
      <c r="D315" s="255" t="s">
        <v>170</v>
      </c>
      <c r="E315" s="256"/>
      <c r="F315" s="256">
        <f t="shared" si="41"/>
        <v>171208.37</v>
      </c>
      <c r="G315" s="281">
        <f t="shared" si="42"/>
        <v>0.54761020153395545</v>
      </c>
      <c r="H315" s="256">
        <v>79692.13</v>
      </c>
      <c r="I315" s="256">
        <v>14063.32</v>
      </c>
      <c r="J315" s="256">
        <v>0</v>
      </c>
      <c r="K315" s="256"/>
      <c r="L315" s="256">
        <v>0</v>
      </c>
      <c r="M315" s="256">
        <v>77452.92</v>
      </c>
      <c r="N315" s="293">
        <v>43165</v>
      </c>
      <c r="O315" s="287">
        <v>43172</v>
      </c>
      <c r="P315" s="270">
        <v>43195</v>
      </c>
      <c r="Q315" s="270">
        <v>43256</v>
      </c>
      <c r="R315" s="271">
        <v>43279</v>
      </c>
      <c r="S315" s="257" t="s">
        <v>1360</v>
      </c>
      <c r="T315" s="257"/>
      <c r="U315" s="257"/>
      <c r="V315" s="258"/>
      <c r="W315" s="14"/>
    </row>
    <row r="316" spans="1:23" s="13" customFormat="1" ht="31.5">
      <c r="A316" s="969"/>
      <c r="B316" s="383" t="s">
        <v>1260</v>
      </c>
      <c r="C316" s="309" t="s">
        <v>1261</v>
      </c>
      <c r="D316" s="309" t="s">
        <v>1262</v>
      </c>
      <c r="E316" s="256">
        <v>21167.09</v>
      </c>
      <c r="F316" s="256">
        <f t="shared" si="41"/>
        <v>16649.29</v>
      </c>
      <c r="G316" s="281">
        <f t="shared" si="42"/>
        <v>0.83310639672922993</v>
      </c>
      <c r="H316" s="256">
        <v>11790.03</v>
      </c>
      <c r="I316" s="256">
        <v>0</v>
      </c>
      <c r="J316" s="256">
        <v>2080.6</v>
      </c>
      <c r="K316" s="256"/>
      <c r="L316" s="256">
        <v>281.27</v>
      </c>
      <c r="M316" s="256">
        <v>2497.39</v>
      </c>
      <c r="N316" s="335">
        <v>43284</v>
      </c>
      <c r="O316" s="357">
        <v>43287</v>
      </c>
      <c r="P316" s="270">
        <v>43300</v>
      </c>
      <c r="Q316" s="270"/>
      <c r="R316" s="271">
        <v>43314</v>
      </c>
      <c r="S316" s="257"/>
      <c r="T316" s="257"/>
      <c r="U316" s="257"/>
      <c r="V316" s="258"/>
      <c r="W316" s="14"/>
    </row>
    <row r="317" spans="1:23" s="13" customFormat="1" ht="15.75">
      <c r="A317" s="969"/>
      <c r="B317" s="383" t="s">
        <v>1263</v>
      </c>
      <c r="C317" s="309" t="s">
        <v>1264</v>
      </c>
      <c r="D317" s="359" t="s">
        <v>1265</v>
      </c>
      <c r="E317" s="256">
        <v>11307.8</v>
      </c>
      <c r="F317" s="256">
        <f t="shared" si="41"/>
        <v>11310.8</v>
      </c>
      <c r="G317" s="281">
        <f t="shared" si="42"/>
        <v>0.65009283162994658</v>
      </c>
      <c r="H317" s="256">
        <v>6247.55</v>
      </c>
      <c r="I317" s="256">
        <v>0</v>
      </c>
      <c r="J317" s="256">
        <v>1105.52</v>
      </c>
      <c r="K317" s="256"/>
      <c r="L317" s="256">
        <v>0</v>
      </c>
      <c r="M317" s="256">
        <v>3957.73</v>
      </c>
      <c r="N317" s="335">
        <v>43284</v>
      </c>
      <c r="O317" s="357">
        <v>43287</v>
      </c>
      <c r="P317" s="270">
        <v>43300</v>
      </c>
      <c r="Q317" s="270"/>
      <c r="R317" s="271">
        <v>43314</v>
      </c>
      <c r="S317" s="257"/>
      <c r="T317" s="257"/>
      <c r="U317" s="257"/>
      <c r="V317" s="258"/>
      <c r="W317" s="14"/>
    </row>
    <row r="318" spans="1:23" s="13" customFormat="1" ht="31.5">
      <c r="A318" s="969"/>
      <c r="B318" s="383" t="s">
        <v>1266</v>
      </c>
      <c r="C318" s="309" t="s">
        <v>1267</v>
      </c>
      <c r="D318" s="359" t="s">
        <v>1268</v>
      </c>
      <c r="E318" s="256">
        <v>44554</v>
      </c>
      <c r="F318" s="256">
        <f t="shared" si="41"/>
        <v>31010.5</v>
      </c>
      <c r="G318" s="281">
        <f t="shared" si="42"/>
        <v>0.72912658615630188</v>
      </c>
      <c r="H318" s="256">
        <v>19219.439999999999</v>
      </c>
      <c r="I318" s="256">
        <v>0</v>
      </c>
      <c r="J318" s="256">
        <v>3391.14</v>
      </c>
      <c r="K318" s="256"/>
      <c r="L318" s="256">
        <v>0</v>
      </c>
      <c r="M318" s="256">
        <v>8399.92</v>
      </c>
      <c r="N318" s="335">
        <v>43284</v>
      </c>
      <c r="O318" s="357">
        <v>43287</v>
      </c>
      <c r="P318" s="270">
        <v>43300</v>
      </c>
      <c r="Q318" s="270"/>
      <c r="R318" s="271">
        <v>43314</v>
      </c>
      <c r="S318" s="257"/>
      <c r="T318" s="257"/>
      <c r="U318" s="257"/>
      <c r="V318" s="258"/>
      <c r="W318" s="14"/>
    </row>
    <row r="319" spans="1:23" s="13" customFormat="1" ht="31.5">
      <c r="A319" s="969"/>
      <c r="B319" s="383" t="s">
        <v>1269</v>
      </c>
      <c r="C319" s="363" t="s">
        <v>1270</v>
      </c>
      <c r="D319" s="364" t="s">
        <v>1271</v>
      </c>
      <c r="E319" s="277">
        <v>469728.13</v>
      </c>
      <c r="F319" s="277">
        <f t="shared" si="41"/>
        <v>399585.49000000005</v>
      </c>
      <c r="G319" s="365">
        <f t="shared" si="42"/>
        <v>0.80188419754681284</v>
      </c>
      <c r="H319" s="277">
        <v>272358.09000000003</v>
      </c>
      <c r="I319" s="277">
        <v>48063.199999999997</v>
      </c>
      <c r="J319" s="277">
        <v>0</v>
      </c>
      <c r="K319" s="277"/>
      <c r="L319" s="277">
        <v>13710.38</v>
      </c>
      <c r="M319" s="277">
        <v>65453.82</v>
      </c>
      <c r="N319" s="335">
        <v>43284</v>
      </c>
      <c r="O319" s="335">
        <v>43287</v>
      </c>
      <c r="P319" s="271">
        <v>43300</v>
      </c>
      <c r="Q319" s="271" t="s">
        <v>1272</v>
      </c>
      <c r="R319" s="271"/>
      <c r="S319" s="257"/>
      <c r="T319" s="257"/>
      <c r="U319" s="257"/>
      <c r="V319" s="258"/>
      <c r="W319" s="14"/>
    </row>
    <row r="320" spans="1:23" s="13" customFormat="1" ht="31.5">
      <c r="A320" s="969"/>
      <c r="B320" s="383" t="s">
        <v>1273</v>
      </c>
      <c r="C320" s="309" t="s">
        <v>1274</v>
      </c>
      <c r="D320" s="359" t="s">
        <v>1048</v>
      </c>
      <c r="E320" s="256">
        <v>45970.6</v>
      </c>
      <c r="F320" s="256">
        <f t="shared" si="41"/>
        <v>45970.600000000006</v>
      </c>
      <c r="G320" s="281">
        <f t="shared" si="42"/>
        <v>0.53144183456382987</v>
      </c>
      <c r="H320" s="256">
        <v>20766.09</v>
      </c>
      <c r="I320" s="256">
        <v>3664.61</v>
      </c>
      <c r="J320" s="256">
        <v>0</v>
      </c>
      <c r="K320" s="256"/>
      <c r="L320" s="256">
        <v>0</v>
      </c>
      <c r="M320" s="256">
        <v>21539.9</v>
      </c>
      <c r="N320" s="335">
        <v>43284</v>
      </c>
      <c r="O320" s="357">
        <v>43287</v>
      </c>
      <c r="P320" s="270">
        <v>43300</v>
      </c>
      <c r="Q320" s="270"/>
      <c r="R320" s="271">
        <v>43314</v>
      </c>
      <c r="S320" s="257"/>
      <c r="T320" s="257"/>
      <c r="U320" s="257"/>
      <c r="V320" s="258"/>
      <c r="W320" s="14"/>
    </row>
    <row r="321" spans="1:23" s="13" customFormat="1" ht="47.25">
      <c r="A321" s="969"/>
      <c r="B321" s="383" t="s">
        <v>1275</v>
      </c>
      <c r="C321" s="309" t="s">
        <v>1276</v>
      </c>
      <c r="D321" s="359" t="s">
        <v>1277</v>
      </c>
      <c r="E321" s="256">
        <v>47101.56</v>
      </c>
      <c r="F321" s="256">
        <f t="shared" si="41"/>
        <v>42103.56</v>
      </c>
      <c r="G321" s="281">
        <f t="shared" si="42"/>
        <v>0.75</v>
      </c>
      <c r="H321" s="256">
        <v>26841.01</v>
      </c>
      <c r="I321" s="256">
        <v>4736.66</v>
      </c>
      <c r="J321" s="256">
        <v>0</v>
      </c>
      <c r="K321" s="256"/>
      <c r="L321" s="256">
        <v>0</v>
      </c>
      <c r="M321" s="256">
        <v>10525.89</v>
      </c>
      <c r="N321" s="335">
        <v>43284</v>
      </c>
      <c r="O321" s="357">
        <v>43287</v>
      </c>
      <c r="P321" s="270">
        <v>43300</v>
      </c>
      <c r="Q321" s="270"/>
      <c r="R321" s="271">
        <v>43314</v>
      </c>
      <c r="S321" s="257"/>
      <c r="T321" s="257"/>
      <c r="U321" s="257"/>
      <c r="V321" s="258"/>
      <c r="W321" s="14"/>
    </row>
    <row r="322" spans="1:23" s="13" customFormat="1" ht="78.75">
      <c r="A322" s="969"/>
      <c r="B322" s="383" t="s">
        <v>1278</v>
      </c>
      <c r="C322" s="309" t="s">
        <v>1279</v>
      </c>
      <c r="D322" s="309" t="s">
        <v>1256</v>
      </c>
      <c r="E322" s="256">
        <v>454528.65</v>
      </c>
      <c r="F322" s="256">
        <f t="shared" si="41"/>
        <v>183002.81</v>
      </c>
      <c r="G322" s="281">
        <f t="shared" si="42"/>
        <v>0.74992624430193189</v>
      </c>
      <c r="H322" s="256">
        <v>116698.71</v>
      </c>
      <c r="I322" s="256">
        <v>20539.900000000001</v>
      </c>
      <c r="J322" s="256">
        <v>0</v>
      </c>
      <c r="K322" s="256"/>
      <c r="L322" s="256">
        <v>0</v>
      </c>
      <c r="M322" s="256">
        <v>45764.2</v>
      </c>
      <c r="N322" s="335">
        <v>43284</v>
      </c>
      <c r="O322" s="357">
        <v>43287</v>
      </c>
      <c r="P322" s="270">
        <v>43300</v>
      </c>
      <c r="Q322" s="270" t="s">
        <v>1272</v>
      </c>
      <c r="R322" s="271" t="s">
        <v>1259</v>
      </c>
      <c r="S322" s="257"/>
      <c r="T322" s="257"/>
      <c r="U322" s="257"/>
      <c r="V322" s="258"/>
      <c r="W322" s="14"/>
    </row>
    <row r="323" spans="1:23" s="13" customFormat="1" ht="31.5">
      <c r="A323" s="969"/>
      <c r="B323" s="383" t="s">
        <v>1280</v>
      </c>
      <c r="C323" s="309" t="s">
        <v>1281</v>
      </c>
      <c r="D323" s="309" t="s">
        <v>1282</v>
      </c>
      <c r="E323" s="256">
        <v>101260</v>
      </c>
      <c r="F323" s="256">
        <f t="shared" si="41"/>
        <v>96360</v>
      </c>
      <c r="G323" s="281">
        <f t="shared" si="42"/>
        <v>0.53170506434205067</v>
      </c>
      <c r="H323" s="256">
        <v>43549.83</v>
      </c>
      <c r="I323" s="256">
        <v>7685.27</v>
      </c>
      <c r="J323" s="256">
        <v>0</v>
      </c>
      <c r="K323" s="256"/>
      <c r="L323" s="256">
        <f>8063.1+12971.8</f>
        <v>21034.9</v>
      </c>
      <c r="M323" s="256">
        <v>24090</v>
      </c>
      <c r="N323" s="335">
        <v>43284</v>
      </c>
      <c r="O323" s="357">
        <v>43287</v>
      </c>
      <c r="P323" s="270">
        <v>43300</v>
      </c>
      <c r="Q323" s="270"/>
      <c r="R323" s="271">
        <v>43314</v>
      </c>
      <c r="S323" s="257"/>
      <c r="T323" s="257"/>
      <c r="U323" s="257"/>
      <c r="V323" s="258"/>
      <c r="W323" s="14"/>
    </row>
    <row r="324" spans="1:23" s="13" customFormat="1" ht="47.25">
      <c r="A324" s="969"/>
      <c r="B324" s="385" t="s">
        <v>1283</v>
      </c>
      <c r="C324" s="362" t="s">
        <v>1284</v>
      </c>
      <c r="D324" s="362" t="s">
        <v>1048</v>
      </c>
      <c r="E324" s="256">
        <v>603483</v>
      </c>
      <c r="F324" s="256">
        <f t="shared" si="41"/>
        <v>432506</v>
      </c>
      <c r="G324" s="281">
        <f t="shared" si="42"/>
        <v>0.74965318400207159</v>
      </c>
      <c r="H324" s="256">
        <v>275595.07</v>
      </c>
      <c r="I324" s="256">
        <v>48634.43</v>
      </c>
      <c r="J324" s="256">
        <v>0</v>
      </c>
      <c r="K324" s="256"/>
      <c r="L324" s="256">
        <v>0</v>
      </c>
      <c r="M324" s="256">
        <v>108276.5</v>
      </c>
      <c r="N324" s="335">
        <v>43284</v>
      </c>
      <c r="O324" s="357">
        <v>43287</v>
      </c>
      <c r="P324" s="270">
        <v>43300</v>
      </c>
      <c r="Q324" s="270" t="s">
        <v>1272</v>
      </c>
      <c r="R324" s="271" t="s">
        <v>1259</v>
      </c>
      <c r="S324" s="257"/>
      <c r="T324" s="257"/>
      <c r="U324" s="257"/>
      <c r="V324" s="258"/>
      <c r="W324" s="14"/>
    </row>
    <row r="325" spans="1:23" s="13" customFormat="1" ht="31.5">
      <c r="A325" s="969"/>
      <c r="B325" s="383" t="s">
        <v>1285</v>
      </c>
      <c r="C325" s="309" t="s">
        <v>1286</v>
      </c>
      <c r="D325" s="309" t="s">
        <v>1287</v>
      </c>
      <c r="E325" s="256">
        <v>101107.72</v>
      </c>
      <c r="F325" s="256">
        <f t="shared" si="41"/>
        <v>93861.069999999992</v>
      </c>
      <c r="G325" s="281">
        <f t="shared" si="42"/>
        <v>0.68481725171042684</v>
      </c>
      <c r="H325" s="256">
        <v>54636.02</v>
      </c>
      <c r="I325" s="256">
        <v>9641.66</v>
      </c>
      <c r="J325" s="256">
        <v>0</v>
      </c>
      <c r="K325" s="256"/>
      <c r="L325" s="256">
        <v>6068.12</v>
      </c>
      <c r="M325" s="256">
        <v>23515.27</v>
      </c>
      <c r="N325" s="335">
        <v>43284</v>
      </c>
      <c r="O325" s="357">
        <v>43287</v>
      </c>
      <c r="P325" s="270">
        <v>43300</v>
      </c>
      <c r="Q325" s="270"/>
      <c r="R325" s="271">
        <v>43314</v>
      </c>
      <c r="S325" s="257"/>
      <c r="T325" s="257"/>
      <c r="U325" s="257"/>
      <c r="V325" s="258"/>
      <c r="W325" s="14"/>
    </row>
    <row r="326" spans="1:23" s="13" customFormat="1" ht="47.25">
      <c r="A326" s="969"/>
      <c r="B326" s="383" t="s">
        <v>1288</v>
      </c>
      <c r="C326" s="309" t="s">
        <v>1289</v>
      </c>
      <c r="D326" s="309" t="s">
        <v>506</v>
      </c>
      <c r="E326" s="256">
        <v>636882.68999999994</v>
      </c>
      <c r="F326" s="256">
        <f t="shared" si="41"/>
        <v>576925.33000000007</v>
      </c>
      <c r="G326" s="281">
        <f t="shared" si="42"/>
        <v>0.60677970232300249</v>
      </c>
      <c r="H326" s="256">
        <v>297556.59000000003</v>
      </c>
      <c r="I326" s="256">
        <v>52509.99</v>
      </c>
      <c r="J326" s="256">
        <v>0</v>
      </c>
      <c r="K326" s="256"/>
      <c r="L326" s="256">
        <f>8831.5+62261.64</f>
        <v>71093.14</v>
      </c>
      <c r="M326" s="256">
        <v>155765.60999999999</v>
      </c>
      <c r="N326" s="335">
        <v>43284</v>
      </c>
      <c r="O326" s="357">
        <v>43287</v>
      </c>
      <c r="P326" s="270">
        <v>43300</v>
      </c>
      <c r="Q326" s="270"/>
      <c r="R326" s="271" t="s">
        <v>1259</v>
      </c>
      <c r="S326" s="257"/>
      <c r="T326" s="257"/>
      <c r="U326" s="257"/>
      <c r="V326" s="258"/>
      <c r="W326" s="14"/>
    </row>
    <row r="327" spans="1:23" s="13" customFormat="1" ht="31.5">
      <c r="A327" s="969"/>
      <c r="B327" s="383" t="s">
        <v>1209</v>
      </c>
      <c r="C327" s="309" t="s">
        <v>1290</v>
      </c>
      <c r="D327" s="309" t="s">
        <v>1291</v>
      </c>
      <c r="E327" s="256">
        <v>154317</v>
      </c>
      <c r="F327" s="256">
        <f t="shared" si="41"/>
        <v>65997</v>
      </c>
      <c r="G327" s="281">
        <f t="shared" si="42"/>
        <v>0.75</v>
      </c>
      <c r="H327" s="256">
        <v>42073.08</v>
      </c>
      <c r="I327" s="256">
        <v>7424.67</v>
      </c>
      <c r="J327" s="256">
        <v>0</v>
      </c>
      <c r="K327" s="256"/>
      <c r="L327" s="256">
        <v>0</v>
      </c>
      <c r="M327" s="256">
        <v>16499.25</v>
      </c>
      <c r="N327" s="335">
        <v>43284</v>
      </c>
      <c r="O327" s="357">
        <v>43287</v>
      </c>
      <c r="P327" s="270">
        <v>43300</v>
      </c>
      <c r="Q327" s="270" t="s">
        <v>1272</v>
      </c>
      <c r="R327" s="271" t="s">
        <v>1259</v>
      </c>
      <c r="S327" s="257"/>
      <c r="T327" s="257"/>
      <c r="U327" s="257"/>
      <c r="V327" s="258"/>
      <c r="W327" s="14"/>
    </row>
    <row r="328" spans="1:23" s="13" customFormat="1" ht="31.5">
      <c r="A328" s="969"/>
      <c r="B328" s="383" t="s">
        <v>1292</v>
      </c>
      <c r="C328" s="309" t="s">
        <v>1293</v>
      </c>
      <c r="D328" s="309" t="s">
        <v>1294</v>
      </c>
      <c r="E328" s="256">
        <v>215619.3</v>
      </c>
      <c r="F328" s="256">
        <f t="shared" si="41"/>
        <v>102073.30000000002</v>
      </c>
      <c r="G328" s="281">
        <f t="shared" si="42"/>
        <v>0.75000004898440631</v>
      </c>
      <c r="H328" s="256">
        <v>65071.73</v>
      </c>
      <c r="I328" s="256">
        <v>11483.25</v>
      </c>
      <c r="J328" s="256">
        <v>0</v>
      </c>
      <c r="K328" s="256"/>
      <c r="L328" s="256">
        <v>0</v>
      </c>
      <c r="M328" s="256">
        <v>25518.32</v>
      </c>
      <c r="N328" s="335">
        <v>43284</v>
      </c>
      <c r="O328" s="357">
        <v>43287</v>
      </c>
      <c r="P328" s="270">
        <v>43300</v>
      </c>
      <c r="Q328" s="270" t="s">
        <v>1272</v>
      </c>
      <c r="R328" s="271" t="s">
        <v>1259</v>
      </c>
      <c r="S328" s="257"/>
      <c r="T328" s="257"/>
      <c r="U328" s="257"/>
      <c r="V328" s="258"/>
      <c r="W328" s="14"/>
    </row>
    <row r="329" spans="1:23" s="13" customFormat="1" ht="31.5">
      <c r="A329" s="969"/>
      <c r="B329" s="383" t="s">
        <v>1295</v>
      </c>
      <c r="C329" s="309" t="s">
        <v>1296</v>
      </c>
      <c r="D329" s="309" t="s">
        <v>1080</v>
      </c>
      <c r="E329" s="256">
        <v>530606</v>
      </c>
      <c r="F329" s="256">
        <f t="shared" si="41"/>
        <v>530606</v>
      </c>
      <c r="G329" s="281">
        <f t="shared" si="42"/>
        <v>0.75</v>
      </c>
      <c r="H329" s="256">
        <v>338261.32</v>
      </c>
      <c r="I329" s="256">
        <v>0</v>
      </c>
      <c r="J329" s="256">
        <v>59693.18</v>
      </c>
      <c r="K329" s="256"/>
      <c r="L329" s="256">
        <v>0</v>
      </c>
      <c r="M329" s="256">
        <v>132651.5</v>
      </c>
      <c r="N329" s="335">
        <v>43284</v>
      </c>
      <c r="O329" s="357">
        <v>43287</v>
      </c>
      <c r="P329" s="270">
        <v>43300</v>
      </c>
      <c r="Q329" s="270" t="s">
        <v>1272</v>
      </c>
      <c r="R329" s="271" t="s">
        <v>1259</v>
      </c>
      <c r="S329" s="257"/>
      <c r="T329" s="257"/>
      <c r="U329" s="257"/>
      <c r="V329" s="258"/>
      <c r="W329" s="14"/>
    </row>
    <row r="330" spans="1:23" s="13" customFormat="1" ht="15.75">
      <c r="A330" s="969"/>
      <c r="B330" s="383" t="s">
        <v>1297</v>
      </c>
      <c r="C330" s="309" t="s">
        <v>1298</v>
      </c>
      <c r="D330" s="309" t="s">
        <v>1080</v>
      </c>
      <c r="E330" s="256">
        <v>81628.5</v>
      </c>
      <c r="F330" s="256">
        <f t="shared" si="41"/>
        <v>81628.5</v>
      </c>
      <c r="G330" s="281">
        <f t="shared" si="42"/>
        <v>0.75000006125311625</v>
      </c>
      <c r="H330" s="256">
        <v>52038.17</v>
      </c>
      <c r="I330" s="256">
        <v>0</v>
      </c>
      <c r="J330" s="256">
        <v>9183.2099999999991</v>
      </c>
      <c r="K330" s="256"/>
      <c r="L330" s="256">
        <v>0</v>
      </c>
      <c r="M330" s="256">
        <v>20407.12</v>
      </c>
      <c r="N330" s="335">
        <v>43284</v>
      </c>
      <c r="O330" s="357">
        <v>43287</v>
      </c>
      <c r="P330" s="270">
        <v>43300</v>
      </c>
      <c r="Q330" s="270"/>
      <c r="R330" s="271">
        <v>43314</v>
      </c>
      <c r="S330" s="257"/>
      <c r="T330" s="257"/>
      <c r="U330" s="257"/>
      <c r="V330" s="258"/>
      <c r="W330" s="14"/>
    </row>
    <row r="331" spans="1:23" s="13" customFormat="1" ht="31.5">
      <c r="A331" s="969"/>
      <c r="B331" s="383" t="s">
        <v>1299</v>
      </c>
      <c r="C331" s="309" t="s">
        <v>1300</v>
      </c>
      <c r="D331" s="309" t="s">
        <v>1301</v>
      </c>
      <c r="E331" s="256">
        <v>102832.37</v>
      </c>
      <c r="F331" s="256">
        <f t="shared" si="41"/>
        <v>101407.9</v>
      </c>
      <c r="G331" s="281">
        <f t="shared" si="42"/>
        <v>0.5162511993641522</v>
      </c>
      <c r="H331" s="256">
        <v>44499.16</v>
      </c>
      <c r="I331" s="256">
        <v>7852.79</v>
      </c>
      <c r="J331" s="256">
        <v>0</v>
      </c>
      <c r="K331" s="256"/>
      <c r="L331" s="256">
        <v>2064.85</v>
      </c>
      <c r="M331" s="256">
        <v>46991.1</v>
      </c>
      <c r="N331" s="335">
        <v>43284</v>
      </c>
      <c r="O331" s="357">
        <v>43287</v>
      </c>
      <c r="P331" s="270">
        <v>43300</v>
      </c>
      <c r="Q331" s="270"/>
      <c r="R331" s="271">
        <v>43314</v>
      </c>
      <c r="S331" s="257"/>
      <c r="T331" s="257"/>
      <c r="U331" s="257"/>
      <c r="V331" s="258"/>
      <c r="W331" s="14"/>
    </row>
    <row r="332" spans="1:23" s="13" customFormat="1" ht="31.5">
      <c r="A332" s="969"/>
      <c r="B332" s="383" t="s">
        <v>1302</v>
      </c>
      <c r="C332" s="309" t="s">
        <v>1303</v>
      </c>
      <c r="D332" s="309" t="s">
        <v>152</v>
      </c>
      <c r="E332" s="256">
        <v>147481.34</v>
      </c>
      <c r="F332" s="256">
        <f t="shared" si="41"/>
        <v>147262.49</v>
      </c>
      <c r="G332" s="281">
        <f t="shared" si="42"/>
        <v>0.67988508139445436</v>
      </c>
      <c r="H332" s="256">
        <v>85103.33</v>
      </c>
      <c r="I332" s="256">
        <v>15018.24</v>
      </c>
      <c r="J332" s="256">
        <v>0</v>
      </c>
      <c r="K332" s="256"/>
      <c r="L332" s="256">
        <v>0</v>
      </c>
      <c r="M332" s="256">
        <v>47140.92</v>
      </c>
      <c r="N332" s="335">
        <v>43284</v>
      </c>
      <c r="O332" s="357">
        <v>43287</v>
      </c>
      <c r="P332" s="270">
        <v>43300</v>
      </c>
      <c r="Q332" s="270"/>
      <c r="R332" s="271">
        <v>43314</v>
      </c>
      <c r="S332" s="257"/>
      <c r="T332" s="257"/>
      <c r="U332" s="257"/>
      <c r="V332" s="258"/>
      <c r="W332" s="14"/>
    </row>
    <row r="333" spans="1:23" s="13" customFormat="1" ht="63">
      <c r="A333" s="969"/>
      <c r="B333" s="386" t="s">
        <v>1304</v>
      </c>
      <c r="C333" s="364" t="s">
        <v>1305</v>
      </c>
      <c r="D333" s="364" t="s">
        <v>79</v>
      </c>
      <c r="E333" s="277">
        <v>468553.1</v>
      </c>
      <c r="F333" s="277">
        <f t="shared" si="41"/>
        <v>430321.1</v>
      </c>
      <c r="G333" s="365">
        <f t="shared" si="42"/>
        <v>0.59655856986794276</v>
      </c>
      <c r="H333" s="277">
        <v>218204.97</v>
      </c>
      <c r="I333" s="277">
        <v>38506.769999999997</v>
      </c>
      <c r="J333" s="277">
        <v>0</v>
      </c>
      <c r="K333" s="277"/>
      <c r="L333" s="277">
        <v>15884.8</v>
      </c>
      <c r="M333" s="277">
        <v>157724.56</v>
      </c>
      <c r="N333" s="335">
        <v>43284</v>
      </c>
      <c r="O333" s="335">
        <v>43287</v>
      </c>
      <c r="P333" s="271">
        <v>43300</v>
      </c>
      <c r="Q333" s="271" t="s">
        <v>1272</v>
      </c>
      <c r="R333" s="271"/>
      <c r="S333" s="257"/>
      <c r="T333" s="257"/>
      <c r="U333" s="257"/>
      <c r="V333" s="258"/>
      <c r="W333" s="14"/>
    </row>
    <row r="334" spans="1:23" s="13" customFormat="1" ht="31.5">
      <c r="A334" s="969"/>
      <c r="B334" s="386" t="s">
        <v>1368</v>
      </c>
      <c r="C334" s="364" t="s">
        <v>1369</v>
      </c>
      <c r="D334" s="364" t="s">
        <v>557</v>
      </c>
      <c r="E334" s="277">
        <v>62314.5</v>
      </c>
      <c r="F334" s="277">
        <f t="shared" ref="F334:F342" si="43">SUM(H334:M334)</f>
        <v>49188.65</v>
      </c>
      <c r="G334" s="365">
        <f t="shared" ref="G334:G342" si="44">(H334+I334+J334+K334)/F334</f>
        <v>0.60419080417941951</v>
      </c>
      <c r="H334" s="277">
        <v>25261.43</v>
      </c>
      <c r="I334" s="277">
        <v>0</v>
      </c>
      <c r="J334" s="277">
        <v>4457.8999999999996</v>
      </c>
      <c r="K334" s="277"/>
      <c r="L334" s="277">
        <v>0</v>
      </c>
      <c r="M334" s="277">
        <v>19469.32</v>
      </c>
      <c r="N334" s="335">
        <v>43312</v>
      </c>
      <c r="O334" s="335">
        <v>43318</v>
      </c>
      <c r="P334" s="271">
        <v>43321</v>
      </c>
      <c r="Q334" s="271"/>
      <c r="R334" s="271">
        <v>43334</v>
      </c>
      <c r="S334" s="257"/>
      <c r="T334" s="257"/>
      <c r="U334" s="257"/>
      <c r="V334" s="258"/>
      <c r="W334" s="14"/>
    </row>
    <row r="335" spans="1:23" s="13" customFormat="1" ht="31.5">
      <c r="A335" s="969"/>
      <c r="B335" s="386" t="s">
        <v>1370</v>
      </c>
      <c r="C335" s="364" t="s">
        <v>1371</v>
      </c>
      <c r="D335" s="364" t="s">
        <v>1403</v>
      </c>
      <c r="E335" s="277">
        <v>116100</v>
      </c>
      <c r="F335" s="277">
        <f t="shared" si="43"/>
        <v>111368</v>
      </c>
      <c r="G335" s="365">
        <f t="shared" si="44"/>
        <v>0.67940072552259179</v>
      </c>
      <c r="H335" s="277">
        <v>64313.97</v>
      </c>
      <c r="I335" s="277">
        <v>0</v>
      </c>
      <c r="J335" s="277">
        <v>11349.53</v>
      </c>
      <c r="K335" s="277"/>
      <c r="L335" s="277">
        <v>7862.5</v>
      </c>
      <c r="M335" s="277">
        <v>27842</v>
      </c>
      <c r="N335" s="335">
        <v>43312</v>
      </c>
      <c r="O335" s="335">
        <v>43318</v>
      </c>
      <c r="P335" s="271">
        <v>43321</v>
      </c>
      <c r="Q335" s="271"/>
      <c r="R335" s="271">
        <v>43334</v>
      </c>
      <c r="S335" s="257"/>
      <c r="T335" s="257"/>
      <c r="U335" s="257"/>
      <c r="V335" s="258"/>
      <c r="W335" s="14"/>
    </row>
    <row r="336" spans="1:23" s="13" customFormat="1" ht="31.5">
      <c r="A336" s="969"/>
      <c r="B336" s="386" t="s">
        <v>1372</v>
      </c>
      <c r="C336" s="364" t="s">
        <v>1373</v>
      </c>
      <c r="D336" s="364" t="s">
        <v>1080</v>
      </c>
      <c r="E336" s="277">
        <v>109600</v>
      </c>
      <c r="F336" s="277">
        <f t="shared" si="43"/>
        <v>109600</v>
      </c>
      <c r="G336" s="365">
        <f t="shared" si="44"/>
        <v>0.75</v>
      </c>
      <c r="H336" s="277">
        <v>69870</v>
      </c>
      <c r="I336" s="277">
        <v>12330</v>
      </c>
      <c r="J336" s="277">
        <v>0</v>
      </c>
      <c r="K336" s="277"/>
      <c r="L336" s="277">
        <v>0</v>
      </c>
      <c r="M336" s="277">
        <v>27400</v>
      </c>
      <c r="N336" s="335">
        <v>43312</v>
      </c>
      <c r="O336" s="335">
        <v>43318</v>
      </c>
      <c r="P336" s="271">
        <v>43321</v>
      </c>
      <c r="Q336" s="271"/>
      <c r="R336" s="271">
        <v>43334</v>
      </c>
      <c r="S336" s="257"/>
      <c r="T336" s="257"/>
      <c r="U336" s="257"/>
      <c r="V336" s="258"/>
      <c r="W336" s="14"/>
    </row>
    <row r="337" spans="1:16383" s="13" customFormat="1" ht="31.5">
      <c r="A337" s="969"/>
      <c r="B337" s="386" t="s">
        <v>1394</v>
      </c>
      <c r="C337" s="364" t="s">
        <v>1395</v>
      </c>
      <c r="D337" s="364" t="s">
        <v>321</v>
      </c>
      <c r="E337" s="277">
        <v>76483.78</v>
      </c>
      <c r="F337" s="277">
        <f t="shared" si="43"/>
        <v>68232.179999999993</v>
      </c>
      <c r="G337" s="365">
        <f t="shared" si="44"/>
        <v>0.65518190976750268</v>
      </c>
      <c r="H337" s="277">
        <v>37998.81</v>
      </c>
      <c r="I337" s="277">
        <v>0</v>
      </c>
      <c r="J337" s="277">
        <v>6705.68</v>
      </c>
      <c r="K337" s="277"/>
      <c r="L337" s="277">
        <v>0</v>
      </c>
      <c r="M337" s="277">
        <v>23527.69</v>
      </c>
      <c r="N337" s="335">
        <v>43312</v>
      </c>
      <c r="O337" s="335">
        <v>43318</v>
      </c>
      <c r="P337" s="271">
        <v>43321</v>
      </c>
      <c r="Q337" s="271"/>
      <c r="R337" s="271">
        <v>43334</v>
      </c>
      <c r="S337" s="257"/>
      <c r="T337" s="257"/>
      <c r="U337" s="257"/>
      <c r="V337" s="258"/>
      <c r="W337" s="14"/>
    </row>
    <row r="338" spans="1:16383" s="13" customFormat="1" ht="47.25">
      <c r="A338" s="969"/>
      <c r="B338" s="386" t="s">
        <v>1398</v>
      </c>
      <c r="C338" s="364" t="s">
        <v>1399</v>
      </c>
      <c r="D338" s="364" t="s">
        <v>1400</v>
      </c>
      <c r="E338" s="277">
        <v>74372.86</v>
      </c>
      <c r="F338" s="277">
        <f t="shared" si="43"/>
        <v>63417.22</v>
      </c>
      <c r="G338" s="365">
        <f t="shared" si="44"/>
        <v>0.69291779109838003</v>
      </c>
      <c r="H338" s="277">
        <v>37351.480000000003</v>
      </c>
      <c r="I338" s="277">
        <v>0</v>
      </c>
      <c r="J338" s="277">
        <v>6591.44</v>
      </c>
      <c r="K338" s="277"/>
      <c r="L338" s="277">
        <v>3620</v>
      </c>
      <c r="M338" s="277">
        <v>15854.3</v>
      </c>
      <c r="N338" s="335">
        <v>43312</v>
      </c>
      <c r="O338" s="335">
        <v>43318</v>
      </c>
      <c r="P338" s="271">
        <v>43321</v>
      </c>
      <c r="Q338" s="271"/>
      <c r="R338" s="271">
        <v>43334</v>
      </c>
      <c r="S338" s="257"/>
      <c r="T338" s="257"/>
      <c r="U338" s="257"/>
      <c r="V338" s="258"/>
      <c r="W338" s="14"/>
    </row>
    <row r="339" spans="1:16383" s="13" customFormat="1" ht="31.5">
      <c r="A339" s="969"/>
      <c r="B339" s="386" t="s">
        <v>1401</v>
      </c>
      <c r="C339" s="364" t="s">
        <v>1402</v>
      </c>
      <c r="D339" s="364" t="s">
        <v>1083</v>
      </c>
      <c r="E339" s="277">
        <v>115970</v>
      </c>
      <c r="F339" s="277">
        <f t="shared" si="43"/>
        <v>111970</v>
      </c>
      <c r="G339" s="365">
        <f t="shared" si="44"/>
        <v>0.53248512994552111</v>
      </c>
      <c r="H339" s="277">
        <v>50679</v>
      </c>
      <c r="I339" s="277">
        <v>8943.36</v>
      </c>
      <c r="J339" s="277">
        <v>0</v>
      </c>
      <c r="K339" s="277"/>
      <c r="L339" s="277">
        <f>14965.19+9389.95</f>
        <v>24355.14</v>
      </c>
      <c r="M339" s="277">
        <v>27992.5</v>
      </c>
      <c r="N339" s="335">
        <v>43312</v>
      </c>
      <c r="O339" s="335">
        <v>43318</v>
      </c>
      <c r="P339" s="271">
        <v>43321</v>
      </c>
      <c r="Q339" s="271"/>
      <c r="R339" s="271">
        <v>43334</v>
      </c>
      <c r="S339" s="257"/>
      <c r="T339" s="257"/>
      <c r="U339" s="257"/>
      <c r="V339" s="258"/>
      <c r="W339" s="14"/>
    </row>
    <row r="340" spans="1:16383" s="13" customFormat="1" ht="47.25">
      <c r="A340" s="969"/>
      <c r="B340" s="386" t="s">
        <v>1396</v>
      </c>
      <c r="C340" s="364" t="s">
        <v>1397</v>
      </c>
      <c r="D340" s="364" t="s">
        <v>1079</v>
      </c>
      <c r="E340" s="277">
        <v>131450387</v>
      </c>
      <c r="F340" s="277">
        <f t="shared" si="43"/>
        <v>99038.09</v>
      </c>
      <c r="G340" s="365">
        <f t="shared" si="44"/>
        <v>0.65229115383788194</v>
      </c>
      <c r="H340" s="277">
        <v>54910.57</v>
      </c>
      <c r="I340" s="277">
        <v>9691.1</v>
      </c>
      <c r="J340" s="277">
        <v>0</v>
      </c>
      <c r="K340" s="277"/>
      <c r="L340" s="277">
        <v>887.57</v>
      </c>
      <c r="M340" s="277">
        <v>33548.85</v>
      </c>
      <c r="N340" s="335">
        <v>43312</v>
      </c>
      <c r="O340" s="335">
        <v>43318</v>
      </c>
      <c r="P340" s="271">
        <v>43321</v>
      </c>
      <c r="Q340" s="271"/>
      <c r="R340" s="271">
        <v>43334</v>
      </c>
      <c r="S340" s="257"/>
      <c r="T340" s="257"/>
      <c r="U340" s="257"/>
      <c r="V340" s="258"/>
      <c r="W340" s="14"/>
    </row>
    <row r="341" spans="1:16383" s="13" customFormat="1" ht="31.5">
      <c r="A341" s="969"/>
      <c r="B341" s="386" t="s">
        <v>1391</v>
      </c>
      <c r="C341" s="364" t="s">
        <v>1392</v>
      </c>
      <c r="D341" s="364" t="s">
        <v>1393</v>
      </c>
      <c r="E341" s="277">
        <v>29682</v>
      </c>
      <c r="F341" s="277">
        <f t="shared" si="43"/>
        <v>6882</v>
      </c>
      <c r="G341" s="365">
        <f t="shared" si="44"/>
        <v>0.74827085149665795</v>
      </c>
      <c r="H341" s="277">
        <v>4377.16</v>
      </c>
      <c r="I341" s="277">
        <v>0</v>
      </c>
      <c r="J341" s="277">
        <v>772.44</v>
      </c>
      <c r="K341" s="277"/>
      <c r="L341" s="277">
        <v>11.9</v>
      </c>
      <c r="M341" s="277">
        <v>1720.5</v>
      </c>
      <c r="N341" s="335">
        <v>43312</v>
      </c>
      <c r="O341" s="335">
        <v>43318</v>
      </c>
      <c r="P341" s="271">
        <v>43321</v>
      </c>
      <c r="Q341" s="271"/>
      <c r="R341" s="271">
        <v>43334</v>
      </c>
      <c r="S341" s="257"/>
      <c r="T341" s="257"/>
      <c r="U341" s="257"/>
      <c r="V341" s="258"/>
      <c r="W341" s="14"/>
    </row>
    <row r="342" spans="1:16383" s="13" customFormat="1" ht="31.5">
      <c r="A342" s="969"/>
      <c r="B342" s="386" t="s">
        <v>1388</v>
      </c>
      <c r="C342" s="364" t="s">
        <v>1389</v>
      </c>
      <c r="D342" s="364" t="s">
        <v>1390</v>
      </c>
      <c r="E342" s="277">
        <v>92427.37</v>
      </c>
      <c r="F342" s="277">
        <f t="shared" si="43"/>
        <v>91206.37</v>
      </c>
      <c r="G342" s="365">
        <f t="shared" si="44"/>
        <v>0.66667361062609987</v>
      </c>
      <c r="H342" s="277">
        <v>51684.14</v>
      </c>
      <c r="I342" s="277">
        <v>9120.74</v>
      </c>
      <c r="J342" s="277">
        <v>0</v>
      </c>
      <c r="K342" s="277"/>
      <c r="L342" s="277">
        <v>0</v>
      </c>
      <c r="M342" s="277">
        <v>30401.49</v>
      </c>
      <c r="N342" s="335">
        <v>43312</v>
      </c>
      <c r="O342" s="335">
        <v>43318</v>
      </c>
      <c r="P342" s="271">
        <v>43321</v>
      </c>
      <c r="Q342" s="271"/>
      <c r="R342" s="271">
        <v>43334</v>
      </c>
      <c r="S342" s="257"/>
      <c r="T342" s="257"/>
      <c r="U342" s="257"/>
      <c r="V342" s="258"/>
      <c r="W342" s="14"/>
    </row>
    <row r="343" spans="1:16383" s="13" customFormat="1" ht="15.75">
      <c r="A343" s="964" t="s">
        <v>345</v>
      </c>
      <c r="B343" s="965"/>
      <c r="C343" s="965"/>
      <c r="D343" s="965"/>
      <c r="E343" s="232">
        <f>SUM(E16:E342)</f>
        <v>171840363.21000001</v>
      </c>
      <c r="F343" s="232">
        <f>SUM(F16:F342)</f>
        <v>39491585.770000011</v>
      </c>
      <c r="G343" s="231">
        <v>0.71418959259540005</v>
      </c>
      <c r="H343" s="232">
        <f>SUM(H16:H342)</f>
        <v>22578003.185728081</v>
      </c>
      <c r="I343" s="232">
        <f>SUM(I16:I342)</f>
        <v>1879720.6699999997</v>
      </c>
      <c r="J343" s="232">
        <f>SUM(J16:J342)</f>
        <v>2160953.1737499996</v>
      </c>
      <c r="K343" s="232">
        <f>SUM(K246:K256)</f>
        <v>0</v>
      </c>
      <c r="L343" s="232">
        <f>SUM(L16:L304)</f>
        <v>929671.07</v>
      </c>
      <c r="M343" s="232">
        <f>SUM(M16:M342)</f>
        <v>11740437.279999996</v>
      </c>
      <c r="N343" s="290"/>
      <c r="O343" s="39">
        <f>COUNTA(B16:B342)</f>
        <v>327</v>
      </c>
      <c r="P343" s="227"/>
      <c r="Q343" s="227"/>
      <c r="R343" s="227"/>
      <c r="S343" s="217"/>
      <c r="T343" s="227"/>
      <c r="U343" s="227"/>
      <c r="V343" s="31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  <c r="AMK343" s="1"/>
      <c r="AML343" s="1"/>
      <c r="AMM343" s="1"/>
      <c r="AMN343" s="1"/>
      <c r="AMO343" s="1"/>
      <c r="AMP343" s="1"/>
      <c r="AMQ343" s="1"/>
      <c r="AMR343" s="1"/>
      <c r="AMS343" s="1"/>
      <c r="AMT343" s="1"/>
      <c r="AMU343" s="1"/>
      <c r="AMV343" s="1"/>
      <c r="AMW343" s="1"/>
      <c r="AMX343" s="1"/>
      <c r="AMY343" s="1"/>
      <c r="AMZ343" s="1"/>
      <c r="ANA343" s="1"/>
      <c r="ANB343" s="1"/>
      <c r="ANC343" s="1"/>
      <c r="AND343" s="1"/>
      <c r="ANE343" s="1"/>
      <c r="ANF343" s="1"/>
      <c r="ANG343" s="1"/>
      <c r="ANH343" s="1"/>
      <c r="ANI343" s="1"/>
      <c r="ANJ343" s="1"/>
      <c r="ANK343" s="1"/>
      <c r="ANL343" s="1"/>
      <c r="ANM343" s="1"/>
      <c r="ANN343" s="1"/>
      <c r="ANO343" s="1"/>
      <c r="ANP343" s="1"/>
      <c r="ANQ343" s="1"/>
      <c r="ANR343" s="1"/>
      <c r="ANS343" s="1"/>
      <c r="ANT343" s="1"/>
      <c r="ANU343" s="1"/>
      <c r="ANV343" s="1"/>
      <c r="ANW343" s="1"/>
      <c r="ANX343" s="1"/>
      <c r="ANY343" s="1"/>
      <c r="ANZ343" s="1"/>
      <c r="AOA343" s="1"/>
      <c r="AOB343" s="1"/>
      <c r="AOC343" s="1"/>
      <c r="AOD343" s="1"/>
      <c r="AOE343" s="1"/>
      <c r="AOF343" s="1"/>
      <c r="AOG343" s="1"/>
      <c r="AOH343" s="1"/>
      <c r="AOI343" s="1"/>
      <c r="AOJ343" s="1"/>
      <c r="AOK343" s="1"/>
      <c r="AOL343" s="1"/>
      <c r="AOM343" s="1"/>
      <c r="AON343" s="1"/>
      <c r="AOO343" s="1"/>
      <c r="AOP343" s="1"/>
      <c r="AOQ343" s="1"/>
      <c r="AOR343" s="1"/>
      <c r="AOS343" s="1"/>
      <c r="AOT343" s="1"/>
      <c r="AOU343" s="1"/>
      <c r="AOV343" s="1"/>
      <c r="AOW343" s="1"/>
      <c r="AOX343" s="1"/>
      <c r="AOY343" s="1"/>
      <c r="AOZ343" s="1"/>
      <c r="APA343" s="1"/>
      <c r="APB343" s="1"/>
      <c r="APC343" s="1"/>
      <c r="APD343" s="1"/>
      <c r="APE343" s="1"/>
      <c r="APF343" s="1"/>
      <c r="APG343" s="1"/>
      <c r="APH343" s="1"/>
      <c r="API343" s="1"/>
      <c r="APJ343" s="1"/>
      <c r="APK343" s="1"/>
      <c r="APL343" s="1"/>
      <c r="APM343" s="1"/>
      <c r="APN343" s="1"/>
      <c r="APO343" s="1"/>
      <c r="APP343" s="1"/>
      <c r="APQ343" s="1"/>
      <c r="APR343" s="1"/>
      <c r="APS343" s="1"/>
      <c r="APT343" s="1"/>
      <c r="APU343" s="1"/>
      <c r="APV343" s="1"/>
      <c r="APW343" s="1"/>
      <c r="APX343" s="1"/>
      <c r="APY343" s="1"/>
      <c r="APZ343" s="1"/>
      <c r="AQA343" s="1"/>
      <c r="AQB343" s="1"/>
      <c r="AQC343" s="1"/>
      <c r="AQD343" s="1"/>
      <c r="AQE343" s="1"/>
      <c r="AQF343" s="1"/>
      <c r="AQG343" s="1"/>
      <c r="AQH343" s="1"/>
      <c r="AQI343" s="1"/>
      <c r="AQJ343" s="1"/>
      <c r="AQK343" s="1"/>
      <c r="AQL343" s="1"/>
      <c r="AQM343" s="1"/>
      <c r="AQN343" s="1"/>
      <c r="AQO343" s="1"/>
      <c r="AQP343" s="1"/>
      <c r="AQQ343" s="1"/>
      <c r="AQR343" s="1"/>
      <c r="AQS343" s="1"/>
      <c r="AQT343" s="1"/>
      <c r="AQU343" s="1"/>
      <c r="AQV343" s="1"/>
      <c r="AQW343" s="1"/>
      <c r="AQX343" s="1"/>
      <c r="AQY343" s="1"/>
      <c r="AQZ343" s="1"/>
      <c r="ARA343" s="1"/>
      <c r="ARB343" s="1"/>
      <c r="ARC343" s="1"/>
      <c r="ARD343" s="1"/>
      <c r="ARE343" s="1"/>
      <c r="ARF343" s="1"/>
      <c r="ARG343" s="1"/>
      <c r="ARH343" s="1"/>
      <c r="ARI343" s="1"/>
      <c r="ARJ343" s="1"/>
      <c r="ARK343" s="1"/>
      <c r="ARL343" s="1"/>
      <c r="ARM343" s="1"/>
      <c r="ARN343" s="1"/>
      <c r="ARO343" s="1"/>
      <c r="ARP343" s="1"/>
      <c r="ARQ343" s="1"/>
      <c r="ARR343" s="1"/>
      <c r="ARS343" s="1"/>
      <c r="ART343" s="1"/>
      <c r="ARU343" s="1"/>
      <c r="ARV343" s="1"/>
      <c r="ARW343" s="1"/>
      <c r="ARX343" s="1"/>
      <c r="ARY343" s="1"/>
      <c r="ARZ343" s="1"/>
      <c r="ASA343" s="1"/>
      <c r="ASB343" s="1"/>
      <c r="ASC343" s="1"/>
      <c r="ASD343" s="1"/>
      <c r="ASE343" s="1"/>
      <c r="ASF343" s="1"/>
      <c r="ASG343" s="1"/>
      <c r="ASH343" s="1"/>
      <c r="ASI343" s="1"/>
      <c r="ASJ343" s="1"/>
      <c r="ASK343" s="1"/>
      <c r="ASL343" s="1"/>
      <c r="ASM343" s="1"/>
      <c r="ASN343" s="1"/>
      <c r="ASO343" s="1"/>
      <c r="ASP343" s="1"/>
      <c r="ASQ343" s="1"/>
      <c r="ASR343" s="1"/>
      <c r="ASS343" s="1"/>
      <c r="AST343" s="1"/>
      <c r="ASU343" s="1"/>
      <c r="ASV343" s="1"/>
      <c r="ASW343" s="1"/>
      <c r="ASX343" s="1"/>
      <c r="ASY343" s="1"/>
      <c r="ASZ343" s="1"/>
      <c r="ATA343" s="1"/>
      <c r="ATB343" s="1"/>
      <c r="ATC343" s="1"/>
      <c r="ATD343" s="1"/>
      <c r="ATE343" s="1"/>
      <c r="ATF343" s="1"/>
      <c r="ATG343" s="1"/>
      <c r="ATH343" s="1"/>
      <c r="ATI343" s="1"/>
      <c r="ATJ343" s="1"/>
      <c r="ATK343" s="1"/>
      <c r="ATL343" s="1"/>
      <c r="ATM343" s="1"/>
      <c r="ATN343" s="1"/>
      <c r="ATO343" s="1"/>
      <c r="ATP343" s="1"/>
      <c r="ATQ343" s="1"/>
      <c r="ATR343" s="1"/>
      <c r="ATS343" s="1"/>
      <c r="ATT343" s="1"/>
      <c r="ATU343" s="1"/>
      <c r="ATV343" s="1"/>
      <c r="ATW343" s="1"/>
      <c r="ATX343" s="1"/>
      <c r="ATY343" s="1"/>
      <c r="ATZ343" s="1"/>
      <c r="AUA343" s="1"/>
      <c r="AUB343" s="1"/>
      <c r="AUC343" s="1"/>
      <c r="AUD343" s="1"/>
      <c r="AUE343" s="1"/>
      <c r="AUF343" s="1"/>
      <c r="AUG343" s="1"/>
      <c r="AUH343" s="1"/>
      <c r="AUI343" s="1"/>
      <c r="AUJ343" s="1"/>
      <c r="AUK343" s="1"/>
      <c r="AUL343" s="1"/>
      <c r="AUM343" s="1"/>
      <c r="AUN343" s="1"/>
      <c r="AUO343" s="1"/>
      <c r="AUP343" s="1"/>
      <c r="AUQ343" s="1"/>
      <c r="AUR343" s="1"/>
      <c r="AUS343" s="1"/>
      <c r="AUT343" s="1"/>
      <c r="AUU343" s="1"/>
      <c r="AUV343" s="1"/>
      <c r="AUW343" s="1"/>
      <c r="AUX343" s="1"/>
      <c r="AUY343" s="1"/>
      <c r="AUZ343" s="1"/>
      <c r="AVA343" s="1"/>
      <c r="AVB343" s="1"/>
      <c r="AVC343" s="1"/>
      <c r="AVD343" s="1"/>
      <c r="AVE343" s="1"/>
      <c r="AVF343" s="1"/>
      <c r="AVG343" s="1"/>
      <c r="AVH343" s="1"/>
      <c r="AVI343" s="1"/>
      <c r="AVJ343" s="1"/>
      <c r="AVK343" s="1"/>
      <c r="AVL343" s="1"/>
      <c r="AVM343" s="1"/>
      <c r="AVN343" s="1"/>
      <c r="AVO343" s="1"/>
      <c r="AVP343" s="1"/>
      <c r="AVQ343" s="1"/>
      <c r="AVR343" s="1"/>
      <c r="AVS343" s="1"/>
      <c r="AVT343" s="1"/>
      <c r="AVU343" s="1"/>
      <c r="AVV343" s="1"/>
      <c r="AVW343" s="1"/>
      <c r="AVX343" s="1"/>
      <c r="AVY343" s="1"/>
      <c r="AVZ343" s="1"/>
      <c r="AWA343" s="1"/>
      <c r="AWB343" s="1"/>
      <c r="AWC343" s="1"/>
      <c r="AWD343" s="1"/>
      <c r="AWE343" s="1"/>
      <c r="AWF343" s="1"/>
      <c r="AWG343" s="1"/>
      <c r="AWH343" s="1"/>
      <c r="AWI343" s="1"/>
      <c r="AWJ343" s="1"/>
      <c r="AWK343" s="1"/>
      <c r="AWL343" s="1"/>
      <c r="AWM343" s="1"/>
      <c r="AWN343" s="1"/>
      <c r="AWO343" s="1"/>
      <c r="AWP343" s="1"/>
      <c r="AWQ343" s="1"/>
      <c r="AWR343" s="1"/>
      <c r="AWS343" s="1"/>
      <c r="AWT343" s="1"/>
      <c r="AWU343" s="1"/>
      <c r="AWV343" s="1"/>
      <c r="AWW343" s="1"/>
      <c r="AWX343" s="1"/>
      <c r="AWY343" s="1"/>
      <c r="AWZ343" s="1"/>
      <c r="AXA343" s="1"/>
      <c r="AXB343" s="1"/>
      <c r="AXC343" s="1"/>
      <c r="AXD343" s="1"/>
      <c r="AXE343" s="1"/>
      <c r="AXF343" s="1"/>
      <c r="AXG343" s="1"/>
      <c r="AXH343" s="1"/>
      <c r="AXI343" s="1"/>
      <c r="AXJ343" s="1"/>
      <c r="AXK343" s="1"/>
      <c r="AXL343" s="1"/>
      <c r="AXM343" s="1"/>
      <c r="AXN343" s="1"/>
      <c r="AXO343" s="1"/>
      <c r="AXP343" s="1"/>
      <c r="AXQ343" s="1"/>
      <c r="AXR343" s="1"/>
      <c r="AXS343" s="1"/>
      <c r="AXT343" s="1"/>
      <c r="AXU343" s="1"/>
      <c r="AXV343" s="1"/>
      <c r="AXW343" s="1"/>
      <c r="AXX343" s="1"/>
      <c r="AXY343" s="1"/>
      <c r="AXZ343" s="1"/>
      <c r="AYA343" s="1"/>
      <c r="AYB343" s="1"/>
      <c r="AYC343" s="1"/>
      <c r="AYD343" s="1"/>
      <c r="AYE343" s="1"/>
      <c r="AYF343" s="1"/>
      <c r="AYG343" s="1"/>
      <c r="AYH343" s="1"/>
      <c r="AYI343" s="1"/>
      <c r="AYJ343" s="1"/>
      <c r="AYK343" s="1"/>
      <c r="AYL343" s="1"/>
      <c r="AYM343" s="1"/>
      <c r="AYN343" s="1"/>
      <c r="AYO343" s="1"/>
      <c r="AYP343" s="1"/>
      <c r="AYQ343" s="1"/>
      <c r="AYR343" s="1"/>
      <c r="AYS343" s="1"/>
      <c r="AYT343" s="1"/>
      <c r="AYU343" s="1"/>
      <c r="AYV343" s="1"/>
      <c r="AYW343" s="1"/>
      <c r="AYX343" s="1"/>
      <c r="AYY343" s="1"/>
      <c r="AYZ343" s="1"/>
      <c r="AZA343" s="1"/>
      <c r="AZB343" s="1"/>
      <c r="AZC343" s="1"/>
      <c r="AZD343" s="1"/>
      <c r="AZE343" s="1"/>
      <c r="AZF343" s="1"/>
      <c r="AZG343" s="1"/>
      <c r="AZH343" s="1"/>
      <c r="AZI343" s="1"/>
      <c r="AZJ343" s="1"/>
      <c r="AZK343" s="1"/>
      <c r="AZL343" s="1"/>
      <c r="AZM343" s="1"/>
      <c r="AZN343" s="1"/>
      <c r="AZO343" s="1"/>
      <c r="AZP343" s="1"/>
      <c r="AZQ343" s="1"/>
      <c r="AZR343" s="1"/>
      <c r="AZS343" s="1"/>
      <c r="AZT343" s="1"/>
      <c r="AZU343" s="1"/>
      <c r="AZV343" s="1"/>
      <c r="AZW343" s="1"/>
      <c r="AZX343" s="1"/>
      <c r="AZY343" s="1"/>
      <c r="AZZ343" s="1"/>
      <c r="BAA343" s="1"/>
      <c r="BAB343" s="1"/>
      <c r="BAC343" s="1"/>
      <c r="BAD343" s="1"/>
      <c r="BAE343" s="1"/>
      <c r="BAF343" s="1"/>
      <c r="BAG343" s="1"/>
      <c r="BAH343" s="1"/>
      <c r="BAI343" s="1"/>
      <c r="BAJ343" s="1"/>
      <c r="BAK343" s="1"/>
      <c r="BAL343" s="1"/>
      <c r="BAM343" s="1"/>
      <c r="BAN343" s="1"/>
      <c r="BAO343" s="1"/>
      <c r="BAP343" s="1"/>
      <c r="BAQ343" s="1"/>
      <c r="BAR343" s="1"/>
      <c r="BAS343" s="1"/>
      <c r="BAT343" s="1"/>
      <c r="BAU343" s="1"/>
      <c r="BAV343" s="1"/>
      <c r="BAW343" s="1"/>
      <c r="BAX343" s="1"/>
      <c r="BAY343" s="1"/>
      <c r="BAZ343" s="1"/>
      <c r="BBA343" s="1"/>
      <c r="BBB343" s="1"/>
      <c r="BBC343" s="1"/>
      <c r="BBD343" s="1"/>
      <c r="BBE343" s="1"/>
      <c r="BBF343" s="1"/>
      <c r="BBG343" s="1"/>
      <c r="BBH343" s="1"/>
      <c r="BBI343" s="1"/>
      <c r="BBJ343" s="1"/>
      <c r="BBK343" s="1"/>
      <c r="BBL343" s="1"/>
      <c r="BBM343" s="1"/>
      <c r="BBN343" s="1"/>
      <c r="BBO343" s="1"/>
      <c r="BBP343" s="1"/>
      <c r="BBQ343" s="1"/>
      <c r="BBR343" s="1"/>
      <c r="BBS343" s="1"/>
      <c r="BBT343" s="1"/>
      <c r="BBU343" s="1"/>
      <c r="BBV343" s="1"/>
      <c r="BBW343" s="1"/>
      <c r="BBX343" s="1"/>
      <c r="BBY343" s="1"/>
      <c r="BBZ343" s="1"/>
      <c r="BCA343" s="1"/>
      <c r="BCB343" s="1"/>
      <c r="BCC343" s="1"/>
      <c r="BCD343" s="1"/>
      <c r="BCE343" s="1"/>
      <c r="BCF343" s="1"/>
      <c r="BCG343" s="1"/>
      <c r="BCH343" s="1"/>
      <c r="BCI343" s="1"/>
      <c r="BCJ343" s="1"/>
      <c r="BCK343" s="1"/>
      <c r="BCL343" s="1"/>
      <c r="BCM343" s="1"/>
      <c r="BCN343" s="1"/>
      <c r="BCO343" s="1"/>
      <c r="BCP343" s="1"/>
      <c r="BCQ343" s="1"/>
      <c r="BCR343" s="1"/>
      <c r="BCS343" s="1"/>
      <c r="BCT343" s="1"/>
      <c r="BCU343" s="1"/>
      <c r="BCV343" s="1"/>
      <c r="BCW343" s="1"/>
      <c r="BCX343" s="1"/>
      <c r="BCY343" s="1"/>
      <c r="BCZ343" s="1"/>
      <c r="BDA343" s="1"/>
      <c r="BDB343" s="1"/>
      <c r="BDC343" s="1"/>
      <c r="BDD343" s="1"/>
      <c r="BDE343" s="1"/>
      <c r="BDF343" s="1"/>
      <c r="BDG343" s="1"/>
      <c r="BDH343" s="1"/>
      <c r="BDI343" s="1"/>
      <c r="BDJ343" s="1"/>
      <c r="BDK343" s="1"/>
      <c r="BDL343" s="1"/>
      <c r="BDM343" s="1"/>
      <c r="BDN343" s="1"/>
      <c r="BDO343" s="1"/>
      <c r="BDP343" s="1"/>
      <c r="BDQ343" s="1"/>
      <c r="BDR343" s="1"/>
      <c r="BDS343" s="1"/>
      <c r="BDT343" s="1"/>
      <c r="BDU343" s="1"/>
      <c r="BDV343" s="1"/>
      <c r="BDW343" s="1"/>
      <c r="BDX343" s="1"/>
      <c r="BDY343" s="1"/>
      <c r="BDZ343" s="1"/>
      <c r="BEA343" s="1"/>
      <c r="BEB343" s="1"/>
      <c r="BEC343" s="1"/>
      <c r="BED343" s="1"/>
      <c r="BEE343" s="1"/>
      <c r="BEF343" s="1"/>
      <c r="BEG343" s="1"/>
      <c r="BEH343" s="1"/>
      <c r="BEI343" s="1"/>
      <c r="BEJ343" s="1"/>
      <c r="BEK343" s="1"/>
      <c r="BEL343" s="1"/>
      <c r="BEM343" s="1"/>
      <c r="BEN343" s="1"/>
      <c r="BEO343" s="1"/>
      <c r="BEP343" s="1"/>
      <c r="BEQ343" s="1"/>
      <c r="BER343" s="1"/>
      <c r="BES343" s="1"/>
      <c r="BET343" s="1"/>
      <c r="BEU343" s="1"/>
      <c r="BEV343" s="1"/>
      <c r="BEW343" s="1"/>
      <c r="BEX343" s="1"/>
      <c r="BEY343" s="1"/>
      <c r="BEZ343" s="1"/>
      <c r="BFA343" s="1"/>
      <c r="BFB343" s="1"/>
      <c r="BFC343" s="1"/>
      <c r="BFD343" s="1"/>
      <c r="BFE343" s="1"/>
      <c r="BFF343" s="1"/>
      <c r="BFG343" s="1"/>
      <c r="BFH343" s="1"/>
      <c r="BFI343" s="1"/>
      <c r="BFJ343" s="1"/>
      <c r="BFK343" s="1"/>
      <c r="BFL343" s="1"/>
      <c r="BFM343" s="1"/>
      <c r="BFN343" s="1"/>
      <c r="BFO343" s="1"/>
      <c r="BFP343" s="1"/>
      <c r="BFQ343" s="1"/>
      <c r="BFR343" s="1"/>
      <c r="BFS343" s="1"/>
      <c r="BFT343" s="1"/>
      <c r="BFU343" s="1"/>
      <c r="BFV343" s="1"/>
      <c r="BFW343" s="1"/>
      <c r="BFX343" s="1"/>
      <c r="BFY343" s="1"/>
      <c r="BFZ343" s="1"/>
      <c r="BGA343" s="1"/>
      <c r="BGB343" s="1"/>
      <c r="BGC343" s="1"/>
      <c r="BGD343" s="1"/>
      <c r="BGE343" s="1"/>
      <c r="BGF343" s="1"/>
      <c r="BGG343" s="1"/>
      <c r="BGH343" s="1"/>
      <c r="BGI343" s="1"/>
      <c r="BGJ343" s="1"/>
      <c r="BGK343" s="1"/>
      <c r="BGL343" s="1"/>
      <c r="BGM343" s="1"/>
      <c r="BGN343" s="1"/>
      <c r="BGO343" s="1"/>
      <c r="BGP343" s="1"/>
      <c r="BGQ343" s="1"/>
      <c r="BGR343" s="1"/>
      <c r="BGS343" s="1"/>
      <c r="BGT343" s="1"/>
      <c r="BGU343" s="1"/>
      <c r="BGV343" s="1"/>
      <c r="BGW343" s="1"/>
      <c r="BGX343" s="1"/>
      <c r="BGY343" s="1"/>
      <c r="BGZ343" s="1"/>
      <c r="BHA343" s="1"/>
      <c r="BHB343" s="1"/>
      <c r="BHC343" s="1"/>
      <c r="BHD343" s="1"/>
      <c r="BHE343" s="1"/>
      <c r="BHF343" s="1"/>
      <c r="BHG343" s="1"/>
      <c r="BHH343" s="1"/>
      <c r="BHI343" s="1"/>
      <c r="BHJ343" s="1"/>
      <c r="BHK343" s="1"/>
      <c r="BHL343" s="1"/>
      <c r="BHM343" s="1"/>
      <c r="BHN343" s="1"/>
      <c r="BHO343" s="1"/>
      <c r="BHP343" s="1"/>
      <c r="BHQ343" s="1"/>
      <c r="BHR343" s="1"/>
      <c r="BHS343" s="1"/>
      <c r="BHT343" s="1"/>
      <c r="BHU343" s="1"/>
      <c r="BHV343" s="1"/>
      <c r="BHW343" s="1"/>
      <c r="BHX343" s="1"/>
      <c r="BHY343" s="1"/>
      <c r="BHZ343" s="1"/>
      <c r="BIA343" s="1"/>
      <c r="BIB343" s="1"/>
      <c r="BIC343" s="1"/>
      <c r="BID343" s="1"/>
      <c r="BIE343" s="1"/>
      <c r="BIF343" s="1"/>
      <c r="BIG343" s="1"/>
      <c r="BIH343" s="1"/>
      <c r="BII343" s="1"/>
      <c r="BIJ343" s="1"/>
      <c r="BIK343" s="1"/>
      <c r="BIL343" s="1"/>
      <c r="BIM343" s="1"/>
      <c r="BIN343" s="1"/>
      <c r="BIO343" s="1"/>
      <c r="BIP343" s="1"/>
      <c r="BIQ343" s="1"/>
      <c r="BIR343" s="1"/>
      <c r="BIS343" s="1"/>
      <c r="BIT343" s="1"/>
      <c r="BIU343" s="1"/>
      <c r="BIV343" s="1"/>
      <c r="BIW343" s="1"/>
      <c r="BIX343" s="1"/>
      <c r="BIY343" s="1"/>
      <c r="BIZ343" s="1"/>
      <c r="BJA343" s="1"/>
      <c r="BJB343" s="1"/>
      <c r="BJC343" s="1"/>
      <c r="BJD343" s="1"/>
      <c r="BJE343" s="1"/>
      <c r="BJF343" s="1"/>
      <c r="BJG343" s="1"/>
      <c r="BJH343" s="1"/>
      <c r="BJI343" s="1"/>
      <c r="BJJ343" s="1"/>
      <c r="BJK343" s="1"/>
      <c r="BJL343" s="1"/>
      <c r="BJM343" s="1"/>
      <c r="BJN343" s="1"/>
      <c r="BJO343" s="1"/>
      <c r="BJP343" s="1"/>
      <c r="BJQ343" s="1"/>
      <c r="BJR343" s="1"/>
      <c r="BJS343" s="1"/>
      <c r="BJT343" s="1"/>
      <c r="BJU343" s="1"/>
      <c r="BJV343" s="1"/>
      <c r="BJW343" s="1"/>
      <c r="BJX343" s="1"/>
      <c r="BJY343" s="1"/>
      <c r="BJZ343" s="1"/>
      <c r="BKA343" s="1"/>
      <c r="BKB343" s="1"/>
      <c r="BKC343" s="1"/>
      <c r="BKD343" s="1"/>
      <c r="BKE343" s="1"/>
      <c r="BKF343" s="1"/>
      <c r="BKG343" s="1"/>
      <c r="BKH343" s="1"/>
      <c r="BKI343" s="1"/>
      <c r="BKJ343" s="1"/>
      <c r="BKK343" s="1"/>
      <c r="BKL343" s="1"/>
      <c r="BKM343" s="1"/>
      <c r="BKN343" s="1"/>
      <c r="BKO343" s="1"/>
      <c r="BKP343" s="1"/>
      <c r="BKQ343" s="1"/>
      <c r="BKR343" s="1"/>
      <c r="BKS343" s="1"/>
      <c r="BKT343" s="1"/>
      <c r="BKU343" s="1"/>
      <c r="BKV343" s="1"/>
      <c r="BKW343" s="1"/>
      <c r="BKX343" s="1"/>
      <c r="BKY343" s="1"/>
      <c r="BKZ343" s="1"/>
      <c r="BLA343" s="1"/>
      <c r="BLB343" s="1"/>
      <c r="BLC343" s="1"/>
      <c r="BLD343" s="1"/>
      <c r="BLE343" s="1"/>
      <c r="BLF343" s="1"/>
      <c r="BLG343" s="1"/>
      <c r="BLH343" s="1"/>
      <c r="BLI343" s="1"/>
      <c r="BLJ343" s="1"/>
      <c r="BLK343" s="1"/>
      <c r="BLL343" s="1"/>
      <c r="BLM343" s="1"/>
      <c r="BLN343" s="1"/>
      <c r="BLO343" s="1"/>
      <c r="BLP343" s="1"/>
      <c r="BLQ343" s="1"/>
      <c r="BLR343" s="1"/>
      <c r="BLS343" s="1"/>
      <c r="BLT343" s="1"/>
      <c r="BLU343" s="1"/>
      <c r="BLV343" s="1"/>
      <c r="BLW343" s="1"/>
      <c r="BLX343" s="1"/>
      <c r="BLY343" s="1"/>
      <c r="BLZ343" s="1"/>
      <c r="BMA343" s="1"/>
      <c r="BMB343" s="1"/>
      <c r="BMC343" s="1"/>
      <c r="BMD343" s="1"/>
      <c r="BME343" s="1"/>
      <c r="BMF343" s="1"/>
      <c r="BMG343" s="1"/>
      <c r="BMH343" s="1"/>
      <c r="BMI343" s="1"/>
      <c r="BMJ343" s="1"/>
      <c r="BMK343" s="1"/>
      <c r="BML343" s="1"/>
      <c r="BMM343" s="1"/>
      <c r="BMN343" s="1"/>
      <c r="BMO343" s="1"/>
      <c r="BMP343" s="1"/>
      <c r="BMQ343" s="1"/>
      <c r="BMR343" s="1"/>
      <c r="BMS343" s="1"/>
      <c r="BMT343" s="1"/>
      <c r="BMU343" s="1"/>
      <c r="BMV343" s="1"/>
      <c r="BMW343" s="1"/>
      <c r="BMX343" s="1"/>
      <c r="BMY343" s="1"/>
      <c r="BMZ343" s="1"/>
      <c r="BNA343" s="1"/>
      <c r="BNB343" s="1"/>
      <c r="BNC343" s="1"/>
      <c r="BND343" s="1"/>
      <c r="BNE343" s="1"/>
      <c r="BNF343" s="1"/>
      <c r="BNG343" s="1"/>
      <c r="BNH343" s="1"/>
      <c r="BNI343" s="1"/>
      <c r="BNJ343" s="1"/>
      <c r="BNK343" s="1"/>
      <c r="BNL343" s="1"/>
      <c r="BNM343" s="1"/>
      <c r="BNN343" s="1"/>
      <c r="BNO343" s="1"/>
      <c r="BNP343" s="1"/>
      <c r="BNQ343" s="1"/>
      <c r="BNR343" s="1"/>
      <c r="BNS343" s="1"/>
      <c r="BNT343" s="1"/>
      <c r="BNU343" s="1"/>
      <c r="BNV343" s="1"/>
      <c r="BNW343" s="1"/>
      <c r="BNX343" s="1"/>
      <c r="BNY343" s="1"/>
      <c r="BNZ343" s="1"/>
      <c r="BOA343" s="1"/>
      <c r="BOB343" s="1"/>
      <c r="BOC343" s="1"/>
      <c r="BOD343" s="1"/>
      <c r="BOE343" s="1"/>
      <c r="BOF343" s="1"/>
      <c r="BOG343" s="1"/>
      <c r="BOH343" s="1"/>
      <c r="BOI343" s="1"/>
      <c r="BOJ343" s="1"/>
      <c r="BOK343" s="1"/>
      <c r="BOL343" s="1"/>
      <c r="BOM343" s="1"/>
      <c r="BON343" s="1"/>
      <c r="BOO343" s="1"/>
      <c r="BOP343" s="1"/>
      <c r="BOQ343" s="1"/>
      <c r="BOR343" s="1"/>
      <c r="BOS343" s="1"/>
      <c r="BOT343" s="1"/>
      <c r="BOU343" s="1"/>
      <c r="BOV343" s="1"/>
      <c r="BOW343" s="1"/>
      <c r="BOX343" s="1"/>
      <c r="BOY343" s="1"/>
      <c r="BOZ343" s="1"/>
      <c r="BPA343" s="1"/>
      <c r="BPB343" s="1"/>
      <c r="BPC343" s="1"/>
      <c r="BPD343" s="1"/>
      <c r="BPE343" s="1"/>
      <c r="BPF343" s="1"/>
      <c r="BPG343" s="1"/>
      <c r="BPH343" s="1"/>
      <c r="BPI343" s="1"/>
      <c r="BPJ343" s="1"/>
      <c r="BPK343" s="1"/>
      <c r="BPL343" s="1"/>
      <c r="BPM343" s="1"/>
      <c r="BPN343" s="1"/>
      <c r="BPO343" s="1"/>
      <c r="BPP343" s="1"/>
      <c r="BPQ343" s="1"/>
      <c r="BPR343" s="1"/>
      <c r="BPS343" s="1"/>
      <c r="BPT343" s="1"/>
      <c r="BPU343" s="1"/>
      <c r="BPV343" s="1"/>
      <c r="BPW343" s="1"/>
      <c r="BPX343" s="1"/>
      <c r="BPY343" s="1"/>
      <c r="BPZ343" s="1"/>
      <c r="BQA343" s="1"/>
      <c r="BQB343" s="1"/>
      <c r="BQC343" s="1"/>
      <c r="BQD343" s="1"/>
      <c r="BQE343" s="1"/>
      <c r="BQF343" s="1"/>
      <c r="BQG343" s="1"/>
      <c r="BQH343" s="1"/>
      <c r="BQI343" s="1"/>
      <c r="BQJ343" s="1"/>
      <c r="BQK343" s="1"/>
      <c r="BQL343" s="1"/>
      <c r="BQM343" s="1"/>
      <c r="BQN343" s="1"/>
      <c r="BQO343" s="1"/>
      <c r="BQP343" s="1"/>
      <c r="BQQ343" s="1"/>
      <c r="BQR343" s="1"/>
      <c r="BQS343" s="1"/>
      <c r="BQT343" s="1"/>
      <c r="BQU343" s="1"/>
      <c r="BQV343" s="1"/>
      <c r="BQW343" s="1"/>
      <c r="BQX343" s="1"/>
      <c r="BQY343" s="1"/>
      <c r="BQZ343" s="1"/>
      <c r="BRA343" s="1"/>
      <c r="BRB343" s="1"/>
      <c r="BRC343" s="1"/>
      <c r="BRD343" s="1"/>
      <c r="BRE343" s="1"/>
      <c r="BRF343" s="1"/>
      <c r="BRG343" s="1"/>
      <c r="BRH343" s="1"/>
      <c r="BRI343" s="1"/>
      <c r="BRJ343" s="1"/>
      <c r="BRK343" s="1"/>
      <c r="BRL343" s="1"/>
      <c r="BRM343" s="1"/>
      <c r="BRN343" s="1"/>
      <c r="BRO343" s="1"/>
      <c r="BRP343" s="1"/>
      <c r="BRQ343" s="1"/>
      <c r="BRR343" s="1"/>
      <c r="BRS343" s="1"/>
      <c r="BRT343" s="1"/>
      <c r="BRU343" s="1"/>
      <c r="BRV343" s="1"/>
      <c r="BRW343" s="1"/>
      <c r="BRX343" s="1"/>
      <c r="BRY343" s="1"/>
      <c r="BRZ343" s="1"/>
      <c r="BSA343" s="1"/>
      <c r="BSB343" s="1"/>
      <c r="BSC343" s="1"/>
      <c r="BSD343" s="1"/>
      <c r="BSE343" s="1"/>
      <c r="BSF343" s="1"/>
      <c r="BSG343" s="1"/>
      <c r="BSH343" s="1"/>
      <c r="BSI343" s="1"/>
      <c r="BSJ343" s="1"/>
      <c r="BSK343" s="1"/>
      <c r="BSL343" s="1"/>
      <c r="BSM343" s="1"/>
      <c r="BSN343" s="1"/>
      <c r="BSO343" s="1"/>
      <c r="BSP343" s="1"/>
      <c r="BSQ343" s="1"/>
      <c r="BSR343" s="1"/>
      <c r="BSS343" s="1"/>
      <c r="BST343" s="1"/>
      <c r="BSU343" s="1"/>
      <c r="BSV343" s="1"/>
      <c r="BSW343" s="1"/>
      <c r="BSX343" s="1"/>
      <c r="BSY343" s="1"/>
      <c r="BSZ343" s="1"/>
      <c r="BTA343" s="1"/>
      <c r="BTB343" s="1"/>
      <c r="BTC343" s="1"/>
      <c r="BTD343" s="1"/>
      <c r="BTE343" s="1"/>
      <c r="BTF343" s="1"/>
      <c r="BTG343" s="1"/>
      <c r="BTH343" s="1"/>
      <c r="BTI343" s="1"/>
      <c r="BTJ343" s="1"/>
      <c r="BTK343" s="1"/>
      <c r="BTL343" s="1"/>
      <c r="BTM343" s="1"/>
      <c r="BTN343" s="1"/>
      <c r="BTO343" s="1"/>
      <c r="BTP343" s="1"/>
      <c r="BTQ343" s="1"/>
      <c r="BTR343" s="1"/>
      <c r="BTS343" s="1"/>
      <c r="BTT343" s="1"/>
      <c r="BTU343" s="1"/>
      <c r="BTV343" s="1"/>
      <c r="BTW343" s="1"/>
      <c r="BTX343" s="1"/>
      <c r="BTY343" s="1"/>
      <c r="BTZ343" s="1"/>
      <c r="BUA343" s="1"/>
      <c r="BUB343" s="1"/>
      <c r="BUC343" s="1"/>
      <c r="BUD343" s="1"/>
      <c r="BUE343" s="1"/>
      <c r="BUF343" s="1"/>
      <c r="BUG343" s="1"/>
      <c r="BUH343" s="1"/>
      <c r="BUI343" s="1"/>
      <c r="BUJ343" s="1"/>
      <c r="BUK343" s="1"/>
      <c r="BUL343" s="1"/>
      <c r="BUM343" s="1"/>
      <c r="BUN343" s="1"/>
      <c r="BUO343" s="1"/>
      <c r="BUP343" s="1"/>
      <c r="BUQ343" s="1"/>
      <c r="BUR343" s="1"/>
      <c r="BUS343" s="1"/>
      <c r="BUT343" s="1"/>
      <c r="BUU343" s="1"/>
      <c r="BUV343" s="1"/>
      <c r="BUW343" s="1"/>
      <c r="BUX343" s="1"/>
      <c r="BUY343" s="1"/>
      <c r="BUZ343" s="1"/>
      <c r="BVA343" s="1"/>
      <c r="BVB343" s="1"/>
      <c r="BVC343" s="1"/>
      <c r="BVD343" s="1"/>
      <c r="BVE343" s="1"/>
      <c r="BVF343" s="1"/>
      <c r="BVG343" s="1"/>
      <c r="BVH343" s="1"/>
      <c r="BVI343" s="1"/>
      <c r="BVJ343" s="1"/>
      <c r="BVK343" s="1"/>
      <c r="BVL343" s="1"/>
      <c r="BVM343" s="1"/>
      <c r="BVN343" s="1"/>
      <c r="BVO343" s="1"/>
      <c r="BVP343" s="1"/>
      <c r="BVQ343" s="1"/>
      <c r="BVR343" s="1"/>
      <c r="BVS343" s="1"/>
      <c r="BVT343" s="1"/>
      <c r="BVU343" s="1"/>
      <c r="BVV343" s="1"/>
      <c r="BVW343" s="1"/>
      <c r="BVX343" s="1"/>
      <c r="BVY343" s="1"/>
      <c r="BVZ343" s="1"/>
      <c r="BWA343" s="1"/>
      <c r="BWB343" s="1"/>
      <c r="BWC343" s="1"/>
      <c r="BWD343" s="1"/>
      <c r="BWE343" s="1"/>
      <c r="BWF343" s="1"/>
      <c r="BWG343" s="1"/>
      <c r="BWH343" s="1"/>
      <c r="BWI343" s="1"/>
      <c r="BWJ343" s="1"/>
      <c r="BWK343" s="1"/>
      <c r="BWL343" s="1"/>
      <c r="BWM343" s="1"/>
      <c r="BWN343" s="1"/>
      <c r="BWO343" s="1"/>
      <c r="BWP343" s="1"/>
      <c r="BWQ343" s="1"/>
      <c r="BWR343" s="1"/>
      <c r="BWS343" s="1"/>
      <c r="BWT343" s="1"/>
      <c r="BWU343" s="1"/>
      <c r="BWV343" s="1"/>
      <c r="BWW343" s="1"/>
      <c r="BWX343" s="1"/>
      <c r="BWY343" s="1"/>
      <c r="BWZ343" s="1"/>
      <c r="BXA343" s="1"/>
      <c r="BXB343" s="1"/>
      <c r="BXC343" s="1"/>
      <c r="BXD343" s="1"/>
      <c r="BXE343" s="1"/>
      <c r="BXF343" s="1"/>
      <c r="BXG343" s="1"/>
      <c r="BXH343" s="1"/>
      <c r="BXI343" s="1"/>
      <c r="BXJ343" s="1"/>
      <c r="BXK343" s="1"/>
      <c r="BXL343" s="1"/>
      <c r="BXM343" s="1"/>
      <c r="BXN343" s="1"/>
      <c r="BXO343" s="1"/>
      <c r="BXP343" s="1"/>
      <c r="BXQ343" s="1"/>
      <c r="BXR343" s="1"/>
      <c r="BXS343" s="1"/>
      <c r="BXT343" s="1"/>
      <c r="BXU343" s="1"/>
      <c r="BXV343" s="1"/>
      <c r="BXW343" s="1"/>
      <c r="BXX343" s="1"/>
      <c r="BXY343" s="1"/>
      <c r="BXZ343" s="1"/>
      <c r="BYA343" s="1"/>
      <c r="BYB343" s="1"/>
      <c r="BYC343" s="1"/>
      <c r="BYD343" s="1"/>
      <c r="BYE343" s="1"/>
      <c r="BYF343" s="1"/>
      <c r="BYG343" s="1"/>
      <c r="BYH343" s="1"/>
      <c r="BYI343" s="1"/>
      <c r="BYJ343" s="1"/>
      <c r="BYK343" s="1"/>
      <c r="BYL343" s="1"/>
      <c r="BYM343" s="1"/>
      <c r="BYN343" s="1"/>
      <c r="BYO343" s="1"/>
      <c r="BYP343" s="1"/>
      <c r="BYQ343" s="1"/>
      <c r="BYR343" s="1"/>
      <c r="BYS343" s="1"/>
      <c r="BYT343" s="1"/>
      <c r="BYU343" s="1"/>
      <c r="BYV343" s="1"/>
      <c r="BYW343" s="1"/>
      <c r="BYX343" s="1"/>
      <c r="BYY343" s="1"/>
      <c r="BYZ343" s="1"/>
      <c r="BZA343" s="1"/>
      <c r="BZB343" s="1"/>
      <c r="BZC343" s="1"/>
      <c r="BZD343" s="1"/>
      <c r="BZE343" s="1"/>
      <c r="BZF343" s="1"/>
      <c r="BZG343" s="1"/>
      <c r="BZH343" s="1"/>
      <c r="BZI343" s="1"/>
      <c r="BZJ343" s="1"/>
      <c r="BZK343" s="1"/>
      <c r="BZL343" s="1"/>
      <c r="BZM343" s="1"/>
      <c r="BZN343" s="1"/>
      <c r="BZO343" s="1"/>
      <c r="BZP343" s="1"/>
      <c r="BZQ343" s="1"/>
      <c r="BZR343" s="1"/>
      <c r="BZS343" s="1"/>
      <c r="BZT343" s="1"/>
      <c r="BZU343" s="1"/>
      <c r="BZV343" s="1"/>
      <c r="BZW343" s="1"/>
      <c r="BZX343" s="1"/>
      <c r="BZY343" s="1"/>
      <c r="BZZ343" s="1"/>
      <c r="CAA343" s="1"/>
      <c r="CAB343" s="1"/>
      <c r="CAC343" s="1"/>
      <c r="CAD343" s="1"/>
      <c r="CAE343" s="1"/>
      <c r="CAF343" s="1"/>
      <c r="CAG343" s="1"/>
      <c r="CAH343" s="1"/>
      <c r="CAI343" s="1"/>
      <c r="CAJ343" s="1"/>
      <c r="CAK343" s="1"/>
      <c r="CAL343" s="1"/>
      <c r="CAM343" s="1"/>
      <c r="CAN343" s="1"/>
      <c r="CAO343" s="1"/>
      <c r="CAP343" s="1"/>
      <c r="CAQ343" s="1"/>
      <c r="CAR343" s="1"/>
      <c r="CAS343" s="1"/>
      <c r="CAT343" s="1"/>
      <c r="CAU343" s="1"/>
      <c r="CAV343" s="1"/>
      <c r="CAW343" s="1"/>
      <c r="CAX343" s="1"/>
      <c r="CAY343" s="1"/>
      <c r="CAZ343" s="1"/>
      <c r="CBA343" s="1"/>
      <c r="CBB343" s="1"/>
      <c r="CBC343" s="1"/>
      <c r="CBD343" s="1"/>
      <c r="CBE343" s="1"/>
      <c r="CBF343" s="1"/>
      <c r="CBG343" s="1"/>
      <c r="CBH343" s="1"/>
      <c r="CBI343" s="1"/>
      <c r="CBJ343" s="1"/>
      <c r="CBK343" s="1"/>
      <c r="CBL343" s="1"/>
      <c r="CBM343" s="1"/>
      <c r="CBN343" s="1"/>
      <c r="CBO343" s="1"/>
      <c r="CBP343" s="1"/>
      <c r="CBQ343" s="1"/>
      <c r="CBR343" s="1"/>
      <c r="CBS343" s="1"/>
      <c r="CBT343" s="1"/>
      <c r="CBU343" s="1"/>
      <c r="CBV343" s="1"/>
      <c r="CBW343" s="1"/>
      <c r="CBX343" s="1"/>
      <c r="CBY343" s="1"/>
      <c r="CBZ343" s="1"/>
      <c r="CCA343" s="1"/>
      <c r="CCB343" s="1"/>
      <c r="CCC343" s="1"/>
      <c r="CCD343" s="1"/>
      <c r="CCE343" s="1"/>
      <c r="CCF343" s="1"/>
      <c r="CCG343" s="1"/>
      <c r="CCH343" s="1"/>
      <c r="CCI343" s="1"/>
      <c r="CCJ343" s="1"/>
      <c r="CCK343" s="1"/>
      <c r="CCL343" s="1"/>
      <c r="CCM343" s="1"/>
      <c r="CCN343" s="1"/>
      <c r="CCO343" s="1"/>
      <c r="CCP343" s="1"/>
      <c r="CCQ343" s="1"/>
      <c r="CCR343" s="1"/>
      <c r="CCS343" s="1"/>
      <c r="CCT343" s="1"/>
      <c r="CCU343" s="1"/>
      <c r="CCV343" s="1"/>
      <c r="CCW343" s="1"/>
      <c r="CCX343" s="1"/>
      <c r="CCY343" s="1"/>
      <c r="CCZ343" s="1"/>
      <c r="CDA343" s="1"/>
      <c r="CDB343" s="1"/>
      <c r="CDC343" s="1"/>
      <c r="CDD343" s="1"/>
      <c r="CDE343" s="1"/>
      <c r="CDF343" s="1"/>
      <c r="CDG343" s="1"/>
      <c r="CDH343" s="1"/>
      <c r="CDI343" s="1"/>
      <c r="CDJ343" s="1"/>
      <c r="CDK343" s="1"/>
      <c r="CDL343" s="1"/>
      <c r="CDM343" s="1"/>
      <c r="CDN343" s="1"/>
      <c r="CDO343" s="1"/>
      <c r="CDP343" s="1"/>
      <c r="CDQ343" s="1"/>
      <c r="CDR343" s="1"/>
      <c r="CDS343" s="1"/>
      <c r="CDT343" s="1"/>
      <c r="CDU343" s="1"/>
      <c r="CDV343" s="1"/>
      <c r="CDW343" s="1"/>
      <c r="CDX343" s="1"/>
      <c r="CDY343" s="1"/>
      <c r="CDZ343" s="1"/>
      <c r="CEA343" s="1"/>
      <c r="CEB343" s="1"/>
      <c r="CEC343" s="1"/>
      <c r="CED343" s="1"/>
      <c r="CEE343" s="1"/>
      <c r="CEF343" s="1"/>
      <c r="CEG343" s="1"/>
      <c r="CEH343" s="1"/>
      <c r="CEI343" s="1"/>
      <c r="CEJ343" s="1"/>
      <c r="CEK343" s="1"/>
      <c r="CEL343" s="1"/>
      <c r="CEM343" s="1"/>
      <c r="CEN343" s="1"/>
      <c r="CEO343" s="1"/>
      <c r="CEP343" s="1"/>
      <c r="CEQ343" s="1"/>
      <c r="CER343" s="1"/>
      <c r="CES343" s="1"/>
      <c r="CET343" s="1"/>
      <c r="CEU343" s="1"/>
      <c r="CEV343" s="1"/>
      <c r="CEW343" s="1"/>
      <c r="CEX343" s="1"/>
      <c r="CEY343" s="1"/>
      <c r="CEZ343" s="1"/>
      <c r="CFA343" s="1"/>
      <c r="CFB343" s="1"/>
      <c r="CFC343" s="1"/>
      <c r="CFD343" s="1"/>
      <c r="CFE343" s="1"/>
      <c r="CFF343" s="1"/>
      <c r="CFG343" s="1"/>
      <c r="CFH343" s="1"/>
      <c r="CFI343" s="1"/>
      <c r="CFJ343" s="1"/>
      <c r="CFK343" s="1"/>
      <c r="CFL343" s="1"/>
      <c r="CFM343" s="1"/>
      <c r="CFN343" s="1"/>
      <c r="CFO343" s="1"/>
      <c r="CFP343" s="1"/>
      <c r="CFQ343" s="1"/>
      <c r="CFR343" s="1"/>
      <c r="CFS343" s="1"/>
      <c r="CFT343" s="1"/>
      <c r="CFU343" s="1"/>
      <c r="CFV343" s="1"/>
      <c r="CFW343" s="1"/>
      <c r="CFX343" s="1"/>
      <c r="CFY343" s="1"/>
      <c r="CFZ343" s="1"/>
      <c r="CGA343" s="1"/>
      <c r="CGB343" s="1"/>
      <c r="CGC343" s="1"/>
      <c r="CGD343" s="1"/>
      <c r="CGE343" s="1"/>
      <c r="CGF343" s="1"/>
      <c r="CGG343" s="1"/>
      <c r="CGH343" s="1"/>
      <c r="CGI343" s="1"/>
      <c r="CGJ343" s="1"/>
      <c r="CGK343" s="1"/>
      <c r="CGL343" s="1"/>
      <c r="CGM343" s="1"/>
      <c r="CGN343" s="1"/>
      <c r="CGO343" s="1"/>
      <c r="CGP343" s="1"/>
      <c r="CGQ343" s="1"/>
      <c r="CGR343" s="1"/>
      <c r="CGS343" s="1"/>
      <c r="CGT343" s="1"/>
      <c r="CGU343" s="1"/>
      <c r="CGV343" s="1"/>
      <c r="CGW343" s="1"/>
      <c r="CGX343" s="1"/>
      <c r="CGY343" s="1"/>
      <c r="CGZ343" s="1"/>
      <c r="CHA343" s="1"/>
      <c r="CHB343" s="1"/>
      <c r="CHC343" s="1"/>
      <c r="CHD343" s="1"/>
      <c r="CHE343" s="1"/>
      <c r="CHF343" s="1"/>
      <c r="CHG343" s="1"/>
      <c r="CHH343" s="1"/>
      <c r="CHI343" s="1"/>
      <c r="CHJ343" s="1"/>
      <c r="CHK343" s="1"/>
      <c r="CHL343" s="1"/>
      <c r="CHM343" s="1"/>
      <c r="CHN343" s="1"/>
      <c r="CHO343" s="1"/>
      <c r="CHP343" s="1"/>
      <c r="CHQ343" s="1"/>
      <c r="CHR343" s="1"/>
      <c r="CHS343" s="1"/>
      <c r="CHT343" s="1"/>
      <c r="CHU343" s="1"/>
      <c r="CHV343" s="1"/>
      <c r="CHW343" s="1"/>
      <c r="CHX343" s="1"/>
      <c r="CHY343" s="1"/>
      <c r="CHZ343" s="1"/>
      <c r="CIA343" s="1"/>
      <c r="CIB343" s="1"/>
      <c r="CIC343" s="1"/>
      <c r="CID343" s="1"/>
      <c r="CIE343" s="1"/>
      <c r="CIF343" s="1"/>
      <c r="CIG343" s="1"/>
      <c r="CIH343" s="1"/>
      <c r="CII343" s="1"/>
      <c r="CIJ343" s="1"/>
      <c r="CIK343" s="1"/>
      <c r="CIL343" s="1"/>
      <c r="CIM343" s="1"/>
      <c r="CIN343" s="1"/>
      <c r="CIO343" s="1"/>
      <c r="CIP343" s="1"/>
      <c r="CIQ343" s="1"/>
      <c r="CIR343" s="1"/>
      <c r="CIS343" s="1"/>
      <c r="CIT343" s="1"/>
      <c r="CIU343" s="1"/>
      <c r="CIV343" s="1"/>
      <c r="CIW343" s="1"/>
      <c r="CIX343" s="1"/>
      <c r="CIY343" s="1"/>
      <c r="CIZ343" s="1"/>
      <c r="CJA343" s="1"/>
      <c r="CJB343" s="1"/>
      <c r="CJC343" s="1"/>
      <c r="CJD343" s="1"/>
      <c r="CJE343" s="1"/>
      <c r="CJF343" s="1"/>
      <c r="CJG343" s="1"/>
      <c r="CJH343" s="1"/>
      <c r="CJI343" s="1"/>
      <c r="CJJ343" s="1"/>
      <c r="CJK343" s="1"/>
      <c r="CJL343" s="1"/>
      <c r="CJM343" s="1"/>
      <c r="CJN343" s="1"/>
      <c r="CJO343" s="1"/>
      <c r="CJP343" s="1"/>
      <c r="CJQ343" s="1"/>
      <c r="CJR343" s="1"/>
      <c r="CJS343" s="1"/>
      <c r="CJT343" s="1"/>
      <c r="CJU343" s="1"/>
      <c r="CJV343" s="1"/>
      <c r="CJW343" s="1"/>
      <c r="CJX343" s="1"/>
      <c r="CJY343" s="1"/>
      <c r="CJZ343" s="1"/>
      <c r="CKA343" s="1"/>
      <c r="CKB343" s="1"/>
      <c r="CKC343" s="1"/>
      <c r="CKD343" s="1"/>
      <c r="CKE343" s="1"/>
      <c r="CKF343" s="1"/>
      <c r="CKG343" s="1"/>
      <c r="CKH343" s="1"/>
      <c r="CKI343" s="1"/>
      <c r="CKJ343" s="1"/>
      <c r="CKK343" s="1"/>
      <c r="CKL343" s="1"/>
      <c r="CKM343" s="1"/>
      <c r="CKN343" s="1"/>
      <c r="CKO343" s="1"/>
      <c r="CKP343" s="1"/>
      <c r="CKQ343" s="1"/>
      <c r="CKR343" s="1"/>
      <c r="CKS343" s="1"/>
      <c r="CKT343" s="1"/>
      <c r="CKU343" s="1"/>
      <c r="CKV343" s="1"/>
      <c r="CKW343" s="1"/>
      <c r="CKX343" s="1"/>
      <c r="CKY343" s="1"/>
      <c r="CKZ343" s="1"/>
      <c r="CLA343" s="1"/>
      <c r="CLB343" s="1"/>
      <c r="CLC343" s="1"/>
      <c r="CLD343" s="1"/>
      <c r="CLE343" s="1"/>
      <c r="CLF343" s="1"/>
      <c r="CLG343" s="1"/>
      <c r="CLH343" s="1"/>
      <c r="CLI343" s="1"/>
      <c r="CLJ343" s="1"/>
      <c r="CLK343" s="1"/>
      <c r="CLL343" s="1"/>
      <c r="CLM343" s="1"/>
      <c r="CLN343" s="1"/>
      <c r="CLO343" s="1"/>
      <c r="CLP343" s="1"/>
      <c r="CLQ343" s="1"/>
      <c r="CLR343" s="1"/>
      <c r="CLS343" s="1"/>
      <c r="CLT343" s="1"/>
      <c r="CLU343" s="1"/>
      <c r="CLV343" s="1"/>
      <c r="CLW343" s="1"/>
      <c r="CLX343" s="1"/>
      <c r="CLY343" s="1"/>
      <c r="CLZ343" s="1"/>
      <c r="CMA343" s="1"/>
      <c r="CMB343" s="1"/>
      <c r="CMC343" s="1"/>
      <c r="CMD343" s="1"/>
      <c r="CME343" s="1"/>
      <c r="CMF343" s="1"/>
      <c r="CMG343" s="1"/>
      <c r="CMH343" s="1"/>
      <c r="CMI343" s="1"/>
      <c r="CMJ343" s="1"/>
      <c r="CMK343" s="1"/>
      <c r="CML343" s="1"/>
      <c r="CMM343" s="1"/>
      <c r="CMN343" s="1"/>
      <c r="CMO343" s="1"/>
      <c r="CMP343" s="1"/>
      <c r="CMQ343" s="1"/>
      <c r="CMR343" s="1"/>
      <c r="CMS343" s="1"/>
      <c r="CMT343" s="1"/>
      <c r="CMU343" s="1"/>
      <c r="CMV343" s="1"/>
      <c r="CMW343" s="1"/>
      <c r="CMX343" s="1"/>
      <c r="CMY343" s="1"/>
      <c r="CMZ343" s="1"/>
      <c r="CNA343" s="1"/>
      <c r="CNB343" s="1"/>
      <c r="CNC343" s="1"/>
      <c r="CND343" s="1"/>
      <c r="CNE343" s="1"/>
      <c r="CNF343" s="1"/>
      <c r="CNG343" s="1"/>
      <c r="CNH343" s="1"/>
      <c r="CNI343" s="1"/>
      <c r="CNJ343" s="1"/>
      <c r="CNK343" s="1"/>
      <c r="CNL343" s="1"/>
      <c r="CNM343" s="1"/>
      <c r="CNN343" s="1"/>
      <c r="CNO343" s="1"/>
      <c r="CNP343" s="1"/>
      <c r="CNQ343" s="1"/>
      <c r="CNR343" s="1"/>
      <c r="CNS343" s="1"/>
      <c r="CNT343" s="1"/>
      <c r="CNU343" s="1"/>
      <c r="CNV343" s="1"/>
      <c r="CNW343" s="1"/>
      <c r="CNX343" s="1"/>
      <c r="CNY343" s="1"/>
      <c r="CNZ343" s="1"/>
      <c r="COA343" s="1"/>
      <c r="COB343" s="1"/>
      <c r="COC343" s="1"/>
      <c r="COD343" s="1"/>
      <c r="COE343" s="1"/>
      <c r="COF343" s="1"/>
      <c r="COG343" s="1"/>
      <c r="COH343" s="1"/>
      <c r="COI343" s="1"/>
      <c r="COJ343" s="1"/>
      <c r="COK343" s="1"/>
      <c r="COL343" s="1"/>
      <c r="COM343" s="1"/>
      <c r="CON343" s="1"/>
      <c r="COO343" s="1"/>
      <c r="COP343" s="1"/>
      <c r="COQ343" s="1"/>
      <c r="COR343" s="1"/>
      <c r="COS343" s="1"/>
      <c r="COT343" s="1"/>
      <c r="COU343" s="1"/>
      <c r="COV343" s="1"/>
      <c r="COW343" s="1"/>
      <c r="COX343" s="1"/>
      <c r="COY343" s="1"/>
      <c r="COZ343" s="1"/>
      <c r="CPA343" s="1"/>
      <c r="CPB343" s="1"/>
      <c r="CPC343" s="1"/>
      <c r="CPD343" s="1"/>
      <c r="CPE343" s="1"/>
      <c r="CPF343" s="1"/>
      <c r="CPG343" s="1"/>
      <c r="CPH343" s="1"/>
      <c r="CPI343" s="1"/>
      <c r="CPJ343" s="1"/>
      <c r="CPK343" s="1"/>
      <c r="CPL343" s="1"/>
      <c r="CPM343" s="1"/>
      <c r="CPN343" s="1"/>
      <c r="CPO343" s="1"/>
      <c r="CPP343" s="1"/>
      <c r="CPQ343" s="1"/>
      <c r="CPR343" s="1"/>
      <c r="CPS343" s="1"/>
      <c r="CPT343" s="1"/>
      <c r="CPU343" s="1"/>
      <c r="CPV343" s="1"/>
      <c r="CPW343" s="1"/>
      <c r="CPX343" s="1"/>
      <c r="CPY343" s="1"/>
      <c r="CPZ343" s="1"/>
      <c r="CQA343" s="1"/>
      <c r="CQB343" s="1"/>
      <c r="CQC343" s="1"/>
      <c r="CQD343" s="1"/>
      <c r="CQE343" s="1"/>
      <c r="CQF343" s="1"/>
      <c r="CQG343" s="1"/>
      <c r="CQH343" s="1"/>
      <c r="CQI343" s="1"/>
      <c r="CQJ343" s="1"/>
      <c r="CQK343" s="1"/>
      <c r="CQL343" s="1"/>
      <c r="CQM343" s="1"/>
      <c r="CQN343" s="1"/>
      <c r="CQO343" s="1"/>
      <c r="CQP343" s="1"/>
      <c r="CQQ343" s="1"/>
      <c r="CQR343" s="1"/>
      <c r="CQS343" s="1"/>
      <c r="CQT343" s="1"/>
      <c r="CQU343" s="1"/>
      <c r="CQV343" s="1"/>
      <c r="CQW343" s="1"/>
      <c r="CQX343" s="1"/>
      <c r="CQY343" s="1"/>
      <c r="CQZ343" s="1"/>
      <c r="CRA343" s="1"/>
      <c r="CRB343" s="1"/>
      <c r="CRC343" s="1"/>
      <c r="CRD343" s="1"/>
      <c r="CRE343" s="1"/>
      <c r="CRF343" s="1"/>
      <c r="CRG343" s="1"/>
      <c r="CRH343" s="1"/>
      <c r="CRI343" s="1"/>
      <c r="CRJ343" s="1"/>
      <c r="CRK343" s="1"/>
      <c r="CRL343" s="1"/>
      <c r="CRM343" s="1"/>
      <c r="CRN343" s="1"/>
      <c r="CRO343" s="1"/>
      <c r="CRP343" s="1"/>
      <c r="CRQ343" s="1"/>
      <c r="CRR343" s="1"/>
      <c r="CRS343" s="1"/>
      <c r="CRT343" s="1"/>
      <c r="CRU343" s="1"/>
      <c r="CRV343" s="1"/>
      <c r="CRW343" s="1"/>
      <c r="CRX343" s="1"/>
      <c r="CRY343" s="1"/>
      <c r="CRZ343" s="1"/>
      <c r="CSA343" s="1"/>
      <c r="CSB343" s="1"/>
      <c r="CSC343" s="1"/>
      <c r="CSD343" s="1"/>
      <c r="CSE343" s="1"/>
      <c r="CSF343" s="1"/>
      <c r="CSG343" s="1"/>
      <c r="CSH343" s="1"/>
      <c r="CSI343" s="1"/>
      <c r="CSJ343" s="1"/>
      <c r="CSK343" s="1"/>
      <c r="CSL343" s="1"/>
      <c r="CSM343" s="1"/>
      <c r="CSN343" s="1"/>
      <c r="CSO343" s="1"/>
      <c r="CSP343" s="1"/>
      <c r="CSQ343" s="1"/>
      <c r="CSR343" s="1"/>
      <c r="CSS343" s="1"/>
      <c r="CST343" s="1"/>
      <c r="CSU343" s="1"/>
      <c r="CSV343" s="1"/>
      <c r="CSW343" s="1"/>
      <c r="CSX343" s="1"/>
      <c r="CSY343" s="1"/>
      <c r="CSZ343" s="1"/>
      <c r="CTA343" s="1"/>
      <c r="CTB343" s="1"/>
      <c r="CTC343" s="1"/>
      <c r="CTD343" s="1"/>
      <c r="CTE343" s="1"/>
      <c r="CTF343" s="1"/>
      <c r="CTG343" s="1"/>
      <c r="CTH343" s="1"/>
      <c r="CTI343" s="1"/>
      <c r="CTJ343" s="1"/>
      <c r="CTK343" s="1"/>
      <c r="CTL343" s="1"/>
      <c r="CTM343" s="1"/>
      <c r="CTN343" s="1"/>
      <c r="CTO343" s="1"/>
      <c r="CTP343" s="1"/>
      <c r="CTQ343" s="1"/>
      <c r="CTR343" s="1"/>
      <c r="CTS343" s="1"/>
      <c r="CTT343" s="1"/>
      <c r="CTU343" s="1"/>
      <c r="CTV343" s="1"/>
      <c r="CTW343" s="1"/>
      <c r="CTX343" s="1"/>
      <c r="CTY343" s="1"/>
      <c r="CTZ343" s="1"/>
      <c r="CUA343" s="1"/>
      <c r="CUB343" s="1"/>
      <c r="CUC343" s="1"/>
      <c r="CUD343" s="1"/>
      <c r="CUE343" s="1"/>
      <c r="CUF343" s="1"/>
      <c r="CUG343" s="1"/>
      <c r="CUH343" s="1"/>
      <c r="CUI343" s="1"/>
      <c r="CUJ343" s="1"/>
      <c r="CUK343" s="1"/>
      <c r="CUL343" s="1"/>
      <c r="CUM343" s="1"/>
      <c r="CUN343" s="1"/>
      <c r="CUO343" s="1"/>
      <c r="CUP343" s="1"/>
      <c r="CUQ343" s="1"/>
      <c r="CUR343" s="1"/>
      <c r="CUS343" s="1"/>
      <c r="CUT343" s="1"/>
      <c r="CUU343" s="1"/>
      <c r="CUV343" s="1"/>
      <c r="CUW343" s="1"/>
      <c r="CUX343" s="1"/>
      <c r="CUY343" s="1"/>
      <c r="CUZ343" s="1"/>
      <c r="CVA343" s="1"/>
      <c r="CVB343" s="1"/>
      <c r="CVC343" s="1"/>
      <c r="CVD343" s="1"/>
      <c r="CVE343" s="1"/>
      <c r="CVF343" s="1"/>
      <c r="CVG343" s="1"/>
      <c r="CVH343" s="1"/>
      <c r="CVI343" s="1"/>
      <c r="CVJ343" s="1"/>
      <c r="CVK343" s="1"/>
      <c r="CVL343" s="1"/>
      <c r="CVM343" s="1"/>
      <c r="CVN343" s="1"/>
      <c r="CVO343" s="1"/>
      <c r="CVP343" s="1"/>
      <c r="CVQ343" s="1"/>
      <c r="CVR343" s="1"/>
      <c r="CVS343" s="1"/>
      <c r="CVT343" s="1"/>
      <c r="CVU343" s="1"/>
      <c r="CVV343" s="1"/>
      <c r="CVW343" s="1"/>
      <c r="CVX343" s="1"/>
      <c r="CVY343" s="1"/>
      <c r="CVZ343" s="1"/>
      <c r="CWA343" s="1"/>
      <c r="CWB343" s="1"/>
      <c r="CWC343" s="1"/>
      <c r="CWD343" s="1"/>
      <c r="CWE343" s="1"/>
      <c r="CWF343" s="1"/>
      <c r="CWG343" s="1"/>
      <c r="CWH343" s="1"/>
      <c r="CWI343" s="1"/>
      <c r="CWJ343" s="1"/>
      <c r="CWK343" s="1"/>
      <c r="CWL343" s="1"/>
      <c r="CWM343" s="1"/>
      <c r="CWN343" s="1"/>
      <c r="CWO343" s="1"/>
      <c r="CWP343" s="1"/>
      <c r="CWQ343" s="1"/>
      <c r="CWR343" s="1"/>
      <c r="CWS343" s="1"/>
      <c r="CWT343" s="1"/>
      <c r="CWU343" s="1"/>
      <c r="CWV343" s="1"/>
      <c r="CWW343" s="1"/>
      <c r="CWX343" s="1"/>
      <c r="CWY343" s="1"/>
      <c r="CWZ343" s="1"/>
      <c r="CXA343" s="1"/>
      <c r="CXB343" s="1"/>
      <c r="CXC343" s="1"/>
      <c r="CXD343" s="1"/>
      <c r="CXE343" s="1"/>
      <c r="CXF343" s="1"/>
      <c r="CXG343" s="1"/>
      <c r="CXH343" s="1"/>
      <c r="CXI343" s="1"/>
      <c r="CXJ343" s="1"/>
      <c r="CXK343" s="1"/>
      <c r="CXL343" s="1"/>
      <c r="CXM343" s="1"/>
      <c r="CXN343" s="1"/>
      <c r="CXO343" s="1"/>
      <c r="CXP343" s="1"/>
      <c r="CXQ343" s="1"/>
      <c r="CXR343" s="1"/>
      <c r="CXS343" s="1"/>
      <c r="CXT343" s="1"/>
      <c r="CXU343" s="1"/>
      <c r="CXV343" s="1"/>
      <c r="CXW343" s="1"/>
      <c r="CXX343" s="1"/>
      <c r="CXY343" s="1"/>
      <c r="CXZ343" s="1"/>
      <c r="CYA343" s="1"/>
      <c r="CYB343" s="1"/>
      <c r="CYC343" s="1"/>
      <c r="CYD343" s="1"/>
      <c r="CYE343" s="1"/>
      <c r="CYF343" s="1"/>
      <c r="CYG343" s="1"/>
      <c r="CYH343" s="1"/>
      <c r="CYI343" s="1"/>
      <c r="CYJ343" s="1"/>
      <c r="CYK343" s="1"/>
      <c r="CYL343" s="1"/>
      <c r="CYM343" s="1"/>
      <c r="CYN343" s="1"/>
      <c r="CYO343" s="1"/>
      <c r="CYP343" s="1"/>
      <c r="CYQ343" s="1"/>
      <c r="CYR343" s="1"/>
      <c r="CYS343" s="1"/>
      <c r="CYT343" s="1"/>
      <c r="CYU343" s="1"/>
      <c r="CYV343" s="1"/>
      <c r="CYW343" s="1"/>
      <c r="CYX343" s="1"/>
      <c r="CYY343" s="1"/>
      <c r="CYZ343" s="1"/>
      <c r="CZA343" s="1"/>
      <c r="CZB343" s="1"/>
      <c r="CZC343" s="1"/>
      <c r="CZD343" s="1"/>
      <c r="CZE343" s="1"/>
      <c r="CZF343" s="1"/>
      <c r="CZG343" s="1"/>
      <c r="CZH343" s="1"/>
      <c r="CZI343" s="1"/>
      <c r="CZJ343" s="1"/>
      <c r="CZK343" s="1"/>
      <c r="CZL343" s="1"/>
      <c r="CZM343" s="1"/>
      <c r="CZN343" s="1"/>
      <c r="CZO343" s="1"/>
      <c r="CZP343" s="1"/>
      <c r="CZQ343" s="1"/>
      <c r="CZR343" s="1"/>
      <c r="CZS343" s="1"/>
      <c r="CZT343" s="1"/>
      <c r="CZU343" s="1"/>
      <c r="CZV343" s="1"/>
      <c r="CZW343" s="1"/>
      <c r="CZX343" s="1"/>
      <c r="CZY343" s="1"/>
      <c r="CZZ343" s="1"/>
      <c r="DAA343" s="1"/>
      <c r="DAB343" s="1"/>
      <c r="DAC343" s="1"/>
      <c r="DAD343" s="1"/>
      <c r="DAE343" s="1"/>
      <c r="DAF343" s="1"/>
      <c r="DAG343" s="1"/>
      <c r="DAH343" s="1"/>
      <c r="DAI343" s="1"/>
      <c r="DAJ343" s="1"/>
      <c r="DAK343" s="1"/>
      <c r="DAL343" s="1"/>
      <c r="DAM343" s="1"/>
      <c r="DAN343" s="1"/>
      <c r="DAO343" s="1"/>
      <c r="DAP343" s="1"/>
      <c r="DAQ343" s="1"/>
      <c r="DAR343" s="1"/>
      <c r="DAS343" s="1"/>
      <c r="DAT343" s="1"/>
      <c r="DAU343" s="1"/>
      <c r="DAV343" s="1"/>
      <c r="DAW343" s="1"/>
      <c r="DAX343" s="1"/>
      <c r="DAY343" s="1"/>
      <c r="DAZ343" s="1"/>
      <c r="DBA343" s="1"/>
      <c r="DBB343" s="1"/>
      <c r="DBC343" s="1"/>
      <c r="DBD343" s="1"/>
      <c r="DBE343" s="1"/>
      <c r="DBF343" s="1"/>
      <c r="DBG343" s="1"/>
      <c r="DBH343" s="1"/>
      <c r="DBI343" s="1"/>
      <c r="DBJ343" s="1"/>
      <c r="DBK343" s="1"/>
      <c r="DBL343" s="1"/>
      <c r="DBM343" s="1"/>
      <c r="DBN343" s="1"/>
      <c r="DBO343" s="1"/>
      <c r="DBP343" s="1"/>
      <c r="DBQ343" s="1"/>
      <c r="DBR343" s="1"/>
      <c r="DBS343" s="1"/>
      <c r="DBT343" s="1"/>
      <c r="DBU343" s="1"/>
      <c r="DBV343" s="1"/>
      <c r="DBW343" s="1"/>
      <c r="DBX343" s="1"/>
      <c r="DBY343" s="1"/>
      <c r="DBZ343" s="1"/>
      <c r="DCA343" s="1"/>
      <c r="DCB343" s="1"/>
      <c r="DCC343" s="1"/>
      <c r="DCD343" s="1"/>
      <c r="DCE343" s="1"/>
      <c r="DCF343" s="1"/>
      <c r="DCG343" s="1"/>
      <c r="DCH343" s="1"/>
      <c r="DCI343" s="1"/>
      <c r="DCJ343" s="1"/>
      <c r="DCK343" s="1"/>
      <c r="DCL343" s="1"/>
      <c r="DCM343" s="1"/>
      <c r="DCN343" s="1"/>
      <c r="DCO343" s="1"/>
      <c r="DCP343" s="1"/>
      <c r="DCQ343" s="1"/>
      <c r="DCR343" s="1"/>
      <c r="DCS343" s="1"/>
      <c r="DCT343" s="1"/>
      <c r="DCU343" s="1"/>
      <c r="DCV343" s="1"/>
      <c r="DCW343" s="1"/>
      <c r="DCX343" s="1"/>
      <c r="DCY343" s="1"/>
      <c r="DCZ343" s="1"/>
      <c r="DDA343" s="1"/>
      <c r="DDB343" s="1"/>
      <c r="DDC343" s="1"/>
      <c r="DDD343" s="1"/>
      <c r="DDE343" s="1"/>
      <c r="DDF343" s="1"/>
      <c r="DDG343" s="1"/>
      <c r="DDH343" s="1"/>
      <c r="DDI343" s="1"/>
      <c r="DDJ343" s="1"/>
      <c r="DDK343" s="1"/>
      <c r="DDL343" s="1"/>
      <c r="DDM343" s="1"/>
      <c r="DDN343" s="1"/>
      <c r="DDO343" s="1"/>
      <c r="DDP343" s="1"/>
      <c r="DDQ343" s="1"/>
      <c r="DDR343" s="1"/>
      <c r="DDS343" s="1"/>
      <c r="DDT343" s="1"/>
      <c r="DDU343" s="1"/>
      <c r="DDV343" s="1"/>
      <c r="DDW343" s="1"/>
      <c r="DDX343" s="1"/>
      <c r="DDY343" s="1"/>
      <c r="DDZ343" s="1"/>
      <c r="DEA343" s="1"/>
      <c r="DEB343" s="1"/>
      <c r="DEC343" s="1"/>
      <c r="DED343" s="1"/>
      <c r="DEE343" s="1"/>
      <c r="DEF343" s="1"/>
      <c r="DEG343" s="1"/>
      <c r="DEH343" s="1"/>
      <c r="DEI343" s="1"/>
      <c r="DEJ343" s="1"/>
      <c r="DEK343" s="1"/>
      <c r="DEL343" s="1"/>
      <c r="DEM343" s="1"/>
      <c r="DEN343" s="1"/>
      <c r="DEO343" s="1"/>
      <c r="DEP343" s="1"/>
      <c r="DEQ343" s="1"/>
      <c r="DER343" s="1"/>
      <c r="DES343" s="1"/>
      <c r="DET343" s="1"/>
      <c r="DEU343" s="1"/>
      <c r="DEV343" s="1"/>
      <c r="DEW343" s="1"/>
      <c r="DEX343" s="1"/>
      <c r="DEY343" s="1"/>
      <c r="DEZ343" s="1"/>
      <c r="DFA343" s="1"/>
      <c r="DFB343" s="1"/>
      <c r="DFC343" s="1"/>
      <c r="DFD343" s="1"/>
      <c r="DFE343" s="1"/>
      <c r="DFF343" s="1"/>
      <c r="DFG343" s="1"/>
      <c r="DFH343" s="1"/>
      <c r="DFI343" s="1"/>
      <c r="DFJ343" s="1"/>
      <c r="DFK343" s="1"/>
      <c r="DFL343" s="1"/>
      <c r="DFM343" s="1"/>
      <c r="DFN343" s="1"/>
      <c r="DFO343" s="1"/>
      <c r="DFP343" s="1"/>
      <c r="DFQ343" s="1"/>
      <c r="DFR343" s="1"/>
      <c r="DFS343" s="1"/>
      <c r="DFT343" s="1"/>
      <c r="DFU343" s="1"/>
      <c r="DFV343" s="1"/>
      <c r="DFW343" s="1"/>
      <c r="DFX343" s="1"/>
      <c r="DFY343" s="1"/>
      <c r="DFZ343" s="1"/>
      <c r="DGA343" s="1"/>
      <c r="DGB343" s="1"/>
      <c r="DGC343" s="1"/>
      <c r="DGD343" s="1"/>
      <c r="DGE343" s="1"/>
      <c r="DGF343" s="1"/>
      <c r="DGG343" s="1"/>
      <c r="DGH343" s="1"/>
      <c r="DGI343" s="1"/>
      <c r="DGJ343" s="1"/>
      <c r="DGK343" s="1"/>
      <c r="DGL343" s="1"/>
      <c r="DGM343" s="1"/>
      <c r="DGN343" s="1"/>
      <c r="DGO343" s="1"/>
      <c r="DGP343" s="1"/>
      <c r="DGQ343" s="1"/>
      <c r="DGR343" s="1"/>
      <c r="DGS343" s="1"/>
      <c r="DGT343" s="1"/>
      <c r="DGU343" s="1"/>
      <c r="DGV343" s="1"/>
      <c r="DGW343" s="1"/>
      <c r="DGX343" s="1"/>
      <c r="DGY343" s="1"/>
      <c r="DGZ343" s="1"/>
      <c r="DHA343" s="1"/>
      <c r="DHB343" s="1"/>
      <c r="DHC343" s="1"/>
      <c r="DHD343" s="1"/>
      <c r="DHE343" s="1"/>
      <c r="DHF343" s="1"/>
      <c r="DHG343" s="1"/>
      <c r="DHH343" s="1"/>
      <c r="DHI343" s="1"/>
      <c r="DHJ343" s="1"/>
      <c r="DHK343" s="1"/>
      <c r="DHL343" s="1"/>
      <c r="DHM343" s="1"/>
      <c r="DHN343" s="1"/>
      <c r="DHO343" s="1"/>
      <c r="DHP343" s="1"/>
      <c r="DHQ343" s="1"/>
      <c r="DHR343" s="1"/>
      <c r="DHS343" s="1"/>
      <c r="DHT343" s="1"/>
      <c r="DHU343" s="1"/>
      <c r="DHV343" s="1"/>
      <c r="DHW343" s="1"/>
      <c r="DHX343" s="1"/>
      <c r="DHY343" s="1"/>
      <c r="DHZ343" s="1"/>
      <c r="DIA343" s="1"/>
      <c r="DIB343" s="1"/>
      <c r="DIC343" s="1"/>
      <c r="DID343" s="1"/>
      <c r="DIE343" s="1"/>
      <c r="DIF343" s="1"/>
      <c r="DIG343" s="1"/>
      <c r="DIH343" s="1"/>
      <c r="DII343" s="1"/>
      <c r="DIJ343" s="1"/>
      <c r="DIK343" s="1"/>
      <c r="DIL343" s="1"/>
      <c r="DIM343" s="1"/>
      <c r="DIN343" s="1"/>
      <c r="DIO343" s="1"/>
      <c r="DIP343" s="1"/>
      <c r="DIQ343" s="1"/>
      <c r="DIR343" s="1"/>
      <c r="DIS343" s="1"/>
      <c r="DIT343" s="1"/>
      <c r="DIU343" s="1"/>
      <c r="DIV343" s="1"/>
      <c r="DIW343" s="1"/>
      <c r="DIX343" s="1"/>
      <c r="DIY343" s="1"/>
      <c r="DIZ343" s="1"/>
      <c r="DJA343" s="1"/>
      <c r="DJB343" s="1"/>
      <c r="DJC343" s="1"/>
      <c r="DJD343" s="1"/>
      <c r="DJE343" s="1"/>
      <c r="DJF343" s="1"/>
      <c r="DJG343" s="1"/>
      <c r="DJH343" s="1"/>
      <c r="DJI343" s="1"/>
      <c r="DJJ343" s="1"/>
      <c r="DJK343" s="1"/>
      <c r="DJL343" s="1"/>
      <c r="DJM343" s="1"/>
      <c r="DJN343" s="1"/>
      <c r="DJO343" s="1"/>
      <c r="DJP343" s="1"/>
      <c r="DJQ343" s="1"/>
      <c r="DJR343" s="1"/>
      <c r="DJS343" s="1"/>
      <c r="DJT343" s="1"/>
      <c r="DJU343" s="1"/>
      <c r="DJV343" s="1"/>
      <c r="DJW343" s="1"/>
      <c r="DJX343" s="1"/>
      <c r="DJY343" s="1"/>
      <c r="DJZ343" s="1"/>
      <c r="DKA343" s="1"/>
      <c r="DKB343" s="1"/>
      <c r="DKC343" s="1"/>
      <c r="DKD343" s="1"/>
      <c r="DKE343" s="1"/>
      <c r="DKF343" s="1"/>
      <c r="DKG343" s="1"/>
      <c r="DKH343" s="1"/>
      <c r="DKI343" s="1"/>
      <c r="DKJ343" s="1"/>
      <c r="DKK343" s="1"/>
      <c r="DKL343" s="1"/>
      <c r="DKM343" s="1"/>
      <c r="DKN343" s="1"/>
      <c r="DKO343" s="1"/>
      <c r="DKP343" s="1"/>
      <c r="DKQ343" s="1"/>
      <c r="DKR343" s="1"/>
      <c r="DKS343" s="1"/>
      <c r="DKT343" s="1"/>
      <c r="DKU343" s="1"/>
      <c r="DKV343" s="1"/>
      <c r="DKW343" s="1"/>
      <c r="DKX343" s="1"/>
      <c r="DKY343" s="1"/>
      <c r="DKZ343" s="1"/>
      <c r="DLA343" s="1"/>
      <c r="DLB343" s="1"/>
      <c r="DLC343" s="1"/>
      <c r="DLD343" s="1"/>
      <c r="DLE343" s="1"/>
      <c r="DLF343" s="1"/>
      <c r="DLG343" s="1"/>
      <c r="DLH343" s="1"/>
      <c r="DLI343" s="1"/>
      <c r="DLJ343" s="1"/>
      <c r="DLK343" s="1"/>
      <c r="DLL343" s="1"/>
      <c r="DLM343" s="1"/>
      <c r="DLN343" s="1"/>
      <c r="DLO343" s="1"/>
      <c r="DLP343" s="1"/>
      <c r="DLQ343" s="1"/>
      <c r="DLR343" s="1"/>
      <c r="DLS343" s="1"/>
      <c r="DLT343" s="1"/>
      <c r="DLU343" s="1"/>
      <c r="DLV343" s="1"/>
      <c r="DLW343" s="1"/>
      <c r="DLX343" s="1"/>
      <c r="DLY343" s="1"/>
      <c r="DLZ343" s="1"/>
      <c r="DMA343" s="1"/>
      <c r="DMB343" s="1"/>
      <c r="DMC343" s="1"/>
      <c r="DMD343" s="1"/>
      <c r="DME343" s="1"/>
      <c r="DMF343" s="1"/>
      <c r="DMG343" s="1"/>
      <c r="DMH343" s="1"/>
      <c r="DMI343" s="1"/>
      <c r="DMJ343" s="1"/>
      <c r="DMK343" s="1"/>
      <c r="DML343" s="1"/>
      <c r="DMM343" s="1"/>
      <c r="DMN343" s="1"/>
      <c r="DMO343" s="1"/>
      <c r="DMP343" s="1"/>
      <c r="DMQ343" s="1"/>
      <c r="DMR343" s="1"/>
      <c r="DMS343" s="1"/>
      <c r="DMT343" s="1"/>
      <c r="DMU343" s="1"/>
      <c r="DMV343" s="1"/>
      <c r="DMW343" s="1"/>
      <c r="DMX343" s="1"/>
      <c r="DMY343" s="1"/>
      <c r="DMZ343" s="1"/>
      <c r="DNA343" s="1"/>
      <c r="DNB343" s="1"/>
      <c r="DNC343" s="1"/>
      <c r="DND343" s="1"/>
      <c r="DNE343" s="1"/>
      <c r="DNF343" s="1"/>
      <c r="DNG343" s="1"/>
      <c r="DNH343" s="1"/>
      <c r="DNI343" s="1"/>
      <c r="DNJ343" s="1"/>
      <c r="DNK343" s="1"/>
      <c r="DNL343" s="1"/>
      <c r="DNM343" s="1"/>
      <c r="DNN343" s="1"/>
      <c r="DNO343" s="1"/>
      <c r="DNP343" s="1"/>
      <c r="DNQ343" s="1"/>
      <c r="DNR343" s="1"/>
      <c r="DNS343" s="1"/>
      <c r="DNT343" s="1"/>
      <c r="DNU343" s="1"/>
      <c r="DNV343" s="1"/>
      <c r="DNW343" s="1"/>
      <c r="DNX343" s="1"/>
      <c r="DNY343" s="1"/>
      <c r="DNZ343" s="1"/>
      <c r="DOA343" s="1"/>
      <c r="DOB343" s="1"/>
      <c r="DOC343" s="1"/>
      <c r="DOD343" s="1"/>
      <c r="DOE343" s="1"/>
      <c r="DOF343" s="1"/>
      <c r="DOG343" s="1"/>
      <c r="DOH343" s="1"/>
      <c r="DOI343" s="1"/>
      <c r="DOJ343" s="1"/>
      <c r="DOK343" s="1"/>
      <c r="DOL343" s="1"/>
      <c r="DOM343" s="1"/>
      <c r="DON343" s="1"/>
      <c r="DOO343" s="1"/>
      <c r="DOP343" s="1"/>
      <c r="DOQ343" s="1"/>
      <c r="DOR343" s="1"/>
      <c r="DOS343" s="1"/>
      <c r="DOT343" s="1"/>
      <c r="DOU343" s="1"/>
      <c r="DOV343" s="1"/>
      <c r="DOW343" s="1"/>
      <c r="DOX343" s="1"/>
      <c r="DOY343" s="1"/>
      <c r="DOZ343" s="1"/>
      <c r="DPA343" s="1"/>
      <c r="DPB343" s="1"/>
      <c r="DPC343" s="1"/>
      <c r="DPD343" s="1"/>
      <c r="DPE343" s="1"/>
      <c r="DPF343" s="1"/>
      <c r="DPG343" s="1"/>
      <c r="DPH343" s="1"/>
      <c r="DPI343" s="1"/>
      <c r="DPJ343" s="1"/>
      <c r="DPK343" s="1"/>
      <c r="DPL343" s="1"/>
      <c r="DPM343" s="1"/>
      <c r="DPN343" s="1"/>
      <c r="DPO343" s="1"/>
      <c r="DPP343" s="1"/>
      <c r="DPQ343" s="1"/>
      <c r="DPR343" s="1"/>
      <c r="DPS343" s="1"/>
      <c r="DPT343" s="1"/>
      <c r="DPU343" s="1"/>
      <c r="DPV343" s="1"/>
      <c r="DPW343" s="1"/>
      <c r="DPX343" s="1"/>
      <c r="DPY343" s="1"/>
      <c r="DPZ343" s="1"/>
      <c r="DQA343" s="1"/>
      <c r="DQB343" s="1"/>
      <c r="DQC343" s="1"/>
      <c r="DQD343" s="1"/>
      <c r="DQE343" s="1"/>
      <c r="DQF343" s="1"/>
      <c r="DQG343" s="1"/>
      <c r="DQH343" s="1"/>
      <c r="DQI343" s="1"/>
      <c r="DQJ343" s="1"/>
      <c r="DQK343" s="1"/>
      <c r="DQL343" s="1"/>
      <c r="DQM343" s="1"/>
      <c r="DQN343" s="1"/>
      <c r="DQO343" s="1"/>
      <c r="DQP343" s="1"/>
      <c r="DQQ343" s="1"/>
      <c r="DQR343" s="1"/>
      <c r="DQS343" s="1"/>
      <c r="DQT343" s="1"/>
      <c r="DQU343" s="1"/>
      <c r="DQV343" s="1"/>
      <c r="DQW343" s="1"/>
      <c r="DQX343" s="1"/>
      <c r="DQY343" s="1"/>
      <c r="DQZ343" s="1"/>
      <c r="DRA343" s="1"/>
      <c r="DRB343" s="1"/>
      <c r="DRC343" s="1"/>
      <c r="DRD343" s="1"/>
      <c r="DRE343" s="1"/>
      <c r="DRF343" s="1"/>
      <c r="DRG343" s="1"/>
      <c r="DRH343" s="1"/>
      <c r="DRI343" s="1"/>
      <c r="DRJ343" s="1"/>
      <c r="DRK343" s="1"/>
      <c r="DRL343" s="1"/>
      <c r="DRM343" s="1"/>
      <c r="DRN343" s="1"/>
      <c r="DRO343" s="1"/>
      <c r="DRP343" s="1"/>
      <c r="DRQ343" s="1"/>
      <c r="DRR343" s="1"/>
      <c r="DRS343" s="1"/>
      <c r="DRT343" s="1"/>
      <c r="DRU343" s="1"/>
      <c r="DRV343" s="1"/>
      <c r="DRW343" s="1"/>
      <c r="DRX343" s="1"/>
      <c r="DRY343" s="1"/>
      <c r="DRZ343" s="1"/>
      <c r="DSA343" s="1"/>
      <c r="DSB343" s="1"/>
      <c r="DSC343" s="1"/>
      <c r="DSD343" s="1"/>
      <c r="DSE343" s="1"/>
      <c r="DSF343" s="1"/>
      <c r="DSG343" s="1"/>
      <c r="DSH343" s="1"/>
      <c r="DSI343" s="1"/>
      <c r="DSJ343" s="1"/>
      <c r="DSK343" s="1"/>
      <c r="DSL343" s="1"/>
      <c r="DSM343" s="1"/>
      <c r="DSN343" s="1"/>
      <c r="DSO343" s="1"/>
      <c r="DSP343" s="1"/>
      <c r="DSQ343" s="1"/>
      <c r="DSR343" s="1"/>
      <c r="DSS343" s="1"/>
      <c r="DST343" s="1"/>
      <c r="DSU343" s="1"/>
      <c r="DSV343" s="1"/>
      <c r="DSW343" s="1"/>
      <c r="DSX343" s="1"/>
      <c r="DSY343" s="1"/>
      <c r="DSZ343" s="1"/>
      <c r="DTA343" s="1"/>
      <c r="DTB343" s="1"/>
      <c r="DTC343" s="1"/>
      <c r="DTD343" s="1"/>
      <c r="DTE343" s="1"/>
      <c r="DTF343" s="1"/>
      <c r="DTG343" s="1"/>
      <c r="DTH343" s="1"/>
      <c r="DTI343" s="1"/>
      <c r="DTJ343" s="1"/>
      <c r="DTK343" s="1"/>
      <c r="DTL343" s="1"/>
      <c r="DTM343" s="1"/>
      <c r="DTN343" s="1"/>
      <c r="DTO343" s="1"/>
      <c r="DTP343" s="1"/>
      <c r="DTQ343" s="1"/>
      <c r="DTR343" s="1"/>
      <c r="DTS343" s="1"/>
      <c r="DTT343" s="1"/>
      <c r="DTU343" s="1"/>
      <c r="DTV343" s="1"/>
      <c r="DTW343" s="1"/>
      <c r="DTX343" s="1"/>
      <c r="DTY343" s="1"/>
      <c r="DTZ343" s="1"/>
      <c r="DUA343" s="1"/>
      <c r="DUB343" s="1"/>
      <c r="DUC343" s="1"/>
      <c r="DUD343" s="1"/>
      <c r="DUE343" s="1"/>
      <c r="DUF343" s="1"/>
      <c r="DUG343" s="1"/>
      <c r="DUH343" s="1"/>
      <c r="DUI343" s="1"/>
      <c r="DUJ343" s="1"/>
      <c r="DUK343" s="1"/>
      <c r="DUL343" s="1"/>
      <c r="DUM343" s="1"/>
      <c r="DUN343" s="1"/>
      <c r="DUO343" s="1"/>
      <c r="DUP343" s="1"/>
      <c r="DUQ343" s="1"/>
      <c r="DUR343" s="1"/>
      <c r="DUS343" s="1"/>
      <c r="DUT343" s="1"/>
      <c r="DUU343" s="1"/>
      <c r="DUV343" s="1"/>
      <c r="DUW343" s="1"/>
      <c r="DUX343" s="1"/>
      <c r="DUY343" s="1"/>
      <c r="DUZ343" s="1"/>
      <c r="DVA343" s="1"/>
      <c r="DVB343" s="1"/>
      <c r="DVC343" s="1"/>
      <c r="DVD343" s="1"/>
      <c r="DVE343" s="1"/>
      <c r="DVF343" s="1"/>
      <c r="DVG343" s="1"/>
      <c r="DVH343" s="1"/>
      <c r="DVI343" s="1"/>
      <c r="DVJ343" s="1"/>
      <c r="DVK343" s="1"/>
      <c r="DVL343" s="1"/>
      <c r="DVM343" s="1"/>
      <c r="DVN343" s="1"/>
      <c r="DVO343" s="1"/>
      <c r="DVP343" s="1"/>
      <c r="DVQ343" s="1"/>
      <c r="DVR343" s="1"/>
      <c r="DVS343" s="1"/>
      <c r="DVT343" s="1"/>
      <c r="DVU343" s="1"/>
      <c r="DVV343" s="1"/>
      <c r="DVW343" s="1"/>
      <c r="DVX343" s="1"/>
      <c r="DVY343" s="1"/>
      <c r="DVZ343" s="1"/>
      <c r="DWA343" s="1"/>
      <c r="DWB343" s="1"/>
      <c r="DWC343" s="1"/>
      <c r="DWD343" s="1"/>
      <c r="DWE343" s="1"/>
      <c r="DWF343" s="1"/>
      <c r="DWG343" s="1"/>
      <c r="DWH343" s="1"/>
      <c r="DWI343" s="1"/>
      <c r="DWJ343" s="1"/>
      <c r="DWK343" s="1"/>
      <c r="DWL343" s="1"/>
      <c r="DWM343" s="1"/>
      <c r="DWN343" s="1"/>
      <c r="DWO343" s="1"/>
      <c r="DWP343" s="1"/>
      <c r="DWQ343" s="1"/>
      <c r="DWR343" s="1"/>
      <c r="DWS343" s="1"/>
      <c r="DWT343" s="1"/>
      <c r="DWU343" s="1"/>
      <c r="DWV343" s="1"/>
      <c r="DWW343" s="1"/>
      <c r="DWX343" s="1"/>
      <c r="DWY343" s="1"/>
      <c r="DWZ343" s="1"/>
      <c r="DXA343" s="1"/>
      <c r="DXB343" s="1"/>
      <c r="DXC343" s="1"/>
      <c r="DXD343" s="1"/>
      <c r="DXE343" s="1"/>
      <c r="DXF343" s="1"/>
      <c r="DXG343" s="1"/>
      <c r="DXH343" s="1"/>
      <c r="DXI343" s="1"/>
      <c r="DXJ343" s="1"/>
      <c r="DXK343" s="1"/>
      <c r="DXL343" s="1"/>
      <c r="DXM343" s="1"/>
      <c r="DXN343" s="1"/>
      <c r="DXO343" s="1"/>
      <c r="DXP343" s="1"/>
      <c r="DXQ343" s="1"/>
      <c r="DXR343" s="1"/>
      <c r="DXS343" s="1"/>
      <c r="DXT343" s="1"/>
      <c r="DXU343" s="1"/>
      <c r="DXV343" s="1"/>
      <c r="DXW343" s="1"/>
      <c r="DXX343" s="1"/>
      <c r="DXY343" s="1"/>
      <c r="DXZ343" s="1"/>
      <c r="DYA343" s="1"/>
      <c r="DYB343" s="1"/>
      <c r="DYC343" s="1"/>
      <c r="DYD343" s="1"/>
      <c r="DYE343" s="1"/>
      <c r="DYF343" s="1"/>
      <c r="DYG343" s="1"/>
      <c r="DYH343" s="1"/>
      <c r="DYI343" s="1"/>
      <c r="DYJ343" s="1"/>
      <c r="DYK343" s="1"/>
      <c r="DYL343" s="1"/>
      <c r="DYM343" s="1"/>
      <c r="DYN343" s="1"/>
      <c r="DYO343" s="1"/>
      <c r="DYP343" s="1"/>
      <c r="DYQ343" s="1"/>
      <c r="DYR343" s="1"/>
      <c r="DYS343" s="1"/>
      <c r="DYT343" s="1"/>
      <c r="DYU343" s="1"/>
      <c r="DYV343" s="1"/>
      <c r="DYW343" s="1"/>
      <c r="DYX343" s="1"/>
      <c r="DYY343" s="1"/>
      <c r="DYZ343" s="1"/>
      <c r="DZA343" s="1"/>
      <c r="DZB343" s="1"/>
      <c r="DZC343" s="1"/>
      <c r="DZD343" s="1"/>
      <c r="DZE343" s="1"/>
      <c r="DZF343" s="1"/>
      <c r="DZG343" s="1"/>
      <c r="DZH343" s="1"/>
      <c r="DZI343" s="1"/>
      <c r="DZJ343" s="1"/>
      <c r="DZK343" s="1"/>
      <c r="DZL343" s="1"/>
      <c r="DZM343" s="1"/>
      <c r="DZN343" s="1"/>
      <c r="DZO343" s="1"/>
      <c r="DZP343" s="1"/>
      <c r="DZQ343" s="1"/>
      <c r="DZR343" s="1"/>
      <c r="DZS343" s="1"/>
      <c r="DZT343" s="1"/>
      <c r="DZU343" s="1"/>
      <c r="DZV343" s="1"/>
      <c r="DZW343" s="1"/>
      <c r="DZX343" s="1"/>
      <c r="DZY343" s="1"/>
      <c r="DZZ343" s="1"/>
      <c r="EAA343" s="1"/>
      <c r="EAB343" s="1"/>
      <c r="EAC343" s="1"/>
      <c r="EAD343" s="1"/>
      <c r="EAE343" s="1"/>
      <c r="EAF343" s="1"/>
      <c r="EAG343" s="1"/>
      <c r="EAH343" s="1"/>
      <c r="EAI343" s="1"/>
      <c r="EAJ343" s="1"/>
      <c r="EAK343" s="1"/>
      <c r="EAL343" s="1"/>
      <c r="EAM343" s="1"/>
      <c r="EAN343" s="1"/>
      <c r="EAO343" s="1"/>
      <c r="EAP343" s="1"/>
      <c r="EAQ343" s="1"/>
      <c r="EAR343" s="1"/>
      <c r="EAS343" s="1"/>
      <c r="EAT343" s="1"/>
      <c r="EAU343" s="1"/>
      <c r="EAV343" s="1"/>
      <c r="EAW343" s="1"/>
      <c r="EAX343" s="1"/>
      <c r="EAY343" s="1"/>
      <c r="EAZ343" s="1"/>
      <c r="EBA343" s="1"/>
      <c r="EBB343" s="1"/>
      <c r="EBC343" s="1"/>
      <c r="EBD343" s="1"/>
      <c r="EBE343" s="1"/>
      <c r="EBF343" s="1"/>
      <c r="EBG343" s="1"/>
      <c r="EBH343" s="1"/>
      <c r="EBI343" s="1"/>
      <c r="EBJ343" s="1"/>
      <c r="EBK343" s="1"/>
      <c r="EBL343" s="1"/>
      <c r="EBM343" s="1"/>
      <c r="EBN343" s="1"/>
      <c r="EBO343" s="1"/>
      <c r="EBP343" s="1"/>
      <c r="EBQ343" s="1"/>
      <c r="EBR343" s="1"/>
      <c r="EBS343" s="1"/>
      <c r="EBT343" s="1"/>
      <c r="EBU343" s="1"/>
      <c r="EBV343" s="1"/>
      <c r="EBW343" s="1"/>
      <c r="EBX343" s="1"/>
      <c r="EBY343" s="1"/>
      <c r="EBZ343" s="1"/>
      <c r="ECA343" s="1"/>
      <c r="ECB343" s="1"/>
      <c r="ECC343" s="1"/>
      <c r="ECD343" s="1"/>
      <c r="ECE343" s="1"/>
      <c r="ECF343" s="1"/>
      <c r="ECG343" s="1"/>
      <c r="ECH343" s="1"/>
      <c r="ECI343" s="1"/>
      <c r="ECJ343" s="1"/>
      <c r="ECK343" s="1"/>
      <c r="ECL343" s="1"/>
      <c r="ECM343" s="1"/>
      <c r="ECN343" s="1"/>
      <c r="ECO343" s="1"/>
      <c r="ECP343" s="1"/>
      <c r="ECQ343" s="1"/>
      <c r="ECR343" s="1"/>
      <c r="ECS343" s="1"/>
      <c r="ECT343" s="1"/>
      <c r="ECU343" s="1"/>
      <c r="ECV343" s="1"/>
      <c r="ECW343" s="1"/>
      <c r="ECX343" s="1"/>
      <c r="ECY343" s="1"/>
      <c r="ECZ343" s="1"/>
      <c r="EDA343" s="1"/>
      <c r="EDB343" s="1"/>
      <c r="EDC343" s="1"/>
      <c r="EDD343" s="1"/>
      <c r="EDE343" s="1"/>
      <c r="EDF343" s="1"/>
      <c r="EDG343" s="1"/>
      <c r="EDH343" s="1"/>
      <c r="EDI343" s="1"/>
      <c r="EDJ343" s="1"/>
      <c r="EDK343" s="1"/>
      <c r="EDL343" s="1"/>
      <c r="EDM343" s="1"/>
      <c r="EDN343" s="1"/>
      <c r="EDO343" s="1"/>
      <c r="EDP343" s="1"/>
      <c r="EDQ343" s="1"/>
      <c r="EDR343" s="1"/>
      <c r="EDS343" s="1"/>
      <c r="EDT343" s="1"/>
      <c r="EDU343" s="1"/>
      <c r="EDV343" s="1"/>
      <c r="EDW343" s="1"/>
      <c r="EDX343" s="1"/>
      <c r="EDY343" s="1"/>
      <c r="EDZ343" s="1"/>
      <c r="EEA343" s="1"/>
      <c r="EEB343" s="1"/>
      <c r="EEC343" s="1"/>
      <c r="EED343" s="1"/>
      <c r="EEE343" s="1"/>
      <c r="EEF343" s="1"/>
      <c r="EEG343" s="1"/>
      <c r="EEH343" s="1"/>
      <c r="EEI343" s="1"/>
      <c r="EEJ343" s="1"/>
      <c r="EEK343" s="1"/>
      <c r="EEL343" s="1"/>
      <c r="EEM343" s="1"/>
      <c r="EEN343" s="1"/>
      <c r="EEO343" s="1"/>
      <c r="EEP343" s="1"/>
      <c r="EEQ343" s="1"/>
      <c r="EER343" s="1"/>
      <c r="EES343" s="1"/>
      <c r="EET343" s="1"/>
      <c r="EEU343" s="1"/>
      <c r="EEV343" s="1"/>
      <c r="EEW343" s="1"/>
      <c r="EEX343" s="1"/>
      <c r="EEY343" s="1"/>
      <c r="EEZ343" s="1"/>
      <c r="EFA343" s="1"/>
      <c r="EFB343" s="1"/>
      <c r="EFC343" s="1"/>
      <c r="EFD343" s="1"/>
      <c r="EFE343" s="1"/>
      <c r="EFF343" s="1"/>
      <c r="EFG343" s="1"/>
      <c r="EFH343" s="1"/>
      <c r="EFI343" s="1"/>
      <c r="EFJ343" s="1"/>
      <c r="EFK343" s="1"/>
      <c r="EFL343" s="1"/>
      <c r="EFM343" s="1"/>
      <c r="EFN343" s="1"/>
      <c r="EFO343" s="1"/>
      <c r="EFP343" s="1"/>
      <c r="EFQ343" s="1"/>
      <c r="EFR343" s="1"/>
      <c r="EFS343" s="1"/>
      <c r="EFT343" s="1"/>
      <c r="EFU343" s="1"/>
      <c r="EFV343" s="1"/>
      <c r="EFW343" s="1"/>
      <c r="EFX343" s="1"/>
      <c r="EFY343" s="1"/>
      <c r="EFZ343" s="1"/>
      <c r="EGA343" s="1"/>
      <c r="EGB343" s="1"/>
      <c r="EGC343" s="1"/>
      <c r="EGD343" s="1"/>
      <c r="EGE343" s="1"/>
      <c r="EGF343" s="1"/>
      <c r="EGG343" s="1"/>
      <c r="EGH343" s="1"/>
      <c r="EGI343" s="1"/>
      <c r="EGJ343" s="1"/>
      <c r="EGK343" s="1"/>
      <c r="EGL343" s="1"/>
      <c r="EGM343" s="1"/>
      <c r="EGN343" s="1"/>
      <c r="EGO343" s="1"/>
      <c r="EGP343" s="1"/>
      <c r="EGQ343" s="1"/>
      <c r="EGR343" s="1"/>
      <c r="EGS343" s="1"/>
      <c r="EGT343" s="1"/>
      <c r="EGU343" s="1"/>
      <c r="EGV343" s="1"/>
      <c r="EGW343" s="1"/>
      <c r="EGX343" s="1"/>
      <c r="EGY343" s="1"/>
      <c r="EGZ343" s="1"/>
      <c r="EHA343" s="1"/>
      <c r="EHB343" s="1"/>
      <c r="EHC343" s="1"/>
      <c r="EHD343" s="1"/>
      <c r="EHE343" s="1"/>
      <c r="EHF343" s="1"/>
      <c r="EHG343" s="1"/>
      <c r="EHH343" s="1"/>
      <c r="EHI343" s="1"/>
      <c r="EHJ343" s="1"/>
      <c r="EHK343" s="1"/>
      <c r="EHL343" s="1"/>
      <c r="EHM343" s="1"/>
      <c r="EHN343" s="1"/>
      <c r="EHO343" s="1"/>
      <c r="EHP343" s="1"/>
      <c r="EHQ343" s="1"/>
      <c r="EHR343" s="1"/>
      <c r="EHS343" s="1"/>
      <c r="EHT343" s="1"/>
      <c r="EHU343" s="1"/>
      <c r="EHV343" s="1"/>
      <c r="EHW343" s="1"/>
      <c r="EHX343" s="1"/>
      <c r="EHY343" s="1"/>
      <c r="EHZ343" s="1"/>
      <c r="EIA343" s="1"/>
      <c r="EIB343" s="1"/>
      <c r="EIC343" s="1"/>
      <c r="EID343" s="1"/>
      <c r="EIE343" s="1"/>
      <c r="EIF343" s="1"/>
      <c r="EIG343" s="1"/>
      <c r="EIH343" s="1"/>
      <c r="EII343" s="1"/>
      <c r="EIJ343" s="1"/>
      <c r="EIK343" s="1"/>
      <c r="EIL343" s="1"/>
      <c r="EIM343" s="1"/>
      <c r="EIN343" s="1"/>
      <c r="EIO343" s="1"/>
      <c r="EIP343" s="1"/>
      <c r="EIQ343" s="1"/>
      <c r="EIR343" s="1"/>
      <c r="EIS343" s="1"/>
      <c r="EIT343" s="1"/>
      <c r="EIU343" s="1"/>
      <c r="EIV343" s="1"/>
      <c r="EIW343" s="1"/>
      <c r="EIX343" s="1"/>
      <c r="EIY343" s="1"/>
      <c r="EIZ343" s="1"/>
      <c r="EJA343" s="1"/>
      <c r="EJB343" s="1"/>
      <c r="EJC343" s="1"/>
      <c r="EJD343" s="1"/>
      <c r="EJE343" s="1"/>
      <c r="EJF343" s="1"/>
      <c r="EJG343" s="1"/>
      <c r="EJH343" s="1"/>
      <c r="EJI343" s="1"/>
      <c r="EJJ343" s="1"/>
      <c r="EJK343" s="1"/>
      <c r="EJL343" s="1"/>
      <c r="EJM343" s="1"/>
      <c r="EJN343" s="1"/>
      <c r="EJO343" s="1"/>
      <c r="EJP343" s="1"/>
      <c r="EJQ343" s="1"/>
      <c r="EJR343" s="1"/>
      <c r="EJS343" s="1"/>
      <c r="EJT343" s="1"/>
      <c r="EJU343" s="1"/>
      <c r="EJV343" s="1"/>
      <c r="EJW343" s="1"/>
      <c r="EJX343" s="1"/>
      <c r="EJY343" s="1"/>
      <c r="EJZ343" s="1"/>
      <c r="EKA343" s="1"/>
      <c r="EKB343" s="1"/>
      <c r="EKC343" s="1"/>
      <c r="EKD343" s="1"/>
      <c r="EKE343" s="1"/>
      <c r="EKF343" s="1"/>
      <c r="EKG343" s="1"/>
      <c r="EKH343" s="1"/>
      <c r="EKI343" s="1"/>
      <c r="EKJ343" s="1"/>
      <c r="EKK343" s="1"/>
      <c r="EKL343" s="1"/>
      <c r="EKM343" s="1"/>
      <c r="EKN343" s="1"/>
      <c r="EKO343" s="1"/>
      <c r="EKP343" s="1"/>
      <c r="EKQ343" s="1"/>
      <c r="EKR343" s="1"/>
      <c r="EKS343" s="1"/>
      <c r="EKT343" s="1"/>
      <c r="EKU343" s="1"/>
      <c r="EKV343" s="1"/>
      <c r="EKW343" s="1"/>
      <c r="EKX343" s="1"/>
      <c r="EKY343" s="1"/>
      <c r="EKZ343" s="1"/>
      <c r="ELA343" s="1"/>
      <c r="ELB343" s="1"/>
      <c r="ELC343" s="1"/>
      <c r="ELD343" s="1"/>
      <c r="ELE343" s="1"/>
      <c r="ELF343" s="1"/>
      <c r="ELG343" s="1"/>
      <c r="ELH343" s="1"/>
      <c r="ELI343" s="1"/>
      <c r="ELJ343" s="1"/>
      <c r="ELK343" s="1"/>
      <c r="ELL343" s="1"/>
      <c r="ELM343" s="1"/>
      <c r="ELN343" s="1"/>
      <c r="ELO343" s="1"/>
      <c r="ELP343" s="1"/>
      <c r="ELQ343" s="1"/>
      <c r="ELR343" s="1"/>
      <c r="ELS343" s="1"/>
      <c r="ELT343" s="1"/>
      <c r="ELU343" s="1"/>
      <c r="ELV343" s="1"/>
      <c r="ELW343" s="1"/>
      <c r="ELX343" s="1"/>
      <c r="ELY343" s="1"/>
      <c r="ELZ343" s="1"/>
      <c r="EMA343" s="1"/>
      <c r="EMB343" s="1"/>
      <c r="EMC343" s="1"/>
      <c r="EMD343" s="1"/>
      <c r="EME343" s="1"/>
      <c r="EMF343" s="1"/>
      <c r="EMG343" s="1"/>
      <c r="EMH343" s="1"/>
      <c r="EMI343" s="1"/>
      <c r="EMJ343" s="1"/>
      <c r="EMK343" s="1"/>
      <c r="EML343" s="1"/>
      <c r="EMM343" s="1"/>
      <c r="EMN343" s="1"/>
      <c r="EMO343" s="1"/>
      <c r="EMP343" s="1"/>
      <c r="EMQ343" s="1"/>
      <c r="EMR343" s="1"/>
      <c r="EMS343" s="1"/>
      <c r="EMT343" s="1"/>
      <c r="EMU343" s="1"/>
      <c r="EMV343" s="1"/>
      <c r="EMW343" s="1"/>
      <c r="EMX343" s="1"/>
      <c r="EMY343" s="1"/>
      <c r="EMZ343" s="1"/>
      <c r="ENA343" s="1"/>
      <c r="ENB343" s="1"/>
      <c r="ENC343" s="1"/>
      <c r="END343" s="1"/>
      <c r="ENE343" s="1"/>
      <c r="ENF343" s="1"/>
      <c r="ENG343" s="1"/>
      <c r="ENH343" s="1"/>
      <c r="ENI343" s="1"/>
      <c r="ENJ343" s="1"/>
      <c r="ENK343" s="1"/>
      <c r="ENL343" s="1"/>
      <c r="ENM343" s="1"/>
      <c r="ENN343" s="1"/>
      <c r="ENO343" s="1"/>
      <c r="ENP343" s="1"/>
      <c r="ENQ343" s="1"/>
      <c r="ENR343" s="1"/>
      <c r="ENS343" s="1"/>
      <c r="ENT343" s="1"/>
      <c r="ENU343" s="1"/>
      <c r="ENV343" s="1"/>
      <c r="ENW343" s="1"/>
      <c r="ENX343" s="1"/>
      <c r="ENY343" s="1"/>
      <c r="ENZ343" s="1"/>
      <c r="EOA343" s="1"/>
      <c r="EOB343" s="1"/>
      <c r="EOC343" s="1"/>
      <c r="EOD343" s="1"/>
      <c r="EOE343" s="1"/>
      <c r="EOF343" s="1"/>
      <c r="EOG343" s="1"/>
      <c r="EOH343" s="1"/>
      <c r="EOI343" s="1"/>
      <c r="EOJ343" s="1"/>
      <c r="EOK343" s="1"/>
      <c r="EOL343" s="1"/>
      <c r="EOM343" s="1"/>
      <c r="EON343" s="1"/>
      <c r="EOO343" s="1"/>
      <c r="EOP343" s="1"/>
      <c r="EOQ343" s="1"/>
      <c r="EOR343" s="1"/>
      <c r="EOS343" s="1"/>
      <c r="EOT343" s="1"/>
      <c r="EOU343" s="1"/>
      <c r="EOV343" s="1"/>
      <c r="EOW343" s="1"/>
      <c r="EOX343" s="1"/>
      <c r="EOY343" s="1"/>
      <c r="EOZ343" s="1"/>
      <c r="EPA343" s="1"/>
      <c r="EPB343" s="1"/>
      <c r="EPC343" s="1"/>
      <c r="EPD343" s="1"/>
      <c r="EPE343" s="1"/>
      <c r="EPF343" s="1"/>
      <c r="EPG343" s="1"/>
      <c r="EPH343" s="1"/>
      <c r="EPI343" s="1"/>
      <c r="EPJ343" s="1"/>
      <c r="EPK343" s="1"/>
      <c r="EPL343" s="1"/>
      <c r="EPM343" s="1"/>
      <c r="EPN343" s="1"/>
      <c r="EPO343" s="1"/>
      <c r="EPP343" s="1"/>
      <c r="EPQ343" s="1"/>
      <c r="EPR343" s="1"/>
      <c r="EPS343" s="1"/>
      <c r="EPT343" s="1"/>
      <c r="EPU343" s="1"/>
      <c r="EPV343" s="1"/>
      <c r="EPW343" s="1"/>
      <c r="EPX343" s="1"/>
      <c r="EPY343" s="1"/>
      <c r="EPZ343" s="1"/>
      <c r="EQA343" s="1"/>
      <c r="EQB343" s="1"/>
      <c r="EQC343" s="1"/>
      <c r="EQD343" s="1"/>
      <c r="EQE343" s="1"/>
      <c r="EQF343" s="1"/>
      <c r="EQG343" s="1"/>
      <c r="EQH343" s="1"/>
      <c r="EQI343" s="1"/>
      <c r="EQJ343" s="1"/>
      <c r="EQK343" s="1"/>
      <c r="EQL343" s="1"/>
      <c r="EQM343" s="1"/>
      <c r="EQN343" s="1"/>
      <c r="EQO343" s="1"/>
      <c r="EQP343" s="1"/>
      <c r="EQQ343" s="1"/>
      <c r="EQR343" s="1"/>
      <c r="EQS343" s="1"/>
      <c r="EQT343" s="1"/>
      <c r="EQU343" s="1"/>
      <c r="EQV343" s="1"/>
      <c r="EQW343" s="1"/>
      <c r="EQX343" s="1"/>
      <c r="EQY343" s="1"/>
      <c r="EQZ343" s="1"/>
      <c r="ERA343" s="1"/>
      <c r="ERB343" s="1"/>
      <c r="ERC343" s="1"/>
      <c r="ERD343" s="1"/>
      <c r="ERE343" s="1"/>
      <c r="ERF343" s="1"/>
      <c r="ERG343" s="1"/>
      <c r="ERH343" s="1"/>
      <c r="ERI343" s="1"/>
      <c r="ERJ343" s="1"/>
      <c r="ERK343" s="1"/>
      <c r="ERL343" s="1"/>
      <c r="ERM343" s="1"/>
      <c r="ERN343" s="1"/>
      <c r="ERO343" s="1"/>
      <c r="ERP343" s="1"/>
      <c r="ERQ343" s="1"/>
      <c r="ERR343" s="1"/>
      <c r="ERS343" s="1"/>
      <c r="ERT343" s="1"/>
      <c r="ERU343" s="1"/>
      <c r="ERV343" s="1"/>
      <c r="ERW343" s="1"/>
      <c r="ERX343" s="1"/>
      <c r="ERY343" s="1"/>
      <c r="ERZ343" s="1"/>
      <c r="ESA343" s="1"/>
      <c r="ESB343" s="1"/>
      <c r="ESC343" s="1"/>
      <c r="ESD343" s="1"/>
      <c r="ESE343" s="1"/>
      <c r="ESF343" s="1"/>
      <c r="ESG343" s="1"/>
      <c r="ESH343" s="1"/>
      <c r="ESI343" s="1"/>
      <c r="ESJ343" s="1"/>
      <c r="ESK343" s="1"/>
      <c r="ESL343" s="1"/>
      <c r="ESM343" s="1"/>
      <c r="ESN343" s="1"/>
      <c r="ESO343" s="1"/>
      <c r="ESP343" s="1"/>
      <c r="ESQ343" s="1"/>
      <c r="ESR343" s="1"/>
      <c r="ESS343" s="1"/>
      <c r="EST343" s="1"/>
      <c r="ESU343" s="1"/>
      <c r="ESV343" s="1"/>
      <c r="ESW343" s="1"/>
      <c r="ESX343" s="1"/>
      <c r="ESY343" s="1"/>
      <c r="ESZ343" s="1"/>
      <c r="ETA343" s="1"/>
      <c r="ETB343" s="1"/>
      <c r="ETC343" s="1"/>
      <c r="ETD343" s="1"/>
      <c r="ETE343" s="1"/>
      <c r="ETF343" s="1"/>
      <c r="ETG343" s="1"/>
      <c r="ETH343" s="1"/>
      <c r="ETI343" s="1"/>
      <c r="ETJ343" s="1"/>
      <c r="ETK343" s="1"/>
      <c r="ETL343" s="1"/>
      <c r="ETM343" s="1"/>
      <c r="ETN343" s="1"/>
      <c r="ETO343" s="1"/>
      <c r="ETP343" s="1"/>
      <c r="ETQ343" s="1"/>
      <c r="ETR343" s="1"/>
      <c r="ETS343" s="1"/>
      <c r="ETT343" s="1"/>
      <c r="ETU343" s="1"/>
      <c r="ETV343" s="1"/>
      <c r="ETW343" s="1"/>
      <c r="ETX343" s="1"/>
      <c r="ETY343" s="1"/>
      <c r="ETZ343" s="1"/>
      <c r="EUA343" s="1"/>
      <c r="EUB343" s="1"/>
      <c r="EUC343" s="1"/>
      <c r="EUD343" s="1"/>
      <c r="EUE343" s="1"/>
      <c r="EUF343" s="1"/>
      <c r="EUG343" s="1"/>
      <c r="EUH343" s="1"/>
      <c r="EUI343" s="1"/>
      <c r="EUJ343" s="1"/>
      <c r="EUK343" s="1"/>
      <c r="EUL343" s="1"/>
      <c r="EUM343" s="1"/>
      <c r="EUN343" s="1"/>
      <c r="EUO343" s="1"/>
      <c r="EUP343" s="1"/>
      <c r="EUQ343" s="1"/>
      <c r="EUR343" s="1"/>
      <c r="EUS343" s="1"/>
      <c r="EUT343" s="1"/>
      <c r="EUU343" s="1"/>
      <c r="EUV343" s="1"/>
      <c r="EUW343" s="1"/>
      <c r="EUX343" s="1"/>
      <c r="EUY343" s="1"/>
      <c r="EUZ343" s="1"/>
      <c r="EVA343" s="1"/>
      <c r="EVB343" s="1"/>
      <c r="EVC343" s="1"/>
      <c r="EVD343" s="1"/>
      <c r="EVE343" s="1"/>
      <c r="EVF343" s="1"/>
      <c r="EVG343" s="1"/>
      <c r="EVH343" s="1"/>
      <c r="EVI343" s="1"/>
      <c r="EVJ343" s="1"/>
      <c r="EVK343" s="1"/>
      <c r="EVL343" s="1"/>
      <c r="EVM343" s="1"/>
      <c r="EVN343" s="1"/>
      <c r="EVO343" s="1"/>
      <c r="EVP343" s="1"/>
      <c r="EVQ343" s="1"/>
      <c r="EVR343" s="1"/>
      <c r="EVS343" s="1"/>
      <c r="EVT343" s="1"/>
      <c r="EVU343" s="1"/>
      <c r="EVV343" s="1"/>
      <c r="EVW343" s="1"/>
      <c r="EVX343" s="1"/>
      <c r="EVY343" s="1"/>
      <c r="EVZ343" s="1"/>
      <c r="EWA343" s="1"/>
      <c r="EWB343" s="1"/>
      <c r="EWC343" s="1"/>
      <c r="EWD343" s="1"/>
      <c r="EWE343" s="1"/>
      <c r="EWF343" s="1"/>
      <c r="EWG343" s="1"/>
      <c r="EWH343" s="1"/>
      <c r="EWI343" s="1"/>
      <c r="EWJ343" s="1"/>
      <c r="EWK343" s="1"/>
      <c r="EWL343" s="1"/>
      <c r="EWM343" s="1"/>
      <c r="EWN343" s="1"/>
      <c r="EWO343" s="1"/>
      <c r="EWP343" s="1"/>
      <c r="EWQ343" s="1"/>
      <c r="EWR343" s="1"/>
      <c r="EWS343" s="1"/>
      <c r="EWT343" s="1"/>
      <c r="EWU343" s="1"/>
      <c r="EWV343" s="1"/>
      <c r="EWW343" s="1"/>
      <c r="EWX343" s="1"/>
      <c r="EWY343" s="1"/>
      <c r="EWZ343" s="1"/>
      <c r="EXA343" s="1"/>
      <c r="EXB343" s="1"/>
      <c r="EXC343" s="1"/>
      <c r="EXD343" s="1"/>
      <c r="EXE343" s="1"/>
      <c r="EXF343" s="1"/>
      <c r="EXG343" s="1"/>
      <c r="EXH343" s="1"/>
      <c r="EXI343" s="1"/>
      <c r="EXJ343" s="1"/>
      <c r="EXK343" s="1"/>
      <c r="EXL343" s="1"/>
      <c r="EXM343" s="1"/>
      <c r="EXN343" s="1"/>
      <c r="EXO343" s="1"/>
      <c r="EXP343" s="1"/>
      <c r="EXQ343" s="1"/>
      <c r="EXR343" s="1"/>
      <c r="EXS343" s="1"/>
      <c r="EXT343" s="1"/>
      <c r="EXU343" s="1"/>
      <c r="EXV343" s="1"/>
      <c r="EXW343" s="1"/>
      <c r="EXX343" s="1"/>
      <c r="EXY343" s="1"/>
      <c r="EXZ343" s="1"/>
      <c r="EYA343" s="1"/>
      <c r="EYB343" s="1"/>
      <c r="EYC343" s="1"/>
      <c r="EYD343" s="1"/>
      <c r="EYE343" s="1"/>
      <c r="EYF343" s="1"/>
      <c r="EYG343" s="1"/>
      <c r="EYH343" s="1"/>
      <c r="EYI343" s="1"/>
      <c r="EYJ343" s="1"/>
      <c r="EYK343" s="1"/>
      <c r="EYL343" s="1"/>
      <c r="EYM343" s="1"/>
      <c r="EYN343" s="1"/>
      <c r="EYO343" s="1"/>
      <c r="EYP343" s="1"/>
      <c r="EYQ343" s="1"/>
      <c r="EYR343" s="1"/>
      <c r="EYS343" s="1"/>
      <c r="EYT343" s="1"/>
      <c r="EYU343" s="1"/>
      <c r="EYV343" s="1"/>
      <c r="EYW343" s="1"/>
      <c r="EYX343" s="1"/>
      <c r="EYY343" s="1"/>
      <c r="EYZ343" s="1"/>
      <c r="EZA343" s="1"/>
      <c r="EZB343" s="1"/>
      <c r="EZC343" s="1"/>
      <c r="EZD343" s="1"/>
      <c r="EZE343" s="1"/>
      <c r="EZF343" s="1"/>
      <c r="EZG343" s="1"/>
      <c r="EZH343" s="1"/>
      <c r="EZI343" s="1"/>
      <c r="EZJ343" s="1"/>
      <c r="EZK343" s="1"/>
      <c r="EZL343" s="1"/>
      <c r="EZM343" s="1"/>
      <c r="EZN343" s="1"/>
      <c r="EZO343" s="1"/>
      <c r="EZP343" s="1"/>
      <c r="EZQ343" s="1"/>
      <c r="EZR343" s="1"/>
      <c r="EZS343" s="1"/>
      <c r="EZT343" s="1"/>
      <c r="EZU343" s="1"/>
      <c r="EZV343" s="1"/>
      <c r="EZW343" s="1"/>
      <c r="EZX343" s="1"/>
      <c r="EZY343" s="1"/>
      <c r="EZZ343" s="1"/>
      <c r="FAA343" s="1"/>
      <c r="FAB343" s="1"/>
      <c r="FAC343" s="1"/>
      <c r="FAD343" s="1"/>
      <c r="FAE343" s="1"/>
      <c r="FAF343" s="1"/>
      <c r="FAG343" s="1"/>
      <c r="FAH343" s="1"/>
      <c r="FAI343" s="1"/>
      <c r="FAJ343" s="1"/>
      <c r="FAK343" s="1"/>
      <c r="FAL343" s="1"/>
      <c r="FAM343" s="1"/>
      <c r="FAN343" s="1"/>
      <c r="FAO343" s="1"/>
      <c r="FAP343" s="1"/>
      <c r="FAQ343" s="1"/>
      <c r="FAR343" s="1"/>
      <c r="FAS343" s="1"/>
      <c r="FAT343" s="1"/>
      <c r="FAU343" s="1"/>
      <c r="FAV343" s="1"/>
      <c r="FAW343" s="1"/>
      <c r="FAX343" s="1"/>
      <c r="FAY343" s="1"/>
      <c r="FAZ343" s="1"/>
      <c r="FBA343" s="1"/>
      <c r="FBB343" s="1"/>
      <c r="FBC343" s="1"/>
      <c r="FBD343" s="1"/>
      <c r="FBE343" s="1"/>
      <c r="FBF343" s="1"/>
      <c r="FBG343" s="1"/>
      <c r="FBH343" s="1"/>
      <c r="FBI343" s="1"/>
      <c r="FBJ343" s="1"/>
      <c r="FBK343" s="1"/>
      <c r="FBL343" s="1"/>
      <c r="FBM343" s="1"/>
      <c r="FBN343" s="1"/>
      <c r="FBO343" s="1"/>
      <c r="FBP343" s="1"/>
      <c r="FBQ343" s="1"/>
      <c r="FBR343" s="1"/>
      <c r="FBS343" s="1"/>
      <c r="FBT343" s="1"/>
      <c r="FBU343" s="1"/>
      <c r="FBV343" s="1"/>
      <c r="FBW343" s="1"/>
      <c r="FBX343" s="1"/>
      <c r="FBY343" s="1"/>
      <c r="FBZ343" s="1"/>
      <c r="FCA343" s="1"/>
      <c r="FCB343" s="1"/>
      <c r="FCC343" s="1"/>
      <c r="FCD343" s="1"/>
      <c r="FCE343" s="1"/>
      <c r="FCF343" s="1"/>
      <c r="FCG343" s="1"/>
      <c r="FCH343" s="1"/>
      <c r="FCI343" s="1"/>
      <c r="FCJ343" s="1"/>
      <c r="FCK343" s="1"/>
      <c r="FCL343" s="1"/>
      <c r="FCM343" s="1"/>
      <c r="FCN343" s="1"/>
      <c r="FCO343" s="1"/>
      <c r="FCP343" s="1"/>
      <c r="FCQ343" s="1"/>
      <c r="FCR343" s="1"/>
      <c r="FCS343" s="1"/>
      <c r="FCT343" s="1"/>
      <c r="FCU343" s="1"/>
      <c r="FCV343" s="1"/>
      <c r="FCW343" s="1"/>
      <c r="FCX343" s="1"/>
      <c r="FCY343" s="1"/>
      <c r="FCZ343" s="1"/>
      <c r="FDA343" s="1"/>
      <c r="FDB343" s="1"/>
      <c r="FDC343" s="1"/>
      <c r="FDD343" s="1"/>
      <c r="FDE343" s="1"/>
      <c r="FDF343" s="1"/>
      <c r="FDG343" s="1"/>
      <c r="FDH343" s="1"/>
      <c r="FDI343" s="1"/>
      <c r="FDJ343" s="1"/>
      <c r="FDK343" s="1"/>
      <c r="FDL343" s="1"/>
      <c r="FDM343" s="1"/>
      <c r="FDN343" s="1"/>
      <c r="FDO343" s="1"/>
      <c r="FDP343" s="1"/>
      <c r="FDQ343" s="1"/>
      <c r="FDR343" s="1"/>
      <c r="FDS343" s="1"/>
      <c r="FDT343" s="1"/>
      <c r="FDU343" s="1"/>
      <c r="FDV343" s="1"/>
      <c r="FDW343" s="1"/>
      <c r="FDX343" s="1"/>
      <c r="FDY343" s="1"/>
      <c r="FDZ343" s="1"/>
      <c r="FEA343" s="1"/>
      <c r="FEB343" s="1"/>
      <c r="FEC343" s="1"/>
      <c r="FED343" s="1"/>
      <c r="FEE343" s="1"/>
      <c r="FEF343" s="1"/>
      <c r="FEG343" s="1"/>
      <c r="FEH343" s="1"/>
      <c r="FEI343" s="1"/>
      <c r="FEJ343" s="1"/>
      <c r="FEK343" s="1"/>
      <c r="FEL343" s="1"/>
      <c r="FEM343" s="1"/>
      <c r="FEN343" s="1"/>
      <c r="FEO343" s="1"/>
      <c r="FEP343" s="1"/>
      <c r="FEQ343" s="1"/>
      <c r="FER343" s="1"/>
      <c r="FES343" s="1"/>
      <c r="FET343" s="1"/>
      <c r="FEU343" s="1"/>
      <c r="FEV343" s="1"/>
      <c r="FEW343" s="1"/>
      <c r="FEX343" s="1"/>
      <c r="FEY343" s="1"/>
      <c r="FEZ343" s="1"/>
      <c r="FFA343" s="1"/>
      <c r="FFB343" s="1"/>
      <c r="FFC343" s="1"/>
      <c r="FFD343" s="1"/>
      <c r="FFE343" s="1"/>
      <c r="FFF343" s="1"/>
      <c r="FFG343" s="1"/>
      <c r="FFH343" s="1"/>
      <c r="FFI343" s="1"/>
      <c r="FFJ343" s="1"/>
      <c r="FFK343" s="1"/>
      <c r="FFL343" s="1"/>
      <c r="FFM343" s="1"/>
      <c r="FFN343" s="1"/>
      <c r="FFO343" s="1"/>
      <c r="FFP343" s="1"/>
      <c r="FFQ343" s="1"/>
      <c r="FFR343" s="1"/>
      <c r="FFS343" s="1"/>
      <c r="FFT343" s="1"/>
      <c r="FFU343" s="1"/>
      <c r="FFV343" s="1"/>
      <c r="FFW343" s="1"/>
      <c r="FFX343" s="1"/>
      <c r="FFY343" s="1"/>
      <c r="FFZ343" s="1"/>
      <c r="FGA343" s="1"/>
      <c r="FGB343" s="1"/>
      <c r="FGC343" s="1"/>
      <c r="FGD343" s="1"/>
      <c r="FGE343" s="1"/>
      <c r="FGF343" s="1"/>
      <c r="FGG343" s="1"/>
      <c r="FGH343" s="1"/>
      <c r="FGI343" s="1"/>
      <c r="FGJ343" s="1"/>
      <c r="FGK343" s="1"/>
      <c r="FGL343" s="1"/>
      <c r="FGM343" s="1"/>
      <c r="FGN343" s="1"/>
      <c r="FGO343" s="1"/>
      <c r="FGP343" s="1"/>
      <c r="FGQ343" s="1"/>
      <c r="FGR343" s="1"/>
      <c r="FGS343" s="1"/>
      <c r="FGT343" s="1"/>
      <c r="FGU343" s="1"/>
      <c r="FGV343" s="1"/>
      <c r="FGW343" s="1"/>
      <c r="FGX343" s="1"/>
      <c r="FGY343" s="1"/>
      <c r="FGZ343" s="1"/>
      <c r="FHA343" s="1"/>
      <c r="FHB343" s="1"/>
      <c r="FHC343" s="1"/>
      <c r="FHD343" s="1"/>
      <c r="FHE343" s="1"/>
      <c r="FHF343" s="1"/>
      <c r="FHG343" s="1"/>
      <c r="FHH343" s="1"/>
      <c r="FHI343" s="1"/>
      <c r="FHJ343" s="1"/>
      <c r="FHK343" s="1"/>
      <c r="FHL343" s="1"/>
      <c r="FHM343" s="1"/>
      <c r="FHN343" s="1"/>
      <c r="FHO343" s="1"/>
      <c r="FHP343" s="1"/>
      <c r="FHQ343" s="1"/>
      <c r="FHR343" s="1"/>
      <c r="FHS343" s="1"/>
      <c r="FHT343" s="1"/>
      <c r="FHU343" s="1"/>
      <c r="FHV343" s="1"/>
      <c r="FHW343" s="1"/>
      <c r="FHX343" s="1"/>
      <c r="FHY343" s="1"/>
      <c r="FHZ343" s="1"/>
      <c r="FIA343" s="1"/>
      <c r="FIB343" s="1"/>
      <c r="FIC343" s="1"/>
      <c r="FID343" s="1"/>
      <c r="FIE343" s="1"/>
      <c r="FIF343" s="1"/>
      <c r="FIG343" s="1"/>
      <c r="FIH343" s="1"/>
      <c r="FII343" s="1"/>
      <c r="FIJ343" s="1"/>
      <c r="FIK343" s="1"/>
      <c r="FIL343" s="1"/>
      <c r="FIM343" s="1"/>
      <c r="FIN343" s="1"/>
      <c r="FIO343" s="1"/>
      <c r="FIP343" s="1"/>
      <c r="FIQ343" s="1"/>
      <c r="FIR343" s="1"/>
      <c r="FIS343" s="1"/>
      <c r="FIT343" s="1"/>
      <c r="FIU343" s="1"/>
      <c r="FIV343" s="1"/>
      <c r="FIW343" s="1"/>
      <c r="FIX343" s="1"/>
      <c r="FIY343" s="1"/>
      <c r="FIZ343" s="1"/>
      <c r="FJA343" s="1"/>
      <c r="FJB343" s="1"/>
      <c r="FJC343" s="1"/>
      <c r="FJD343" s="1"/>
      <c r="FJE343" s="1"/>
      <c r="FJF343" s="1"/>
      <c r="FJG343" s="1"/>
      <c r="FJH343" s="1"/>
      <c r="FJI343" s="1"/>
      <c r="FJJ343" s="1"/>
      <c r="FJK343" s="1"/>
      <c r="FJL343" s="1"/>
      <c r="FJM343" s="1"/>
      <c r="FJN343" s="1"/>
      <c r="FJO343" s="1"/>
      <c r="FJP343" s="1"/>
      <c r="FJQ343" s="1"/>
      <c r="FJR343" s="1"/>
      <c r="FJS343" s="1"/>
      <c r="FJT343" s="1"/>
      <c r="FJU343" s="1"/>
      <c r="FJV343" s="1"/>
      <c r="FJW343" s="1"/>
      <c r="FJX343" s="1"/>
      <c r="FJY343" s="1"/>
      <c r="FJZ343" s="1"/>
      <c r="FKA343" s="1"/>
      <c r="FKB343" s="1"/>
      <c r="FKC343" s="1"/>
      <c r="FKD343" s="1"/>
      <c r="FKE343" s="1"/>
      <c r="FKF343" s="1"/>
      <c r="FKG343" s="1"/>
      <c r="FKH343" s="1"/>
      <c r="FKI343" s="1"/>
      <c r="FKJ343" s="1"/>
      <c r="FKK343" s="1"/>
      <c r="FKL343" s="1"/>
      <c r="FKM343" s="1"/>
      <c r="FKN343" s="1"/>
      <c r="FKO343" s="1"/>
      <c r="FKP343" s="1"/>
      <c r="FKQ343" s="1"/>
      <c r="FKR343" s="1"/>
      <c r="FKS343" s="1"/>
      <c r="FKT343" s="1"/>
      <c r="FKU343" s="1"/>
      <c r="FKV343" s="1"/>
      <c r="FKW343" s="1"/>
      <c r="FKX343" s="1"/>
      <c r="FKY343" s="1"/>
      <c r="FKZ343" s="1"/>
      <c r="FLA343" s="1"/>
      <c r="FLB343" s="1"/>
      <c r="FLC343" s="1"/>
      <c r="FLD343" s="1"/>
      <c r="FLE343" s="1"/>
      <c r="FLF343" s="1"/>
      <c r="FLG343" s="1"/>
      <c r="FLH343" s="1"/>
      <c r="FLI343" s="1"/>
      <c r="FLJ343" s="1"/>
      <c r="FLK343" s="1"/>
      <c r="FLL343" s="1"/>
      <c r="FLM343" s="1"/>
      <c r="FLN343" s="1"/>
      <c r="FLO343" s="1"/>
      <c r="FLP343" s="1"/>
      <c r="FLQ343" s="1"/>
      <c r="FLR343" s="1"/>
      <c r="FLS343" s="1"/>
      <c r="FLT343" s="1"/>
      <c r="FLU343" s="1"/>
      <c r="FLV343" s="1"/>
      <c r="FLW343" s="1"/>
      <c r="FLX343" s="1"/>
      <c r="FLY343" s="1"/>
      <c r="FLZ343" s="1"/>
      <c r="FMA343" s="1"/>
      <c r="FMB343" s="1"/>
      <c r="FMC343" s="1"/>
      <c r="FMD343" s="1"/>
      <c r="FME343" s="1"/>
      <c r="FMF343" s="1"/>
      <c r="FMG343" s="1"/>
      <c r="FMH343" s="1"/>
      <c r="FMI343" s="1"/>
      <c r="FMJ343" s="1"/>
      <c r="FMK343" s="1"/>
      <c r="FML343" s="1"/>
      <c r="FMM343" s="1"/>
      <c r="FMN343" s="1"/>
      <c r="FMO343" s="1"/>
      <c r="FMP343" s="1"/>
      <c r="FMQ343" s="1"/>
      <c r="FMR343" s="1"/>
      <c r="FMS343" s="1"/>
      <c r="FMT343" s="1"/>
      <c r="FMU343" s="1"/>
      <c r="FMV343" s="1"/>
      <c r="FMW343" s="1"/>
      <c r="FMX343" s="1"/>
      <c r="FMY343" s="1"/>
      <c r="FMZ343" s="1"/>
      <c r="FNA343" s="1"/>
      <c r="FNB343" s="1"/>
      <c r="FNC343" s="1"/>
      <c r="FND343" s="1"/>
      <c r="FNE343" s="1"/>
      <c r="FNF343" s="1"/>
      <c r="FNG343" s="1"/>
      <c r="FNH343" s="1"/>
      <c r="FNI343" s="1"/>
      <c r="FNJ343" s="1"/>
      <c r="FNK343" s="1"/>
      <c r="FNL343" s="1"/>
      <c r="FNM343" s="1"/>
      <c r="FNN343" s="1"/>
      <c r="FNO343" s="1"/>
      <c r="FNP343" s="1"/>
      <c r="FNQ343" s="1"/>
      <c r="FNR343" s="1"/>
      <c r="FNS343" s="1"/>
      <c r="FNT343" s="1"/>
      <c r="FNU343" s="1"/>
      <c r="FNV343" s="1"/>
      <c r="FNW343" s="1"/>
      <c r="FNX343" s="1"/>
      <c r="FNY343" s="1"/>
      <c r="FNZ343" s="1"/>
      <c r="FOA343" s="1"/>
      <c r="FOB343" s="1"/>
      <c r="FOC343" s="1"/>
      <c r="FOD343" s="1"/>
      <c r="FOE343" s="1"/>
      <c r="FOF343" s="1"/>
      <c r="FOG343" s="1"/>
      <c r="FOH343" s="1"/>
      <c r="FOI343" s="1"/>
      <c r="FOJ343" s="1"/>
      <c r="FOK343" s="1"/>
      <c r="FOL343" s="1"/>
      <c r="FOM343" s="1"/>
      <c r="FON343" s="1"/>
      <c r="FOO343" s="1"/>
      <c r="FOP343" s="1"/>
      <c r="FOQ343" s="1"/>
      <c r="FOR343" s="1"/>
      <c r="FOS343" s="1"/>
      <c r="FOT343" s="1"/>
      <c r="FOU343" s="1"/>
      <c r="FOV343" s="1"/>
      <c r="FOW343" s="1"/>
      <c r="FOX343" s="1"/>
      <c r="FOY343" s="1"/>
      <c r="FOZ343" s="1"/>
      <c r="FPA343" s="1"/>
      <c r="FPB343" s="1"/>
      <c r="FPC343" s="1"/>
      <c r="FPD343" s="1"/>
      <c r="FPE343" s="1"/>
      <c r="FPF343" s="1"/>
      <c r="FPG343" s="1"/>
      <c r="FPH343" s="1"/>
      <c r="FPI343" s="1"/>
      <c r="FPJ343" s="1"/>
      <c r="FPK343" s="1"/>
      <c r="FPL343" s="1"/>
      <c r="FPM343" s="1"/>
      <c r="FPN343" s="1"/>
      <c r="FPO343" s="1"/>
      <c r="FPP343" s="1"/>
      <c r="FPQ343" s="1"/>
      <c r="FPR343" s="1"/>
      <c r="FPS343" s="1"/>
      <c r="FPT343" s="1"/>
      <c r="FPU343" s="1"/>
      <c r="FPV343" s="1"/>
      <c r="FPW343" s="1"/>
      <c r="FPX343" s="1"/>
      <c r="FPY343" s="1"/>
      <c r="FPZ343" s="1"/>
      <c r="FQA343" s="1"/>
      <c r="FQB343" s="1"/>
      <c r="FQC343" s="1"/>
      <c r="FQD343" s="1"/>
      <c r="FQE343" s="1"/>
      <c r="FQF343" s="1"/>
      <c r="FQG343" s="1"/>
      <c r="FQH343" s="1"/>
      <c r="FQI343" s="1"/>
      <c r="FQJ343" s="1"/>
      <c r="FQK343" s="1"/>
      <c r="FQL343" s="1"/>
      <c r="FQM343" s="1"/>
      <c r="FQN343" s="1"/>
      <c r="FQO343" s="1"/>
      <c r="FQP343" s="1"/>
      <c r="FQQ343" s="1"/>
      <c r="FQR343" s="1"/>
      <c r="FQS343" s="1"/>
      <c r="FQT343" s="1"/>
      <c r="FQU343" s="1"/>
      <c r="FQV343" s="1"/>
      <c r="FQW343" s="1"/>
      <c r="FQX343" s="1"/>
      <c r="FQY343" s="1"/>
      <c r="FQZ343" s="1"/>
      <c r="FRA343" s="1"/>
      <c r="FRB343" s="1"/>
      <c r="FRC343" s="1"/>
      <c r="FRD343" s="1"/>
      <c r="FRE343" s="1"/>
      <c r="FRF343" s="1"/>
      <c r="FRG343" s="1"/>
      <c r="FRH343" s="1"/>
      <c r="FRI343" s="1"/>
      <c r="FRJ343" s="1"/>
      <c r="FRK343" s="1"/>
      <c r="FRL343" s="1"/>
      <c r="FRM343" s="1"/>
      <c r="FRN343" s="1"/>
      <c r="FRO343" s="1"/>
      <c r="FRP343" s="1"/>
      <c r="FRQ343" s="1"/>
      <c r="FRR343" s="1"/>
      <c r="FRS343" s="1"/>
      <c r="FRT343" s="1"/>
      <c r="FRU343" s="1"/>
      <c r="FRV343" s="1"/>
      <c r="FRW343" s="1"/>
      <c r="FRX343" s="1"/>
      <c r="FRY343" s="1"/>
      <c r="FRZ343" s="1"/>
      <c r="FSA343" s="1"/>
      <c r="FSB343" s="1"/>
      <c r="FSC343" s="1"/>
      <c r="FSD343" s="1"/>
      <c r="FSE343" s="1"/>
      <c r="FSF343" s="1"/>
      <c r="FSG343" s="1"/>
      <c r="FSH343" s="1"/>
      <c r="FSI343" s="1"/>
      <c r="FSJ343" s="1"/>
      <c r="FSK343" s="1"/>
      <c r="FSL343" s="1"/>
      <c r="FSM343" s="1"/>
      <c r="FSN343" s="1"/>
      <c r="FSO343" s="1"/>
      <c r="FSP343" s="1"/>
      <c r="FSQ343" s="1"/>
      <c r="FSR343" s="1"/>
      <c r="FSS343" s="1"/>
      <c r="FST343" s="1"/>
      <c r="FSU343" s="1"/>
      <c r="FSV343" s="1"/>
      <c r="FSW343" s="1"/>
      <c r="FSX343" s="1"/>
      <c r="FSY343" s="1"/>
      <c r="FSZ343" s="1"/>
      <c r="FTA343" s="1"/>
      <c r="FTB343" s="1"/>
      <c r="FTC343" s="1"/>
      <c r="FTD343" s="1"/>
      <c r="FTE343" s="1"/>
      <c r="FTF343" s="1"/>
      <c r="FTG343" s="1"/>
      <c r="FTH343" s="1"/>
      <c r="FTI343" s="1"/>
      <c r="FTJ343" s="1"/>
      <c r="FTK343" s="1"/>
      <c r="FTL343" s="1"/>
      <c r="FTM343" s="1"/>
      <c r="FTN343" s="1"/>
      <c r="FTO343" s="1"/>
      <c r="FTP343" s="1"/>
      <c r="FTQ343" s="1"/>
      <c r="FTR343" s="1"/>
      <c r="FTS343" s="1"/>
      <c r="FTT343" s="1"/>
      <c r="FTU343" s="1"/>
      <c r="FTV343" s="1"/>
      <c r="FTW343" s="1"/>
      <c r="FTX343" s="1"/>
      <c r="FTY343" s="1"/>
      <c r="FTZ343" s="1"/>
      <c r="FUA343" s="1"/>
      <c r="FUB343" s="1"/>
      <c r="FUC343" s="1"/>
      <c r="FUD343" s="1"/>
      <c r="FUE343" s="1"/>
      <c r="FUF343" s="1"/>
      <c r="FUG343" s="1"/>
      <c r="FUH343" s="1"/>
      <c r="FUI343" s="1"/>
      <c r="FUJ343" s="1"/>
      <c r="FUK343" s="1"/>
      <c r="FUL343" s="1"/>
      <c r="FUM343" s="1"/>
      <c r="FUN343" s="1"/>
      <c r="FUO343" s="1"/>
      <c r="FUP343" s="1"/>
      <c r="FUQ343" s="1"/>
      <c r="FUR343" s="1"/>
      <c r="FUS343" s="1"/>
      <c r="FUT343" s="1"/>
      <c r="FUU343" s="1"/>
      <c r="FUV343" s="1"/>
      <c r="FUW343" s="1"/>
      <c r="FUX343" s="1"/>
      <c r="FUY343" s="1"/>
      <c r="FUZ343" s="1"/>
      <c r="FVA343" s="1"/>
      <c r="FVB343" s="1"/>
      <c r="FVC343" s="1"/>
      <c r="FVD343" s="1"/>
      <c r="FVE343" s="1"/>
      <c r="FVF343" s="1"/>
      <c r="FVG343" s="1"/>
      <c r="FVH343" s="1"/>
      <c r="FVI343" s="1"/>
      <c r="FVJ343" s="1"/>
      <c r="FVK343" s="1"/>
      <c r="FVL343" s="1"/>
      <c r="FVM343" s="1"/>
      <c r="FVN343" s="1"/>
      <c r="FVO343" s="1"/>
      <c r="FVP343" s="1"/>
      <c r="FVQ343" s="1"/>
      <c r="FVR343" s="1"/>
      <c r="FVS343" s="1"/>
      <c r="FVT343" s="1"/>
      <c r="FVU343" s="1"/>
      <c r="FVV343" s="1"/>
      <c r="FVW343" s="1"/>
      <c r="FVX343" s="1"/>
      <c r="FVY343" s="1"/>
      <c r="FVZ343" s="1"/>
      <c r="FWA343" s="1"/>
      <c r="FWB343" s="1"/>
      <c r="FWC343" s="1"/>
      <c r="FWD343" s="1"/>
      <c r="FWE343" s="1"/>
      <c r="FWF343" s="1"/>
      <c r="FWG343" s="1"/>
      <c r="FWH343" s="1"/>
      <c r="FWI343" s="1"/>
      <c r="FWJ343" s="1"/>
      <c r="FWK343" s="1"/>
      <c r="FWL343" s="1"/>
      <c r="FWM343" s="1"/>
      <c r="FWN343" s="1"/>
      <c r="FWO343" s="1"/>
      <c r="FWP343" s="1"/>
      <c r="FWQ343" s="1"/>
      <c r="FWR343" s="1"/>
      <c r="FWS343" s="1"/>
      <c r="FWT343" s="1"/>
      <c r="FWU343" s="1"/>
      <c r="FWV343" s="1"/>
      <c r="FWW343" s="1"/>
      <c r="FWX343" s="1"/>
      <c r="FWY343" s="1"/>
      <c r="FWZ343" s="1"/>
      <c r="FXA343" s="1"/>
      <c r="FXB343" s="1"/>
      <c r="FXC343" s="1"/>
      <c r="FXD343" s="1"/>
      <c r="FXE343" s="1"/>
      <c r="FXF343" s="1"/>
      <c r="FXG343" s="1"/>
      <c r="FXH343" s="1"/>
      <c r="FXI343" s="1"/>
      <c r="FXJ343" s="1"/>
      <c r="FXK343" s="1"/>
      <c r="FXL343" s="1"/>
      <c r="FXM343" s="1"/>
      <c r="FXN343" s="1"/>
      <c r="FXO343" s="1"/>
      <c r="FXP343" s="1"/>
      <c r="FXQ343" s="1"/>
      <c r="FXR343" s="1"/>
      <c r="FXS343" s="1"/>
      <c r="FXT343" s="1"/>
      <c r="FXU343" s="1"/>
      <c r="FXV343" s="1"/>
      <c r="FXW343" s="1"/>
      <c r="FXX343" s="1"/>
      <c r="FXY343" s="1"/>
      <c r="FXZ343" s="1"/>
      <c r="FYA343" s="1"/>
      <c r="FYB343" s="1"/>
      <c r="FYC343" s="1"/>
      <c r="FYD343" s="1"/>
      <c r="FYE343" s="1"/>
      <c r="FYF343" s="1"/>
      <c r="FYG343" s="1"/>
      <c r="FYH343" s="1"/>
      <c r="FYI343" s="1"/>
      <c r="FYJ343" s="1"/>
      <c r="FYK343" s="1"/>
      <c r="FYL343" s="1"/>
      <c r="FYM343" s="1"/>
      <c r="FYN343" s="1"/>
      <c r="FYO343" s="1"/>
      <c r="FYP343" s="1"/>
      <c r="FYQ343" s="1"/>
      <c r="FYR343" s="1"/>
      <c r="FYS343" s="1"/>
      <c r="FYT343" s="1"/>
      <c r="FYU343" s="1"/>
      <c r="FYV343" s="1"/>
      <c r="FYW343" s="1"/>
      <c r="FYX343" s="1"/>
      <c r="FYY343" s="1"/>
      <c r="FYZ343" s="1"/>
      <c r="FZA343" s="1"/>
      <c r="FZB343" s="1"/>
      <c r="FZC343" s="1"/>
      <c r="FZD343" s="1"/>
      <c r="FZE343" s="1"/>
      <c r="FZF343" s="1"/>
      <c r="FZG343" s="1"/>
      <c r="FZH343" s="1"/>
      <c r="FZI343" s="1"/>
      <c r="FZJ343" s="1"/>
      <c r="FZK343" s="1"/>
      <c r="FZL343" s="1"/>
      <c r="FZM343" s="1"/>
      <c r="FZN343" s="1"/>
      <c r="FZO343" s="1"/>
      <c r="FZP343" s="1"/>
      <c r="FZQ343" s="1"/>
      <c r="FZR343" s="1"/>
      <c r="FZS343" s="1"/>
      <c r="FZT343" s="1"/>
      <c r="FZU343" s="1"/>
      <c r="FZV343" s="1"/>
      <c r="FZW343" s="1"/>
      <c r="FZX343" s="1"/>
      <c r="FZY343" s="1"/>
      <c r="FZZ343" s="1"/>
      <c r="GAA343" s="1"/>
      <c r="GAB343" s="1"/>
      <c r="GAC343" s="1"/>
      <c r="GAD343" s="1"/>
      <c r="GAE343" s="1"/>
      <c r="GAF343" s="1"/>
      <c r="GAG343" s="1"/>
      <c r="GAH343" s="1"/>
      <c r="GAI343" s="1"/>
      <c r="GAJ343" s="1"/>
      <c r="GAK343" s="1"/>
      <c r="GAL343" s="1"/>
      <c r="GAM343" s="1"/>
      <c r="GAN343" s="1"/>
      <c r="GAO343" s="1"/>
      <c r="GAP343" s="1"/>
      <c r="GAQ343" s="1"/>
      <c r="GAR343" s="1"/>
      <c r="GAS343" s="1"/>
      <c r="GAT343" s="1"/>
      <c r="GAU343" s="1"/>
      <c r="GAV343" s="1"/>
      <c r="GAW343" s="1"/>
      <c r="GAX343" s="1"/>
      <c r="GAY343" s="1"/>
      <c r="GAZ343" s="1"/>
      <c r="GBA343" s="1"/>
      <c r="GBB343" s="1"/>
      <c r="GBC343" s="1"/>
      <c r="GBD343" s="1"/>
      <c r="GBE343" s="1"/>
      <c r="GBF343" s="1"/>
      <c r="GBG343" s="1"/>
      <c r="GBH343" s="1"/>
      <c r="GBI343" s="1"/>
      <c r="GBJ343" s="1"/>
      <c r="GBK343" s="1"/>
      <c r="GBL343" s="1"/>
      <c r="GBM343" s="1"/>
      <c r="GBN343" s="1"/>
      <c r="GBO343" s="1"/>
      <c r="GBP343" s="1"/>
      <c r="GBQ343" s="1"/>
      <c r="GBR343" s="1"/>
      <c r="GBS343" s="1"/>
      <c r="GBT343" s="1"/>
      <c r="GBU343" s="1"/>
      <c r="GBV343" s="1"/>
      <c r="GBW343" s="1"/>
      <c r="GBX343" s="1"/>
      <c r="GBY343" s="1"/>
      <c r="GBZ343" s="1"/>
      <c r="GCA343" s="1"/>
      <c r="GCB343" s="1"/>
      <c r="GCC343" s="1"/>
      <c r="GCD343" s="1"/>
      <c r="GCE343" s="1"/>
      <c r="GCF343" s="1"/>
      <c r="GCG343" s="1"/>
      <c r="GCH343" s="1"/>
      <c r="GCI343" s="1"/>
      <c r="GCJ343" s="1"/>
      <c r="GCK343" s="1"/>
      <c r="GCL343" s="1"/>
      <c r="GCM343" s="1"/>
      <c r="GCN343" s="1"/>
      <c r="GCO343" s="1"/>
      <c r="GCP343" s="1"/>
      <c r="GCQ343" s="1"/>
      <c r="GCR343" s="1"/>
      <c r="GCS343" s="1"/>
      <c r="GCT343" s="1"/>
      <c r="GCU343" s="1"/>
      <c r="GCV343" s="1"/>
      <c r="GCW343" s="1"/>
      <c r="GCX343" s="1"/>
      <c r="GCY343" s="1"/>
      <c r="GCZ343" s="1"/>
      <c r="GDA343" s="1"/>
      <c r="GDB343" s="1"/>
      <c r="GDC343" s="1"/>
      <c r="GDD343" s="1"/>
      <c r="GDE343" s="1"/>
      <c r="GDF343" s="1"/>
      <c r="GDG343" s="1"/>
      <c r="GDH343" s="1"/>
      <c r="GDI343" s="1"/>
      <c r="GDJ343" s="1"/>
      <c r="GDK343" s="1"/>
      <c r="GDL343" s="1"/>
      <c r="GDM343" s="1"/>
      <c r="GDN343" s="1"/>
      <c r="GDO343" s="1"/>
      <c r="GDP343" s="1"/>
      <c r="GDQ343" s="1"/>
      <c r="GDR343" s="1"/>
      <c r="GDS343" s="1"/>
      <c r="GDT343" s="1"/>
      <c r="GDU343" s="1"/>
      <c r="GDV343" s="1"/>
      <c r="GDW343" s="1"/>
      <c r="GDX343" s="1"/>
      <c r="GDY343" s="1"/>
      <c r="GDZ343" s="1"/>
      <c r="GEA343" s="1"/>
      <c r="GEB343" s="1"/>
      <c r="GEC343" s="1"/>
      <c r="GED343" s="1"/>
      <c r="GEE343" s="1"/>
      <c r="GEF343" s="1"/>
      <c r="GEG343" s="1"/>
      <c r="GEH343" s="1"/>
      <c r="GEI343" s="1"/>
      <c r="GEJ343" s="1"/>
      <c r="GEK343" s="1"/>
      <c r="GEL343" s="1"/>
      <c r="GEM343" s="1"/>
      <c r="GEN343" s="1"/>
      <c r="GEO343" s="1"/>
      <c r="GEP343" s="1"/>
      <c r="GEQ343" s="1"/>
      <c r="GER343" s="1"/>
      <c r="GES343" s="1"/>
      <c r="GET343" s="1"/>
      <c r="GEU343" s="1"/>
      <c r="GEV343" s="1"/>
      <c r="GEW343" s="1"/>
      <c r="GEX343" s="1"/>
      <c r="GEY343" s="1"/>
      <c r="GEZ343" s="1"/>
      <c r="GFA343" s="1"/>
      <c r="GFB343" s="1"/>
      <c r="GFC343" s="1"/>
      <c r="GFD343" s="1"/>
      <c r="GFE343" s="1"/>
      <c r="GFF343" s="1"/>
      <c r="GFG343" s="1"/>
      <c r="GFH343" s="1"/>
      <c r="GFI343" s="1"/>
      <c r="GFJ343" s="1"/>
      <c r="GFK343" s="1"/>
      <c r="GFL343" s="1"/>
      <c r="GFM343" s="1"/>
      <c r="GFN343" s="1"/>
      <c r="GFO343" s="1"/>
      <c r="GFP343" s="1"/>
      <c r="GFQ343" s="1"/>
      <c r="GFR343" s="1"/>
      <c r="GFS343" s="1"/>
      <c r="GFT343" s="1"/>
      <c r="GFU343" s="1"/>
      <c r="GFV343" s="1"/>
      <c r="GFW343" s="1"/>
      <c r="GFX343" s="1"/>
      <c r="GFY343" s="1"/>
      <c r="GFZ343" s="1"/>
      <c r="GGA343" s="1"/>
      <c r="GGB343" s="1"/>
      <c r="GGC343" s="1"/>
      <c r="GGD343" s="1"/>
      <c r="GGE343" s="1"/>
      <c r="GGF343" s="1"/>
      <c r="GGG343" s="1"/>
      <c r="GGH343" s="1"/>
      <c r="GGI343" s="1"/>
      <c r="GGJ343" s="1"/>
      <c r="GGK343" s="1"/>
      <c r="GGL343" s="1"/>
      <c r="GGM343" s="1"/>
      <c r="GGN343" s="1"/>
      <c r="GGO343" s="1"/>
      <c r="GGP343" s="1"/>
      <c r="GGQ343" s="1"/>
      <c r="GGR343" s="1"/>
      <c r="GGS343" s="1"/>
      <c r="GGT343" s="1"/>
      <c r="GGU343" s="1"/>
      <c r="GGV343" s="1"/>
      <c r="GGW343" s="1"/>
      <c r="GGX343" s="1"/>
      <c r="GGY343" s="1"/>
      <c r="GGZ343" s="1"/>
      <c r="GHA343" s="1"/>
      <c r="GHB343" s="1"/>
      <c r="GHC343" s="1"/>
      <c r="GHD343" s="1"/>
      <c r="GHE343" s="1"/>
      <c r="GHF343" s="1"/>
      <c r="GHG343" s="1"/>
      <c r="GHH343" s="1"/>
      <c r="GHI343" s="1"/>
      <c r="GHJ343" s="1"/>
      <c r="GHK343" s="1"/>
      <c r="GHL343" s="1"/>
      <c r="GHM343" s="1"/>
      <c r="GHN343" s="1"/>
      <c r="GHO343" s="1"/>
      <c r="GHP343" s="1"/>
      <c r="GHQ343" s="1"/>
      <c r="GHR343" s="1"/>
      <c r="GHS343" s="1"/>
      <c r="GHT343" s="1"/>
      <c r="GHU343" s="1"/>
      <c r="GHV343" s="1"/>
      <c r="GHW343" s="1"/>
      <c r="GHX343" s="1"/>
      <c r="GHY343" s="1"/>
      <c r="GHZ343" s="1"/>
      <c r="GIA343" s="1"/>
      <c r="GIB343" s="1"/>
      <c r="GIC343" s="1"/>
      <c r="GID343" s="1"/>
      <c r="GIE343" s="1"/>
      <c r="GIF343" s="1"/>
      <c r="GIG343" s="1"/>
      <c r="GIH343" s="1"/>
      <c r="GII343" s="1"/>
      <c r="GIJ343" s="1"/>
      <c r="GIK343" s="1"/>
      <c r="GIL343" s="1"/>
      <c r="GIM343" s="1"/>
      <c r="GIN343" s="1"/>
      <c r="GIO343" s="1"/>
      <c r="GIP343" s="1"/>
      <c r="GIQ343" s="1"/>
      <c r="GIR343" s="1"/>
      <c r="GIS343" s="1"/>
      <c r="GIT343" s="1"/>
      <c r="GIU343" s="1"/>
      <c r="GIV343" s="1"/>
      <c r="GIW343" s="1"/>
      <c r="GIX343" s="1"/>
      <c r="GIY343" s="1"/>
      <c r="GIZ343" s="1"/>
      <c r="GJA343" s="1"/>
      <c r="GJB343" s="1"/>
      <c r="GJC343" s="1"/>
      <c r="GJD343" s="1"/>
      <c r="GJE343" s="1"/>
      <c r="GJF343" s="1"/>
      <c r="GJG343" s="1"/>
      <c r="GJH343" s="1"/>
      <c r="GJI343" s="1"/>
      <c r="GJJ343" s="1"/>
      <c r="GJK343" s="1"/>
      <c r="GJL343" s="1"/>
      <c r="GJM343" s="1"/>
      <c r="GJN343" s="1"/>
      <c r="GJO343" s="1"/>
      <c r="GJP343" s="1"/>
      <c r="GJQ343" s="1"/>
      <c r="GJR343" s="1"/>
      <c r="GJS343" s="1"/>
      <c r="GJT343" s="1"/>
      <c r="GJU343" s="1"/>
      <c r="GJV343" s="1"/>
      <c r="GJW343" s="1"/>
      <c r="GJX343" s="1"/>
      <c r="GJY343" s="1"/>
      <c r="GJZ343" s="1"/>
      <c r="GKA343" s="1"/>
      <c r="GKB343" s="1"/>
      <c r="GKC343" s="1"/>
      <c r="GKD343" s="1"/>
      <c r="GKE343" s="1"/>
      <c r="GKF343" s="1"/>
      <c r="GKG343" s="1"/>
      <c r="GKH343" s="1"/>
      <c r="GKI343" s="1"/>
      <c r="GKJ343" s="1"/>
      <c r="GKK343" s="1"/>
      <c r="GKL343" s="1"/>
      <c r="GKM343" s="1"/>
      <c r="GKN343" s="1"/>
      <c r="GKO343" s="1"/>
      <c r="GKP343" s="1"/>
      <c r="GKQ343" s="1"/>
      <c r="GKR343" s="1"/>
      <c r="GKS343" s="1"/>
      <c r="GKT343" s="1"/>
      <c r="GKU343" s="1"/>
      <c r="GKV343" s="1"/>
      <c r="GKW343" s="1"/>
      <c r="GKX343" s="1"/>
      <c r="GKY343" s="1"/>
      <c r="GKZ343" s="1"/>
      <c r="GLA343" s="1"/>
      <c r="GLB343" s="1"/>
      <c r="GLC343" s="1"/>
      <c r="GLD343" s="1"/>
      <c r="GLE343" s="1"/>
      <c r="GLF343" s="1"/>
      <c r="GLG343" s="1"/>
      <c r="GLH343" s="1"/>
      <c r="GLI343" s="1"/>
      <c r="GLJ343" s="1"/>
      <c r="GLK343" s="1"/>
      <c r="GLL343" s="1"/>
      <c r="GLM343" s="1"/>
      <c r="GLN343" s="1"/>
      <c r="GLO343" s="1"/>
      <c r="GLP343" s="1"/>
      <c r="GLQ343" s="1"/>
      <c r="GLR343" s="1"/>
      <c r="GLS343" s="1"/>
      <c r="GLT343" s="1"/>
      <c r="GLU343" s="1"/>
      <c r="GLV343" s="1"/>
      <c r="GLW343" s="1"/>
      <c r="GLX343" s="1"/>
      <c r="GLY343" s="1"/>
      <c r="GLZ343" s="1"/>
      <c r="GMA343" s="1"/>
      <c r="GMB343" s="1"/>
      <c r="GMC343" s="1"/>
      <c r="GMD343" s="1"/>
      <c r="GME343" s="1"/>
      <c r="GMF343" s="1"/>
      <c r="GMG343" s="1"/>
      <c r="GMH343" s="1"/>
      <c r="GMI343" s="1"/>
      <c r="GMJ343" s="1"/>
      <c r="GMK343" s="1"/>
      <c r="GML343" s="1"/>
      <c r="GMM343" s="1"/>
      <c r="GMN343" s="1"/>
      <c r="GMO343" s="1"/>
      <c r="GMP343" s="1"/>
      <c r="GMQ343" s="1"/>
      <c r="GMR343" s="1"/>
      <c r="GMS343" s="1"/>
      <c r="GMT343" s="1"/>
      <c r="GMU343" s="1"/>
      <c r="GMV343" s="1"/>
      <c r="GMW343" s="1"/>
      <c r="GMX343" s="1"/>
      <c r="GMY343" s="1"/>
      <c r="GMZ343" s="1"/>
      <c r="GNA343" s="1"/>
      <c r="GNB343" s="1"/>
      <c r="GNC343" s="1"/>
      <c r="GND343" s="1"/>
      <c r="GNE343" s="1"/>
      <c r="GNF343" s="1"/>
      <c r="GNG343" s="1"/>
      <c r="GNH343" s="1"/>
      <c r="GNI343" s="1"/>
      <c r="GNJ343" s="1"/>
      <c r="GNK343" s="1"/>
      <c r="GNL343" s="1"/>
      <c r="GNM343" s="1"/>
      <c r="GNN343" s="1"/>
      <c r="GNO343" s="1"/>
      <c r="GNP343" s="1"/>
      <c r="GNQ343" s="1"/>
      <c r="GNR343" s="1"/>
      <c r="GNS343" s="1"/>
      <c r="GNT343" s="1"/>
      <c r="GNU343" s="1"/>
      <c r="GNV343" s="1"/>
      <c r="GNW343" s="1"/>
      <c r="GNX343" s="1"/>
      <c r="GNY343" s="1"/>
      <c r="GNZ343" s="1"/>
      <c r="GOA343" s="1"/>
      <c r="GOB343" s="1"/>
      <c r="GOC343" s="1"/>
      <c r="GOD343" s="1"/>
      <c r="GOE343" s="1"/>
      <c r="GOF343" s="1"/>
      <c r="GOG343" s="1"/>
      <c r="GOH343" s="1"/>
      <c r="GOI343" s="1"/>
      <c r="GOJ343" s="1"/>
      <c r="GOK343" s="1"/>
      <c r="GOL343" s="1"/>
      <c r="GOM343" s="1"/>
      <c r="GON343" s="1"/>
      <c r="GOO343" s="1"/>
      <c r="GOP343" s="1"/>
      <c r="GOQ343" s="1"/>
      <c r="GOR343" s="1"/>
      <c r="GOS343" s="1"/>
      <c r="GOT343" s="1"/>
      <c r="GOU343" s="1"/>
      <c r="GOV343" s="1"/>
      <c r="GOW343" s="1"/>
      <c r="GOX343" s="1"/>
      <c r="GOY343" s="1"/>
      <c r="GOZ343" s="1"/>
      <c r="GPA343" s="1"/>
      <c r="GPB343" s="1"/>
      <c r="GPC343" s="1"/>
      <c r="GPD343" s="1"/>
      <c r="GPE343" s="1"/>
      <c r="GPF343" s="1"/>
      <c r="GPG343" s="1"/>
      <c r="GPH343" s="1"/>
      <c r="GPI343" s="1"/>
      <c r="GPJ343" s="1"/>
      <c r="GPK343" s="1"/>
      <c r="GPL343" s="1"/>
      <c r="GPM343" s="1"/>
      <c r="GPN343" s="1"/>
      <c r="GPO343" s="1"/>
      <c r="GPP343" s="1"/>
      <c r="GPQ343" s="1"/>
      <c r="GPR343" s="1"/>
      <c r="GPS343" s="1"/>
      <c r="GPT343" s="1"/>
      <c r="GPU343" s="1"/>
      <c r="GPV343" s="1"/>
      <c r="GPW343" s="1"/>
      <c r="GPX343" s="1"/>
      <c r="GPY343" s="1"/>
      <c r="GPZ343" s="1"/>
      <c r="GQA343" s="1"/>
      <c r="GQB343" s="1"/>
      <c r="GQC343" s="1"/>
      <c r="GQD343" s="1"/>
      <c r="GQE343" s="1"/>
      <c r="GQF343" s="1"/>
      <c r="GQG343" s="1"/>
      <c r="GQH343" s="1"/>
      <c r="GQI343" s="1"/>
      <c r="GQJ343" s="1"/>
      <c r="GQK343" s="1"/>
      <c r="GQL343" s="1"/>
      <c r="GQM343" s="1"/>
      <c r="GQN343" s="1"/>
      <c r="GQO343" s="1"/>
      <c r="GQP343" s="1"/>
      <c r="GQQ343" s="1"/>
      <c r="GQR343" s="1"/>
      <c r="GQS343" s="1"/>
      <c r="GQT343" s="1"/>
      <c r="GQU343" s="1"/>
      <c r="GQV343" s="1"/>
      <c r="GQW343" s="1"/>
      <c r="GQX343" s="1"/>
      <c r="GQY343" s="1"/>
      <c r="GQZ343" s="1"/>
      <c r="GRA343" s="1"/>
      <c r="GRB343" s="1"/>
      <c r="GRC343" s="1"/>
      <c r="GRD343" s="1"/>
      <c r="GRE343" s="1"/>
      <c r="GRF343" s="1"/>
      <c r="GRG343" s="1"/>
      <c r="GRH343" s="1"/>
      <c r="GRI343" s="1"/>
      <c r="GRJ343" s="1"/>
      <c r="GRK343" s="1"/>
      <c r="GRL343" s="1"/>
      <c r="GRM343" s="1"/>
      <c r="GRN343" s="1"/>
      <c r="GRO343" s="1"/>
      <c r="GRP343" s="1"/>
      <c r="GRQ343" s="1"/>
      <c r="GRR343" s="1"/>
      <c r="GRS343" s="1"/>
      <c r="GRT343" s="1"/>
      <c r="GRU343" s="1"/>
      <c r="GRV343" s="1"/>
      <c r="GRW343" s="1"/>
      <c r="GRX343" s="1"/>
      <c r="GRY343" s="1"/>
      <c r="GRZ343" s="1"/>
      <c r="GSA343" s="1"/>
      <c r="GSB343" s="1"/>
      <c r="GSC343" s="1"/>
      <c r="GSD343" s="1"/>
      <c r="GSE343" s="1"/>
      <c r="GSF343" s="1"/>
      <c r="GSG343" s="1"/>
      <c r="GSH343" s="1"/>
      <c r="GSI343" s="1"/>
      <c r="GSJ343" s="1"/>
      <c r="GSK343" s="1"/>
      <c r="GSL343" s="1"/>
      <c r="GSM343" s="1"/>
      <c r="GSN343" s="1"/>
      <c r="GSO343" s="1"/>
      <c r="GSP343" s="1"/>
      <c r="GSQ343" s="1"/>
      <c r="GSR343" s="1"/>
      <c r="GSS343" s="1"/>
      <c r="GST343" s="1"/>
      <c r="GSU343" s="1"/>
      <c r="GSV343" s="1"/>
      <c r="GSW343" s="1"/>
      <c r="GSX343" s="1"/>
      <c r="GSY343" s="1"/>
      <c r="GSZ343" s="1"/>
      <c r="GTA343" s="1"/>
      <c r="GTB343" s="1"/>
      <c r="GTC343" s="1"/>
      <c r="GTD343" s="1"/>
      <c r="GTE343" s="1"/>
      <c r="GTF343" s="1"/>
      <c r="GTG343" s="1"/>
      <c r="GTH343" s="1"/>
      <c r="GTI343" s="1"/>
      <c r="GTJ343" s="1"/>
      <c r="GTK343" s="1"/>
      <c r="GTL343" s="1"/>
      <c r="GTM343" s="1"/>
      <c r="GTN343" s="1"/>
      <c r="GTO343" s="1"/>
      <c r="GTP343" s="1"/>
      <c r="GTQ343" s="1"/>
      <c r="GTR343" s="1"/>
      <c r="GTS343" s="1"/>
      <c r="GTT343" s="1"/>
      <c r="GTU343" s="1"/>
      <c r="GTV343" s="1"/>
      <c r="GTW343" s="1"/>
      <c r="GTX343" s="1"/>
      <c r="GTY343" s="1"/>
      <c r="GTZ343" s="1"/>
      <c r="GUA343" s="1"/>
      <c r="GUB343" s="1"/>
      <c r="GUC343" s="1"/>
      <c r="GUD343" s="1"/>
      <c r="GUE343" s="1"/>
      <c r="GUF343" s="1"/>
      <c r="GUG343" s="1"/>
      <c r="GUH343" s="1"/>
      <c r="GUI343" s="1"/>
      <c r="GUJ343" s="1"/>
      <c r="GUK343" s="1"/>
      <c r="GUL343" s="1"/>
      <c r="GUM343" s="1"/>
      <c r="GUN343" s="1"/>
      <c r="GUO343" s="1"/>
      <c r="GUP343" s="1"/>
      <c r="GUQ343" s="1"/>
      <c r="GUR343" s="1"/>
      <c r="GUS343" s="1"/>
      <c r="GUT343" s="1"/>
      <c r="GUU343" s="1"/>
      <c r="GUV343" s="1"/>
      <c r="GUW343" s="1"/>
      <c r="GUX343" s="1"/>
      <c r="GUY343" s="1"/>
      <c r="GUZ343" s="1"/>
      <c r="GVA343" s="1"/>
      <c r="GVB343" s="1"/>
      <c r="GVC343" s="1"/>
      <c r="GVD343" s="1"/>
      <c r="GVE343" s="1"/>
      <c r="GVF343" s="1"/>
      <c r="GVG343" s="1"/>
      <c r="GVH343" s="1"/>
      <c r="GVI343" s="1"/>
      <c r="GVJ343" s="1"/>
      <c r="GVK343" s="1"/>
      <c r="GVL343" s="1"/>
      <c r="GVM343" s="1"/>
      <c r="GVN343" s="1"/>
      <c r="GVO343" s="1"/>
      <c r="GVP343" s="1"/>
      <c r="GVQ343" s="1"/>
      <c r="GVR343" s="1"/>
      <c r="GVS343" s="1"/>
      <c r="GVT343" s="1"/>
      <c r="GVU343" s="1"/>
      <c r="GVV343" s="1"/>
      <c r="GVW343" s="1"/>
      <c r="GVX343" s="1"/>
      <c r="GVY343" s="1"/>
      <c r="GVZ343" s="1"/>
      <c r="GWA343" s="1"/>
      <c r="GWB343" s="1"/>
      <c r="GWC343" s="1"/>
      <c r="GWD343" s="1"/>
      <c r="GWE343" s="1"/>
      <c r="GWF343" s="1"/>
      <c r="GWG343" s="1"/>
      <c r="GWH343" s="1"/>
      <c r="GWI343" s="1"/>
      <c r="GWJ343" s="1"/>
      <c r="GWK343" s="1"/>
      <c r="GWL343" s="1"/>
      <c r="GWM343" s="1"/>
      <c r="GWN343" s="1"/>
      <c r="GWO343" s="1"/>
      <c r="GWP343" s="1"/>
      <c r="GWQ343" s="1"/>
      <c r="GWR343" s="1"/>
      <c r="GWS343" s="1"/>
      <c r="GWT343" s="1"/>
      <c r="GWU343" s="1"/>
      <c r="GWV343" s="1"/>
      <c r="GWW343" s="1"/>
      <c r="GWX343" s="1"/>
      <c r="GWY343" s="1"/>
      <c r="GWZ343" s="1"/>
      <c r="GXA343" s="1"/>
      <c r="GXB343" s="1"/>
      <c r="GXC343" s="1"/>
      <c r="GXD343" s="1"/>
      <c r="GXE343" s="1"/>
      <c r="GXF343" s="1"/>
      <c r="GXG343" s="1"/>
      <c r="GXH343" s="1"/>
      <c r="GXI343" s="1"/>
      <c r="GXJ343" s="1"/>
      <c r="GXK343" s="1"/>
      <c r="GXL343" s="1"/>
      <c r="GXM343" s="1"/>
      <c r="GXN343" s="1"/>
      <c r="GXO343" s="1"/>
      <c r="GXP343" s="1"/>
      <c r="GXQ343" s="1"/>
      <c r="GXR343" s="1"/>
      <c r="GXS343" s="1"/>
      <c r="GXT343" s="1"/>
      <c r="GXU343" s="1"/>
      <c r="GXV343" s="1"/>
      <c r="GXW343" s="1"/>
      <c r="GXX343" s="1"/>
      <c r="GXY343" s="1"/>
      <c r="GXZ343" s="1"/>
      <c r="GYA343" s="1"/>
      <c r="GYB343" s="1"/>
      <c r="GYC343" s="1"/>
      <c r="GYD343" s="1"/>
      <c r="GYE343" s="1"/>
      <c r="GYF343" s="1"/>
      <c r="GYG343" s="1"/>
      <c r="GYH343" s="1"/>
      <c r="GYI343" s="1"/>
      <c r="GYJ343" s="1"/>
      <c r="GYK343" s="1"/>
      <c r="GYL343" s="1"/>
      <c r="GYM343" s="1"/>
      <c r="GYN343" s="1"/>
      <c r="GYO343" s="1"/>
      <c r="GYP343" s="1"/>
      <c r="GYQ343" s="1"/>
      <c r="GYR343" s="1"/>
      <c r="GYS343" s="1"/>
      <c r="GYT343" s="1"/>
      <c r="GYU343" s="1"/>
      <c r="GYV343" s="1"/>
      <c r="GYW343" s="1"/>
      <c r="GYX343" s="1"/>
      <c r="GYY343" s="1"/>
      <c r="GYZ343" s="1"/>
      <c r="GZA343" s="1"/>
      <c r="GZB343" s="1"/>
      <c r="GZC343" s="1"/>
      <c r="GZD343" s="1"/>
      <c r="GZE343" s="1"/>
      <c r="GZF343" s="1"/>
      <c r="GZG343" s="1"/>
      <c r="GZH343" s="1"/>
      <c r="GZI343" s="1"/>
      <c r="GZJ343" s="1"/>
      <c r="GZK343" s="1"/>
      <c r="GZL343" s="1"/>
      <c r="GZM343" s="1"/>
      <c r="GZN343" s="1"/>
      <c r="GZO343" s="1"/>
      <c r="GZP343" s="1"/>
      <c r="GZQ343" s="1"/>
      <c r="GZR343" s="1"/>
      <c r="GZS343" s="1"/>
      <c r="GZT343" s="1"/>
      <c r="GZU343" s="1"/>
      <c r="GZV343" s="1"/>
      <c r="GZW343" s="1"/>
      <c r="GZX343" s="1"/>
      <c r="GZY343" s="1"/>
      <c r="GZZ343" s="1"/>
      <c r="HAA343" s="1"/>
      <c r="HAB343" s="1"/>
      <c r="HAC343" s="1"/>
      <c r="HAD343" s="1"/>
      <c r="HAE343" s="1"/>
      <c r="HAF343" s="1"/>
      <c r="HAG343" s="1"/>
      <c r="HAH343" s="1"/>
      <c r="HAI343" s="1"/>
      <c r="HAJ343" s="1"/>
      <c r="HAK343" s="1"/>
      <c r="HAL343" s="1"/>
      <c r="HAM343" s="1"/>
      <c r="HAN343" s="1"/>
      <c r="HAO343" s="1"/>
      <c r="HAP343" s="1"/>
      <c r="HAQ343" s="1"/>
      <c r="HAR343" s="1"/>
      <c r="HAS343" s="1"/>
      <c r="HAT343" s="1"/>
      <c r="HAU343" s="1"/>
      <c r="HAV343" s="1"/>
      <c r="HAW343" s="1"/>
      <c r="HAX343" s="1"/>
      <c r="HAY343" s="1"/>
      <c r="HAZ343" s="1"/>
      <c r="HBA343" s="1"/>
      <c r="HBB343" s="1"/>
      <c r="HBC343" s="1"/>
      <c r="HBD343" s="1"/>
      <c r="HBE343" s="1"/>
      <c r="HBF343" s="1"/>
      <c r="HBG343" s="1"/>
      <c r="HBH343" s="1"/>
      <c r="HBI343" s="1"/>
      <c r="HBJ343" s="1"/>
      <c r="HBK343" s="1"/>
      <c r="HBL343" s="1"/>
      <c r="HBM343" s="1"/>
      <c r="HBN343" s="1"/>
      <c r="HBO343" s="1"/>
      <c r="HBP343" s="1"/>
      <c r="HBQ343" s="1"/>
      <c r="HBR343" s="1"/>
      <c r="HBS343" s="1"/>
      <c r="HBT343" s="1"/>
      <c r="HBU343" s="1"/>
      <c r="HBV343" s="1"/>
      <c r="HBW343" s="1"/>
      <c r="HBX343" s="1"/>
      <c r="HBY343" s="1"/>
      <c r="HBZ343" s="1"/>
      <c r="HCA343" s="1"/>
      <c r="HCB343" s="1"/>
      <c r="HCC343" s="1"/>
      <c r="HCD343" s="1"/>
      <c r="HCE343" s="1"/>
      <c r="HCF343" s="1"/>
      <c r="HCG343" s="1"/>
      <c r="HCH343" s="1"/>
      <c r="HCI343" s="1"/>
      <c r="HCJ343" s="1"/>
      <c r="HCK343" s="1"/>
      <c r="HCL343" s="1"/>
      <c r="HCM343" s="1"/>
      <c r="HCN343" s="1"/>
      <c r="HCO343" s="1"/>
      <c r="HCP343" s="1"/>
      <c r="HCQ343" s="1"/>
      <c r="HCR343" s="1"/>
      <c r="HCS343" s="1"/>
      <c r="HCT343" s="1"/>
      <c r="HCU343" s="1"/>
      <c r="HCV343" s="1"/>
      <c r="HCW343" s="1"/>
      <c r="HCX343" s="1"/>
      <c r="HCY343" s="1"/>
      <c r="HCZ343" s="1"/>
      <c r="HDA343" s="1"/>
      <c r="HDB343" s="1"/>
      <c r="HDC343" s="1"/>
      <c r="HDD343" s="1"/>
      <c r="HDE343" s="1"/>
      <c r="HDF343" s="1"/>
      <c r="HDG343" s="1"/>
      <c r="HDH343" s="1"/>
      <c r="HDI343" s="1"/>
      <c r="HDJ343" s="1"/>
      <c r="HDK343" s="1"/>
      <c r="HDL343" s="1"/>
      <c r="HDM343" s="1"/>
      <c r="HDN343" s="1"/>
      <c r="HDO343" s="1"/>
      <c r="HDP343" s="1"/>
      <c r="HDQ343" s="1"/>
      <c r="HDR343" s="1"/>
      <c r="HDS343" s="1"/>
      <c r="HDT343" s="1"/>
      <c r="HDU343" s="1"/>
      <c r="HDV343" s="1"/>
      <c r="HDW343" s="1"/>
      <c r="HDX343" s="1"/>
      <c r="HDY343" s="1"/>
      <c r="HDZ343" s="1"/>
      <c r="HEA343" s="1"/>
      <c r="HEB343" s="1"/>
      <c r="HEC343" s="1"/>
      <c r="HED343" s="1"/>
      <c r="HEE343" s="1"/>
      <c r="HEF343" s="1"/>
      <c r="HEG343" s="1"/>
      <c r="HEH343" s="1"/>
      <c r="HEI343" s="1"/>
      <c r="HEJ343" s="1"/>
      <c r="HEK343" s="1"/>
      <c r="HEL343" s="1"/>
      <c r="HEM343" s="1"/>
      <c r="HEN343" s="1"/>
      <c r="HEO343" s="1"/>
      <c r="HEP343" s="1"/>
      <c r="HEQ343" s="1"/>
      <c r="HER343" s="1"/>
      <c r="HES343" s="1"/>
      <c r="HET343" s="1"/>
      <c r="HEU343" s="1"/>
      <c r="HEV343" s="1"/>
      <c r="HEW343" s="1"/>
      <c r="HEX343" s="1"/>
      <c r="HEY343" s="1"/>
      <c r="HEZ343" s="1"/>
      <c r="HFA343" s="1"/>
      <c r="HFB343" s="1"/>
      <c r="HFC343" s="1"/>
      <c r="HFD343" s="1"/>
      <c r="HFE343" s="1"/>
      <c r="HFF343" s="1"/>
      <c r="HFG343" s="1"/>
      <c r="HFH343" s="1"/>
      <c r="HFI343" s="1"/>
      <c r="HFJ343" s="1"/>
      <c r="HFK343" s="1"/>
      <c r="HFL343" s="1"/>
      <c r="HFM343" s="1"/>
      <c r="HFN343" s="1"/>
      <c r="HFO343" s="1"/>
      <c r="HFP343" s="1"/>
      <c r="HFQ343" s="1"/>
      <c r="HFR343" s="1"/>
      <c r="HFS343" s="1"/>
      <c r="HFT343" s="1"/>
      <c r="HFU343" s="1"/>
      <c r="HFV343" s="1"/>
      <c r="HFW343" s="1"/>
      <c r="HFX343" s="1"/>
      <c r="HFY343" s="1"/>
      <c r="HFZ343" s="1"/>
      <c r="HGA343" s="1"/>
      <c r="HGB343" s="1"/>
      <c r="HGC343" s="1"/>
      <c r="HGD343" s="1"/>
      <c r="HGE343" s="1"/>
      <c r="HGF343" s="1"/>
      <c r="HGG343" s="1"/>
      <c r="HGH343" s="1"/>
      <c r="HGI343" s="1"/>
      <c r="HGJ343" s="1"/>
      <c r="HGK343" s="1"/>
      <c r="HGL343" s="1"/>
      <c r="HGM343" s="1"/>
      <c r="HGN343" s="1"/>
      <c r="HGO343" s="1"/>
      <c r="HGP343" s="1"/>
      <c r="HGQ343" s="1"/>
      <c r="HGR343" s="1"/>
      <c r="HGS343" s="1"/>
      <c r="HGT343" s="1"/>
      <c r="HGU343" s="1"/>
      <c r="HGV343" s="1"/>
      <c r="HGW343" s="1"/>
      <c r="HGX343" s="1"/>
      <c r="HGY343" s="1"/>
      <c r="HGZ343" s="1"/>
      <c r="HHA343" s="1"/>
      <c r="HHB343" s="1"/>
      <c r="HHC343" s="1"/>
      <c r="HHD343" s="1"/>
      <c r="HHE343" s="1"/>
      <c r="HHF343" s="1"/>
      <c r="HHG343" s="1"/>
      <c r="HHH343" s="1"/>
      <c r="HHI343" s="1"/>
      <c r="HHJ343" s="1"/>
      <c r="HHK343" s="1"/>
      <c r="HHL343" s="1"/>
      <c r="HHM343" s="1"/>
      <c r="HHN343" s="1"/>
      <c r="HHO343" s="1"/>
      <c r="HHP343" s="1"/>
      <c r="HHQ343" s="1"/>
      <c r="HHR343" s="1"/>
      <c r="HHS343" s="1"/>
      <c r="HHT343" s="1"/>
      <c r="HHU343" s="1"/>
      <c r="HHV343" s="1"/>
      <c r="HHW343" s="1"/>
      <c r="HHX343" s="1"/>
      <c r="HHY343" s="1"/>
      <c r="HHZ343" s="1"/>
      <c r="HIA343" s="1"/>
      <c r="HIB343" s="1"/>
      <c r="HIC343" s="1"/>
      <c r="HID343" s="1"/>
      <c r="HIE343" s="1"/>
      <c r="HIF343" s="1"/>
      <c r="HIG343" s="1"/>
      <c r="HIH343" s="1"/>
      <c r="HII343" s="1"/>
      <c r="HIJ343" s="1"/>
      <c r="HIK343" s="1"/>
      <c r="HIL343" s="1"/>
      <c r="HIM343" s="1"/>
      <c r="HIN343" s="1"/>
      <c r="HIO343" s="1"/>
      <c r="HIP343" s="1"/>
      <c r="HIQ343" s="1"/>
      <c r="HIR343" s="1"/>
      <c r="HIS343" s="1"/>
      <c r="HIT343" s="1"/>
      <c r="HIU343" s="1"/>
      <c r="HIV343" s="1"/>
      <c r="HIW343" s="1"/>
      <c r="HIX343" s="1"/>
      <c r="HIY343" s="1"/>
      <c r="HIZ343" s="1"/>
      <c r="HJA343" s="1"/>
      <c r="HJB343" s="1"/>
      <c r="HJC343" s="1"/>
      <c r="HJD343" s="1"/>
      <c r="HJE343" s="1"/>
      <c r="HJF343" s="1"/>
      <c r="HJG343" s="1"/>
      <c r="HJH343" s="1"/>
      <c r="HJI343" s="1"/>
      <c r="HJJ343" s="1"/>
      <c r="HJK343" s="1"/>
      <c r="HJL343" s="1"/>
      <c r="HJM343" s="1"/>
      <c r="HJN343" s="1"/>
      <c r="HJO343" s="1"/>
      <c r="HJP343" s="1"/>
      <c r="HJQ343" s="1"/>
      <c r="HJR343" s="1"/>
      <c r="HJS343" s="1"/>
      <c r="HJT343" s="1"/>
      <c r="HJU343" s="1"/>
      <c r="HJV343" s="1"/>
      <c r="HJW343" s="1"/>
      <c r="HJX343" s="1"/>
      <c r="HJY343" s="1"/>
      <c r="HJZ343" s="1"/>
      <c r="HKA343" s="1"/>
      <c r="HKB343" s="1"/>
      <c r="HKC343" s="1"/>
      <c r="HKD343" s="1"/>
      <c r="HKE343" s="1"/>
      <c r="HKF343" s="1"/>
      <c r="HKG343" s="1"/>
      <c r="HKH343" s="1"/>
      <c r="HKI343" s="1"/>
      <c r="HKJ343" s="1"/>
      <c r="HKK343" s="1"/>
      <c r="HKL343" s="1"/>
      <c r="HKM343" s="1"/>
      <c r="HKN343" s="1"/>
      <c r="HKO343" s="1"/>
      <c r="HKP343" s="1"/>
      <c r="HKQ343" s="1"/>
      <c r="HKR343" s="1"/>
      <c r="HKS343" s="1"/>
      <c r="HKT343" s="1"/>
      <c r="HKU343" s="1"/>
      <c r="HKV343" s="1"/>
      <c r="HKW343" s="1"/>
      <c r="HKX343" s="1"/>
      <c r="HKY343" s="1"/>
      <c r="HKZ343" s="1"/>
      <c r="HLA343" s="1"/>
      <c r="HLB343" s="1"/>
      <c r="HLC343" s="1"/>
      <c r="HLD343" s="1"/>
      <c r="HLE343" s="1"/>
      <c r="HLF343" s="1"/>
      <c r="HLG343" s="1"/>
      <c r="HLH343" s="1"/>
      <c r="HLI343" s="1"/>
      <c r="HLJ343" s="1"/>
      <c r="HLK343" s="1"/>
      <c r="HLL343" s="1"/>
      <c r="HLM343" s="1"/>
      <c r="HLN343" s="1"/>
      <c r="HLO343" s="1"/>
      <c r="HLP343" s="1"/>
      <c r="HLQ343" s="1"/>
      <c r="HLR343" s="1"/>
      <c r="HLS343" s="1"/>
      <c r="HLT343" s="1"/>
      <c r="HLU343" s="1"/>
      <c r="HLV343" s="1"/>
      <c r="HLW343" s="1"/>
      <c r="HLX343" s="1"/>
      <c r="HLY343" s="1"/>
      <c r="HLZ343" s="1"/>
      <c r="HMA343" s="1"/>
      <c r="HMB343" s="1"/>
      <c r="HMC343" s="1"/>
      <c r="HMD343" s="1"/>
      <c r="HME343" s="1"/>
      <c r="HMF343" s="1"/>
      <c r="HMG343" s="1"/>
      <c r="HMH343" s="1"/>
      <c r="HMI343" s="1"/>
      <c r="HMJ343" s="1"/>
      <c r="HMK343" s="1"/>
      <c r="HML343" s="1"/>
      <c r="HMM343" s="1"/>
      <c r="HMN343" s="1"/>
      <c r="HMO343" s="1"/>
      <c r="HMP343" s="1"/>
      <c r="HMQ343" s="1"/>
      <c r="HMR343" s="1"/>
      <c r="HMS343" s="1"/>
      <c r="HMT343" s="1"/>
      <c r="HMU343" s="1"/>
      <c r="HMV343" s="1"/>
      <c r="HMW343" s="1"/>
      <c r="HMX343" s="1"/>
      <c r="HMY343" s="1"/>
      <c r="HMZ343" s="1"/>
      <c r="HNA343" s="1"/>
      <c r="HNB343" s="1"/>
      <c r="HNC343" s="1"/>
      <c r="HND343" s="1"/>
      <c r="HNE343" s="1"/>
      <c r="HNF343" s="1"/>
      <c r="HNG343" s="1"/>
      <c r="HNH343" s="1"/>
      <c r="HNI343" s="1"/>
      <c r="HNJ343" s="1"/>
      <c r="HNK343" s="1"/>
      <c r="HNL343" s="1"/>
      <c r="HNM343" s="1"/>
      <c r="HNN343" s="1"/>
      <c r="HNO343" s="1"/>
      <c r="HNP343" s="1"/>
      <c r="HNQ343" s="1"/>
      <c r="HNR343" s="1"/>
      <c r="HNS343" s="1"/>
      <c r="HNT343" s="1"/>
      <c r="HNU343" s="1"/>
      <c r="HNV343" s="1"/>
      <c r="HNW343" s="1"/>
      <c r="HNX343" s="1"/>
      <c r="HNY343" s="1"/>
      <c r="HNZ343" s="1"/>
      <c r="HOA343" s="1"/>
      <c r="HOB343" s="1"/>
      <c r="HOC343" s="1"/>
      <c r="HOD343" s="1"/>
      <c r="HOE343" s="1"/>
      <c r="HOF343" s="1"/>
      <c r="HOG343" s="1"/>
      <c r="HOH343" s="1"/>
      <c r="HOI343" s="1"/>
      <c r="HOJ343" s="1"/>
      <c r="HOK343" s="1"/>
      <c r="HOL343" s="1"/>
      <c r="HOM343" s="1"/>
      <c r="HON343" s="1"/>
      <c r="HOO343" s="1"/>
      <c r="HOP343" s="1"/>
      <c r="HOQ343" s="1"/>
      <c r="HOR343" s="1"/>
      <c r="HOS343" s="1"/>
      <c r="HOT343" s="1"/>
      <c r="HOU343" s="1"/>
      <c r="HOV343" s="1"/>
      <c r="HOW343" s="1"/>
      <c r="HOX343" s="1"/>
      <c r="HOY343" s="1"/>
      <c r="HOZ343" s="1"/>
      <c r="HPA343" s="1"/>
      <c r="HPB343" s="1"/>
      <c r="HPC343" s="1"/>
      <c r="HPD343" s="1"/>
      <c r="HPE343" s="1"/>
      <c r="HPF343" s="1"/>
      <c r="HPG343" s="1"/>
      <c r="HPH343" s="1"/>
      <c r="HPI343" s="1"/>
      <c r="HPJ343" s="1"/>
      <c r="HPK343" s="1"/>
      <c r="HPL343" s="1"/>
      <c r="HPM343" s="1"/>
      <c r="HPN343" s="1"/>
      <c r="HPO343" s="1"/>
      <c r="HPP343" s="1"/>
      <c r="HPQ343" s="1"/>
      <c r="HPR343" s="1"/>
      <c r="HPS343" s="1"/>
      <c r="HPT343" s="1"/>
      <c r="HPU343" s="1"/>
      <c r="HPV343" s="1"/>
      <c r="HPW343" s="1"/>
      <c r="HPX343" s="1"/>
      <c r="HPY343" s="1"/>
      <c r="HPZ343" s="1"/>
      <c r="HQA343" s="1"/>
      <c r="HQB343" s="1"/>
      <c r="HQC343" s="1"/>
      <c r="HQD343" s="1"/>
      <c r="HQE343" s="1"/>
      <c r="HQF343" s="1"/>
      <c r="HQG343" s="1"/>
      <c r="HQH343" s="1"/>
      <c r="HQI343" s="1"/>
      <c r="HQJ343" s="1"/>
      <c r="HQK343" s="1"/>
      <c r="HQL343" s="1"/>
      <c r="HQM343" s="1"/>
      <c r="HQN343" s="1"/>
      <c r="HQO343" s="1"/>
      <c r="HQP343" s="1"/>
      <c r="HQQ343" s="1"/>
      <c r="HQR343" s="1"/>
      <c r="HQS343" s="1"/>
      <c r="HQT343" s="1"/>
      <c r="HQU343" s="1"/>
      <c r="HQV343" s="1"/>
      <c r="HQW343" s="1"/>
      <c r="HQX343" s="1"/>
      <c r="HQY343" s="1"/>
      <c r="HQZ343" s="1"/>
      <c r="HRA343" s="1"/>
      <c r="HRB343" s="1"/>
      <c r="HRC343" s="1"/>
      <c r="HRD343" s="1"/>
      <c r="HRE343" s="1"/>
      <c r="HRF343" s="1"/>
      <c r="HRG343" s="1"/>
      <c r="HRH343" s="1"/>
      <c r="HRI343" s="1"/>
      <c r="HRJ343" s="1"/>
      <c r="HRK343" s="1"/>
      <c r="HRL343" s="1"/>
      <c r="HRM343" s="1"/>
      <c r="HRN343" s="1"/>
      <c r="HRO343" s="1"/>
      <c r="HRP343" s="1"/>
      <c r="HRQ343" s="1"/>
      <c r="HRR343" s="1"/>
      <c r="HRS343" s="1"/>
      <c r="HRT343" s="1"/>
      <c r="HRU343" s="1"/>
      <c r="HRV343" s="1"/>
      <c r="HRW343" s="1"/>
      <c r="HRX343" s="1"/>
      <c r="HRY343" s="1"/>
      <c r="HRZ343" s="1"/>
      <c r="HSA343" s="1"/>
      <c r="HSB343" s="1"/>
      <c r="HSC343" s="1"/>
      <c r="HSD343" s="1"/>
      <c r="HSE343" s="1"/>
      <c r="HSF343" s="1"/>
      <c r="HSG343" s="1"/>
      <c r="HSH343" s="1"/>
      <c r="HSI343" s="1"/>
      <c r="HSJ343" s="1"/>
      <c r="HSK343" s="1"/>
      <c r="HSL343" s="1"/>
      <c r="HSM343" s="1"/>
      <c r="HSN343" s="1"/>
      <c r="HSO343" s="1"/>
      <c r="HSP343" s="1"/>
      <c r="HSQ343" s="1"/>
      <c r="HSR343" s="1"/>
      <c r="HSS343" s="1"/>
      <c r="HST343" s="1"/>
      <c r="HSU343" s="1"/>
      <c r="HSV343" s="1"/>
      <c r="HSW343" s="1"/>
      <c r="HSX343" s="1"/>
      <c r="HSY343" s="1"/>
      <c r="HSZ343" s="1"/>
      <c r="HTA343" s="1"/>
      <c r="HTB343" s="1"/>
      <c r="HTC343" s="1"/>
      <c r="HTD343" s="1"/>
      <c r="HTE343" s="1"/>
      <c r="HTF343" s="1"/>
      <c r="HTG343" s="1"/>
      <c r="HTH343" s="1"/>
      <c r="HTI343" s="1"/>
      <c r="HTJ343" s="1"/>
      <c r="HTK343" s="1"/>
      <c r="HTL343" s="1"/>
      <c r="HTM343" s="1"/>
      <c r="HTN343" s="1"/>
      <c r="HTO343" s="1"/>
      <c r="HTP343" s="1"/>
      <c r="HTQ343" s="1"/>
      <c r="HTR343" s="1"/>
      <c r="HTS343" s="1"/>
      <c r="HTT343" s="1"/>
      <c r="HTU343" s="1"/>
      <c r="HTV343" s="1"/>
      <c r="HTW343" s="1"/>
      <c r="HTX343" s="1"/>
      <c r="HTY343" s="1"/>
      <c r="HTZ343" s="1"/>
      <c r="HUA343" s="1"/>
      <c r="HUB343" s="1"/>
      <c r="HUC343" s="1"/>
      <c r="HUD343" s="1"/>
      <c r="HUE343" s="1"/>
      <c r="HUF343" s="1"/>
      <c r="HUG343" s="1"/>
      <c r="HUH343" s="1"/>
      <c r="HUI343" s="1"/>
      <c r="HUJ343" s="1"/>
      <c r="HUK343" s="1"/>
      <c r="HUL343" s="1"/>
      <c r="HUM343" s="1"/>
      <c r="HUN343" s="1"/>
      <c r="HUO343" s="1"/>
      <c r="HUP343" s="1"/>
      <c r="HUQ343" s="1"/>
      <c r="HUR343" s="1"/>
      <c r="HUS343" s="1"/>
      <c r="HUT343" s="1"/>
      <c r="HUU343" s="1"/>
      <c r="HUV343" s="1"/>
      <c r="HUW343" s="1"/>
      <c r="HUX343" s="1"/>
      <c r="HUY343" s="1"/>
      <c r="HUZ343" s="1"/>
      <c r="HVA343" s="1"/>
      <c r="HVB343" s="1"/>
      <c r="HVC343" s="1"/>
      <c r="HVD343" s="1"/>
      <c r="HVE343" s="1"/>
      <c r="HVF343" s="1"/>
      <c r="HVG343" s="1"/>
      <c r="HVH343" s="1"/>
      <c r="HVI343" s="1"/>
      <c r="HVJ343" s="1"/>
      <c r="HVK343" s="1"/>
      <c r="HVL343" s="1"/>
      <c r="HVM343" s="1"/>
      <c r="HVN343" s="1"/>
      <c r="HVO343" s="1"/>
      <c r="HVP343" s="1"/>
      <c r="HVQ343" s="1"/>
      <c r="HVR343" s="1"/>
      <c r="HVS343" s="1"/>
      <c r="HVT343" s="1"/>
      <c r="HVU343" s="1"/>
      <c r="HVV343" s="1"/>
      <c r="HVW343" s="1"/>
      <c r="HVX343" s="1"/>
      <c r="HVY343" s="1"/>
      <c r="HVZ343" s="1"/>
      <c r="HWA343" s="1"/>
      <c r="HWB343" s="1"/>
      <c r="HWC343" s="1"/>
      <c r="HWD343" s="1"/>
      <c r="HWE343" s="1"/>
      <c r="HWF343" s="1"/>
      <c r="HWG343" s="1"/>
      <c r="HWH343" s="1"/>
      <c r="HWI343" s="1"/>
      <c r="HWJ343" s="1"/>
      <c r="HWK343" s="1"/>
      <c r="HWL343" s="1"/>
      <c r="HWM343" s="1"/>
      <c r="HWN343" s="1"/>
      <c r="HWO343" s="1"/>
      <c r="HWP343" s="1"/>
      <c r="HWQ343" s="1"/>
      <c r="HWR343" s="1"/>
      <c r="HWS343" s="1"/>
      <c r="HWT343" s="1"/>
      <c r="HWU343" s="1"/>
      <c r="HWV343" s="1"/>
      <c r="HWW343" s="1"/>
      <c r="HWX343" s="1"/>
      <c r="HWY343" s="1"/>
      <c r="HWZ343" s="1"/>
      <c r="HXA343" s="1"/>
      <c r="HXB343" s="1"/>
      <c r="HXC343" s="1"/>
      <c r="HXD343" s="1"/>
      <c r="HXE343" s="1"/>
      <c r="HXF343" s="1"/>
      <c r="HXG343" s="1"/>
      <c r="HXH343" s="1"/>
      <c r="HXI343" s="1"/>
      <c r="HXJ343" s="1"/>
      <c r="HXK343" s="1"/>
      <c r="HXL343" s="1"/>
      <c r="HXM343" s="1"/>
      <c r="HXN343" s="1"/>
      <c r="HXO343" s="1"/>
      <c r="HXP343" s="1"/>
      <c r="HXQ343" s="1"/>
      <c r="HXR343" s="1"/>
      <c r="HXS343" s="1"/>
      <c r="HXT343" s="1"/>
      <c r="HXU343" s="1"/>
      <c r="HXV343" s="1"/>
      <c r="HXW343" s="1"/>
      <c r="HXX343" s="1"/>
      <c r="HXY343" s="1"/>
      <c r="HXZ343" s="1"/>
      <c r="HYA343" s="1"/>
      <c r="HYB343" s="1"/>
      <c r="HYC343" s="1"/>
      <c r="HYD343" s="1"/>
      <c r="HYE343" s="1"/>
      <c r="HYF343" s="1"/>
      <c r="HYG343" s="1"/>
      <c r="HYH343" s="1"/>
      <c r="HYI343" s="1"/>
      <c r="HYJ343" s="1"/>
      <c r="HYK343" s="1"/>
      <c r="HYL343" s="1"/>
      <c r="HYM343" s="1"/>
      <c r="HYN343" s="1"/>
      <c r="HYO343" s="1"/>
      <c r="HYP343" s="1"/>
      <c r="HYQ343" s="1"/>
      <c r="HYR343" s="1"/>
      <c r="HYS343" s="1"/>
      <c r="HYT343" s="1"/>
      <c r="HYU343" s="1"/>
      <c r="HYV343" s="1"/>
      <c r="HYW343" s="1"/>
      <c r="HYX343" s="1"/>
      <c r="HYY343" s="1"/>
      <c r="HYZ343" s="1"/>
      <c r="HZA343" s="1"/>
      <c r="HZB343" s="1"/>
      <c r="HZC343" s="1"/>
      <c r="HZD343" s="1"/>
      <c r="HZE343" s="1"/>
      <c r="HZF343" s="1"/>
      <c r="HZG343" s="1"/>
      <c r="HZH343" s="1"/>
      <c r="HZI343" s="1"/>
      <c r="HZJ343" s="1"/>
      <c r="HZK343" s="1"/>
      <c r="HZL343" s="1"/>
      <c r="HZM343" s="1"/>
      <c r="HZN343" s="1"/>
      <c r="HZO343" s="1"/>
      <c r="HZP343" s="1"/>
      <c r="HZQ343" s="1"/>
      <c r="HZR343" s="1"/>
      <c r="HZS343" s="1"/>
      <c r="HZT343" s="1"/>
      <c r="HZU343" s="1"/>
      <c r="HZV343" s="1"/>
      <c r="HZW343" s="1"/>
      <c r="HZX343" s="1"/>
      <c r="HZY343" s="1"/>
      <c r="HZZ343" s="1"/>
      <c r="IAA343" s="1"/>
      <c r="IAB343" s="1"/>
      <c r="IAC343" s="1"/>
      <c r="IAD343" s="1"/>
      <c r="IAE343" s="1"/>
      <c r="IAF343" s="1"/>
      <c r="IAG343" s="1"/>
      <c r="IAH343" s="1"/>
      <c r="IAI343" s="1"/>
      <c r="IAJ343" s="1"/>
      <c r="IAK343" s="1"/>
      <c r="IAL343" s="1"/>
      <c r="IAM343" s="1"/>
      <c r="IAN343" s="1"/>
      <c r="IAO343" s="1"/>
      <c r="IAP343" s="1"/>
      <c r="IAQ343" s="1"/>
      <c r="IAR343" s="1"/>
      <c r="IAS343" s="1"/>
      <c r="IAT343" s="1"/>
      <c r="IAU343" s="1"/>
      <c r="IAV343" s="1"/>
      <c r="IAW343" s="1"/>
      <c r="IAX343" s="1"/>
      <c r="IAY343" s="1"/>
      <c r="IAZ343" s="1"/>
      <c r="IBA343" s="1"/>
      <c r="IBB343" s="1"/>
      <c r="IBC343" s="1"/>
      <c r="IBD343" s="1"/>
      <c r="IBE343" s="1"/>
      <c r="IBF343" s="1"/>
      <c r="IBG343" s="1"/>
      <c r="IBH343" s="1"/>
      <c r="IBI343" s="1"/>
      <c r="IBJ343" s="1"/>
      <c r="IBK343" s="1"/>
      <c r="IBL343" s="1"/>
      <c r="IBM343" s="1"/>
      <c r="IBN343" s="1"/>
      <c r="IBO343" s="1"/>
      <c r="IBP343" s="1"/>
      <c r="IBQ343" s="1"/>
      <c r="IBR343" s="1"/>
      <c r="IBS343" s="1"/>
      <c r="IBT343" s="1"/>
      <c r="IBU343" s="1"/>
      <c r="IBV343" s="1"/>
      <c r="IBW343" s="1"/>
      <c r="IBX343" s="1"/>
      <c r="IBY343" s="1"/>
      <c r="IBZ343" s="1"/>
      <c r="ICA343" s="1"/>
      <c r="ICB343" s="1"/>
      <c r="ICC343" s="1"/>
      <c r="ICD343" s="1"/>
      <c r="ICE343" s="1"/>
      <c r="ICF343" s="1"/>
      <c r="ICG343" s="1"/>
      <c r="ICH343" s="1"/>
      <c r="ICI343" s="1"/>
      <c r="ICJ343" s="1"/>
      <c r="ICK343" s="1"/>
      <c r="ICL343" s="1"/>
      <c r="ICM343" s="1"/>
      <c r="ICN343" s="1"/>
      <c r="ICO343" s="1"/>
      <c r="ICP343" s="1"/>
      <c r="ICQ343" s="1"/>
      <c r="ICR343" s="1"/>
      <c r="ICS343" s="1"/>
      <c r="ICT343" s="1"/>
      <c r="ICU343" s="1"/>
      <c r="ICV343" s="1"/>
      <c r="ICW343" s="1"/>
      <c r="ICX343" s="1"/>
      <c r="ICY343" s="1"/>
      <c r="ICZ343" s="1"/>
      <c r="IDA343" s="1"/>
      <c r="IDB343" s="1"/>
      <c r="IDC343" s="1"/>
      <c r="IDD343" s="1"/>
      <c r="IDE343" s="1"/>
      <c r="IDF343" s="1"/>
      <c r="IDG343" s="1"/>
      <c r="IDH343" s="1"/>
      <c r="IDI343" s="1"/>
      <c r="IDJ343" s="1"/>
      <c r="IDK343" s="1"/>
      <c r="IDL343" s="1"/>
      <c r="IDM343" s="1"/>
      <c r="IDN343" s="1"/>
      <c r="IDO343" s="1"/>
      <c r="IDP343" s="1"/>
      <c r="IDQ343" s="1"/>
      <c r="IDR343" s="1"/>
      <c r="IDS343" s="1"/>
      <c r="IDT343" s="1"/>
      <c r="IDU343" s="1"/>
      <c r="IDV343" s="1"/>
      <c r="IDW343" s="1"/>
      <c r="IDX343" s="1"/>
      <c r="IDY343" s="1"/>
      <c r="IDZ343" s="1"/>
      <c r="IEA343" s="1"/>
      <c r="IEB343" s="1"/>
      <c r="IEC343" s="1"/>
      <c r="IED343" s="1"/>
      <c r="IEE343" s="1"/>
      <c r="IEF343" s="1"/>
      <c r="IEG343" s="1"/>
      <c r="IEH343" s="1"/>
      <c r="IEI343" s="1"/>
      <c r="IEJ343" s="1"/>
      <c r="IEK343" s="1"/>
      <c r="IEL343" s="1"/>
      <c r="IEM343" s="1"/>
      <c r="IEN343" s="1"/>
      <c r="IEO343" s="1"/>
      <c r="IEP343" s="1"/>
      <c r="IEQ343" s="1"/>
      <c r="IER343" s="1"/>
      <c r="IES343" s="1"/>
      <c r="IET343" s="1"/>
      <c r="IEU343" s="1"/>
      <c r="IEV343" s="1"/>
      <c r="IEW343" s="1"/>
      <c r="IEX343" s="1"/>
      <c r="IEY343" s="1"/>
      <c r="IEZ343" s="1"/>
      <c r="IFA343" s="1"/>
      <c r="IFB343" s="1"/>
      <c r="IFC343" s="1"/>
      <c r="IFD343" s="1"/>
      <c r="IFE343" s="1"/>
      <c r="IFF343" s="1"/>
      <c r="IFG343" s="1"/>
      <c r="IFH343" s="1"/>
      <c r="IFI343" s="1"/>
      <c r="IFJ343" s="1"/>
      <c r="IFK343" s="1"/>
      <c r="IFL343" s="1"/>
      <c r="IFM343" s="1"/>
      <c r="IFN343" s="1"/>
      <c r="IFO343" s="1"/>
      <c r="IFP343" s="1"/>
      <c r="IFQ343" s="1"/>
      <c r="IFR343" s="1"/>
      <c r="IFS343" s="1"/>
      <c r="IFT343" s="1"/>
      <c r="IFU343" s="1"/>
      <c r="IFV343" s="1"/>
      <c r="IFW343" s="1"/>
      <c r="IFX343" s="1"/>
      <c r="IFY343" s="1"/>
      <c r="IFZ343" s="1"/>
      <c r="IGA343" s="1"/>
      <c r="IGB343" s="1"/>
      <c r="IGC343" s="1"/>
      <c r="IGD343" s="1"/>
      <c r="IGE343" s="1"/>
      <c r="IGF343" s="1"/>
      <c r="IGG343" s="1"/>
      <c r="IGH343" s="1"/>
      <c r="IGI343" s="1"/>
      <c r="IGJ343" s="1"/>
      <c r="IGK343" s="1"/>
      <c r="IGL343" s="1"/>
      <c r="IGM343" s="1"/>
      <c r="IGN343" s="1"/>
      <c r="IGO343" s="1"/>
      <c r="IGP343" s="1"/>
      <c r="IGQ343" s="1"/>
      <c r="IGR343" s="1"/>
      <c r="IGS343" s="1"/>
      <c r="IGT343" s="1"/>
      <c r="IGU343" s="1"/>
      <c r="IGV343" s="1"/>
      <c r="IGW343" s="1"/>
      <c r="IGX343" s="1"/>
      <c r="IGY343" s="1"/>
      <c r="IGZ343" s="1"/>
      <c r="IHA343" s="1"/>
      <c r="IHB343" s="1"/>
      <c r="IHC343" s="1"/>
      <c r="IHD343" s="1"/>
      <c r="IHE343" s="1"/>
      <c r="IHF343" s="1"/>
      <c r="IHG343" s="1"/>
      <c r="IHH343" s="1"/>
      <c r="IHI343" s="1"/>
      <c r="IHJ343" s="1"/>
      <c r="IHK343" s="1"/>
      <c r="IHL343" s="1"/>
      <c r="IHM343" s="1"/>
      <c r="IHN343" s="1"/>
      <c r="IHO343" s="1"/>
      <c r="IHP343" s="1"/>
      <c r="IHQ343" s="1"/>
      <c r="IHR343" s="1"/>
      <c r="IHS343" s="1"/>
      <c r="IHT343" s="1"/>
      <c r="IHU343" s="1"/>
      <c r="IHV343" s="1"/>
      <c r="IHW343" s="1"/>
      <c r="IHX343" s="1"/>
      <c r="IHY343" s="1"/>
      <c r="IHZ343" s="1"/>
      <c r="IIA343" s="1"/>
      <c r="IIB343" s="1"/>
      <c r="IIC343" s="1"/>
      <c r="IID343" s="1"/>
      <c r="IIE343" s="1"/>
      <c r="IIF343" s="1"/>
      <c r="IIG343" s="1"/>
      <c r="IIH343" s="1"/>
      <c r="III343" s="1"/>
      <c r="IIJ343" s="1"/>
      <c r="IIK343" s="1"/>
      <c r="IIL343" s="1"/>
      <c r="IIM343" s="1"/>
      <c r="IIN343" s="1"/>
      <c r="IIO343" s="1"/>
      <c r="IIP343" s="1"/>
      <c r="IIQ343" s="1"/>
      <c r="IIR343" s="1"/>
      <c r="IIS343" s="1"/>
      <c r="IIT343" s="1"/>
      <c r="IIU343" s="1"/>
      <c r="IIV343" s="1"/>
      <c r="IIW343" s="1"/>
      <c r="IIX343" s="1"/>
      <c r="IIY343" s="1"/>
      <c r="IIZ343" s="1"/>
      <c r="IJA343" s="1"/>
      <c r="IJB343" s="1"/>
      <c r="IJC343" s="1"/>
      <c r="IJD343" s="1"/>
      <c r="IJE343" s="1"/>
      <c r="IJF343" s="1"/>
      <c r="IJG343" s="1"/>
      <c r="IJH343" s="1"/>
      <c r="IJI343" s="1"/>
      <c r="IJJ343" s="1"/>
      <c r="IJK343" s="1"/>
      <c r="IJL343" s="1"/>
      <c r="IJM343" s="1"/>
      <c r="IJN343" s="1"/>
      <c r="IJO343" s="1"/>
      <c r="IJP343" s="1"/>
      <c r="IJQ343" s="1"/>
      <c r="IJR343" s="1"/>
      <c r="IJS343" s="1"/>
      <c r="IJT343" s="1"/>
      <c r="IJU343" s="1"/>
      <c r="IJV343" s="1"/>
      <c r="IJW343" s="1"/>
      <c r="IJX343" s="1"/>
      <c r="IJY343" s="1"/>
      <c r="IJZ343" s="1"/>
      <c r="IKA343" s="1"/>
      <c r="IKB343" s="1"/>
      <c r="IKC343" s="1"/>
      <c r="IKD343" s="1"/>
      <c r="IKE343" s="1"/>
      <c r="IKF343" s="1"/>
      <c r="IKG343" s="1"/>
      <c r="IKH343" s="1"/>
      <c r="IKI343" s="1"/>
      <c r="IKJ343" s="1"/>
      <c r="IKK343" s="1"/>
      <c r="IKL343" s="1"/>
      <c r="IKM343" s="1"/>
      <c r="IKN343" s="1"/>
      <c r="IKO343" s="1"/>
      <c r="IKP343" s="1"/>
      <c r="IKQ343" s="1"/>
      <c r="IKR343" s="1"/>
      <c r="IKS343" s="1"/>
      <c r="IKT343" s="1"/>
      <c r="IKU343" s="1"/>
      <c r="IKV343" s="1"/>
      <c r="IKW343" s="1"/>
      <c r="IKX343" s="1"/>
      <c r="IKY343" s="1"/>
      <c r="IKZ343" s="1"/>
      <c r="ILA343" s="1"/>
      <c r="ILB343" s="1"/>
      <c r="ILC343" s="1"/>
      <c r="ILD343" s="1"/>
      <c r="ILE343" s="1"/>
      <c r="ILF343" s="1"/>
      <c r="ILG343" s="1"/>
      <c r="ILH343" s="1"/>
      <c r="ILI343" s="1"/>
      <c r="ILJ343" s="1"/>
      <c r="ILK343" s="1"/>
      <c r="ILL343" s="1"/>
      <c r="ILM343" s="1"/>
      <c r="ILN343" s="1"/>
      <c r="ILO343" s="1"/>
      <c r="ILP343" s="1"/>
      <c r="ILQ343" s="1"/>
      <c r="ILR343" s="1"/>
      <c r="ILS343" s="1"/>
      <c r="ILT343" s="1"/>
      <c r="ILU343" s="1"/>
      <c r="ILV343" s="1"/>
      <c r="ILW343" s="1"/>
      <c r="ILX343" s="1"/>
      <c r="ILY343" s="1"/>
      <c r="ILZ343" s="1"/>
      <c r="IMA343" s="1"/>
      <c r="IMB343" s="1"/>
      <c r="IMC343" s="1"/>
      <c r="IMD343" s="1"/>
      <c r="IME343" s="1"/>
      <c r="IMF343" s="1"/>
      <c r="IMG343" s="1"/>
      <c r="IMH343" s="1"/>
      <c r="IMI343" s="1"/>
      <c r="IMJ343" s="1"/>
      <c r="IMK343" s="1"/>
      <c r="IML343" s="1"/>
      <c r="IMM343" s="1"/>
      <c r="IMN343" s="1"/>
      <c r="IMO343" s="1"/>
      <c r="IMP343" s="1"/>
      <c r="IMQ343" s="1"/>
      <c r="IMR343" s="1"/>
      <c r="IMS343" s="1"/>
      <c r="IMT343" s="1"/>
      <c r="IMU343" s="1"/>
      <c r="IMV343" s="1"/>
      <c r="IMW343" s="1"/>
      <c r="IMX343" s="1"/>
      <c r="IMY343" s="1"/>
      <c r="IMZ343" s="1"/>
      <c r="INA343" s="1"/>
      <c r="INB343" s="1"/>
      <c r="INC343" s="1"/>
      <c r="IND343" s="1"/>
      <c r="INE343" s="1"/>
      <c r="INF343" s="1"/>
      <c r="ING343" s="1"/>
      <c r="INH343" s="1"/>
      <c r="INI343" s="1"/>
      <c r="INJ343" s="1"/>
      <c r="INK343" s="1"/>
      <c r="INL343" s="1"/>
      <c r="INM343" s="1"/>
      <c r="INN343" s="1"/>
      <c r="INO343" s="1"/>
      <c r="INP343" s="1"/>
      <c r="INQ343" s="1"/>
      <c r="INR343" s="1"/>
      <c r="INS343" s="1"/>
      <c r="INT343" s="1"/>
      <c r="INU343" s="1"/>
      <c r="INV343" s="1"/>
      <c r="INW343" s="1"/>
      <c r="INX343" s="1"/>
      <c r="INY343" s="1"/>
      <c r="INZ343" s="1"/>
      <c r="IOA343" s="1"/>
      <c r="IOB343" s="1"/>
      <c r="IOC343" s="1"/>
      <c r="IOD343" s="1"/>
      <c r="IOE343" s="1"/>
      <c r="IOF343" s="1"/>
      <c r="IOG343" s="1"/>
      <c r="IOH343" s="1"/>
      <c r="IOI343" s="1"/>
      <c r="IOJ343" s="1"/>
      <c r="IOK343" s="1"/>
      <c r="IOL343" s="1"/>
      <c r="IOM343" s="1"/>
      <c r="ION343" s="1"/>
      <c r="IOO343" s="1"/>
      <c r="IOP343" s="1"/>
      <c r="IOQ343" s="1"/>
      <c r="IOR343" s="1"/>
      <c r="IOS343" s="1"/>
      <c r="IOT343" s="1"/>
      <c r="IOU343" s="1"/>
      <c r="IOV343" s="1"/>
      <c r="IOW343" s="1"/>
      <c r="IOX343" s="1"/>
      <c r="IOY343" s="1"/>
      <c r="IOZ343" s="1"/>
      <c r="IPA343" s="1"/>
      <c r="IPB343" s="1"/>
      <c r="IPC343" s="1"/>
      <c r="IPD343" s="1"/>
      <c r="IPE343" s="1"/>
      <c r="IPF343" s="1"/>
      <c r="IPG343" s="1"/>
      <c r="IPH343" s="1"/>
      <c r="IPI343" s="1"/>
      <c r="IPJ343" s="1"/>
      <c r="IPK343" s="1"/>
      <c r="IPL343" s="1"/>
      <c r="IPM343" s="1"/>
      <c r="IPN343" s="1"/>
      <c r="IPO343" s="1"/>
      <c r="IPP343" s="1"/>
      <c r="IPQ343" s="1"/>
      <c r="IPR343" s="1"/>
      <c r="IPS343" s="1"/>
      <c r="IPT343" s="1"/>
      <c r="IPU343" s="1"/>
      <c r="IPV343" s="1"/>
      <c r="IPW343" s="1"/>
      <c r="IPX343" s="1"/>
      <c r="IPY343" s="1"/>
      <c r="IPZ343" s="1"/>
      <c r="IQA343" s="1"/>
      <c r="IQB343" s="1"/>
      <c r="IQC343" s="1"/>
      <c r="IQD343" s="1"/>
      <c r="IQE343" s="1"/>
      <c r="IQF343" s="1"/>
      <c r="IQG343" s="1"/>
      <c r="IQH343" s="1"/>
      <c r="IQI343" s="1"/>
      <c r="IQJ343" s="1"/>
      <c r="IQK343" s="1"/>
      <c r="IQL343" s="1"/>
      <c r="IQM343" s="1"/>
      <c r="IQN343" s="1"/>
      <c r="IQO343" s="1"/>
      <c r="IQP343" s="1"/>
      <c r="IQQ343" s="1"/>
      <c r="IQR343" s="1"/>
      <c r="IQS343" s="1"/>
      <c r="IQT343" s="1"/>
      <c r="IQU343" s="1"/>
      <c r="IQV343" s="1"/>
      <c r="IQW343" s="1"/>
      <c r="IQX343" s="1"/>
      <c r="IQY343" s="1"/>
      <c r="IQZ343" s="1"/>
      <c r="IRA343" s="1"/>
      <c r="IRB343" s="1"/>
      <c r="IRC343" s="1"/>
      <c r="IRD343" s="1"/>
      <c r="IRE343" s="1"/>
      <c r="IRF343" s="1"/>
      <c r="IRG343" s="1"/>
      <c r="IRH343" s="1"/>
      <c r="IRI343" s="1"/>
      <c r="IRJ343" s="1"/>
      <c r="IRK343" s="1"/>
      <c r="IRL343" s="1"/>
      <c r="IRM343" s="1"/>
      <c r="IRN343" s="1"/>
      <c r="IRO343" s="1"/>
      <c r="IRP343" s="1"/>
      <c r="IRQ343" s="1"/>
      <c r="IRR343" s="1"/>
      <c r="IRS343" s="1"/>
      <c r="IRT343" s="1"/>
      <c r="IRU343" s="1"/>
      <c r="IRV343" s="1"/>
      <c r="IRW343" s="1"/>
      <c r="IRX343" s="1"/>
      <c r="IRY343" s="1"/>
      <c r="IRZ343" s="1"/>
      <c r="ISA343" s="1"/>
      <c r="ISB343" s="1"/>
      <c r="ISC343" s="1"/>
      <c r="ISD343" s="1"/>
      <c r="ISE343" s="1"/>
      <c r="ISF343" s="1"/>
      <c r="ISG343" s="1"/>
      <c r="ISH343" s="1"/>
      <c r="ISI343" s="1"/>
      <c r="ISJ343" s="1"/>
      <c r="ISK343" s="1"/>
      <c r="ISL343" s="1"/>
      <c r="ISM343" s="1"/>
      <c r="ISN343" s="1"/>
      <c r="ISO343" s="1"/>
      <c r="ISP343" s="1"/>
      <c r="ISQ343" s="1"/>
      <c r="ISR343" s="1"/>
      <c r="ISS343" s="1"/>
      <c r="IST343" s="1"/>
      <c r="ISU343" s="1"/>
      <c r="ISV343" s="1"/>
      <c r="ISW343" s="1"/>
      <c r="ISX343" s="1"/>
      <c r="ISY343" s="1"/>
      <c r="ISZ343" s="1"/>
      <c r="ITA343" s="1"/>
      <c r="ITB343" s="1"/>
      <c r="ITC343" s="1"/>
      <c r="ITD343" s="1"/>
      <c r="ITE343" s="1"/>
      <c r="ITF343" s="1"/>
      <c r="ITG343" s="1"/>
      <c r="ITH343" s="1"/>
      <c r="ITI343" s="1"/>
      <c r="ITJ343" s="1"/>
      <c r="ITK343" s="1"/>
      <c r="ITL343" s="1"/>
      <c r="ITM343" s="1"/>
      <c r="ITN343" s="1"/>
      <c r="ITO343" s="1"/>
      <c r="ITP343" s="1"/>
      <c r="ITQ343" s="1"/>
      <c r="ITR343" s="1"/>
      <c r="ITS343" s="1"/>
      <c r="ITT343" s="1"/>
      <c r="ITU343" s="1"/>
      <c r="ITV343" s="1"/>
      <c r="ITW343" s="1"/>
      <c r="ITX343" s="1"/>
      <c r="ITY343" s="1"/>
      <c r="ITZ343" s="1"/>
      <c r="IUA343" s="1"/>
      <c r="IUB343" s="1"/>
      <c r="IUC343" s="1"/>
      <c r="IUD343" s="1"/>
      <c r="IUE343" s="1"/>
      <c r="IUF343" s="1"/>
      <c r="IUG343" s="1"/>
      <c r="IUH343" s="1"/>
      <c r="IUI343" s="1"/>
      <c r="IUJ343" s="1"/>
      <c r="IUK343" s="1"/>
      <c r="IUL343" s="1"/>
      <c r="IUM343" s="1"/>
      <c r="IUN343" s="1"/>
      <c r="IUO343" s="1"/>
      <c r="IUP343" s="1"/>
      <c r="IUQ343" s="1"/>
      <c r="IUR343" s="1"/>
      <c r="IUS343" s="1"/>
      <c r="IUT343" s="1"/>
      <c r="IUU343" s="1"/>
      <c r="IUV343" s="1"/>
      <c r="IUW343" s="1"/>
      <c r="IUX343" s="1"/>
      <c r="IUY343" s="1"/>
      <c r="IUZ343" s="1"/>
      <c r="IVA343" s="1"/>
      <c r="IVB343" s="1"/>
      <c r="IVC343" s="1"/>
      <c r="IVD343" s="1"/>
      <c r="IVE343" s="1"/>
      <c r="IVF343" s="1"/>
      <c r="IVG343" s="1"/>
      <c r="IVH343" s="1"/>
      <c r="IVI343" s="1"/>
      <c r="IVJ343" s="1"/>
      <c r="IVK343" s="1"/>
      <c r="IVL343" s="1"/>
      <c r="IVM343" s="1"/>
      <c r="IVN343" s="1"/>
      <c r="IVO343" s="1"/>
      <c r="IVP343" s="1"/>
      <c r="IVQ343" s="1"/>
      <c r="IVR343" s="1"/>
      <c r="IVS343" s="1"/>
      <c r="IVT343" s="1"/>
      <c r="IVU343" s="1"/>
      <c r="IVV343" s="1"/>
      <c r="IVW343" s="1"/>
      <c r="IVX343" s="1"/>
      <c r="IVY343" s="1"/>
      <c r="IVZ343" s="1"/>
      <c r="IWA343" s="1"/>
      <c r="IWB343" s="1"/>
      <c r="IWC343" s="1"/>
      <c r="IWD343" s="1"/>
      <c r="IWE343" s="1"/>
      <c r="IWF343" s="1"/>
      <c r="IWG343" s="1"/>
      <c r="IWH343" s="1"/>
      <c r="IWI343" s="1"/>
      <c r="IWJ343" s="1"/>
      <c r="IWK343" s="1"/>
      <c r="IWL343" s="1"/>
      <c r="IWM343" s="1"/>
      <c r="IWN343" s="1"/>
      <c r="IWO343" s="1"/>
      <c r="IWP343" s="1"/>
      <c r="IWQ343" s="1"/>
      <c r="IWR343" s="1"/>
      <c r="IWS343" s="1"/>
      <c r="IWT343" s="1"/>
      <c r="IWU343" s="1"/>
      <c r="IWV343" s="1"/>
      <c r="IWW343" s="1"/>
      <c r="IWX343" s="1"/>
      <c r="IWY343" s="1"/>
      <c r="IWZ343" s="1"/>
      <c r="IXA343" s="1"/>
      <c r="IXB343" s="1"/>
      <c r="IXC343" s="1"/>
      <c r="IXD343" s="1"/>
      <c r="IXE343" s="1"/>
      <c r="IXF343" s="1"/>
      <c r="IXG343" s="1"/>
      <c r="IXH343" s="1"/>
      <c r="IXI343" s="1"/>
      <c r="IXJ343" s="1"/>
      <c r="IXK343" s="1"/>
      <c r="IXL343" s="1"/>
      <c r="IXM343" s="1"/>
      <c r="IXN343" s="1"/>
      <c r="IXO343" s="1"/>
      <c r="IXP343" s="1"/>
      <c r="IXQ343" s="1"/>
      <c r="IXR343" s="1"/>
      <c r="IXS343" s="1"/>
      <c r="IXT343" s="1"/>
      <c r="IXU343" s="1"/>
      <c r="IXV343" s="1"/>
      <c r="IXW343" s="1"/>
      <c r="IXX343" s="1"/>
      <c r="IXY343" s="1"/>
      <c r="IXZ343" s="1"/>
      <c r="IYA343" s="1"/>
      <c r="IYB343" s="1"/>
      <c r="IYC343" s="1"/>
      <c r="IYD343" s="1"/>
      <c r="IYE343" s="1"/>
      <c r="IYF343" s="1"/>
      <c r="IYG343" s="1"/>
      <c r="IYH343" s="1"/>
      <c r="IYI343" s="1"/>
      <c r="IYJ343" s="1"/>
      <c r="IYK343" s="1"/>
      <c r="IYL343" s="1"/>
      <c r="IYM343" s="1"/>
      <c r="IYN343" s="1"/>
      <c r="IYO343" s="1"/>
      <c r="IYP343" s="1"/>
      <c r="IYQ343" s="1"/>
      <c r="IYR343" s="1"/>
      <c r="IYS343" s="1"/>
      <c r="IYT343" s="1"/>
      <c r="IYU343" s="1"/>
      <c r="IYV343" s="1"/>
      <c r="IYW343" s="1"/>
      <c r="IYX343" s="1"/>
      <c r="IYY343" s="1"/>
      <c r="IYZ343" s="1"/>
      <c r="IZA343" s="1"/>
      <c r="IZB343" s="1"/>
      <c r="IZC343" s="1"/>
      <c r="IZD343" s="1"/>
      <c r="IZE343" s="1"/>
      <c r="IZF343" s="1"/>
      <c r="IZG343" s="1"/>
      <c r="IZH343" s="1"/>
      <c r="IZI343" s="1"/>
      <c r="IZJ343" s="1"/>
      <c r="IZK343" s="1"/>
      <c r="IZL343" s="1"/>
      <c r="IZM343" s="1"/>
      <c r="IZN343" s="1"/>
      <c r="IZO343" s="1"/>
      <c r="IZP343" s="1"/>
      <c r="IZQ343" s="1"/>
      <c r="IZR343" s="1"/>
      <c r="IZS343" s="1"/>
      <c r="IZT343" s="1"/>
      <c r="IZU343" s="1"/>
      <c r="IZV343" s="1"/>
      <c r="IZW343" s="1"/>
      <c r="IZX343" s="1"/>
      <c r="IZY343" s="1"/>
      <c r="IZZ343" s="1"/>
      <c r="JAA343" s="1"/>
      <c r="JAB343" s="1"/>
      <c r="JAC343" s="1"/>
      <c r="JAD343" s="1"/>
      <c r="JAE343" s="1"/>
      <c r="JAF343" s="1"/>
      <c r="JAG343" s="1"/>
      <c r="JAH343" s="1"/>
      <c r="JAI343" s="1"/>
      <c r="JAJ343" s="1"/>
      <c r="JAK343" s="1"/>
      <c r="JAL343" s="1"/>
      <c r="JAM343" s="1"/>
      <c r="JAN343" s="1"/>
      <c r="JAO343" s="1"/>
      <c r="JAP343" s="1"/>
      <c r="JAQ343" s="1"/>
      <c r="JAR343" s="1"/>
      <c r="JAS343" s="1"/>
      <c r="JAT343" s="1"/>
      <c r="JAU343" s="1"/>
      <c r="JAV343" s="1"/>
      <c r="JAW343" s="1"/>
      <c r="JAX343" s="1"/>
      <c r="JAY343" s="1"/>
      <c r="JAZ343" s="1"/>
      <c r="JBA343" s="1"/>
      <c r="JBB343" s="1"/>
      <c r="JBC343" s="1"/>
      <c r="JBD343" s="1"/>
      <c r="JBE343" s="1"/>
      <c r="JBF343" s="1"/>
      <c r="JBG343" s="1"/>
      <c r="JBH343" s="1"/>
      <c r="JBI343" s="1"/>
      <c r="JBJ343" s="1"/>
      <c r="JBK343" s="1"/>
      <c r="JBL343" s="1"/>
      <c r="JBM343" s="1"/>
      <c r="JBN343" s="1"/>
      <c r="JBO343" s="1"/>
      <c r="JBP343" s="1"/>
      <c r="JBQ343" s="1"/>
      <c r="JBR343" s="1"/>
      <c r="JBS343" s="1"/>
      <c r="JBT343" s="1"/>
      <c r="JBU343" s="1"/>
      <c r="JBV343" s="1"/>
      <c r="JBW343" s="1"/>
      <c r="JBX343" s="1"/>
      <c r="JBY343" s="1"/>
      <c r="JBZ343" s="1"/>
      <c r="JCA343" s="1"/>
      <c r="JCB343" s="1"/>
      <c r="JCC343" s="1"/>
      <c r="JCD343" s="1"/>
      <c r="JCE343" s="1"/>
      <c r="JCF343" s="1"/>
      <c r="JCG343" s="1"/>
      <c r="JCH343" s="1"/>
      <c r="JCI343" s="1"/>
      <c r="JCJ343" s="1"/>
      <c r="JCK343" s="1"/>
      <c r="JCL343" s="1"/>
      <c r="JCM343" s="1"/>
      <c r="JCN343" s="1"/>
      <c r="JCO343" s="1"/>
      <c r="JCP343" s="1"/>
      <c r="JCQ343" s="1"/>
      <c r="JCR343" s="1"/>
      <c r="JCS343" s="1"/>
      <c r="JCT343" s="1"/>
      <c r="JCU343" s="1"/>
      <c r="JCV343" s="1"/>
      <c r="JCW343" s="1"/>
      <c r="JCX343" s="1"/>
      <c r="JCY343" s="1"/>
      <c r="JCZ343" s="1"/>
      <c r="JDA343" s="1"/>
      <c r="JDB343" s="1"/>
      <c r="JDC343" s="1"/>
      <c r="JDD343" s="1"/>
      <c r="JDE343" s="1"/>
      <c r="JDF343" s="1"/>
      <c r="JDG343" s="1"/>
      <c r="JDH343" s="1"/>
      <c r="JDI343" s="1"/>
      <c r="JDJ343" s="1"/>
      <c r="JDK343" s="1"/>
      <c r="JDL343" s="1"/>
      <c r="JDM343" s="1"/>
      <c r="JDN343" s="1"/>
      <c r="JDO343" s="1"/>
      <c r="JDP343" s="1"/>
      <c r="JDQ343" s="1"/>
      <c r="JDR343" s="1"/>
      <c r="JDS343" s="1"/>
      <c r="JDT343" s="1"/>
      <c r="JDU343" s="1"/>
      <c r="JDV343" s="1"/>
      <c r="JDW343" s="1"/>
      <c r="JDX343" s="1"/>
      <c r="JDY343" s="1"/>
      <c r="JDZ343" s="1"/>
      <c r="JEA343" s="1"/>
      <c r="JEB343" s="1"/>
      <c r="JEC343" s="1"/>
      <c r="JED343" s="1"/>
      <c r="JEE343" s="1"/>
      <c r="JEF343" s="1"/>
      <c r="JEG343" s="1"/>
      <c r="JEH343" s="1"/>
      <c r="JEI343" s="1"/>
      <c r="JEJ343" s="1"/>
      <c r="JEK343" s="1"/>
      <c r="JEL343" s="1"/>
      <c r="JEM343" s="1"/>
      <c r="JEN343" s="1"/>
      <c r="JEO343" s="1"/>
      <c r="JEP343" s="1"/>
      <c r="JEQ343" s="1"/>
      <c r="JER343" s="1"/>
      <c r="JES343" s="1"/>
      <c r="JET343" s="1"/>
      <c r="JEU343" s="1"/>
      <c r="JEV343" s="1"/>
      <c r="JEW343" s="1"/>
      <c r="JEX343" s="1"/>
      <c r="JEY343" s="1"/>
      <c r="JEZ343" s="1"/>
      <c r="JFA343" s="1"/>
      <c r="JFB343" s="1"/>
      <c r="JFC343" s="1"/>
      <c r="JFD343" s="1"/>
      <c r="JFE343" s="1"/>
      <c r="JFF343" s="1"/>
      <c r="JFG343" s="1"/>
      <c r="JFH343" s="1"/>
      <c r="JFI343" s="1"/>
      <c r="JFJ343" s="1"/>
      <c r="JFK343" s="1"/>
      <c r="JFL343" s="1"/>
      <c r="JFM343" s="1"/>
      <c r="JFN343" s="1"/>
      <c r="JFO343" s="1"/>
      <c r="JFP343" s="1"/>
      <c r="JFQ343" s="1"/>
      <c r="JFR343" s="1"/>
      <c r="JFS343" s="1"/>
      <c r="JFT343" s="1"/>
      <c r="JFU343" s="1"/>
      <c r="JFV343" s="1"/>
      <c r="JFW343" s="1"/>
      <c r="JFX343" s="1"/>
      <c r="JFY343" s="1"/>
      <c r="JFZ343" s="1"/>
      <c r="JGA343" s="1"/>
      <c r="JGB343" s="1"/>
      <c r="JGC343" s="1"/>
      <c r="JGD343" s="1"/>
      <c r="JGE343" s="1"/>
      <c r="JGF343" s="1"/>
      <c r="JGG343" s="1"/>
      <c r="JGH343" s="1"/>
      <c r="JGI343" s="1"/>
      <c r="JGJ343" s="1"/>
      <c r="JGK343" s="1"/>
      <c r="JGL343" s="1"/>
      <c r="JGM343" s="1"/>
      <c r="JGN343" s="1"/>
      <c r="JGO343" s="1"/>
      <c r="JGP343" s="1"/>
      <c r="JGQ343" s="1"/>
      <c r="JGR343" s="1"/>
      <c r="JGS343" s="1"/>
      <c r="JGT343" s="1"/>
      <c r="JGU343" s="1"/>
      <c r="JGV343" s="1"/>
      <c r="JGW343" s="1"/>
      <c r="JGX343" s="1"/>
      <c r="JGY343" s="1"/>
      <c r="JGZ343" s="1"/>
      <c r="JHA343" s="1"/>
      <c r="JHB343" s="1"/>
      <c r="JHC343" s="1"/>
      <c r="JHD343" s="1"/>
      <c r="JHE343" s="1"/>
      <c r="JHF343" s="1"/>
      <c r="JHG343" s="1"/>
      <c r="JHH343" s="1"/>
      <c r="JHI343" s="1"/>
      <c r="JHJ343" s="1"/>
      <c r="JHK343" s="1"/>
      <c r="JHL343" s="1"/>
      <c r="JHM343" s="1"/>
      <c r="JHN343" s="1"/>
      <c r="JHO343" s="1"/>
      <c r="JHP343" s="1"/>
      <c r="JHQ343" s="1"/>
      <c r="JHR343" s="1"/>
      <c r="JHS343" s="1"/>
      <c r="JHT343" s="1"/>
      <c r="JHU343" s="1"/>
      <c r="JHV343" s="1"/>
      <c r="JHW343" s="1"/>
      <c r="JHX343" s="1"/>
      <c r="JHY343" s="1"/>
      <c r="JHZ343" s="1"/>
      <c r="JIA343" s="1"/>
      <c r="JIB343" s="1"/>
      <c r="JIC343" s="1"/>
      <c r="JID343" s="1"/>
      <c r="JIE343" s="1"/>
      <c r="JIF343" s="1"/>
      <c r="JIG343" s="1"/>
      <c r="JIH343" s="1"/>
      <c r="JII343" s="1"/>
      <c r="JIJ343" s="1"/>
      <c r="JIK343" s="1"/>
      <c r="JIL343" s="1"/>
      <c r="JIM343" s="1"/>
      <c r="JIN343" s="1"/>
      <c r="JIO343" s="1"/>
      <c r="JIP343" s="1"/>
      <c r="JIQ343" s="1"/>
      <c r="JIR343" s="1"/>
      <c r="JIS343" s="1"/>
      <c r="JIT343" s="1"/>
      <c r="JIU343" s="1"/>
      <c r="JIV343" s="1"/>
      <c r="JIW343" s="1"/>
      <c r="JIX343" s="1"/>
      <c r="JIY343" s="1"/>
      <c r="JIZ343" s="1"/>
      <c r="JJA343" s="1"/>
      <c r="JJB343" s="1"/>
      <c r="JJC343" s="1"/>
      <c r="JJD343" s="1"/>
      <c r="JJE343" s="1"/>
      <c r="JJF343" s="1"/>
      <c r="JJG343" s="1"/>
      <c r="JJH343" s="1"/>
      <c r="JJI343" s="1"/>
      <c r="JJJ343" s="1"/>
      <c r="JJK343" s="1"/>
      <c r="JJL343" s="1"/>
      <c r="JJM343" s="1"/>
      <c r="JJN343" s="1"/>
      <c r="JJO343" s="1"/>
      <c r="JJP343" s="1"/>
      <c r="JJQ343" s="1"/>
      <c r="JJR343" s="1"/>
      <c r="JJS343" s="1"/>
      <c r="JJT343" s="1"/>
      <c r="JJU343" s="1"/>
      <c r="JJV343" s="1"/>
      <c r="JJW343" s="1"/>
      <c r="JJX343" s="1"/>
      <c r="JJY343" s="1"/>
      <c r="JJZ343" s="1"/>
      <c r="JKA343" s="1"/>
      <c r="JKB343" s="1"/>
      <c r="JKC343" s="1"/>
      <c r="JKD343" s="1"/>
      <c r="JKE343" s="1"/>
      <c r="JKF343" s="1"/>
      <c r="JKG343" s="1"/>
      <c r="JKH343" s="1"/>
      <c r="JKI343" s="1"/>
      <c r="JKJ343" s="1"/>
      <c r="JKK343" s="1"/>
      <c r="JKL343" s="1"/>
      <c r="JKM343" s="1"/>
      <c r="JKN343" s="1"/>
      <c r="JKO343" s="1"/>
      <c r="JKP343" s="1"/>
      <c r="JKQ343" s="1"/>
      <c r="JKR343" s="1"/>
      <c r="JKS343" s="1"/>
      <c r="JKT343" s="1"/>
      <c r="JKU343" s="1"/>
      <c r="JKV343" s="1"/>
      <c r="JKW343" s="1"/>
      <c r="JKX343" s="1"/>
      <c r="JKY343" s="1"/>
      <c r="JKZ343" s="1"/>
      <c r="JLA343" s="1"/>
      <c r="JLB343" s="1"/>
      <c r="JLC343" s="1"/>
      <c r="JLD343" s="1"/>
      <c r="JLE343" s="1"/>
      <c r="JLF343" s="1"/>
      <c r="JLG343" s="1"/>
      <c r="JLH343" s="1"/>
      <c r="JLI343" s="1"/>
      <c r="JLJ343" s="1"/>
      <c r="JLK343" s="1"/>
      <c r="JLL343" s="1"/>
      <c r="JLM343" s="1"/>
      <c r="JLN343" s="1"/>
      <c r="JLO343" s="1"/>
      <c r="JLP343" s="1"/>
      <c r="JLQ343" s="1"/>
      <c r="JLR343" s="1"/>
      <c r="JLS343" s="1"/>
      <c r="JLT343" s="1"/>
      <c r="JLU343" s="1"/>
      <c r="JLV343" s="1"/>
      <c r="JLW343" s="1"/>
      <c r="JLX343" s="1"/>
      <c r="JLY343" s="1"/>
      <c r="JLZ343" s="1"/>
      <c r="JMA343" s="1"/>
      <c r="JMB343" s="1"/>
      <c r="JMC343" s="1"/>
      <c r="JMD343" s="1"/>
      <c r="JME343" s="1"/>
      <c r="JMF343" s="1"/>
      <c r="JMG343" s="1"/>
      <c r="JMH343" s="1"/>
      <c r="JMI343" s="1"/>
      <c r="JMJ343" s="1"/>
      <c r="JMK343" s="1"/>
      <c r="JML343" s="1"/>
      <c r="JMM343" s="1"/>
      <c r="JMN343" s="1"/>
      <c r="JMO343" s="1"/>
      <c r="JMP343" s="1"/>
      <c r="JMQ343" s="1"/>
      <c r="JMR343" s="1"/>
      <c r="JMS343" s="1"/>
      <c r="JMT343" s="1"/>
      <c r="JMU343" s="1"/>
      <c r="JMV343" s="1"/>
      <c r="JMW343" s="1"/>
      <c r="JMX343" s="1"/>
      <c r="JMY343" s="1"/>
      <c r="JMZ343" s="1"/>
      <c r="JNA343" s="1"/>
      <c r="JNB343" s="1"/>
      <c r="JNC343" s="1"/>
      <c r="JND343" s="1"/>
      <c r="JNE343" s="1"/>
      <c r="JNF343" s="1"/>
      <c r="JNG343" s="1"/>
      <c r="JNH343" s="1"/>
      <c r="JNI343" s="1"/>
      <c r="JNJ343" s="1"/>
      <c r="JNK343" s="1"/>
      <c r="JNL343" s="1"/>
      <c r="JNM343" s="1"/>
      <c r="JNN343" s="1"/>
      <c r="JNO343" s="1"/>
      <c r="JNP343" s="1"/>
      <c r="JNQ343" s="1"/>
      <c r="JNR343" s="1"/>
      <c r="JNS343" s="1"/>
      <c r="JNT343" s="1"/>
      <c r="JNU343" s="1"/>
      <c r="JNV343" s="1"/>
      <c r="JNW343" s="1"/>
      <c r="JNX343" s="1"/>
      <c r="JNY343" s="1"/>
      <c r="JNZ343" s="1"/>
      <c r="JOA343" s="1"/>
      <c r="JOB343" s="1"/>
      <c r="JOC343" s="1"/>
      <c r="JOD343" s="1"/>
      <c r="JOE343" s="1"/>
      <c r="JOF343" s="1"/>
      <c r="JOG343" s="1"/>
      <c r="JOH343" s="1"/>
      <c r="JOI343" s="1"/>
      <c r="JOJ343" s="1"/>
      <c r="JOK343" s="1"/>
      <c r="JOL343" s="1"/>
      <c r="JOM343" s="1"/>
      <c r="JON343" s="1"/>
      <c r="JOO343" s="1"/>
      <c r="JOP343" s="1"/>
      <c r="JOQ343" s="1"/>
      <c r="JOR343" s="1"/>
      <c r="JOS343" s="1"/>
      <c r="JOT343" s="1"/>
      <c r="JOU343" s="1"/>
      <c r="JOV343" s="1"/>
      <c r="JOW343" s="1"/>
      <c r="JOX343" s="1"/>
      <c r="JOY343" s="1"/>
      <c r="JOZ343" s="1"/>
      <c r="JPA343" s="1"/>
      <c r="JPB343" s="1"/>
      <c r="JPC343" s="1"/>
      <c r="JPD343" s="1"/>
      <c r="JPE343" s="1"/>
      <c r="JPF343" s="1"/>
      <c r="JPG343" s="1"/>
      <c r="JPH343" s="1"/>
      <c r="JPI343" s="1"/>
      <c r="JPJ343" s="1"/>
      <c r="JPK343" s="1"/>
      <c r="JPL343" s="1"/>
      <c r="JPM343" s="1"/>
      <c r="JPN343" s="1"/>
      <c r="JPO343" s="1"/>
      <c r="JPP343" s="1"/>
      <c r="JPQ343" s="1"/>
      <c r="JPR343" s="1"/>
      <c r="JPS343" s="1"/>
      <c r="JPT343" s="1"/>
      <c r="JPU343" s="1"/>
      <c r="JPV343" s="1"/>
      <c r="JPW343" s="1"/>
      <c r="JPX343" s="1"/>
      <c r="JPY343" s="1"/>
      <c r="JPZ343" s="1"/>
      <c r="JQA343" s="1"/>
      <c r="JQB343" s="1"/>
      <c r="JQC343" s="1"/>
      <c r="JQD343" s="1"/>
      <c r="JQE343" s="1"/>
      <c r="JQF343" s="1"/>
      <c r="JQG343" s="1"/>
      <c r="JQH343" s="1"/>
      <c r="JQI343" s="1"/>
      <c r="JQJ343" s="1"/>
      <c r="JQK343" s="1"/>
      <c r="JQL343" s="1"/>
      <c r="JQM343" s="1"/>
      <c r="JQN343" s="1"/>
      <c r="JQO343" s="1"/>
      <c r="JQP343" s="1"/>
      <c r="JQQ343" s="1"/>
      <c r="JQR343" s="1"/>
      <c r="JQS343" s="1"/>
      <c r="JQT343" s="1"/>
      <c r="JQU343" s="1"/>
      <c r="JQV343" s="1"/>
      <c r="JQW343" s="1"/>
      <c r="JQX343" s="1"/>
      <c r="JQY343" s="1"/>
      <c r="JQZ343" s="1"/>
      <c r="JRA343" s="1"/>
      <c r="JRB343" s="1"/>
      <c r="JRC343" s="1"/>
      <c r="JRD343" s="1"/>
      <c r="JRE343" s="1"/>
      <c r="JRF343" s="1"/>
      <c r="JRG343" s="1"/>
      <c r="JRH343" s="1"/>
      <c r="JRI343" s="1"/>
      <c r="JRJ343" s="1"/>
      <c r="JRK343" s="1"/>
      <c r="JRL343" s="1"/>
      <c r="JRM343" s="1"/>
      <c r="JRN343" s="1"/>
      <c r="JRO343" s="1"/>
      <c r="JRP343" s="1"/>
      <c r="JRQ343" s="1"/>
      <c r="JRR343" s="1"/>
      <c r="JRS343" s="1"/>
      <c r="JRT343" s="1"/>
      <c r="JRU343" s="1"/>
      <c r="JRV343" s="1"/>
      <c r="JRW343" s="1"/>
      <c r="JRX343" s="1"/>
      <c r="JRY343" s="1"/>
      <c r="JRZ343" s="1"/>
      <c r="JSA343" s="1"/>
      <c r="JSB343" s="1"/>
      <c r="JSC343" s="1"/>
      <c r="JSD343" s="1"/>
      <c r="JSE343" s="1"/>
      <c r="JSF343" s="1"/>
      <c r="JSG343" s="1"/>
      <c r="JSH343" s="1"/>
      <c r="JSI343" s="1"/>
      <c r="JSJ343" s="1"/>
      <c r="JSK343" s="1"/>
      <c r="JSL343" s="1"/>
      <c r="JSM343" s="1"/>
      <c r="JSN343" s="1"/>
      <c r="JSO343" s="1"/>
      <c r="JSP343" s="1"/>
      <c r="JSQ343" s="1"/>
      <c r="JSR343" s="1"/>
      <c r="JSS343" s="1"/>
      <c r="JST343" s="1"/>
      <c r="JSU343" s="1"/>
      <c r="JSV343" s="1"/>
      <c r="JSW343" s="1"/>
      <c r="JSX343" s="1"/>
      <c r="JSY343" s="1"/>
      <c r="JSZ343" s="1"/>
      <c r="JTA343" s="1"/>
      <c r="JTB343" s="1"/>
      <c r="JTC343" s="1"/>
      <c r="JTD343" s="1"/>
      <c r="JTE343" s="1"/>
      <c r="JTF343" s="1"/>
      <c r="JTG343" s="1"/>
      <c r="JTH343" s="1"/>
      <c r="JTI343" s="1"/>
      <c r="JTJ343" s="1"/>
      <c r="JTK343" s="1"/>
      <c r="JTL343" s="1"/>
      <c r="JTM343" s="1"/>
      <c r="JTN343" s="1"/>
      <c r="JTO343" s="1"/>
      <c r="JTP343" s="1"/>
      <c r="JTQ343" s="1"/>
      <c r="JTR343" s="1"/>
      <c r="JTS343" s="1"/>
      <c r="JTT343" s="1"/>
      <c r="JTU343" s="1"/>
      <c r="JTV343" s="1"/>
      <c r="JTW343" s="1"/>
      <c r="JTX343" s="1"/>
      <c r="JTY343" s="1"/>
      <c r="JTZ343" s="1"/>
      <c r="JUA343" s="1"/>
      <c r="JUB343" s="1"/>
      <c r="JUC343" s="1"/>
      <c r="JUD343" s="1"/>
      <c r="JUE343" s="1"/>
      <c r="JUF343" s="1"/>
      <c r="JUG343" s="1"/>
      <c r="JUH343" s="1"/>
      <c r="JUI343" s="1"/>
      <c r="JUJ343" s="1"/>
      <c r="JUK343" s="1"/>
      <c r="JUL343" s="1"/>
      <c r="JUM343" s="1"/>
      <c r="JUN343" s="1"/>
      <c r="JUO343" s="1"/>
      <c r="JUP343" s="1"/>
      <c r="JUQ343" s="1"/>
      <c r="JUR343" s="1"/>
      <c r="JUS343" s="1"/>
      <c r="JUT343" s="1"/>
      <c r="JUU343" s="1"/>
      <c r="JUV343" s="1"/>
      <c r="JUW343" s="1"/>
      <c r="JUX343" s="1"/>
      <c r="JUY343" s="1"/>
      <c r="JUZ343" s="1"/>
      <c r="JVA343" s="1"/>
      <c r="JVB343" s="1"/>
      <c r="JVC343" s="1"/>
      <c r="JVD343" s="1"/>
      <c r="JVE343" s="1"/>
      <c r="JVF343" s="1"/>
      <c r="JVG343" s="1"/>
      <c r="JVH343" s="1"/>
      <c r="JVI343" s="1"/>
      <c r="JVJ343" s="1"/>
      <c r="JVK343" s="1"/>
      <c r="JVL343" s="1"/>
      <c r="JVM343" s="1"/>
      <c r="JVN343" s="1"/>
      <c r="JVO343" s="1"/>
      <c r="JVP343" s="1"/>
      <c r="JVQ343" s="1"/>
      <c r="JVR343" s="1"/>
      <c r="JVS343" s="1"/>
      <c r="JVT343" s="1"/>
      <c r="JVU343" s="1"/>
      <c r="JVV343" s="1"/>
      <c r="JVW343" s="1"/>
      <c r="JVX343" s="1"/>
      <c r="JVY343" s="1"/>
      <c r="JVZ343" s="1"/>
      <c r="JWA343" s="1"/>
      <c r="JWB343" s="1"/>
      <c r="JWC343" s="1"/>
      <c r="JWD343" s="1"/>
      <c r="JWE343" s="1"/>
      <c r="JWF343" s="1"/>
      <c r="JWG343" s="1"/>
      <c r="JWH343" s="1"/>
      <c r="JWI343" s="1"/>
      <c r="JWJ343" s="1"/>
      <c r="JWK343" s="1"/>
      <c r="JWL343" s="1"/>
      <c r="JWM343" s="1"/>
      <c r="JWN343" s="1"/>
      <c r="JWO343" s="1"/>
      <c r="JWP343" s="1"/>
      <c r="JWQ343" s="1"/>
      <c r="JWR343" s="1"/>
      <c r="JWS343" s="1"/>
      <c r="JWT343" s="1"/>
      <c r="JWU343" s="1"/>
      <c r="JWV343" s="1"/>
      <c r="JWW343" s="1"/>
      <c r="JWX343" s="1"/>
      <c r="JWY343" s="1"/>
      <c r="JWZ343" s="1"/>
      <c r="JXA343" s="1"/>
      <c r="JXB343" s="1"/>
      <c r="JXC343" s="1"/>
      <c r="JXD343" s="1"/>
      <c r="JXE343" s="1"/>
      <c r="JXF343" s="1"/>
      <c r="JXG343" s="1"/>
      <c r="JXH343" s="1"/>
      <c r="JXI343" s="1"/>
      <c r="JXJ343" s="1"/>
      <c r="JXK343" s="1"/>
      <c r="JXL343" s="1"/>
      <c r="JXM343" s="1"/>
      <c r="JXN343" s="1"/>
      <c r="JXO343" s="1"/>
      <c r="JXP343" s="1"/>
      <c r="JXQ343" s="1"/>
      <c r="JXR343" s="1"/>
      <c r="JXS343" s="1"/>
      <c r="JXT343" s="1"/>
      <c r="JXU343" s="1"/>
      <c r="JXV343" s="1"/>
      <c r="JXW343" s="1"/>
      <c r="JXX343" s="1"/>
      <c r="JXY343" s="1"/>
      <c r="JXZ343" s="1"/>
      <c r="JYA343" s="1"/>
      <c r="JYB343" s="1"/>
      <c r="JYC343" s="1"/>
      <c r="JYD343" s="1"/>
      <c r="JYE343" s="1"/>
      <c r="JYF343" s="1"/>
      <c r="JYG343" s="1"/>
      <c r="JYH343" s="1"/>
      <c r="JYI343" s="1"/>
      <c r="JYJ343" s="1"/>
      <c r="JYK343" s="1"/>
      <c r="JYL343" s="1"/>
      <c r="JYM343" s="1"/>
      <c r="JYN343" s="1"/>
      <c r="JYO343" s="1"/>
      <c r="JYP343" s="1"/>
      <c r="JYQ343" s="1"/>
      <c r="JYR343" s="1"/>
      <c r="JYS343" s="1"/>
      <c r="JYT343" s="1"/>
      <c r="JYU343" s="1"/>
      <c r="JYV343" s="1"/>
      <c r="JYW343" s="1"/>
      <c r="JYX343" s="1"/>
      <c r="JYY343" s="1"/>
      <c r="JYZ343" s="1"/>
      <c r="JZA343" s="1"/>
      <c r="JZB343" s="1"/>
      <c r="JZC343" s="1"/>
      <c r="JZD343" s="1"/>
      <c r="JZE343" s="1"/>
      <c r="JZF343" s="1"/>
      <c r="JZG343" s="1"/>
      <c r="JZH343" s="1"/>
      <c r="JZI343" s="1"/>
      <c r="JZJ343" s="1"/>
      <c r="JZK343" s="1"/>
      <c r="JZL343" s="1"/>
      <c r="JZM343" s="1"/>
      <c r="JZN343" s="1"/>
      <c r="JZO343" s="1"/>
      <c r="JZP343" s="1"/>
      <c r="JZQ343" s="1"/>
      <c r="JZR343" s="1"/>
      <c r="JZS343" s="1"/>
      <c r="JZT343" s="1"/>
      <c r="JZU343" s="1"/>
      <c r="JZV343" s="1"/>
      <c r="JZW343" s="1"/>
      <c r="JZX343" s="1"/>
      <c r="JZY343" s="1"/>
      <c r="JZZ343" s="1"/>
      <c r="KAA343" s="1"/>
      <c r="KAB343" s="1"/>
      <c r="KAC343" s="1"/>
      <c r="KAD343" s="1"/>
      <c r="KAE343" s="1"/>
      <c r="KAF343" s="1"/>
      <c r="KAG343" s="1"/>
      <c r="KAH343" s="1"/>
      <c r="KAI343" s="1"/>
      <c r="KAJ343" s="1"/>
      <c r="KAK343" s="1"/>
      <c r="KAL343" s="1"/>
      <c r="KAM343" s="1"/>
      <c r="KAN343" s="1"/>
      <c r="KAO343" s="1"/>
      <c r="KAP343" s="1"/>
      <c r="KAQ343" s="1"/>
      <c r="KAR343" s="1"/>
      <c r="KAS343" s="1"/>
      <c r="KAT343" s="1"/>
      <c r="KAU343" s="1"/>
      <c r="KAV343" s="1"/>
      <c r="KAW343" s="1"/>
      <c r="KAX343" s="1"/>
      <c r="KAY343" s="1"/>
      <c r="KAZ343" s="1"/>
      <c r="KBA343" s="1"/>
      <c r="KBB343" s="1"/>
      <c r="KBC343" s="1"/>
      <c r="KBD343" s="1"/>
      <c r="KBE343" s="1"/>
      <c r="KBF343" s="1"/>
      <c r="KBG343" s="1"/>
      <c r="KBH343" s="1"/>
      <c r="KBI343" s="1"/>
      <c r="KBJ343" s="1"/>
      <c r="KBK343" s="1"/>
      <c r="KBL343" s="1"/>
      <c r="KBM343" s="1"/>
      <c r="KBN343" s="1"/>
      <c r="KBO343" s="1"/>
      <c r="KBP343" s="1"/>
      <c r="KBQ343" s="1"/>
      <c r="KBR343" s="1"/>
      <c r="KBS343" s="1"/>
      <c r="KBT343" s="1"/>
      <c r="KBU343" s="1"/>
      <c r="KBV343" s="1"/>
      <c r="KBW343" s="1"/>
      <c r="KBX343" s="1"/>
      <c r="KBY343" s="1"/>
      <c r="KBZ343" s="1"/>
      <c r="KCA343" s="1"/>
      <c r="KCB343" s="1"/>
      <c r="KCC343" s="1"/>
      <c r="KCD343" s="1"/>
      <c r="KCE343" s="1"/>
      <c r="KCF343" s="1"/>
      <c r="KCG343" s="1"/>
      <c r="KCH343" s="1"/>
      <c r="KCI343" s="1"/>
      <c r="KCJ343" s="1"/>
      <c r="KCK343" s="1"/>
      <c r="KCL343" s="1"/>
      <c r="KCM343" s="1"/>
      <c r="KCN343" s="1"/>
      <c r="KCO343" s="1"/>
      <c r="KCP343" s="1"/>
      <c r="KCQ343" s="1"/>
      <c r="KCR343" s="1"/>
      <c r="KCS343" s="1"/>
      <c r="KCT343" s="1"/>
      <c r="KCU343" s="1"/>
      <c r="KCV343" s="1"/>
      <c r="KCW343" s="1"/>
      <c r="KCX343" s="1"/>
      <c r="KCY343" s="1"/>
      <c r="KCZ343" s="1"/>
      <c r="KDA343" s="1"/>
      <c r="KDB343" s="1"/>
      <c r="KDC343" s="1"/>
      <c r="KDD343" s="1"/>
      <c r="KDE343" s="1"/>
      <c r="KDF343" s="1"/>
      <c r="KDG343" s="1"/>
      <c r="KDH343" s="1"/>
      <c r="KDI343" s="1"/>
      <c r="KDJ343" s="1"/>
      <c r="KDK343" s="1"/>
      <c r="KDL343" s="1"/>
      <c r="KDM343" s="1"/>
      <c r="KDN343" s="1"/>
      <c r="KDO343" s="1"/>
      <c r="KDP343" s="1"/>
      <c r="KDQ343" s="1"/>
      <c r="KDR343" s="1"/>
      <c r="KDS343" s="1"/>
      <c r="KDT343" s="1"/>
      <c r="KDU343" s="1"/>
      <c r="KDV343" s="1"/>
      <c r="KDW343" s="1"/>
      <c r="KDX343" s="1"/>
      <c r="KDY343" s="1"/>
      <c r="KDZ343" s="1"/>
      <c r="KEA343" s="1"/>
      <c r="KEB343" s="1"/>
      <c r="KEC343" s="1"/>
      <c r="KED343" s="1"/>
      <c r="KEE343" s="1"/>
      <c r="KEF343" s="1"/>
      <c r="KEG343" s="1"/>
      <c r="KEH343" s="1"/>
      <c r="KEI343" s="1"/>
      <c r="KEJ343" s="1"/>
      <c r="KEK343" s="1"/>
      <c r="KEL343" s="1"/>
      <c r="KEM343" s="1"/>
      <c r="KEN343" s="1"/>
      <c r="KEO343" s="1"/>
      <c r="KEP343" s="1"/>
      <c r="KEQ343" s="1"/>
      <c r="KER343" s="1"/>
      <c r="KES343" s="1"/>
      <c r="KET343" s="1"/>
      <c r="KEU343" s="1"/>
      <c r="KEV343" s="1"/>
      <c r="KEW343" s="1"/>
      <c r="KEX343" s="1"/>
      <c r="KEY343" s="1"/>
      <c r="KEZ343" s="1"/>
      <c r="KFA343" s="1"/>
      <c r="KFB343" s="1"/>
      <c r="KFC343" s="1"/>
      <c r="KFD343" s="1"/>
      <c r="KFE343" s="1"/>
      <c r="KFF343" s="1"/>
      <c r="KFG343" s="1"/>
      <c r="KFH343" s="1"/>
      <c r="KFI343" s="1"/>
      <c r="KFJ343" s="1"/>
      <c r="KFK343" s="1"/>
      <c r="KFL343" s="1"/>
      <c r="KFM343" s="1"/>
      <c r="KFN343" s="1"/>
      <c r="KFO343" s="1"/>
      <c r="KFP343" s="1"/>
      <c r="KFQ343" s="1"/>
      <c r="KFR343" s="1"/>
      <c r="KFS343" s="1"/>
      <c r="KFT343" s="1"/>
      <c r="KFU343" s="1"/>
      <c r="KFV343" s="1"/>
      <c r="KFW343" s="1"/>
      <c r="KFX343" s="1"/>
      <c r="KFY343" s="1"/>
      <c r="KFZ343" s="1"/>
      <c r="KGA343" s="1"/>
      <c r="KGB343" s="1"/>
      <c r="KGC343" s="1"/>
      <c r="KGD343" s="1"/>
      <c r="KGE343" s="1"/>
      <c r="KGF343" s="1"/>
      <c r="KGG343" s="1"/>
      <c r="KGH343" s="1"/>
      <c r="KGI343" s="1"/>
      <c r="KGJ343" s="1"/>
      <c r="KGK343" s="1"/>
      <c r="KGL343" s="1"/>
      <c r="KGM343" s="1"/>
      <c r="KGN343" s="1"/>
      <c r="KGO343" s="1"/>
      <c r="KGP343" s="1"/>
      <c r="KGQ343" s="1"/>
      <c r="KGR343" s="1"/>
      <c r="KGS343" s="1"/>
      <c r="KGT343" s="1"/>
      <c r="KGU343" s="1"/>
      <c r="KGV343" s="1"/>
      <c r="KGW343" s="1"/>
      <c r="KGX343" s="1"/>
      <c r="KGY343" s="1"/>
      <c r="KGZ343" s="1"/>
      <c r="KHA343" s="1"/>
      <c r="KHB343" s="1"/>
      <c r="KHC343" s="1"/>
      <c r="KHD343" s="1"/>
      <c r="KHE343" s="1"/>
      <c r="KHF343" s="1"/>
      <c r="KHG343" s="1"/>
      <c r="KHH343" s="1"/>
      <c r="KHI343" s="1"/>
      <c r="KHJ343" s="1"/>
      <c r="KHK343" s="1"/>
      <c r="KHL343" s="1"/>
      <c r="KHM343" s="1"/>
      <c r="KHN343" s="1"/>
      <c r="KHO343" s="1"/>
      <c r="KHP343" s="1"/>
      <c r="KHQ343" s="1"/>
      <c r="KHR343" s="1"/>
      <c r="KHS343" s="1"/>
      <c r="KHT343" s="1"/>
      <c r="KHU343" s="1"/>
      <c r="KHV343" s="1"/>
      <c r="KHW343" s="1"/>
      <c r="KHX343" s="1"/>
      <c r="KHY343" s="1"/>
      <c r="KHZ343" s="1"/>
      <c r="KIA343" s="1"/>
      <c r="KIB343" s="1"/>
      <c r="KIC343" s="1"/>
      <c r="KID343" s="1"/>
      <c r="KIE343" s="1"/>
      <c r="KIF343" s="1"/>
      <c r="KIG343" s="1"/>
      <c r="KIH343" s="1"/>
      <c r="KII343" s="1"/>
      <c r="KIJ343" s="1"/>
      <c r="KIK343" s="1"/>
      <c r="KIL343" s="1"/>
      <c r="KIM343" s="1"/>
      <c r="KIN343" s="1"/>
      <c r="KIO343" s="1"/>
      <c r="KIP343" s="1"/>
      <c r="KIQ343" s="1"/>
      <c r="KIR343" s="1"/>
      <c r="KIS343" s="1"/>
      <c r="KIT343" s="1"/>
      <c r="KIU343" s="1"/>
      <c r="KIV343" s="1"/>
      <c r="KIW343" s="1"/>
      <c r="KIX343" s="1"/>
      <c r="KIY343" s="1"/>
      <c r="KIZ343" s="1"/>
      <c r="KJA343" s="1"/>
      <c r="KJB343" s="1"/>
      <c r="KJC343" s="1"/>
      <c r="KJD343" s="1"/>
      <c r="KJE343" s="1"/>
      <c r="KJF343" s="1"/>
      <c r="KJG343" s="1"/>
      <c r="KJH343" s="1"/>
      <c r="KJI343" s="1"/>
      <c r="KJJ343" s="1"/>
      <c r="KJK343" s="1"/>
      <c r="KJL343" s="1"/>
      <c r="KJM343" s="1"/>
      <c r="KJN343" s="1"/>
      <c r="KJO343" s="1"/>
      <c r="KJP343" s="1"/>
      <c r="KJQ343" s="1"/>
      <c r="KJR343" s="1"/>
      <c r="KJS343" s="1"/>
      <c r="KJT343" s="1"/>
      <c r="KJU343" s="1"/>
      <c r="KJV343" s="1"/>
      <c r="KJW343" s="1"/>
      <c r="KJX343" s="1"/>
      <c r="KJY343" s="1"/>
      <c r="KJZ343" s="1"/>
      <c r="KKA343" s="1"/>
      <c r="KKB343" s="1"/>
      <c r="KKC343" s="1"/>
      <c r="KKD343" s="1"/>
      <c r="KKE343" s="1"/>
      <c r="KKF343" s="1"/>
      <c r="KKG343" s="1"/>
      <c r="KKH343" s="1"/>
      <c r="KKI343" s="1"/>
      <c r="KKJ343" s="1"/>
      <c r="KKK343" s="1"/>
      <c r="KKL343" s="1"/>
      <c r="KKM343" s="1"/>
      <c r="KKN343" s="1"/>
      <c r="KKO343" s="1"/>
      <c r="KKP343" s="1"/>
      <c r="KKQ343" s="1"/>
      <c r="KKR343" s="1"/>
      <c r="KKS343" s="1"/>
      <c r="KKT343" s="1"/>
      <c r="KKU343" s="1"/>
      <c r="KKV343" s="1"/>
      <c r="KKW343" s="1"/>
      <c r="KKX343" s="1"/>
      <c r="KKY343" s="1"/>
      <c r="KKZ343" s="1"/>
      <c r="KLA343" s="1"/>
      <c r="KLB343" s="1"/>
      <c r="KLC343" s="1"/>
      <c r="KLD343" s="1"/>
      <c r="KLE343" s="1"/>
      <c r="KLF343" s="1"/>
      <c r="KLG343" s="1"/>
      <c r="KLH343" s="1"/>
      <c r="KLI343" s="1"/>
      <c r="KLJ343" s="1"/>
      <c r="KLK343" s="1"/>
      <c r="KLL343" s="1"/>
      <c r="KLM343" s="1"/>
      <c r="KLN343" s="1"/>
      <c r="KLO343" s="1"/>
      <c r="KLP343" s="1"/>
      <c r="KLQ343" s="1"/>
      <c r="KLR343" s="1"/>
      <c r="KLS343" s="1"/>
      <c r="KLT343" s="1"/>
      <c r="KLU343" s="1"/>
      <c r="KLV343" s="1"/>
      <c r="KLW343" s="1"/>
      <c r="KLX343" s="1"/>
      <c r="KLY343" s="1"/>
      <c r="KLZ343" s="1"/>
      <c r="KMA343" s="1"/>
      <c r="KMB343" s="1"/>
      <c r="KMC343" s="1"/>
      <c r="KMD343" s="1"/>
      <c r="KME343" s="1"/>
      <c r="KMF343" s="1"/>
      <c r="KMG343" s="1"/>
      <c r="KMH343" s="1"/>
      <c r="KMI343" s="1"/>
      <c r="KMJ343" s="1"/>
      <c r="KMK343" s="1"/>
      <c r="KML343" s="1"/>
      <c r="KMM343" s="1"/>
      <c r="KMN343" s="1"/>
      <c r="KMO343" s="1"/>
      <c r="KMP343" s="1"/>
      <c r="KMQ343" s="1"/>
      <c r="KMR343" s="1"/>
      <c r="KMS343" s="1"/>
      <c r="KMT343" s="1"/>
      <c r="KMU343" s="1"/>
      <c r="KMV343" s="1"/>
      <c r="KMW343" s="1"/>
      <c r="KMX343" s="1"/>
      <c r="KMY343" s="1"/>
      <c r="KMZ343" s="1"/>
      <c r="KNA343" s="1"/>
      <c r="KNB343" s="1"/>
      <c r="KNC343" s="1"/>
      <c r="KND343" s="1"/>
      <c r="KNE343" s="1"/>
      <c r="KNF343" s="1"/>
      <c r="KNG343" s="1"/>
      <c r="KNH343" s="1"/>
      <c r="KNI343" s="1"/>
      <c r="KNJ343" s="1"/>
      <c r="KNK343" s="1"/>
      <c r="KNL343" s="1"/>
      <c r="KNM343" s="1"/>
      <c r="KNN343" s="1"/>
      <c r="KNO343" s="1"/>
      <c r="KNP343" s="1"/>
      <c r="KNQ343" s="1"/>
      <c r="KNR343" s="1"/>
      <c r="KNS343" s="1"/>
      <c r="KNT343" s="1"/>
      <c r="KNU343" s="1"/>
      <c r="KNV343" s="1"/>
      <c r="KNW343" s="1"/>
      <c r="KNX343" s="1"/>
      <c r="KNY343" s="1"/>
      <c r="KNZ343" s="1"/>
      <c r="KOA343" s="1"/>
      <c r="KOB343" s="1"/>
      <c r="KOC343" s="1"/>
      <c r="KOD343" s="1"/>
      <c r="KOE343" s="1"/>
      <c r="KOF343" s="1"/>
      <c r="KOG343" s="1"/>
      <c r="KOH343" s="1"/>
      <c r="KOI343" s="1"/>
      <c r="KOJ343" s="1"/>
      <c r="KOK343" s="1"/>
      <c r="KOL343" s="1"/>
      <c r="KOM343" s="1"/>
      <c r="KON343" s="1"/>
      <c r="KOO343" s="1"/>
      <c r="KOP343" s="1"/>
      <c r="KOQ343" s="1"/>
      <c r="KOR343" s="1"/>
      <c r="KOS343" s="1"/>
      <c r="KOT343" s="1"/>
      <c r="KOU343" s="1"/>
      <c r="KOV343" s="1"/>
      <c r="KOW343" s="1"/>
      <c r="KOX343" s="1"/>
      <c r="KOY343" s="1"/>
      <c r="KOZ343" s="1"/>
      <c r="KPA343" s="1"/>
      <c r="KPB343" s="1"/>
      <c r="KPC343" s="1"/>
      <c r="KPD343" s="1"/>
      <c r="KPE343" s="1"/>
      <c r="KPF343" s="1"/>
      <c r="KPG343" s="1"/>
      <c r="KPH343" s="1"/>
      <c r="KPI343" s="1"/>
      <c r="KPJ343" s="1"/>
      <c r="KPK343" s="1"/>
      <c r="KPL343" s="1"/>
      <c r="KPM343" s="1"/>
      <c r="KPN343" s="1"/>
      <c r="KPO343" s="1"/>
      <c r="KPP343" s="1"/>
      <c r="KPQ343" s="1"/>
      <c r="KPR343" s="1"/>
      <c r="KPS343" s="1"/>
      <c r="KPT343" s="1"/>
      <c r="KPU343" s="1"/>
      <c r="KPV343" s="1"/>
      <c r="KPW343" s="1"/>
      <c r="KPX343" s="1"/>
      <c r="KPY343" s="1"/>
      <c r="KPZ343" s="1"/>
      <c r="KQA343" s="1"/>
      <c r="KQB343" s="1"/>
      <c r="KQC343" s="1"/>
      <c r="KQD343" s="1"/>
      <c r="KQE343" s="1"/>
      <c r="KQF343" s="1"/>
      <c r="KQG343" s="1"/>
      <c r="KQH343" s="1"/>
      <c r="KQI343" s="1"/>
      <c r="KQJ343" s="1"/>
      <c r="KQK343" s="1"/>
      <c r="KQL343" s="1"/>
      <c r="KQM343" s="1"/>
      <c r="KQN343" s="1"/>
      <c r="KQO343" s="1"/>
      <c r="KQP343" s="1"/>
      <c r="KQQ343" s="1"/>
      <c r="KQR343" s="1"/>
      <c r="KQS343" s="1"/>
      <c r="KQT343" s="1"/>
      <c r="KQU343" s="1"/>
      <c r="KQV343" s="1"/>
      <c r="KQW343" s="1"/>
      <c r="KQX343" s="1"/>
      <c r="KQY343" s="1"/>
      <c r="KQZ343" s="1"/>
      <c r="KRA343" s="1"/>
      <c r="KRB343" s="1"/>
      <c r="KRC343" s="1"/>
      <c r="KRD343" s="1"/>
      <c r="KRE343" s="1"/>
      <c r="KRF343" s="1"/>
      <c r="KRG343" s="1"/>
      <c r="KRH343" s="1"/>
      <c r="KRI343" s="1"/>
      <c r="KRJ343" s="1"/>
      <c r="KRK343" s="1"/>
      <c r="KRL343" s="1"/>
      <c r="KRM343" s="1"/>
      <c r="KRN343" s="1"/>
      <c r="KRO343" s="1"/>
      <c r="KRP343" s="1"/>
      <c r="KRQ343" s="1"/>
      <c r="KRR343" s="1"/>
      <c r="KRS343" s="1"/>
      <c r="KRT343" s="1"/>
      <c r="KRU343" s="1"/>
      <c r="KRV343" s="1"/>
      <c r="KRW343" s="1"/>
      <c r="KRX343" s="1"/>
      <c r="KRY343" s="1"/>
      <c r="KRZ343" s="1"/>
      <c r="KSA343" s="1"/>
      <c r="KSB343" s="1"/>
      <c r="KSC343" s="1"/>
      <c r="KSD343" s="1"/>
      <c r="KSE343" s="1"/>
      <c r="KSF343" s="1"/>
      <c r="KSG343" s="1"/>
      <c r="KSH343" s="1"/>
      <c r="KSI343" s="1"/>
      <c r="KSJ343" s="1"/>
      <c r="KSK343" s="1"/>
      <c r="KSL343" s="1"/>
      <c r="KSM343" s="1"/>
      <c r="KSN343" s="1"/>
      <c r="KSO343" s="1"/>
      <c r="KSP343" s="1"/>
      <c r="KSQ343" s="1"/>
      <c r="KSR343" s="1"/>
      <c r="KSS343" s="1"/>
      <c r="KST343" s="1"/>
      <c r="KSU343" s="1"/>
      <c r="KSV343" s="1"/>
      <c r="KSW343" s="1"/>
      <c r="KSX343" s="1"/>
      <c r="KSY343" s="1"/>
      <c r="KSZ343" s="1"/>
      <c r="KTA343" s="1"/>
      <c r="KTB343" s="1"/>
      <c r="KTC343" s="1"/>
      <c r="KTD343" s="1"/>
      <c r="KTE343" s="1"/>
      <c r="KTF343" s="1"/>
      <c r="KTG343" s="1"/>
      <c r="KTH343" s="1"/>
      <c r="KTI343" s="1"/>
      <c r="KTJ343" s="1"/>
      <c r="KTK343" s="1"/>
      <c r="KTL343" s="1"/>
      <c r="KTM343" s="1"/>
      <c r="KTN343" s="1"/>
      <c r="KTO343" s="1"/>
      <c r="KTP343" s="1"/>
      <c r="KTQ343" s="1"/>
      <c r="KTR343" s="1"/>
      <c r="KTS343" s="1"/>
      <c r="KTT343" s="1"/>
      <c r="KTU343" s="1"/>
      <c r="KTV343" s="1"/>
      <c r="KTW343" s="1"/>
      <c r="KTX343" s="1"/>
      <c r="KTY343" s="1"/>
      <c r="KTZ343" s="1"/>
      <c r="KUA343" s="1"/>
      <c r="KUB343" s="1"/>
      <c r="KUC343" s="1"/>
      <c r="KUD343" s="1"/>
      <c r="KUE343" s="1"/>
      <c r="KUF343" s="1"/>
      <c r="KUG343" s="1"/>
      <c r="KUH343" s="1"/>
      <c r="KUI343" s="1"/>
      <c r="KUJ343" s="1"/>
      <c r="KUK343" s="1"/>
      <c r="KUL343" s="1"/>
      <c r="KUM343" s="1"/>
      <c r="KUN343" s="1"/>
      <c r="KUO343" s="1"/>
      <c r="KUP343" s="1"/>
      <c r="KUQ343" s="1"/>
      <c r="KUR343" s="1"/>
      <c r="KUS343" s="1"/>
      <c r="KUT343" s="1"/>
      <c r="KUU343" s="1"/>
      <c r="KUV343" s="1"/>
      <c r="KUW343" s="1"/>
      <c r="KUX343" s="1"/>
      <c r="KUY343" s="1"/>
      <c r="KUZ343" s="1"/>
      <c r="KVA343" s="1"/>
      <c r="KVB343" s="1"/>
      <c r="KVC343" s="1"/>
      <c r="KVD343" s="1"/>
      <c r="KVE343" s="1"/>
      <c r="KVF343" s="1"/>
      <c r="KVG343" s="1"/>
      <c r="KVH343" s="1"/>
      <c r="KVI343" s="1"/>
      <c r="KVJ343" s="1"/>
      <c r="KVK343" s="1"/>
      <c r="KVL343" s="1"/>
      <c r="KVM343" s="1"/>
      <c r="KVN343" s="1"/>
      <c r="KVO343" s="1"/>
      <c r="KVP343" s="1"/>
      <c r="KVQ343" s="1"/>
      <c r="KVR343" s="1"/>
      <c r="KVS343" s="1"/>
      <c r="KVT343" s="1"/>
      <c r="KVU343" s="1"/>
      <c r="KVV343" s="1"/>
      <c r="KVW343" s="1"/>
      <c r="KVX343" s="1"/>
      <c r="KVY343" s="1"/>
      <c r="KVZ343" s="1"/>
      <c r="KWA343" s="1"/>
      <c r="KWB343" s="1"/>
      <c r="KWC343" s="1"/>
      <c r="KWD343" s="1"/>
      <c r="KWE343" s="1"/>
      <c r="KWF343" s="1"/>
      <c r="KWG343" s="1"/>
      <c r="KWH343" s="1"/>
      <c r="KWI343" s="1"/>
      <c r="KWJ343" s="1"/>
      <c r="KWK343" s="1"/>
      <c r="KWL343" s="1"/>
      <c r="KWM343" s="1"/>
      <c r="KWN343" s="1"/>
      <c r="KWO343" s="1"/>
      <c r="KWP343" s="1"/>
      <c r="KWQ343" s="1"/>
      <c r="KWR343" s="1"/>
      <c r="KWS343" s="1"/>
      <c r="KWT343" s="1"/>
      <c r="KWU343" s="1"/>
      <c r="KWV343" s="1"/>
      <c r="KWW343" s="1"/>
      <c r="KWX343" s="1"/>
      <c r="KWY343" s="1"/>
      <c r="KWZ343" s="1"/>
      <c r="KXA343" s="1"/>
      <c r="KXB343" s="1"/>
      <c r="KXC343" s="1"/>
      <c r="KXD343" s="1"/>
      <c r="KXE343" s="1"/>
      <c r="KXF343" s="1"/>
      <c r="KXG343" s="1"/>
      <c r="KXH343" s="1"/>
      <c r="KXI343" s="1"/>
      <c r="KXJ343" s="1"/>
      <c r="KXK343" s="1"/>
      <c r="KXL343" s="1"/>
      <c r="KXM343" s="1"/>
      <c r="KXN343" s="1"/>
      <c r="KXO343" s="1"/>
      <c r="KXP343" s="1"/>
      <c r="KXQ343" s="1"/>
      <c r="KXR343" s="1"/>
      <c r="KXS343" s="1"/>
      <c r="KXT343" s="1"/>
      <c r="KXU343" s="1"/>
      <c r="KXV343" s="1"/>
      <c r="KXW343" s="1"/>
      <c r="KXX343" s="1"/>
      <c r="KXY343" s="1"/>
      <c r="KXZ343" s="1"/>
      <c r="KYA343" s="1"/>
      <c r="KYB343" s="1"/>
      <c r="KYC343" s="1"/>
      <c r="KYD343" s="1"/>
      <c r="KYE343" s="1"/>
      <c r="KYF343" s="1"/>
      <c r="KYG343" s="1"/>
      <c r="KYH343" s="1"/>
      <c r="KYI343" s="1"/>
      <c r="KYJ343" s="1"/>
      <c r="KYK343" s="1"/>
      <c r="KYL343" s="1"/>
      <c r="KYM343" s="1"/>
      <c r="KYN343" s="1"/>
      <c r="KYO343" s="1"/>
      <c r="KYP343" s="1"/>
      <c r="KYQ343" s="1"/>
      <c r="KYR343" s="1"/>
      <c r="KYS343" s="1"/>
      <c r="KYT343" s="1"/>
      <c r="KYU343" s="1"/>
      <c r="KYV343" s="1"/>
      <c r="KYW343" s="1"/>
      <c r="KYX343" s="1"/>
      <c r="KYY343" s="1"/>
      <c r="KYZ343" s="1"/>
      <c r="KZA343" s="1"/>
      <c r="KZB343" s="1"/>
      <c r="KZC343" s="1"/>
      <c r="KZD343" s="1"/>
      <c r="KZE343" s="1"/>
      <c r="KZF343" s="1"/>
      <c r="KZG343" s="1"/>
      <c r="KZH343" s="1"/>
      <c r="KZI343" s="1"/>
      <c r="KZJ343" s="1"/>
      <c r="KZK343" s="1"/>
      <c r="KZL343" s="1"/>
      <c r="KZM343" s="1"/>
      <c r="KZN343" s="1"/>
      <c r="KZO343" s="1"/>
      <c r="KZP343" s="1"/>
      <c r="KZQ343" s="1"/>
      <c r="KZR343" s="1"/>
      <c r="KZS343" s="1"/>
      <c r="KZT343" s="1"/>
      <c r="KZU343" s="1"/>
      <c r="KZV343" s="1"/>
      <c r="KZW343" s="1"/>
      <c r="KZX343" s="1"/>
      <c r="KZY343" s="1"/>
      <c r="KZZ343" s="1"/>
      <c r="LAA343" s="1"/>
      <c r="LAB343" s="1"/>
      <c r="LAC343" s="1"/>
      <c r="LAD343" s="1"/>
      <c r="LAE343" s="1"/>
      <c r="LAF343" s="1"/>
      <c r="LAG343" s="1"/>
      <c r="LAH343" s="1"/>
      <c r="LAI343" s="1"/>
      <c r="LAJ343" s="1"/>
      <c r="LAK343" s="1"/>
      <c r="LAL343" s="1"/>
      <c r="LAM343" s="1"/>
      <c r="LAN343" s="1"/>
      <c r="LAO343" s="1"/>
      <c r="LAP343" s="1"/>
      <c r="LAQ343" s="1"/>
      <c r="LAR343" s="1"/>
      <c r="LAS343" s="1"/>
      <c r="LAT343" s="1"/>
      <c r="LAU343" s="1"/>
      <c r="LAV343" s="1"/>
      <c r="LAW343" s="1"/>
      <c r="LAX343" s="1"/>
      <c r="LAY343" s="1"/>
      <c r="LAZ343" s="1"/>
      <c r="LBA343" s="1"/>
      <c r="LBB343" s="1"/>
      <c r="LBC343" s="1"/>
      <c r="LBD343" s="1"/>
      <c r="LBE343" s="1"/>
      <c r="LBF343" s="1"/>
      <c r="LBG343" s="1"/>
      <c r="LBH343" s="1"/>
      <c r="LBI343" s="1"/>
      <c r="LBJ343" s="1"/>
      <c r="LBK343" s="1"/>
      <c r="LBL343" s="1"/>
      <c r="LBM343" s="1"/>
      <c r="LBN343" s="1"/>
      <c r="LBO343" s="1"/>
      <c r="LBP343" s="1"/>
      <c r="LBQ343" s="1"/>
      <c r="LBR343" s="1"/>
      <c r="LBS343" s="1"/>
      <c r="LBT343" s="1"/>
      <c r="LBU343" s="1"/>
      <c r="LBV343" s="1"/>
      <c r="LBW343" s="1"/>
      <c r="LBX343" s="1"/>
      <c r="LBY343" s="1"/>
      <c r="LBZ343" s="1"/>
      <c r="LCA343" s="1"/>
      <c r="LCB343" s="1"/>
      <c r="LCC343" s="1"/>
      <c r="LCD343" s="1"/>
      <c r="LCE343" s="1"/>
      <c r="LCF343" s="1"/>
      <c r="LCG343" s="1"/>
      <c r="LCH343" s="1"/>
      <c r="LCI343" s="1"/>
      <c r="LCJ343" s="1"/>
      <c r="LCK343" s="1"/>
      <c r="LCL343" s="1"/>
      <c r="LCM343" s="1"/>
      <c r="LCN343" s="1"/>
      <c r="LCO343" s="1"/>
      <c r="LCP343" s="1"/>
      <c r="LCQ343" s="1"/>
      <c r="LCR343" s="1"/>
      <c r="LCS343" s="1"/>
      <c r="LCT343" s="1"/>
      <c r="LCU343" s="1"/>
      <c r="LCV343" s="1"/>
      <c r="LCW343" s="1"/>
      <c r="LCX343" s="1"/>
      <c r="LCY343" s="1"/>
      <c r="LCZ343" s="1"/>
      <c r="LDA343" s="1"/>
      <c r="LDB343" s="1"/>
      <c r="LDC343" s="1"/>
      <c r="LDD343" s="1"/>
      <c r="LDE343" s="1"/>
      <c r="LDF343" s="1"/>
      <c r="LDG343" s="1"/>
      <c r="LDH343" s="1"/>
      <c r="LDI343" s="1"/>
      <c r="LDJ343" s="1"/>
      <c r="LDK343" s="1"/>
      <c r="LDL343" s="1"/>
      <c r="LDM343" s="1"/>
      <c r="LDN343" s="1"/>
      <c r="LDO343" s="1"/>
      <c r="LDP343" s="1"/>
      <c r="LDQ343" s="1"/>
      <c r="LDR343" s="1"/>
      <c r="LDS343" s="1"/>
      <c r="LDT343" s="1"/>
      <c r="LDU343" s="1"/>
      <c r="LDV343" s="1"/>
      <c r="LDW343" s="1"/>
      <c r="LDX343" s="1"/>
      <c r="LDY343" s="1"/>
      <c r="LDZ343" s="1"/>
      <c r="LEA343" s="1"/>
      <c r="LEB343" s="1"/>
      <c r="LEC343" s="1"/>
      <c r="LED343" s="1"/>
      <c r="LEE343" s="1"/>
      <c r="LEF343" s="1"/>
      <c r="LEG343" s="1"/>
      <c r="LEH343" s="1"/>
      <c r="LEI343" s="1"/>
      <c r="LEJ343" s="1"/>
      <c r="LEK343" s="1"/>
      <c r="LEL343" s="1"/>
      <c r="LEM343" s="1"/>
      <c r="LEN343" s="1"/>
      <c r="LEO343" s="1"/>
      <c r="LEP343" s="1"/>
      <c r="LEQ343" s="1"/>
      <c r="LER343" s="1"/>
      <c r="LES343" s="1"/>
      <c r="LET343" s="1"/>
      <c r="LEU343" s="1"/>
      <c r="LEV343" s="1"/>
      <c r="LEW343" s="1"/>
      <c r="LEX343" s="1"/>
      <c r="LEY343" s="1"/>
      <c r="LEZ343" s="1"/>
      <c r="LFA343" s="1"/>
      <c r="LFB343" s="1"/>
      <c r="LFC343" s="1"/>
      <c r="LFD343" s="1"/>
      <c r="LFE343" s="1"/>
      <c r="LFF343" s="1"/>
      <c r="LFG343" s="1"/>
      <c r="LFH343" s="1"/>
      <c r="LFI343" s="1"/>
      <c r="LFJ343" s="1"/>
      <c r="LFK343" s="1"/>
      <c r="LFL343" s="1"/>
      <c r="LFM343" s="1"/>
      <c r="LFN343" s="1"/>
      <c r="LFO343" s="1"/>
      <c r="LFP343" s="1"/>
      <c r="LFQ343" s="1"/>
      <c r="LFR343" s="1"/>
      <c r="LFS343" s="1"/>
      <c r="LFT343" s="1"/>
      <c r="LFU343" s="1"/>
      <c r="LFV343" s="1"/>
      <c r="LFW343" s="1"/>
      <c r="LFX343" s="1"/>
      <c r="LFY343" s="1"/>
      <c r="LFZ343" s="1"/>
      <c r="LGA343" s="1"/>
      <c r="LGB343" s="1"/>
      <c r="LGC343" s="1"/>
      <c r="LGD343" s="1"/>
      <c r="LGE343" s="1"/>
      <c r="LGF343" s="1"/>
      <c r="LGG343" s="1"/>
      <c r="LGH343" s="1"/>
      <c r="LGI343" s="1"/>
      <c r="LGJ343" s="1"/>
      <c r="LGK343" s="1"/>
      <c r="LGL343" s="1"/>
      <c r="LGM343" s="1"/>
      <c r="LGN343" s="1"/>
      <c r="LGO343" s="1"/>
      <c r="LGP343" s="1"/>
      <c r="LGQ343" s="1"/>
      <c r="LGR343" s="1"/>
      <c r="LGS343" s="1"/>
      <c r="LGT343" s="1"/>
      <c r="LGU343" s="1"/>
      <c r="LGV343" s="1"/>
      <c r="LGW343" s="1"/>
      <c r="LGX343" s="1"/>
      <c r="LGY343" s="1"/>
      <c r="LGZ343" s="1"/>
      <c r="LHA343" s="1"/>
      <c r="LHB343" s="1"/>
      <c r="LHC343" s="1"/>
      <c r="LHD343" s="1"/>
      <c r="LHE343" s="1"/>
      <c r="LHF343" s="1"/>
      <c r="LHG343" s="1"/>
      <c r="LHH343" s="1"/>
      <c r="LHI343" s="1"/>
      <c r="LHJ343" s="1"/>
      <c r="LHK343" s="1"/>
      <c r="LHL343" s="1"/>
      <c r="LHM343" s="1"/>
      <c r="LHN343" s="1"/>
      <c r="LHO343" s="1"/>
      <c r="LHP343" s="1"/>
      <c r="LHQ343" s="1"/>
      <c r="LHR343" s="1"/>
      <c r="LHS343" s="1"/>
      <c r="LHT343" s="1"/>
      <c r="LHU343" s="1"/>
      <c r="LHV343" s="1"/>
      <c r="LHW343" s="1"/>
      <c r="LHX343" s="1"/>
      <c r="LHY343" s="1"/>
      <c r="LHZ343" s="1"/>
      <c r="LIA343" s="1"/>
      <c r="LIB343" s="1"/>
      <c r="LIC343" s="1"/>
      <c r="LID343" s="1"/>
      <c r="LIE343" s="1"/>
      <c r="LIF343" s="1"/>
      <c r="LIG343" s="1"/>
      <c r="LIH343" s="1"/>
      <c r="LII343" s="1"/>
      <c r="LIJ343" s="1"/>
      <c r="LIK343" s="1"/>
      <c r="LIL343" s="1"/>
      <c r="LIM343" s="1"/>
      <c r="LIN343" s="1"/>
      <c r="LIO343" s="1"/>
      <c r="LIP343" s="1"/>
      <c r="LIQ343" s="1"/>
      <c r="LIR343" s="1"/>
      <c r="LIS343" s="1"/>
      <c r="LIT343" s="1"/>
      <c r="LIU343" s="1"/>
      <c r="LIV343" s="1"/>
      <c r="LIW343" s="1"/>
      <c r="LIX343" s="1"/>
      <c r="LIY343" s="1"/>
      <c r="LIZ343" s="1"/>
      <c r="LJA343" s="1"/>
      <c r="LJB343" s="1"/>
      <c r="LJC343" s="1"/>
      <c r="LJD343" s="1"/>
      <c r="LJE343" s="1"/>
      <c r="LJF343" s="1"/>
      <c r="LJG343" s="1"/>
      <c r="LJH343" s="1"/>
      <c r="LJI343" s="1"/>
      <c r="LJJ343" s="1"/>
      <c r="LJK343" s="1"/>
      <c r="LJL343" s="1"/>
      <c r="LJM343" s="1"/>
      <c r="LJN343" s="1"/>
      <c r="LJO343" s="1"/>
      <c r="LJP343" s="1"/>
      <c r="LJQ343" s="1"/>
      <c r="LJR343" s="1"/>
      <c r="LJS343" s="1"/>
      <c r="LJT343" s="1"/>
      <c r="LJU343" s="1"/>
      <c r="LJV343" s="1"/>
      <c r="LJW343" s="1"/>
      <c r="LJX343" s="1"/>
      <c r="LJY343" s="1"/>
      <c r="LJZ343" s="1"/>
      <c r="LKA343" s="1"/>
      <c r="LKB343" s="1"/>
      <c r="LKC343" s="1"/>
      <c r="LKD343" s="1"/>
      <c r="LKE343" s="1"/>
      <c r="LKF343" s="1"/>
      <c r="LKG343" s="1"/>
      <c r="LKH343" s="1"/>
      <c r="LKI343" s="1"/>
      <c r="LKJ343" s="1"/>
      <c r="LKK343" s="1"/>
      <c r="LKL343" s="1"/>
      <c r="LKM343" s="1"/>
      <c r="LKN343" s="1"/>
      <c r="LKO343" s="1"/>
      <c r="LKP343" s="1"/>
      <c r="LKQ343" s="1"/>
      <c r="LKR343" s="1"/>
      <c r="LKS343" s="1"/>
      <c r="LKT343" s="1"/>
      <c r="LKU343" s="1"/>
      <c r="LKV343" s="1"/>
      <c r="LKW343" s="1"/>
      <c r="LKX343" s="1"/>
      <c r="LKY343" s="1"/>
      <c r="LKZ343" s="1"/>
      <c r="LLA343" s="1"/>
      <c r="LLB343" s="1"/>
      <c r="LLC343" s="1"/>
      <c r="LLD343" s="1"/>
      <c r="LLE343" s="1"/>
      <c r="LLF343" s="1"/>
      <c r="LLG343" s="1"/>
      <c r="LLH343" s="1"/>
      <c r="LLI343" s="1"/>
      <c r="LLJ343" s="1"/>
      <c r="LLK343" s="1"/>
      <c r="LLL343" s="1"/>
      <c r="LLM343" s="1"/>
      <c r="LLN343" s="1"/>
      <c r="LLO343" s="1"/>
      <c r="LLP343" s="1"/>
      <c r="LLQ343" s="1"/>
      <c r="LLR343" s="1"/>
      <c r="LLS343" s="1"/>
      <c r="LLT343" s="1"/>
      <c r="LLU343" s="1"/>
      <c r="LLV343" s="1"/>
      <c r="LLW343" s="1"/>
      <c r="LLX343" s="1"/>
      <c r="LLY343" s="1"/>
      <c r="LLZ343" s="1"/>
      <c r="LMA343" s="1"/>
      <c r="LMB343" s="1"/>
      <c r="LMC343" s="1"/>
      <c r="LMD343" s="1"/>
      <c r="LME343" s="1"/>
      <c r="LMF343" s="1"/>
      <c r="LMG343" s="1"/>
      <c r="LMH343" s="1"/>
      <c r="LMI343" s="1"/>
      <c r="LMJ343" s="1"/>
      <c r="LMK343" s="1"/>
      <c r="LML343" s="1"/>
      <c r="LMM343" s="1"/>
      <c r="LMN343" s="1"/>
      <c r="LMO343" s="1"/>
      <c r="LMP343" s="1"/>
      <c r="LMQ343" s="1"/>
      <c r="LMR343" s="1"/>
      <c r="LMS343" s="1"/>
      <c r="LMT343" s="1"/>
      <c r="LMU343" s="1"/>
      <c r="LMV343" s="1"/>
      <c r="LMW343" s="1"/>
      <c r="LMX343" s="1"/>
      <c r="LMY343" s="1"/>
      <c r="LMZ343" s="1"/>
      <c r="LNA343" s="1"/>
      <c r="LNB343" s="1"/>
      <c r="LNC343" s="1"/>
      <c r="LND343" s="1"/>
      <c r="LNE343" s="1"/>
      <c r="LNF343" s="1"/>
      <c r="LNG343" s="1"/>
      <c r="LNH343" s="1"/>
      <c r="LNI343" s="1"/>
      <c r="LNJ343" s="1"/>
      <c r="LNK343" s="1"/>
      <c r="LNL343" s="1"/>
      <c r="LNM343" s="1"/>
      <c r="LNN343" s="1"/>
      <c r="LNO343" s="1"/>
      <c r="LNP343" s="1"/>
      <c r="LNQ343" s="1"/>
      <c r="LNR343" s="1"/>
      <c r="LNS343" s="1"/>
      <c r="LNT343" s="1"/>
      <c r="LNU343" s="1"/>
      <c r="LNV343" s="1"/>
      <c r="LNW343" s="1"/>
      <c r="LNX343" s="1"/>
      <c r="LNY343" s="1"/>
      <c r="LNZ343" s="1"/>
      <c r="LOA343" s="1"/>
      <c r="LOB343" s="1"/>
      <c r="LOC343" s="1"/>
      <c r="LOD343" s="1"/>
      <c r="LOE343" s="1"/>
      <c r="LOF343" s="1"/>
      <c r="LOG343" s="1"/>
      <c r="LOH343" s="1"/>
      <c r="LOI343" s="1"/>
      <c r="LOJ343" s="1"/>
      <c r="LOK343" s="1"/>
      <c r="LOL343" s="1"/>
      <c r="LOM343" s="1"/>
      <c r="LON343" s="1"/>
      <c r="LOO343" s="1"/>
      <c r="LOP343" s="1"/>
      <c r="LOQ343" s="1"/>
      <c r="LOR343" s="1"/>
      <c r="LOS343" s="1"/>
      <c r="LOT343" s="1"/>
      <c r="LOU343" s="1"/>
      <c r="LOV343" s="1"/>
      <c r="LOW343" s="1"/>
      <c r="LOX343" s="1"/>
      <c r="LOY343" s="1"/>
      <c r="LOZ343" s="1"/>
      <c r="LPA343" s="1"/>
      <c r="LPB343" s="1"/>
      <c r="LPC343" s="1"/>
      <c r="LPD343" s="1"/>
      <c r="LPE343" s="1"/>
      <c r="LPF343" s="1"/>
      <c r="LPG343" s="1"/>
      <c r="LPH343" s="1"/>
      <c r="LPI343" s="1"/>
      <c r="LPJ343" s="1"/>
      <c r="LPK343" s="1"/>
      <c r="LPL343" s="1"/>
      <c r="LPM343" s="1"/>
      <c r="LPN343" s="1"/>
      <c r="LPO343" s="1"/>
      <c r="LPP343" s="1"/>
      <c r="LPQ343" s="1"/>
      <c r="LPR343" s="1"/>
      <c r="LPS343" s="1"/>
      <c r="LPT343" s="1"/>
      <c r="LPU343" s="1"/>
      <c r="LPV343" s="1"/>
      <c r="LPW343" s="1"/>
      <c r="LPX343" s="1"/>
      <c r="LPY343" s="1"/>
      <c r="LPZ343" s="1"/>
      <c r="LQA343" s="1"/>
      <c r="LQB343" s="1"/>
      <c r="LQC343" s="1"/>
      <c r="LQD343" s="1"/>
      <c r="LQE343" s="1"/>
      <c r="LQF343" s="1"/>
      <c r="LQG343" s="1"/>
      <c r="LQH343" s="1"/>
      <c r="LQI343" s="1"/>
      <c r="LQJ343" s="1"/>
      <c r="LQK343" s="1"/>
      <c r="LQL343" s="1"/>
      <c r="LQM343" s="1"/>
      <c r="LQN343" s="1"/>
      <c r="LQO343" s="1"/>
      <c r="LQP343" s="1"/>
      <c r="LQQ343" s="1"/>
      <c r="LQR343" s="1"/>
      <c r="LQS343" s="1"/>
      <c r="LQT343" s="1"/>
      <c r="LQU343" s="1"/>
      <c r="LQV343" s="1"/>
      <c r="LQW343" s="1"/>
      <c r="LQX343" s="1"/>
      <c r="LQY343" s="1"/>
      <c r="LQZ343" s="1"/>
      <c r="LRA343" s="1"/>
      <c r="LRB343" s="1"/>
      <c r="LRC343" s="1"/>
      <c r="LRD343" s="1"/>
      <c r="LRE343" s="1"/>
      <c r="LRF343" s="1"/>
      <c r="LRG343" s="1"/>
      <c r="LRH343" s="1"/>
      <c r="LRI343" s="1"/>
      <c r="LRJ343" s="1"/>
      <c r="LRK343" s="1"/>
      <c r="LRL343" s="1"/>
      <c r="LRM343" s="1"/>
      <c r="LRN343" s="1"/>
      <c r="LRO343" s="1"/>
      <c r="LRP343" s="1"/>
      <c r="LRQ343" s="1"/>
      <c r="LRR343" s="1"/>
      <c r="LRS343" s="1"/>
      <c r="LRT343" s="1"/>
      <c r="LRU343" s="1"/>
      <c r="LRV343" s="1"/>
      <c r="LRW343" s="1"/>
      <c r="LRX343" s="1"/>
      <c r="LRY343" s="1"/>
      <c r="LRZ343" s="1"/>
      <c r="LSA343" s="1"/>
      <c r="LSB343" s="1"/>
      <c r="LSC343" s="1"/>
      <c r="LSD343" s="1"/>
      <c r="LSE343" s="1"/>
      <c r="LSF343" s="1"/>
      <c r="LSG343" s="1"/>
      <c r="LSH343" s="1"/>
      <c r="LSI343" s="1"/>
      <c r="LSJ343" s="1"/>
      <c r="LSK343" s="1"/>
      <c r="LSL343" s="1"/>
      <c r="LSM343" s="1"/>
      <c r="LSN343" s="1"/>
      <c r="LSO343" s="1"/>
      <c r="LSP343" s="1"/>
      <c r="LSQ343" s="1"/>
      <c r="LSR343" s="1"/>
      <c r="LSS343" s="1"/>
      <c r="LST343" s="1"/>
      <c r="LSU343" s="1"/>
      <c r="LSV343" s="1"/>
      <c r="LSW343" s="1"/>
      <c r="LSX343" s="1"/>
      <c r="LSY343" s="1"/>
      <c r="LSZ343" s="1"/>
      <c r="LTA343" s="1"/>
      <c r="LTB343" s="1"/>
      <c r="LTC343" s="1"/>
      <c r="LTD343" s="1"/>
      <c r="LTE343" s="1"/>
      <c r="LTF343" s="1"/>
      <c r="LTG343" s="1"/>
      <c r="LTH343" s="1"/>
      <c r="LTI343" s="1"/>
      <c r="LTJ343" s="1"/>
      <c r="LTK343" s="1"/>
      <c r="LTL343" s="1"/>
      <c r="LTM343" s="1"/>
      <c r="LTN343" s="1"/>
      <c r="LTO343" s="1"/>
      <c r="LTP343" s="1"/>
      <c r="LTQ343" s="1"/>
      <c r="LTR343" s="1"/>
      <c r="LTS343" s="1"/>
      <c r="LTT343" s="1"/>
      <c r="LTU343" s="1"/>
      <c r="LTV343" s="1"/>
      <c r="LTW343" s="1"/>
      <c r="LTX343" s="1"/>
      <c r="LTY343" s="1"/>
      <c r="LTZ343" s="1"/>
      <c r="LUA343" s="1"/>
      <c r="LUB343" s="1"/>
      <c r="LUC343" s="1"/>
      <c r="LUD343" s="1"/>
      <c r="LUE343" s="1"/>
      <c r="LUF343" s="1"/>
      <c r="LUG343" s="1"/>
      <c r="LUH343" s="1"/>
      <c r="LUI343" s="1"/>
      <c r="LUJ343" s="1"/>
      <c r="LUK343" s="1"/>
      <c r="LUL343" s="1"/>
      <c r="LUM343" s="1"/>
      <c r="LUN343" s="1"/>
      <c r="LUO343" s="1"/>
      <c r="LUP343" s="1"/>
      <c r="LUQ343" s="1"/>
      <c r="LUR343" s="1"/>
      <c r="LUS343" s="1"/>
      <c r="LUT343" s="1"/>
      <c r="LUU343" s="1"/>
      <c r="LUV343" s="1"/>
      <c r="LUW343" s="1"/>
      <c r="LUX343" s="1"/>
      <c r="LUY343" s="1"/>
      <c r="LUZ343" s="1"/>
      <c r="LVA343" s="1"/>
      <c r="LVB343" s="1"/>
      <c r="LVC343" s="1"/>
      <c r="LVD343" s="1"/>
      <c r="LVE343" s="1"/>
      <c r="LVF343" s="1"/>
      <c r="LVG343" s="1"/>
      <c r="LVH343" s="1"/>
      <c r="LVI343" s="1"/>
      <c r="LVJ343" s="1"/>
      <c r="LVK343" s="1"/>
      <c r="LVL343" s="1"/>
      <c r="LVM343" s="1"/>
      <c r="LVN343" s="1"/>
      <c r="LVO343" s="1"/>
      <c r="LVP343" s="1"/>
      <c r="LVQ343" s="1"/>
      <c r="LVR343" s="1"/>
      <c r="LVS343" s="1"/>
      <c r="LVT343" s="1"/>
      <c r="LVU343" s="1"/>
      <c r="LVV343" s="1"/>
      <c r="LVW343" s="1"/>
      <c r="LVX343" s="1"/>
      <c r="LVY343" s="1"/>
      <c r="LVZ343" s="1"/>
      <c r="LWA343" s="1"/>
      <c r="LWB343" s="1"/>
      <c r="LWC343" s="1"/>
      <c r="LWD343" s="1"/>
      <c r="LWE343" s="1"/>
      <c r="LWF343" s="1"/>
      <c r="LWG343" s="1"/>
      <c r="LWH343" s="1"/>
      <c r="LWI343" s="1"/>
      <c r="LWJ343" s="1"/>
      <c r="LWK343" s="1"/>
      <c r="LWL343" s="1"/>
      <c r="LWM343" s="1"/>
      <c r="LWN343" s="1"/>
      <c r="LWO343" s="1"/>
      <c r="LWP343" s="1"/>
      <c r="LWQ343" s="1"/>
      <c r="LWR343" s="1"/>
      <c r="LWS343" s="1"/>
      <c r="LWT343" s="1"/>
      <c r="LWU343" s="1"/>
      <c r="LWV343" s="1"/>
      <c r="LWW343" s="1"/>
      <c r="LWX343" s="1"/>
      <c r="LWY343" s="1"/>
      <c r="LWZ343" s="1"/>
      <c r="LXA343" s="1"/>
      <c r="LXB343" s="1"/>
      <c r="LXC343" s="1"/>
      <c r="LXD343" s="1"/>
      <c r="LXE343" s="1"/>
      <c r="LXF343" s="1"/>
      <c r="LXG343" s="1"/>
      <c r="LXH343" s="1"/>
      <c r="LXI343" s="1"/>
      <c r="LXJ343" s="1"/>
      <c r="LXK343" s="1"/>
      <c r="LXL343" s="1"/>
      <c r="LXM343" s="1"/>
      <c r="LXN343" s="1"/>
      <c r="LXO343" s="1"/>
      <c r="LXP343" s="1"/>
      <c r="LXQ343" s="1"/>
      <c r="LXR343" s="1"/>
      <c r="LXS343" s="1"/>
      <c r="LXT343" s="1"/>
      <c r="LXU343" s="1"/>
      <c r="LXV343" s="1"/>
      <c r="LXW343" s="1"/>
      <c r="LXX343" s="1"/>
      <c r="LXY343" s="1"/>
      <c r="LXZ343" s="1"/>
      <c r="LYA343" s="1"/>
      <c r="LYB343" s="1"/>
      <c r="LYC343" s="1"/>
      <c r="LYD343" s="1"/>
      <c r="LYE343" s="1"/>
      <c r="LYF343" s="1"/>
      <c r="LYG343" s="1"/>
      <c r="LYH343" s="1"/>
      <c r="LYI343" s="1"/>
      <c r="LYJ343" s="1"/>
      <c r="LYK343" s="1"/>
      <c r="LYL343" s="1"/>
      <c r="LYM343" s="1"/>
      <c r="LYN343" s="1"/>
      <c r="LYO343" s="1"/>
      <c r="LYP343" s="1"/>
      <c r="LYQ343" s="1"/>
      <c r="LYR343" s="1"/>
      <c r="LYS343" s="1"/>
      <c r="LYT343" s="1"/>
      <c r="LYU343" s="1"/>
      <c r="LYV343" s="1"/>
      <c r="LYW343" s="1"/>
      <c r="LYX343" s="1"/>
      <c r="LYY343" s="1"/>
      <c r="LYZ343" s="1"/>
      <c r="LZA343" s="1"/>
      <c r="LZB343" s="1"/>
      <c r="LZC343" s="1"/>
      <c r="LZD343" s="1"/>
      <c r="LZE343" s="1"/>
      <c r="LZF343" s="1"/>
      <c r="LZG343" s="1"/>
      <c r="LZH343" s="1"/>
      <c r="LZI343" s="1"/>
      <c r="LZJ343" s="1"/>
      <c r="LZK343" s="1"/>
      <c r="LZL343" s="1"/>
      <c r="LZM343" s="1"/>
      <c r="LZN343" s="1"/>
      <c r="LZO343" s="1"/>
      <c r="LZP343" s="1"/>
      <c r="LZQ343" s="1"/>
      <c r="LZR343" s="1"/>
      <c r="LZS343" s="1"/>
      <c r="LZT343" s="1"/>
      <c r="LZU343" s="1"/>
      <c r="LZV343" s="1"/>
      <c r="LZW343" s="1"/>
      <c r="LZX343" s="1"/>
      <c r="LZY343" s="1"/>
      <c r="LZZ343" s="1"/>
      <c r="MAA343" s="1"/>
      <c r="MAB343" s="1"/>
      <c r="MAC343" s="1"/>
      <c r="MAD343" s="1"/>
      <c r="MAE343" s="1"/>
      <c r="MAF343" s="1"/>
      <c r="MAG343" s="1"/>
      <c r="MAH343" s="1"/>
      <c r="MAI343" s="1"/>
      <c r="MAJ343" s="1"/>
      <c r="MAK343" s="1"/>
      <c r="MAL343" s="1"/>
      <c r="MAM343" s="1"/>
      <c r="MAN343" s="1"/>
      <c r="MAO343" s="1"/>
      <c r="MAP343" s="1"/>
      <c r="MAQ343" s="1"/>
      <c r="MAR343" s="1"/>
      <c r="MAS343" s="1"/>
      <c r="MAT343" s="1"/>
      <c r="MAU343" s="1"/>
      <c r="MAV343" s="1"/>
      <c r="MAW343" s="1"/>
      <c r="MAX343" s="1"/>
      <c r="MAY343" s="1"/>
      <c r="MAZ343" s="1"/>
      <c r="MBA343" s="1"/>
      <c r="MBB343" s="1"/>
      <c r="MBC343" s="1"/>
      <c r="MBD343" s="1"/>
      <c r="MBE343" s="1"/>
      <c r="MBF343" s="1"/>
      <c r="MBG343" s="1"/>
      <c r="MBH343" s="1"/>
      <c r="MBI343" s="1"/>
      <c r="MBJ343" s="1"/>
      <c r="MBK343" s="1"/>
      <c r="MBL343" s="1"/>
      <c r="MBM343" s="1"/>
      <c r="MBN343" s="1"/>
      <c r="MBO343" s="1"/>
      <c r="MBP343" s="1"/>
      <c r="MBQ343" s="1"/>
      <c r="MBR343" s="1"/>
      <c r="MBS343" s="1"/>
      <c r="MBT343" s="1"/>
      <c r="MBU343" s="1"/>
      <c r="MBV343" s="1"/>
      <c r="MBW343" s="1"/>
      <c r="MBX343" s="1"/>
      <c r="MBY343" s="1"/>
      <c r="MBZ343" s="1"/>
      <c r="MCA343" s="1"/>
      <c r="MCB343" s="1"/>
      <c r="MCC343" s="1"/>
      <c r="MCD343" s="1"/>
      <c r="MCE343" s="1"/>
      <c r="MCF343" s="1"/>
      <c r="MCG343" s="1"/>
      <c r="MCH343" s="1"/>
      <c r="MCI343" s="1"/>
      <c r="MCJ343" s="1"/>
      <c r="MCK343" s="1"/>
      <c r="MCL343" s="1"/>
      <c r="MCM343" s="1"/>
      <c r="MCN343" s="1"/>
      <c r="MCO343" s="1"/>
      <c r="MCP343" s="1"/>
      <c r="MCQ343" s="1"/>
      <c r="MCR343" s="1"/>
      <c r="MCS343" s="1"/>
      <c r="MCT343" s="1"/>
      <c r="MCU343" s="1"/>
      <c r="MCV343" s="1"/>
      <c r="MCW343" s="1"/>
      <c r="MCX343" s="1"/>
      <c r="MCY343" s="1"/>
      <c r="MCZ343" s="1"/>
      <c r="MDA343" s="1"/>
      <c r="MDB343" s="1"/>
      <c r="MDC343" s="1"/>
      <c r="MDD343" s="1"/>
      <c r="MDE343" s="1"/>
      <c r="MDF343" s="1"/>
      <c r="MDG343" s="1"/>
      <c r="MDH343" s="1"/>
      <c r="MDI343" s="1"/>
      <c r="MDJ343" s="1"/>
      <c r="MDK343" s="1"/>
      <c r="MDL343" s="1"/>
      <c r="MDM343" s="1"/>
      <c r="MDN343" s="1"/>
      <c r="MDO343" s="1"/>
      <c r="MDP343" s="1"/>
      <c r="MDQ343" s="1"/>
      <c r="MDR343" s="1"/>
      <c r="MDS343" s="1"/>
      <c r="MDT343" s="1"/>
      <c r="MDU343" s="1"/>
      <c r="MDV343" s="1"/>
      <c r="MDW343" s="1"/>
      <c r="MDX343" s="1"/>
      <c r="MDY343" s="1"/>
      <c r="MDZ343" s="1"/>
      <c r="MEA343" s="1"/>
      <c r="MEB343" s="1"/>
      <c r="MEC343" s="1"/>
      <c r="MED343" s="1"/>
      <c r="MEE343" s="1"/>
      <c r="MEF343" s="1"/>
      <c r="MEG343" s="1"/>
      <c r="MEH343" s="1"/>
      <c r="MEI343" s="1"/>
      <c r="MEJ343" s="1"/>
      <c r="MEK343" s="1"/>
      <c r="MEL343" s="1"/>
      <c r="MEM343" s="1"/>
      <c r="MEN343" s="1"/>
      <c r="MEO343" s="1"/>
      <c r="MEP343" s="1"/>
      <c r="MEQ343" s="1"/>
      <c r="MER343" s="1"/>
      <c r="MES343" s="1"/>
      <c r="MET343" s="1"/>
      <c r="MEU343" s="1"/>
      <c r="MEV343" s="1"/>
      <c r="MEW343" s="1"/>
      <c r="MEX343" s="1"/>
      <c r="MEY343" s="1"/>
      <c r="MEZ343" s="1"/>
      <c r="MFA343" s="1"/>
      <c r="MFB343" s="1"/>
      <c r="MFC343" s="1"/>
      <c r="MFD343" s="1"/>
      <c r="MFE343" s="1"/>
      <c r="MFF343" s="1"/>
      <c r="MFG343" s="1"/>
      <c r="MFH343" s="1"/>
      <c r="MFI343" s="1"/>
      <c r="MFJ343" s="1"/>
      <c r="MFK343" s="1"/>
      <c r="MFL343" s="1"/>
      <c r="MFM343" s="1"/>
      <c r="MFN343" s="1"/>
      <c r="MFO343" s="1"/>
      <c r="MFP343" s="1"/>
      <c r="MFQ343" s="1"/>
      <c r="MFR343" s="1"/>
      <c r="MFS343" s="1"/>
      <c r="MFT343" s="1"/>
      <c r="MFU343" s="1"/>
      <c r="MFV343" s="1"/>
      <c r="MFW343" s="1"/>
      <c r="MFX343" s="1"/>
      <c r="MFY343" s="1"/>
      <c r="MFZ343" s="1"/>
      <c r="MGA343" s="1"/>
      <c r="MGB343" s="1"/>
      <c r="MGC343" s="1"/>
      <c r="MGD343" s="1"/>
      <c r="MGE343" s="1"/>
      <c r="MGF343" s="1"/>
      <c r="MGG343" s="1"/>
      <c r="MGH343" s="1"/>
      <c r="MGI343" s="1"/>
      <c r="MGJ343" s="1"/>
      <c r="MGK343" s="1"/>
      <c r="MGL343" s="1"/>
      <c r="MGM343" s="1"/>
      <c r="MGN343" s="1"/>
      <c r="MGO343" s="1"/>
      <c r="MGP343" s="1"/>
      <c r="MGQ343" s="1"/>
      <c r="MGR343" s="1"/>
      <c r="MGS343" s="1"/>
      <c r="MGT343" s="1"/>
      <c r="MGU343" s="1"/>
      <c r="MGV343" s="1"/>
      <c r="MGW343" s="1"/>
      <c r="MGX343" s="1"/>
      <c r="MGY343" s="1"/>
      <c r="MGZ343" s="1"/>
      <c r="MHA343" s="1"/>
      <c r="MHB343" s="1"/>
      <c r="MHC343" s="1"/>
      <c r="MHD343" s="1"/>
      <c r="MHE343" s="1"/>
      <c r="MHF343" s="1"/>
      <c r="MHG343" s="1"/>
      <c r="MHH343" s="1"/>
      <c r="MHI343" s="1"/>
      <c r="MHJ343" s="1"/>
      <c r="MHK343" s="1"/>
      <c r="MHL343" s="1"/>
      <c r="MHM343" s="1"/>
      <c r="MHN343" s="1"/>
      <c r="MHO343" s="1"/>
      <c r="MHP343" s="1"/>
      <c r="MHQ343" s="1"/>
      <c r="MHR343" s="1"/>
      <c r="MHS343" s="1"/>
      <c r="MHT343" s="1"/>
      <c r="MHU343" s="1"/>
      <c r="MHV343" s="1"/>
      <c r="MHW343" s="1"/>
      <c r="MHX343" s="1"/>
      <c r="MHY343" s="1"/>
      <c r="MHZ343" s="1"/>
      <c r="MIA343" s="1"/>
      <c r="MIB343" s="1"/>
      <c r="MIC343" s="1"/>
      <c r="MID343" s="1"/>
      <c r="MIE343" s="1"/>
      <c r="MIF343" s="1"/>
      <c r="MIG343" s="1"/>
      <c r="MIH343" s="1"/>
      <c r="MII343" s="1"/>
      <c r="MIJ343" s="1"/>
      <c r="MIK343" s="1"/>
      <c r="MIL343" s="1"/>
      <c r="MIM343" s="1"/>
      <c r="MIN343" s="1"/>
      <c r="MIO343" s="1"/>
      <c r="MIP343" s="1"/>
      <c r="MIQ343" s="1"/>
      <c r="MIR343" s="1"/>
      <c r="MIS343" s="1"/>
      <c r="MIT343" s="1"/>
      <c r="MIU343" s="1"/>
      <c r="MIV343" s="1"/>
      <c r="MIW343" s="1"/>
      <c r="MIX343" s="1"/>
      <c r="MIY343" s="1"/>
      <c r="MIZ343" s="1"/>
      <c r="MJA343" s="1"/>
      <c r="MJB343" s="1"/>
      <c r="MJC343" s="1"/>
      <c r="MJD343" s="1"/>
      <c r="MJE343" s="1"/>
      <c r="MJF343" s="1"/>
      <c r="MJG343" s="1"/>
      <c r="MJH343" s="1"/>
      <c r="MJI343" s="1"/>
      <c r="MJJ343" s="1"/>
      <c r="MJK343" s="1"/>
      <c r="MJL343" s="1"/>
      <c r="MJM343" s="1"/>
      <c r="MJN343" s="1"/>
      <c r="MJO343" s="1"/>
      <c r="MJP343" s="1"/>
      <c r="MJQ343" s="1"/>
      <c r="MJR343" s="1"/>
      <c r="MJS343" s="1"/>
      <c r="MJT343" s="1"/>
      <c r="MJU343" s="1"/>
      <c r="MJV343" s="1"/>
      <c r="MJW343" s="1"/>
      <c r="MJX343" s="1"/>
      <c r="MJY343" s="1"/>
      <c r="MJZ343" s="1"/>
      <c r="MKA343" s="1"/>
      <c r="MKB343" s="1"/>
      <c r="MKC343" s="1"/>
      <c r="MKD343" s="1"/>
      <c r="MKE343" s="1"/>
      <c r="MKF343" s="1"/>
      <c r="MKG343" s="1"/>
      <c r="MKH343" s="1"/>
      <c r="MKI343" s="1"/>
      <c r="MKJ343" s="1"/>
      <c r="MKK343" s="1"/>
      <c r="MKL343" s="1"/>
      <c r="MKM343" s="1"/>
      <c r="MKN343" s="1"/>
      <c r="MKO343" s="1"/>
      <c r="MKP343" s="1"/>
      <c r="MKQ343" s="1"/>
      <c r="MKR343" s="1"/>
      <c r="MKS343" s="1"/>
      <c r="MKT343" s="1"/>
      <c r="MKU343" s="1"/>
      <c r="MKV343" s="1"/>
      <c r="MKW343" s="1"/>
      <c r="MKX343" s="1"/>
      <c r="MKY343" s="1"/>
      <c r="MKZ343" s="1"/>
      <c r="MLA343" s="1"/>
      <c r="MLB343" s="1"/>
      <c r="MLC343" s="1"/>
      <c r="MLD343" s="1"/>
      <c r="MLE343" s="1"/>
      <c r="MLF343" s="1"/>
      <c r="MLG343" s="1"/>
      <c r="MLH343" s="1"/>
      <c r="MLI343" s="1"/>
      <c r="MLJ343" s="1"/>
      <c r="MLK343" s="1"/>
      <c r="MLL343" s="1"/>
      <c r="MLM343" s="1"/>
      <c r="MLN343" s="1"/>
      <c r="MLO343" s="1"/>
      <c r="MLP343" s="1"/>
      <c r="MLQ343" s="1"/>
      <c r="MLR343" s="1"/>
      <c r="MLS343" s="1"/>
      <c r="MLT343" s="1"/>
      <c r="MLU343" s="1"/>
      <c r="MLV343" s="1"/>
      <c r="MLW343" s="1"/>
      <c r="MLX343" s="1"/>
      <c r="MLY343" s="1"/>
      <c r="MLZ343" s="1"/>
      <c r="MMA343" s="1"/>
      <c r="MMB343" s="1"/>
      <c r="MMC343" s="1"/>
      <c r="MMD343" s="1"/>
      <c r="MME343" s="1"/>
      <c r="MMF343" s="1"/>
      <c r="MMG343" s="1"/>
      <c r="MMH343" s="1"/>
      <c r="MMI343" s="1"/>
      <c r="MMJ343" s="1"/>
      <c r="MMK343" s="1"/>
      <c r="MML343" s="1"/>
      <c r="MMM343" s="1"/>
      <c r="MMN343" s="1"/>
      <c r="MMO343" s="1"/>
      <c r="MMP343" s="1"/>
      <c r="MMQ343" s="1"/>
      <c r="MMR343" s="1"/>
      <c r="MMS343" s="1"/>
      <c r="MMT343" s="1"/>
      <c r="MMU343" s="1"/>
      <c r="MMV343" s="1"/>
      <c r="MMW343" s="1"/>
      <c r="MMX343" s="1"/>
      <c r="MMY343" s="1"/>
      <c r="MMZ343" s="1"/>
      <c r="MNA343" s="1"/>
      <c r="MNB343" s="1"/>
      <c r="MNC343" s="1"/>
      <c r="MND343" s="1"/>
      <c r="MNE343" s="1"/>
      <c r="MNF343" s="1"/>
      <c r="MNG343" s="1"/>
      <c r="MNH343" s="1"/>
      <c r="MNI343" s="1"/>
      <c r="MNJ343" s="1"/>
      <c r="MNK343" s="1"/>
      <c r="MNL343" s="1"/>
      <c r="MNM343" s="1"/>
      <c r="MNN343" s="1"/>
      <c r="MNO343" s="1"/>
      <c r="MNP343" s="1"/>
      <c r="MNQ343" s="1"/>
      <c r="MNR343" s="1"/>
      <c r="MNS343" s="1"/>
      <c r="MNT343" s="1"/>
      <c r="MNU343" s="1"/>
      <c r="MNV343" s="1"/>
      <c r="MNW343" s="1"/>
      <c r="MNX343" s="1"/>
      <c r="MNY343" s="1"/>
      <c r="MNZ343" s="1"/>
      <c r="MOA343" s="1"/>
      <c r="MOB343" s="1"/>
      <c r="MOC343" s="1"/>
      <c r="MOD343" s="1"/>
      <c r="MOE343" s="1"/>
      <c r="MOF343" s="1"/>
      <c r="MOG343" s="1"/>
      <c r="MOH343" s="1"/>
      <c r="MOI343" s="1"/>
      <c r="MOJ343" s="1"/>
      <c r="MOK343" s="1"/>
      <c r="MOL343" s="1"/>
      <c r="MOM343" s="1"/>
      <c r="MON343" s="1"/>
      <c r="MOO343" s="1"/>
      <c r="MOP343" s="1"/>
      <c r="MOQ343" s="1"/>
      <c r="MOR343" s="1"/>
      <c r="MOS343" s="1"/>
      <c r="MOT343" s="1"/>
      <c r="MOU343" s="1"/>
      <c r="MOV343" s="1"/>
      <c r="MOW343" s="1"/>
      <c r="MOX343" s="1"/>
      <c r="MOY343" s="1"/>
      <c r="MOZ343" s="1"/>
      <c r="MPA343" s="1"/>
      <c r="MPB343" s="1"/>
      <c r="MPC343" s="1"/>
      <c r="MPD343" s="1"/>
      <c r="MPE343" s="1"/>
      <c r="MPF343" s="1"/>
      <c r="MPG343" s="1"/>
      <c r="MPH343" s="1"/>
      <c r="MPI343" s="1"/>
      <c r="MPJ343" s="1"/>
      <c r="MPK343" s="1"/>
      <c r="MPL343" s="1"/>
      <c r="MPM343" s="1"/>
      <c r="MPN343" s="1"/>
      <c r="MPO343" s="1"/>
      <c r="MPP343" s="1"/>
      <c r="MPQ343" s="1"/>
      <c r="MPR343" s="1"/>
      <c r="MPS343" s="1"/>
      <c r="MPT343" s="1"/>
      <c r="MPU343" s="1"/>
      <c r="MPV343" s="1"/>
      <c r="MPW343" s="1"/>
      <c r="MPX343" s="1"/>
      <c r="MPY343" s="1"/>
      <c r="MPZ343" s="1"/>
      <c r="MQA343" s="1"/>
      <c r="MQB343" s="1"/>
      <c r="MQC343" s="1"/>
      <c r="MQD343" s="1"/>
      <c r="MQE343" s="1"/>
      <c r="MQF343" s="1"/>
      <c r="MQG343" s="1"/>
      <c r="MQH343" s="1"/>
      <c r="MQI343" s="1"/>
      <c r="MQJ343" s="1"/>
      <c r="MQK343" s="1"/>
      <c r="MQL343" s="1"/>
      <c r="MQM343" s="1"/>
      <c r="MQN343" s="1"/>
      <c r="MQO343" s="1"/>
      <c r="MQP343" s="1"/>
      <c r="MQQ343" s="1"/>
      <c r="MQR343" s="1"/>
      <c r="MQS343" s="1"/>
      <c r="MQT343" s="1"/>
      <c r="MQU343" s="1"/>
      <c r="MQV343" s="1"/>
      <c r="MQW343" s="1"/>
      <c r="MQX343" s="1"/>
      <c r="MQY343" s="1"/>
      <c r="MQZ343" s="1"/>
      <c r="MRA343" s="1"/>
      <c r="MRB343" s="1"/>
      <c r="MRC343" s="1"/>
      <c r="MRD343" s="1"/>
      <c r="MRE343" s="1"/>
      <c r="MRF343" s="1"/>
      <c r="MRG343" s="1"/>
      <c r="MRH343" s="1"/>
      <c r="MRI343" s="1"/>
      <c r="MRJ343" s="1"/>
      <c r="MRK343" s="1"/>
      <c r="MRL343" s="1"/>
      <c r="MRM343" s="1"/>
      <c r="MRN343" s="1"/>
      <c r="MRO343" s="1"/>
      <c r="MRP343" s="1"/>
      <c r="MRQ343" s="1"/>
      <c r="MRR343" s="1"/>
      <c r="MRS343" s="1"/>
      <c r="MRT343" s="1"/>
      <c r="MRU343" s="1"/>
      <c r="MRV343" s="1"/>
      <c r="MRW343" s="1"/>
      <c r="MRX343" s="1"/>
      <c r="MRY343" s="1"/>
      <c r="MRZ343" s="1"/>
      <c r="MSA343" s="1"/>
      <c r="MSB343" s="1"/>
      <c r="MSC343" s="1"/>
      <c r="MSD343" s="1"/>
      <c r="MSE343" s="1"/>
      <c r="MSF343" s="1"/>
      <c r="MSG343" s="1"/>
      <c r="MSH343" s="1"/>
      <c r="MSI343" s="1"/>
      <c r="MSJ343" s="1"/>
      <c r="MSK343" s="1"/>
      <c r="MSL343" s="1"/>
      <c r="MSM343" s="1"/>
      <c r="MSN343" s="1"/>
      <c r="MSO343" s="1"/>
      <c r="MSP343" s="1"/>
      <c r="MSQ343" s="1"/>
      <c r="MSR343" s="1"/>
      <c r="MSS343" s="1"/>
      <c r="MST343" s="1"/>
      <c r="MSU343" s="1"/>
      <c r="MSV343" s="1"/>
      <c r="MSW343" s="1"/>
      <c r="MSX343" s="1"/>
      <c r="MSY343" s="1"/>
      <c r="MSZ343" s="1"/>
      <c r="MTA343" s="1"/>
      <c r="MTB343" s="1"/>
      <c r="MTC343" s="1"/>
      <c r="MTD343" s="1"/>
      <c r="MTE343" s="1"/>
      <c r="MTF343" s="1"/>
      <c r="MTG343" s="1"/>
      <c r="MTH343" s="1"/>
      <c r="MTI343" s="1"/>
      <c r="MTJ343" s="1"/>
      <c r="MTK343" s="1"/>
      <c r="MTL343" s="1"/>
      <c r="MTM343" s="1"/>
      <c r="MTN343" s="1"/>
      <c r="MTO343" s="1"/>
      <c r="MTP343" s="1"/>
      <c r="MTQ343" s="1"/>
      <c r="MTR343" s="1"/>
      <c r="MTS343" s="1"/>
      <c r="MTT343" s="1"/>
      <c r="MTU343" s="1"/>
      <c r="MTV343" s="1"/>
      <c r="MTW343" s="1"/>
      <c r="MTX343" s="1"/>
      <c r="MTY343" s="1"/>
      <c r="MTZ343" s="1"/>
      <c r="MUA343" s="1"/>
      <c r="MUB343" s="1"/>
      <c r="MUC343" s="1"/>
      <c r="MUD343" s="1"/>
      <c r="MUE343" s="1"/>
      <c r="MUF343" s="1"/>
      <c r="MUG343" s="1"/>
      <c r="MUH343" s="1"/>
      <c r="MUI343" s="1"/>
      <c r="MUJ343" s="1"/>
      <c r="MUK343" s="1"/>
      <c r="MUL343" s="1"/>
      <c r="MUM343" s="1"/>
      <c r="MUN343" s="1"/>
      <c r="MUO343" s="1"/>
      <c r="MUP343" s="1"/>
      <c r="MUQ343" s="1"/>
      <c r="MUR343" s="1"/>
      <c r="MUS343" s="1"/>
      <c r="MUT343" s="1"/>
      <c r="MUU343" s="1"/>
      <c r="MUV343" s="1"/>
      <c r="MUW343" s="1"/>
      <c r="MUX343" s="1"/>
      <c r="MUY343" s="1"/>
      <c r="MUZ343" s="1"/>
      <c r="MVA343" s="1"/>
      <c r="MVB343" s="1"/>
      <c r="MVC343" s="1"/>
      <c r="MVD343" s="1"/>
      <c r="MVE343" s="1"/>
      <c r="MVF343" s="1"/>
      <c r="MVG343" s="1"/>
      <c r="MVH343" s="1"/>
      <c r="MVI343" s="1"/>
      <c r="MVJ343" s="1"/>
      <c r="MVK343" s="1"/>
      <c r="MVL343" s="1"/>
      <c r="MVM343" s="1"/>
      <c r="MVN343" s="1"/>
      <c r="MVO343" s="1"/>
      <c r="MVP343" s="1"/>
      <c r="MVQ343" s="1"/>
      <c r="MVR343" s="1"/>
      <c r="MVS343" s="1"/>
      <c r="MVT343" s="1"/>
      <c r="MVU343" s="1"/>
      <c r="MVV343" s="1"/>
      <c r="MVW343" s="1"/>
      <c r="MVX343" s="1"/>
      <c r="MVY343" s="1"/>
      <c r="MVZ343" s="1"/>
      <c r="MWA343" s="1"/>
      <c r="MWB343" s="1"/>
      <c r="MWC343" s="1"/>
      <c r="MWD343" s="1"/>
      <c r="MWE343" s="1"/>
      <c r="MWF343" s="1"/>
      <c r="MWG343" s="1"/>
      <c r="MWH343" s="1"/>
      <c r="MWI343" s="1"/>
      <c r="MWJ343" s="1"/>
      <c r="MWK343" s="1"/>
      <c r="MWL343" s="1"/>
      <c r="MWM343" s="1"/>
      <c r="MWN343" s="1"/>
      <c r="MWO343" s="1"/>
      <c r="MWP343" s="1"/>
      <c r="MWQ343" s="1"/>
      <c r="MWR343" s="1"/>
      <c r="MWS343" s="1"/>
      <c r="MWT343" s="1"/>
      <c r="MWU343" s="1"/>
      <c r="MWV343" s="1"/>
      <c r="MWW343" s="1"/>
      <c r="MWX343" s="1"/>
      <c r="MWY343" s="1"/>
      <c r="MWZ343" s="1"/>
      <c r="MXA343" s="1"/>
      <c r="MXB343" s="1"/>
      <c r="MXC343" s="1"/>
      <c r="MXD343" s="1"/>
      <c r="MXE343" s="1"/>
      <c r="MXF343" s="1"/>
      <c r="MXG343" s="1"/>
      <c r="MXH343" s="1"/>
      <c r="MXI343" s="1"/>
      <c r="MXJ343" s="1"/>
      <c r="MXK343" s="1"/>
      <c r="MXL343" s="1"/>
      <c r="MXM343" s="1"/>
      <c r="MXN343" s="1"/>
      <c r="MXO343" s="1"/>
      <c r="MXP343" s="1"/>
      <c r="MXQ343" s="1"/>
      <c r="MXR343" s="1"/>
      <c r="MXS343" s="1"/>
      <c r="MXT343" s="1"/>
      <c r="MXU343" s="1"/>
      <c r="MXV343" s="1"/>
      <c r="MXW343" s="1"/>
      <c r="MXX343" s="1"/>
      <c r="MXY343" s="1"/>
      <c r="MXZ343" s="1"/>
      <c r="MYA343" s="1"/>
      <c r="MYB343" s="1"/>
      <c r="MYC343" s="1"/>
      <c r="MYD343" s="1"/>
      <c r="MYE343" s="1"/>
      <c r="MYF343" s="1"/>
      <c r="MYG343" s="1"/>
      <c r="MYH343" s="1"/>
      <c r="MYI343" s="1"/>
      <c r="MYJ343" s="1"/>
      <c r="MYK343" s="1"/>
      <c r="MYL343" s="1"/>
      <c r="MYM343" s="1"/>
      <c r="MYN343" s="1"/>
      <c r="MYO343" s="1"/>
      <c r="MYP343" s="1"/>
      <c r="MYQ343" s="1"/>
      <c r="MYR343" s="1"/>
      <c r="MYS343" s="1"/>
      <c r="MYT343" s="1"/>
      <c r="MYU343" s="1"/>
      <c r="MYV343" s="1"/>
      <c r="MYW343" s="1"/>
      <c r="MYX343" s="1"/>
      <c r="MYY343" s="1"/>
      <c r="MYZ343" s="1"/>
      <c r="MZA343" s="1"/>
      <c r="MZB343" s="1"/>
      <c r="MZC343" s="1"/>
      <c r="MZD343" s="1"/>
      <c r="MZE343" s="1"/>
      <c r="MZF343" s="1"/>
      <c r="MZG343" s="1"/>
      <c r="MZH343" s="1"/>
      <c r="MZI343" s="1"/>
      <c r="MZJ343" s="1"/>
      <c r="MZK343" s="1"/>
      <c r="MZL343" s="1"/>
      <c r="MZM343" s="1"/>
      <c r="MZN343" s="1"/>
      <c r="MZO343" s="1"/>
      <c r="MZP343" s="1"/>
      <c r="MZQ343" s="1"/>
      <c r="MZR343" s="1"/>
      <c r="MZS343" s="1"/>
      <c r="MZT343" s="1"/>
      <c r="MZU343" s="1"/>
      <c r="MZV343" s="1"/>
      <c r="MZW343" s="1"/>
      <c r="MZX343" s="1"/>
      <c r="MZY343" s="1"/>
      <c r="MZZ343" s="1"/>
      <c r="NAA343" s="1"/>
      <c r="NAB343" s="1"/>
      <c r="NAC343" s="1"/>
      <c r="NAD343" s="1"/>
      <c r="NAE343" s="1"/>
      <c r="NAF343" s="1"/>
      <c r="NAG343" s="1"/>
      <c r="NAH343" s="1"/>
      <c r="NAI343" s="1"/>
      <c r="NAJ343" s="1"/>
      <c r="NAK343" s="1"/>
      <c r="NAL343" s="1"/>
      <c r="NAM343" s="1"/>
      <c r="NAN343" s="1"/>
      <c r="NAO343" s="1"/>
      <c r="NAP343" s="1"/>
      <c r="NAQ343" s="1"/>
      <c r="NAR343" s="1"/>
      <c r="NAS343" s="1"/>
      <c r="NAT343" s="1"/>
      <c r="NAU343" s="1"/>
      <c r="NAV343" s="1"/>
      <c r="NAW343" s="1"/>
      <c r="NAX343" s="1"/>
      <c r="NAY343" s="1"/>
      <c r="NAZ343" s="1"/>
      <c r="NBA343" s="1"/>
      <c r="NBB343" s="1"/>
      <c r="NBC343" s="1"/>
      <c r="NBD343" s="1"/>
      <c r="NBE343" s="1"/>
      <c r="NBF343" s="1"/>
      <c r="NBG343" s="1"/>
      <c r="NBH343" s="1"/>
      <c r="NBI343" s="1"/>
      <c r="NBJ343" s="1"/>
      <c r="NBK343" s="1"/>
      <c r="NBL343" s="1"/>
      <c r="NBM343" s="1"/>
      <c r="NBN343" s="1"/>
      <c r="NBO343" s="1"/>
      <c r="NBP343" s="1"/>
      <c r="NBQ343" s="1"/>
      <c r="NBR343" s="1"/>
      <c r="NBS343" s="1"/>
      <c r="NBT343" s="1"/>
      <c r="NBU343" s="1"/>
      <c r="NBV343" s="1"/>
      <c r="NBW343" s="1"/>
      <c r="NBX343" s="1"/>
      <c r="NBY343" s="1"/>
      <c r="NBZ343" s="1"/>
      <c r="NCA343" s="1"/>
      <c r="NCB343" s="1"/>
      <c r="NCC343" s="1"/>
      <c r="NCD343" s="1"/>
      <c r="NCE343" s="1"/>
      <c r="NCF343" s="1"/>
      <c r="NCG343" s="1"/>
      <c r="NCH343" s="1"/>
      <c r="NCI343" s="1"/>
      <c r="NCJ343" s="1"/>
      <c r="NCK343" s="1"/>
      <c r="NCL343" s="1"/>
      <c r="NCM343" s="1"/>
      <c r="NCN343" s="1"/>
      <c r="NCO343" s="1"/>
      <c r="NCP343" s="1"/>
      <c r="NCQ343" s="1"/>
      <c r="NCR343" s="1"/>
      <c r="NCS343" s="1"/>
      <c r="NCT343" s="1"/>
      <c r="NCU343" s="1"/>
      <c r="NCV343" s="1"/>
      <c r="NCW343" s="1"/>
      <c r="NCX343" s="1"/>
      <c r="NCY343" s="1"/>
      <c r="NCZ343" s="1"/>
      <c r="NDA343" s="1"/>
      <c r="NDB343" s="1"/>
      <c r="NDC343" s="1"/>
      <c r="NDD343" s="1"/>
      <c r="NDE343" s="1"/>
      <c r="NDF343" s="1"/>
      <c r="NDG343" s="1"/>
      <c r="NDH343" s="1"/>
      <c r="NDI343" s="1"/>
      <c r="NDJ343" s="1"/>
      <c r="NDK343" s="1"/>
      <c r="NDL343" s="1"/>
      <c r="NDM343" s="1"/>
      <c r="NDN343" s="1"/>
      <c r="NDO343" s="1"/>
      <c r="NDP343" s="1"/>
      <c r="NDQ343" s="1"/>
      <c r="NDR343" s="1"/>
      <c r="NDS343" s="1"/>
      <c r="NDT343" s="1"/>
      <c r="NDU343" s="1"/>
      <c r="NDV343" s="1"/>
      <c r="NDW343" s="1"/>
      <c r="NDX343" s="1"/>
      <c r="NDY343" s="1"/>
      <c r="NDZ343" s="1"/>
      <c r="NEA343" s="1"/>
      <c r="NEB343" s="1"/>
      <c r="NEC343" s="1"/>
      <c r="NED343" s="1"/>
      <c r="NEE343" s="1"/>
      <c r="NEF343" s="1"/>
      <c r="NEG343" s="1"/>
      <c r="NEH343" s="1"/>
      <c r="NEI343" s="1"/>
      <c r="NEJ343" s="1"/>
      <c r="NEK343" s="1"/>
      <c r="NEL343" s="1"/>
      <c r="NEM343" s="1"/>
      <c r="NEN343" s="1"/>
      <c r="NEO343" s="1"/>
      <c r="NEP343" s="1"/>
      <c r="NEQ343" s="1"/>
      <c r="NER343" s="1"/>
      <c r="NES343" s="1"/>
      <c r="NET343" s="1"/>
      <c r="NEU343" s="1"/>
      <c r="NEV343" s="1"/>
      <c r="NEW343" s="1"/>
      <c r="NEX343" s="1"/>
      <c r="NEY343" s="1"/>
      <c r="NEZ343" s="1"/>
      <c r="NFA343" s="1"/>
      <c r="NFB343" s="1"/>
      <c r="NFC343" s="1"/>
      <c r="NFD343" s="1"/>
      <c r="NFE343" s="1"/>
      <c r="NFF343" s="1"/>
      <c r="NFG343" s="1"/>
      <c r="NFH343" s="1"/>
      <c r="NFI343" s="1"/>
      <c r="NFJ343" s="1"/>
      <c r="NFK343" s="1"/>
      <c r="NFL343" s="1"/>
      <c r="NFM343" s="1"/>
      <c r="NFN343" s="1"/>
      <c r="NFO343" s="1"/>
      <c r="NFP343" s="1"/>
      <c r="NFQ343" s="1"/>
      <c r="NFR343" s="1"/>
      <c r="NFS343" s="1"/>
      <c r="NFT343" s="1"/>
      <c r="NFU343" s="1"/>
      <c r="NFV343" s="1"/>
      <c r="NFW343" s="1"/>
      <c r="NFX343" s="1"/>
      <c r="NFY343" s="1"/>
      <c r="NFZ343" s="1"/>
      <c r="NGA343" s="1"/>
      <c r="NGB343" s="1"/>
      <c r="NGC343" s="1"/>
      <c r="NGD343" s="1"/>
      <c r="NGE343" s="1"/>
      <c r="NGF343" s="1"/>
      <c r="NGG343" s="1"/>
      <c r="NGH343" s="1"/>
      <c r="NGI343" s="1"/>
      <c r="NGJ343" s="1"/>
      <c r="NGK343" s="1"/>
      <c r="NGL343" s="1"/>
      <c r="NGM343" s="1"/>
      <c r="NGN343" s="1"/>
      <c r="NGO343" s="1"/>
      <c r="NGP343" s="1"/>
      <c r="NGQ343" s="1"/>
      <c r="NGR343" s="1"/>
      <c r="NGS343" s="1"/>
      <c r="NGT343" s="1"/>
      <c r="NGU343" s="1"/>
      <c r="NGV343" s="1"/>
      <c r="NGW343" s="1"/>
      <c r="NGX343" s="1"/>
      <c r="NGY343" s="1"/>
      <c r="NGZ343" s="1"/>
      <c r="NHA343" s="1"/>
      <c r="NHB343" s="1"/>
      <c r="NHC343" s="1"/>
      <c r="NHD343" s="1"/>
      <c r="NHE343" s="1"/>
      <c r="NHF343" s="1"/>
      <c r="NHG343" s="1"/>
      <c r="NHH343" s="1"/>
      <c r="NHI343" s="1"/>
      <c r="NHJ343" s="1"/>
      <c r="NHK343" s="1"/>
      <c r="NHL343" s="1"/>
      <c r="NHM343" s="1"/>
      <c r="NHN343" s="1"/>
      <c r="NHO343" s="1"/>
      <c r="NHP343" s="1"/>
      <c r="NHQ343" s="1"/>
      <c r="NHR343" s="1"/>
      <c r="NHS343" s="1"/>
      <c r="NHT343" s="1"/>
      <c r="NHU343" s="1"/>
      <c r="NHV343" s="1"/>
      <c r="NHW343" s="1"/>
      <c r="NHX343" s="1"/>
      <c r="NHY343" s="1"/>
      <c r="NHZ343" s="1"/>
      <c r="NIA343" s="1"/>
      <c r="NIB343" s="1"/>
      <c r="NIC343" s="1"/>
      <c r="NID343" s="1"/>
      <c r="NIE343" s="1"/>
      <c r="NIF343" s="1"/>
      <c r="NIG343" s="1"/>
      <c r="NIH343" s="1"/>
      <c r="NII343" s="1"/>
      <c r="NIJ343" s="1"/>
      <c r="NIK343" s="1"/>
      <c r="NIL343" s="1"/>
      <c r="NIM343" s="1"/>
      <c r="NIN343" s="1"/>
      <c r="NIO343" s="1"/>
      <c r="NIP343" s="1"/>
      <c r="NIQ343" s="1"/>
      <c r="NIR343" s="1"/>
      <c r="NIS343" s="1"/>
      <c r="NIT343" s="1"/>
      <c r="NIU343" s="1"/>
      <c r="NIV343" s="1"/>
      <c r="NIW343" s="1"/>
      <c r="NIX343" s="1"/>
      <c r="NIY343" s="1"/>
      <c r="NIZ343" s="1"/>
      <c r="NJA343" s="1"/>
      <c r="NJB343" s="1"/>
      <c r="NJC343" s="1"/>
      <c r="NJD343" s="1"/>
      <c r="NJE343" s="1"/>
      <c r="NJF343" s="1"/>
      <c r="NJG343" s="1"/>
      <c r="NJH343" s="1"/>
      <c r="NJI343" s="1"/>
      <c r="NJJ343" s="1"/>
      <c r="NJK343" s="1"/>
      <c r="NJL343" s="1"/>
      <c r="NJM343" s="1"/>
      <c r="NJN343" s="1"/>
      <c r="NJO343" s="1"/>
      <c r="NJP343" s="1"/>
      <c r="NJQ343" s="1"/>
      <c r="NJR343" s="1"/>
      <c r="NJS343" s="1"/>
      <c r="NJT343" s="1"/>
      <c r="NJU343" s="1"/>
      <c r="NJV343" s="1"/>
      <c r="NJW343" s="1"/>
      <c r="NJX343" s="1"/>
      <c r="NJY343" s="1"/>
      <c r="NJZ343" s="1"/>
      <c r="NKA343" s="1"/>
      <c r="NKB343" s="1"/>
      <c r="NKC343" s="1"/>
      <c r="NKD343" s="1"/>
      <c r="NKE343" s="1"/>
      <c r="NKF343" s="1"/>
      <c r="NKG343" s="1"/>
      <c r="NKH343" s="1"/>
      <c r="NKI343" s="1"/>
      <c r="NKJ343" s="1"/>
      <c r="NKK343" s="1"/>
      <c r="NKL343" s="1"/>
      <c r="NKM343" s="1"/>
      <c r="NKN343" s="1"/>
      <c r="NKO343" s="1"/>
      <c r="NKP343" s="1"/>
      <c r="NKQ343" s="1"/>
      <c r="NKR343" s="1"/>
      <c r="NKS343" s="1"/>
      <c r="NKT343" s="1"/>
      <c r="NKU343" s="1"/>
      <c r="NKV343" s="1"/>
      <c r="NKW343" s="1"/>
      <c r="NKX343" s="1"/>
      <c r="NKY343" s="1"/>
      <c r="NKZ343" s="1"/>
      <c r="NLA343" s="1"/>
      <c r="NLB343" s="1"/>
      <c r="NLC343" s="1"/>
      <c r="NLD343" s="1"/>
      <c r="NLE343" s="1"/>
      <c r="NLF343" s="1"/>
      <c r="NLG343" s="1"/>
      <c r="NLH343" s="1"/>
      <c r="NLI343" s="1"/>
      <c r="NLJ343" s="1"/>
      <c r="NLK343" s="1"/>
      <c r="NLL343" s="1"/>
      <c r="NLM343" s="1"/>
      <c r="NLN343" s="1"/>
      <c r="NLO343" s="1"/>
      <c r="NLP343" s="1"/>
      <c r="NLQ343" s="1"/>
      <c r="NLR343" s="1"/>
      <c r="NLS343" s="1"/>
      <c r="NLT343" s="1"/>
      <c r="NLU343" s="1"/>
      <c r="NLV343" s="1"/>
      <c r="NLW343" s="1"/>
      <c r="NLX343" s="1"/>
      <c r="NLY343" s="1"/>
      <c r="NLZ343" s="1"/>
      <c r="NMA343" s="1"/>
      <c r="NMB343" s="1"/>
      <c r="NMC343" s="1"/>
      <c r="NMD343" s="1"/>
      <c r="NME343" s="1"/>
      <c r="NMF343" s="1"/>
      <c r="NMG343" s="1"/>
      <c r="NMH343" s="1"/>
      <c r="NMI343" s="1"/>
      <c r="NMJ343" s="1"/>
      <c r="NMK343" s="1"/>
      <c r="NML343" s="1"/>
      <c r="NMM343" s="1"/>
      <c r="NMN343" s="1"/>
      <c r="NMO343" s="1"/>
      <c r="NMP343" s="1"/>
      <c r="NMQ343" s="1"/>
      <c r="NMR343" s="1"/>
      <c r="NMS343" s="1"/>
      <c r="NMT343" s="1"/>
      <c r="NMU343" s="1"/>
      <c r="NMV343" s="1"/>
      <c r="NMW343" s="1"/>
      <c r="NMX343" s="1"/>
      <c r="NMY343" s="1"/>
      <c r="NMZ343" s="1"/>
      <c r="NNA343" s="1"/>
      <c r="NNB343" s="1"/>
      <c r="NNC343" s="1"/>
      <c r="NND343" s="1"/>
      <c r="NNE343" s="1"/>
      <c r="NNF343" s="1"/>
      <c r="NNG343" s="1"/>
      <c r="NNH343" s="1"/>
      <c r="NNI343" s="1"/>
      <c r="NNJ343" s="1"/>
      <c r="NNK343" s="1"/>
      <c r="NNL343" s="1"/>
      <c r="NNM343" s="1"/>
      <c r="NNN343" s="1"/>
      <c r="NNO343" s="1"/>
      <c r="NNP343" s="1"/>
      <c r="NNQ343" s="1"/>
      <c r="NNR343" s="1"/>
      <c r="NNS343" s="1"/>
      <c r="NNT343" s="1"/>
      <c r="NNU343" s="1"/>
      <c r="NNV343" s="1"/>
      <c r="NNW343" s="1"/>
      <c r="NNX343" s="1"/>
      <c r="NNY343" s="1"/>
      <c r="NNZ343" s="1"/>
      <c r="NOA343" s="1"/>
      <c r="NOB343" s="1"/>
      <c r="NOC343" s="1"/>
      <c r="NOD343" s="1"/>
      <c r="NOE343" s="1"/>
      <c r="NOF343" s="1"/>
      <c r="NOG343" s="1"/>
      <c r="NOH343" s="1"/>
      <c r="NOI343" s="1"/>
      <c r="NOJ343" s="1"/>
      <c r="NOK343" s="1"/>
      <c r="NOL343" s="1"/>
      <c r="NOM343" s="1"/>
      <c r="NON343" s="1"/>
      <c r="NOO343" s="1"/>
      <c r="NOP343" s="1"/>
      <c r="NOQ343" s="1"/>
      <c r="NOR343" s="1"/>
      <c r="NOS343" s="1"/>
      <c r="NOT343" s="1"/>
      <c r="NOU343" s="1"/>
      <c r="NOV343" s="1"/>
      <c r="NOW343" s="1"/>
      <c r="NOX343" s="1"/>
      <c r="NOY343" s="1"/>
      <c r="NOZ343" s="1"/>
      <c r="NPA343" s="1"/>
      <c r="NPB343" s="1"/>
      <c r="NPC343" s="1"/>
      <c r="NPD343" s="1"/>
      <c r="NPE343" s="1"/>
      <c r="NPF343" s="1"/>
      <c r="NPG343" s="1"/>
      <c r="NPH343" s="1"/>
      <c r="NPI343" s="1"/>
      <c r="NPJ343" s="1"/>
      <c r="NPK343" s="1"/>
      <c r="NPL343" s="1"/>
      <c r="NPM343" s="1"/>
      <c r="NPN343" s="1"/>
      <c r="NPO343" s="1"/>
      <c r="NPP343" s="1"/>
      <c r="NPQ343" s="1"/>
      <c r="NPR343" s="1"/>
      <c r="NPS343" s="1"/>
      <c r="NPT343" s="1"/>
      <c r="NPU343" s="1"/>
      <c r="NPV343" s="1"/>
      <c r="NPW343" s="1"/>
      <c r="NPX343" s="1"/>
      <c r="NPY343" s="1"/>
      <c r="NPZ343" s="1"/>
      <c r="NQA343" s="1"/>
      <c r="NQB343" s="1"/>
      <c r="NQC343" s="1"/>
      <c r="NQD343" s="1"/>
      <c r="NQE343" s="1"/>
      <c r="NQF343" s="1"/>
      <c r="NQG343" s="1"/>
      <c r="NQH343" s="1"/>
      <c r="NQI343" s="1"/>
      <c r="NQJ343" s="1"/>
      <c r="NQK343" s="1"/>
      <c r="NQL343" s="1"/>
      <c r="NQM343" s="1"/>
      <c r="NQN343" s="1"/>
      <c r="NQO343" s="1"/>
      <c r="NQP343" s="1"/>
      <c r="NQQ343" s="1"/>
      <c r="NQR343" s="1"/>
      <c r="NQS343" s="1"/>
      <c r="NQT343" s="1"/>
      <c r="NQU343" s="1"/>
      <c r="NQV343" s="1"/>
      <c r="NQW343" s="1"/>
      <c r="NQX343" s="1"/>
      <c r="NQY343" s="1"/>
      <c r="NQZ343" s="1"/>
      <c r="NRA343" s="1"/>
      <c r="NRB343" s="1"/>
      <c r="NRC343" s="1"/>
      <c r="NRD343" s="1"/>
      <c r="NRE343" s="1"/>
      <c r="NRF343" s="1"/>
      <c r="NRG343" s="1"/>
      <c r="NRH343" s="1"/>
      <c r="NRI343" s="1"/>
      <c r="NRJ343" s="1"/>
      <c r="NRK343" s="1"/>
      <c r="NRL343" s="1"/>
      <c r="NRM343" s="1"/>
      <c r="NRN343" s="1"/>
      <c r="NRO343" s="1"/>
      <c r="NRP343" s="1"/>
      <c r="NRQ343" s="1"/>
      <c r="NRR343" s="1"/>
      <c r="NRS343" s="1"/>
      <c r="NRT343" s="1"/>
      <c r="NRU343" s="1"/>
      <c r="NRV343" s="1"/>
      <c r="NRW343" s="1"/>
      <c r="NRX343" s="1"/>
      <c r="NRY343" s="1"/>
      <c r="NRZ343" s="1"/>
      <c r="NSA343" s="1"/>
      <c r="NSB343" s="1"/>
      <c r="NSC343" s="1"/>
      <c r="NSD343" s="1"/>
      <c r="NSE343" s="1"/>
      <c r="NSF343" s="1"/>
      <c r="NSG343" s="1"/>
      <c r="NSH343" s="1"/>
      <c r="NSI343" s="1"/>
      <c r="NSJ343" s="1"/>
      <c r="NSK343" s="1"/>
      <c r="NSL343" s="1"/>
      <c r="NSM343" s="1"/>
      <c r="NSN343" s="1"/>
      <c r="NSO343" s="1"/>
      <c r="NSP343" s="1"/>
      <c r="NSQ343" s="1"/>
      <c r="NSR343" s="1"/>
      <c r="NSS343" s="1"/>
      <c r="NST343" s="1"/>
      <c r="NSU343" s="1"/>
      <c r="NSV343" s="1"/>
      <c r="NSW343" s="1"/>
      <c r="NSX343" s="1"/>
      <c r="NSY343" s="1"/>
      <c r="NSZ343" s="1"/>
      <c r="NTA343" s="1"/>
      <c r="NTB343" s="1"/>
      <c r="NTC343" s="1"/>
      <c r="NTD343" s="1"/>
      <c r="NTE343" s="1"/>
      <c r="NTF343" s="1"/>
      <c r="NTG343" s="1"/>
      <c r="NTH343" s="1"/>
      <c r="NTI343" s="1"/>
      <c r="NTJ343" s="1"/>
      <c r="NTK343" s="1"/>
      <c r="NTL343" s="1"/>
      <c r="NTM343" s="1"/>
      <c r="NTN343" s="1"/>
      <c r="NTO343" s="1"/>
      <c r="NTP343" s="1"/>
      <c r="NTQ343" s="1"/>
      <c r="NTR343" s="1"/>
      <c r="NTS343" s="1"/>
      <c r="NTT343" s="1"/>
      <c r="NTU343" s="1"/>
      <c r="NTV343" s="1"/>
      <c r="NTW343" s="1"/>
      <c r="NTX343" s="1"/>
      <c r="NTY343" s="1"/>
      <c r="NTZ343" s="1"/>
      <c r="NUA343" s="1"/>
      <c r="NUB343" s="1"/>
      <c r="NUC343" s="1"/>
      <c r="NUD343" s="1"/>
      <c r="NUE343" s="1"/>
      <c r="NUF343" s="1"/>
      <c r="NUG343" s="1"/>
      <c r="NUH343" s="1"/>
      <c r="NUI343" s="1"/>
      <c r="NUJ343" s="1"/>
      <c r="NUK343" s="1"/>
      <c r="NUL343" s="1"/>
      <c r="NUM343" s="1"/>
      <c r="NUN343" s="1"/>
      <c r="NUO343" s="1"/>
      <c r="NUP343" s="1"/>
      <c r="NUQ343" s="1"/>
      <c r="NUR343" s="1"/>
      <c r="NUS343" s="1"/>
      <c r="NUT343" s="1"/>
      <c r="NUU343" s="1"/>
      <c r="NUV343" s="1"/>
      <c r="NUW343" s="1"/>
      <c r="NUX343" s="1"/>
      <c r="NUY343" s="1"/>
      <c r="NUZ343" s="1"/>
      <c r="NVA343" s="1"/>
      <c r="NVB343" s="1"/>
      <c r="NVC343" s="1"/>
      <c r="NVD343" s="1"/>
      <c r="NVE343" s="1"/>
      <c r="NVF343" s="1"/>
      <c r="NVG343" s="1"/>
      <c r="NVH343" s="1"/>
      <c r="NVI343" s="1"/>
      <c r="NVJ343" s="1"/>
      <c r="NVK343" s="1"/>
      <c r="NVL343" s="1"/>
      <c r="NVM343" s="1"/>
      <c r="NVN343" s="1"/>
      <c r="NVO343" s="1"/>
      <c r="NVP343" s="1"/>
      <c r="NVQ343" s="1"/>
      <c r="NVR343" s="1"/>
      <c r="NVS343" s="1"/>
      <c r="NVT343" s="1"/>
      <c r="NVU343" s="1"/>
      <c r="NVV343" s="1"/>
      <c r="NVW343" s="1"/>
      <c r="NVX343" s="1"/>
      <c r="NVY343" s="1"/>
      <c r="NVZ343" s="1"/>
      <c r="NWA343" s="1"/>
      <c r="NWB343" s="1"/>
      <c r="NWC343" s="1"/>
      <c r="NWD343" s="1"/>
      <c r="NWE343" s="1"/>
      <c r="NWF343" s="1"/>
      <c r="NWG343" s="1"/>
      <c r="NWH343" s="1"/>
      <c r="NWI343" s="1"/>
      <c r="NWJ343" s="1"/>
      <c r="NWK343" s="1"/>
      <c r="NWL343" s="1"/>
      <c r="NWM343" s="1"/>
      <c r="NWN343" s="1"/>
      <c r="NWO343" s="1"/>
      <c r="NWP343" s="1"/>
      <c r="NWQ343" s="1"/>
      <c r="NWR343" s="1"/>
      <c r="NWS343" s="1"/>
      <c r="NWT343" s="1"/>
      <c r="NWU343" s="1"/>
      <c r="NWV343" s="1"/>
      <c r="NWW343" s="1"/>
      <c r="NWX343" s="1"/>
      <c r="NWY343" s="1"/>
      <c r="NWZ343" s="1"/>
      <c r="NXA343" s="1"/>
      <c r="NXB343" s="1"/>
      <c r="NXC343" s="1"/>
      <c r="NXD343" s="1"/>
      <c r="NXE343" s="1"/>
      <c r="NXF343" s="1"/>
      <c r="NXG343" s="1"/>
      <c r="NXH343" s="1"/>
      <c r="NXI343" s="1"/>
      <c r="NXJ343" s="1"/>
      <c r="NXK343" s="1"/>
      <c r="NXL343" s="1"/>
      <c r="NXM343" s="1"/>
      <c r="NXN343" s="1"/>
      <c r="NXO343" s="1"/>
      <c r="NXP343" s="1"/>
      <c r="NXQ343" s="1"/>
      <c r="NXR343" s="1"/>
      <c r="NXS343" s="1"/>
      <c r="NXT343" s="1"/>
      <c r="NXU343" s="1"/>
      <c r="NXV343" s="1"/>
      <c r="NXW343" s="1"/>
      <c r="NXX343" s="1"/>
      <c r="NXY343" s="1"/>
      <c r="NXZ343" s="1"/>
      <c r="NYA343" s="1"/>
      <c r="NYB343" s="1"/>
      <c r="NYC343" s="1"/>
      <c r="NYD343" s="1"/>
      <c r="NYE343" s="1"/>
      <c r="NYF343" s="1"/>
      <c r="NYG343" s="1"/>
      <c r="NYH343" s="1"/>
      <c r="NYI343" s="1"/>
      <c r="NYJ343" s="1"/>
      <c r="NYK343" s="1"/>
      <c r="NYL343" s="1"/>
      <c r="NYM343" s="1"/>
      <c r="NYN343" s="1"/>
      <c r="NYO343" s="1"/>
      <c r="NYP343" s="1"/>
      <c r="NYQ343" s="1"/>
      <c r="NYR343" s="1"/>
      <c r="NYS343" s="1"/>
      <c r="NYT343" s="1"/>
      <c r="NYU343" s="1"/>
      <c r="NYV343" s="1"/>
      <c r="NYW343" s="1"/>
      <c r="NYX343" s="1"/>
      <c r="NYY343" s="1"/>
      <c r="NYZ343" s="1"/>
      <c r="NZA343" s="1"/>
      <c r="NZB343" s="1"/>
      <c r="NZC343" s="1"/>
      <c r="NZD343" s="1"/>
      <c r="NZE343" s="1"/>
      <c r="NZF343" s="1"/>
      <c r="NZG343" s="1"/>
      <c r="NZH343" s="1"/>
      <c r="NZI343" s="1"/>
      <c r="NZJ343" s="1"/>
      <c r="NZK343" s="1"/>
      <c r="NZL343" s="1"/>
      <c r="NZM343" s="1"/>
      <c r="NZN343" s="1"/>
      <c r="NZO343" s="1"/>
      <c r="NZP343" s="1"/>
      <c r="NZQ343" s="1"/>
      <c r="NZR343" s="1"/>
      <c r="NZS343" s="1"/>
      <c r="NZT343" s="1"/>
      <c r="NZU343" s="1"/>
      <c r="NZV343" s="1"/>
      <c r="NZW343" s="1"/>
      <c r="NZX343" s="1"/>
      <c r="NZY343" s="1"/>
      <c r="NZZ343" s="1"/>
      <c r="OAA343" s="1"/>
      <c r="OAB343" s="1"/>
      <c r="OAC343" s="1"/>
      <c r="OAD343" s="1"/>
      <c r="OAE343" s="1"/>
      <c r="OAF343" s="1"/>
      <c r="OAG343" s="1"/>
      <c r="OAH343" s="1"/>
      <c r="OAI343" s="1"/>
      <c r="OAJ343" s="1"/>
      <c r="OAK343" s="1"/>
      <c r="OAL343" s="1"/>
      <c r="OAM343" s="1"/>
      <c r="OAN343" s="1"/>
      <c r="OAO343" s="1"/>
      <c r="OAP343" s="1"/>
      <c r="OAQ343" s="1"/>
      <c r="OAR343" s="1"/>
      <c r="OAS343" s="1"/>
      <c r="OAT343" s="1"/>
      <c r="OAU343" s="1"/>
      <c r="OAV343" s="1"/>
      <c r="OAW343" s="1"/>
      <c r="OAX343" s="1"/>
      <c r="OAY343" s="1"/>
      <c r="OAZ343" s="1"/>
      <c r="OBA343" s="1"/>
      <c r="OBB343" s="1"/>
      <c r="OBC343" s="1"/>
      <c r="OBD343" s="1"/>
      <c r="OBE343" s="1"/>
      <c r="OBF343" s="1"/>
      <c r="OBG343" s="1"/>
      <c r="OBH343" s="1"/>
      <c r="OBI343" s="1"/>
      <c r="OBJ343" s="1"/>
      <c r="OBK343" s="1"/>
      <c r="OBL343" s="1"/>
      <c r="OBM343" s="1"/>
      <c r="OBN343" s="1"/>
      <c r="OBO343" s="1"/>
      <c r="OBP343" s="1"/>
      <c r="OBQ343" s="1"/>
      <c r="OBR343" s="1"/>
      <c r="OBS343" s="1"/>
      <c r="OBT343" s="1"/>
      <c r="OBU343" s="1"/>
      <c r="OBV343" s="1"/>
      <c r="OBW343" s="1"/>
      <c r="OBX343" s="1"/>
      <c r="OBY343" s="1"/>
      <c r="OBZ343" s="1"/>
      <c r="OCA343" s="1"/>
      <c r="OCB343" s="1"/>
      <c r="OCC343" s="1"/>
      <c r="OCD343" s="1"/>
      <c r="OCE343" s="1"/>
      <c r="OCF343" s="1"/>
      <c r="OCG343" s="1"/>
      <c r="OCH343" s="1"/>
      <c r="OCI343" s="1"/>
      <c r="OCJ343" s="1"/>
      <c r="OCK343" s="1"/>
      <c r="OCL343" s="1"/>
      <c r="OCM343" s="1"/>
      <c r="OCN343" s="1"/>
      <c r="OCO343" s="1"/>
      <c r="OCP343" s="1"/>
      <c r="OCQ343" s="1"/>
      <c r="OCR343" s="1"/>
      <c r="OCS343" s="1"/>
      <c r="OCT343" s="1"/>
      <c r="OCU343" s="1"/>
      <c r="OCV343" s="1"/>
      <c r="OCW343" s="1"/>
      <c r="OCX343" s="1"/>
      <c r="OCY343" s="1"/>
      <c r="OCZ343" s="1"/>
      <c r="ODA343" s="1"/>
      <c r="ODB343" s="1"/>
      <c r="ODC343" s="1"/>
      <c r="ODD343" s="1"/>
      <c r="ODE343" s="1"/>
      <c r="ODF343" s="1"/>
      <c r="ODG343" s="1"/>
      <c r="ODH343" s="1"/>
      <c r="ODI343" s="1"/>
      <c r="ODJ343" s="1"/>
      <c r="ODK343" s="1"/>
      <c r="ODL343" s="1"/>
      <c r="ODM343" s="1"/>
      <c r="ODN343" s="1"/>
      <c r="ODO343" s="1"/>
      <c r="ODP343" s="1"/>
      <c r="ODQ343" s="1"/>
      <c r="ODR343" s="1"/>
      <c r="ODS343" s="1"/>
      <c r="ODT343" s="1"/>
      <c r="ODU343" s="1"/>
      <c r="ODV343" s="1"/>
      <c r="ODW343" s="1"/>
      <c r="ODX343" s="1"/>
      <c r="ODY343" s="1"/>
      <c r="ODZ343" s="1"/>
      <c r="OEA343" s="1"/>
      <c r="OEB343" s="1"/>
      <c r="OEC343" s="1"/>
      <c r="OED343" s="1"/>
      <c r="OEE343" s="1"/>
      <c r="OEF343" s="1"/>
      <c r="OEG343" s="1"/>
      <c r="OEH343" s="1"/>
      <c r="OEI343" s="1"/>
      <c r="OEJ343" s="1"/>
      <c r="OEK343" s="1"/>
      <c r="OEL343" s="1"/>
      <c r="OEM343" s="1"/>
      <c r="OEN343" s="1"/>
      <c r="OEO343" s="1"/>
      <c r="OEP343" s="1"/>
      <c r="OEQ343" s="1"/>
      <c r="OER343" s="1"/>
      <c r="OES343" s="1"/>
      <c r="OET343" s="1"/>
      <c r="OEU343" s="1"/>
      <c r="OEV343" s="1"/>
      <c r="OEW343" s="1"/>
      <c r="OEX343" s="1"/>
      <c r="OEY343" s="1"/>
      <c r="OEZ343" s="1"/>
      <c r="OFA343" s="1"/>
      <c r="OFB343" s="1"/>
      <c r="OFC343" s="1"/>
      <c r="OFD343" s="1"/>
      <c r="OFE343" s="1"/>
      <c r="OFF343" s="1"/>
      <c r="OFG343" s="1"/>
      <c r="OFH343" s="1"/>
      <c r="OFI343" s="1"/>
      <c r="OFJ343" s="1"/>
      <c r="OFK343" s="1"/>
      <c r="OFL343" s="1"/>
      <c r="OFM343" s="1"/>
      <c r="OFN343" s="1"/>
      <c r="OFO343" s="1"/>
      <c r="OFP343" s="1"/>
      <c r="OFQ343" s="1"/>
      <c r="OFR343" s="1"/>
      <c r="OFS343" s="1"/>
      <c r="OFT343" s="1"/>
      <c r="OFU343" s="1"/>
      <c r="OFV343" s="1"/>
      <c r="OFW343" s="1"/>
      <c r="OFX343" s="1"/>
      <c r="OFY343" s="1"/>
      <c r="OFZ343" s="1"/>
      <c r="OGA343" s="1"/>
      <c r="OGB343" s="1"/>
      <c r="OGC343" s="1"/>
      <c r="OGD343" s="1"/>
      <c r="OGE343" s="1"/>
      <c r="OGF343" s="1"/>
      <c r="OGG343" s="1"/>
      <c r="OGH343" s="1"/>
      <c r="OGI343" s="1"/>
      <c r="OGJ343" s="1"/>
      <c r="OGK343" s="1"/>
      <c r="OGL343" s="1"/>
      <c r="OGM343" s="1"/>
      <c r="OGN343" s="1"/>
      <c r="OGO343" s="1"/>
      <c r="OGP343" s="1"/>
      <c r="OGQ343" s="1"/>
      <c r="OGR343" s="1"/>
      <c r="OGS343" s="1"/>
      <c r="OGT343" s="1"/>
      <c r="OGU343" s="1"/>
      <c r="OGV343" s="1"/>
      <c r="OGW343" s="1"/>
      <c r="OGX343" s="1"/>
      <c r="OGY343" s="1"/>
      <c r="OGZ343" s="1"/>
      <c r="OHA343" s="1"/>
      <c r="OHB343" s="1"/>
      <c r="OHC343" s="1"/>
      <c r="OHD343" s="1"/>
      <c r="OHE343" s="1"/>
      <c r="OHF343" s="1"/>
      <c r="OHG343" s="1"/>
      <c r="OHH343" s="1"/>
      <c r="OHI343" s="1"/>
      <c r="OHJ343" s="1"/>
      <c r="OHK343" s="1"/>
      <c r="OHL343" s="1"/>
      <c r="OHM343" s="1"/>
      <c r="OHN343" s="1"/>
      <c r="OHO343" s="1"/>
      <c r="OHP343" s="1"/>
      <c r="OHQ343" s="1"/>
      <c r="OHR343" s="1"/>
      <c r="OHS343" s="1"/>
      <c r="OHT343" s="1"/>
      <c r="OHU343" s="1"/>
      <c r="OHV343" s="1"/>
      <c r="OHW343" s="1"/>
      <c r="OHX343" s="1"/>
      <c r="OHY343" s="1"/>
      <c r="OHZ343" s="1"/>
      <c r="OIA343" s="1"/>
      <c r="OIB343" s="1"/>
      <c r="OIC343" s="1"/>
      <c r="OID343" s="1"/>
      <c r="OIE343" s="1"/>
      <c r="OIF343" s="1"/>
      <c r="OIG343" s="1"/>
      <c r="OIH343" s="1"/>
      <c r="OII343" s="1"/>
      <c r="OIJ343" s="1"/>
      <c r="OIK343" s="1"/>
      <c r="OIL343" s="1"/>
      <c r="OIM343" s="1"/>
      <c r="OIN343" s="1"/>
      <c r="OIO343" s="1"/>
      <c r="OIP343" s="1"/>
      <c r="OIQ343" s="1"/>
      <c r="OIR343" s="1"/>
      <c r="OIS343" s="1"/>
      <c r="OIT343" s="1"/>
      <c r="OIU343" s="1"/>
      <c r="OIV343" s="1"/>
      <c r="OIW343" s="1"/>
      <c r="OIX343" s="1"/>
      <c r="OIY343" s="1"/>
      <c r="OIZ343" s="1"/>
      <c r="OJA343" s="1"/>
      <c r="OJB343" s="1"/>
      <c r="OJC343" s="1"/>
      <c r="OJD343" s="1"/>
      <c r="OJE343" s="1"/>
      <c r="OJF343" s="1"/>
      <c r="OJG343" s="1"/>
      <c r="OJH343" s="1"/>
      <c r="OJI343" s="1"/>
      <c r="OJJ343" s="1"/>
      <c r="OJK343" s="1"/>
      <c r="OJL343" s="1"/>
      <c r="OJM343" s="1"/>
      <c r="OJN343" s="1"/>
      <c r="OJO343" s="1"/>
      <c r="OJP343" s="1"/>
      <c r="OJQ343" s="1"/>
      <c r="OJR343" s="1"/>
      <c r="OJS343" s="1"/>
      <c r="OJT343" s="1"/>
      <c r="OJU343" s="1"/>
      <c r="OJV343" s="1"/>
      <c r="OJW343" s="1"/>
      <c r="OJX343" s="1"/>
      <c r="OJY343" s="1"/>
      <c r="OJZ343" s="1"/>
      <c r="OKA343" s="1"/>
      <c r="OKB343" s="1"/>
      <c r="OKC343" s="1"/>
      <c r="OKD343" s="1"/>
      <c r="OKE343" s="1"/>
      <c r="OKF343" s="1"/>
      <c r="OKG343" s="1"/>
      <c r="OKH343" s="1"/>
      <c r="OKI343" s="1"/>
      <c r="OKJ343" s="1"/>
      <c r="OKK343" s="1"/>
      <c r="OKL343" s="1"/>
      <c r="OKM343" s="1"/>
      <c r="OKN343" s="1"/>
      <c r="OKO343" s="1"/>
      <c r="OKP343" s="1"/>
      <c r="OKQ343" s="1"/>
      <c r="OKR343" s="1"/>
      <c r="OKS343" s="1"/>
      <c r="OKT343" s="1"/>
      <c r="OKU343" s="1"/>
      <c r="OKV343" s="1"/>
      <c r="OKW343" s="1"/>
      <c r="OKX343" s="1"/>
      <c r="OKY343" s="1"/>
      <c r="OKZ343" s="1"/>
      <c r="OLA343" s="1"/>
      <c r="OLB343" s="1"/>
      <c r="OLC343" s="1"/>
      <c r="OLD343" s="1"/>
      <c r="OLE343" s="1"/>
      <c r="OLF343" s="1"/>
      <c r="OLG343" s="1"/>
      <c r="OLH343" s="1"/>
      <c r="OLI343" s="1"/>
      <c r="OLJ343" s="1"/>
      <c r="OLK343" s="1"/>
      <c r="OLL343" s="1"/>
      <c r="OLM343" s="1"/>
      <c r="OLN343" s="1"/>
      <c r="OLO343" s="1"/>
      <c r="OLP343" s="1"/>
      <c r="OLQ343" s="1"/>
      <c r="OLR343" s="1"/>
      <c r="OLS343" s="1"/>
      <c r="OLT343" s="1"/>
      <c r="OLU343" s="1"/>
      <c r="OLV343" s="1"/>
      <c r="OLW343" s="1"/>
      <c r="OLX343" s="1"/>
      <c r="OLY343" s="1"/>
      <c r="OLZ343" s="1"/>
      <c r="OMA343" s="1"/>
      <c r="OMB343" s="1"/>
      <c r="OMC343" s="1"/>
      <c r="OMD343" s="1"/>
      <c r="OME343" s="1"/>
      <c r="OMF343" s="1"/>
      <c r="OMG343" s="1"/>
      <c r="OMH343" s="1"/>
      <c r="OMI343" s="1"/>
      <c r="OMJ343" s="1"/>
      <c r="OMK343" s="1"/>
      <c r="OML343" s="1"/>
      <c r="OMM343" s="1"/>
      <c r="OMN343" s="1"/>
      <c r="OMO343" s="1"/>
      <c r="OMP343" s="1"/>
      <c r="OMQ343" s="1"/>
      <c r="OMR343" s="1"/>
      <c r="OMS343" s="1"/>
      <c r="OMT343" s="1"/>
      <c r="OMU343" s="1"/>
      <c r="OMV343" s="1"/>
      <c r="OMW343" s="1"/>
      <c r="OMX343" s="1"/>
      <c r="OMY343" s="1"/>
      <c r="OMZ343" s="1"/>
      <c r="ONA343" s="1"/>
      <c r="ONB343" s="1"/>
      <c r="ONC343" s="1"/>
      <c r="OND343" s="1"/>
      <c r="ONE343" s="1"/>
      <c r="ONF343" s="1"/>
      <c r="ONG343" s="1"/>
      <c r="ONH343" s="1"/>
      <c r="ONI343" s="1"/>
      <c r="ONJ343" s="1"/>
      <c r="ONK343" s="1"/>
      <c r="ONL343" s="1"/>
      <c r="ONM343" s="1"/>
      <c r="ONN343" s="1"/>
      <c r="ONO343" s="1"/>
      <c r="ONP343" s="1"/>
      <c r="ONQ343" s="1"/>
      <c r="ONR343" s="1"/>
      <c r="ONS343" s="1"/>
      <c r="ONT343" s="1"/>
      <c r="ONU343" s="1"/>
      <c r="ONV343" s="1"/>
      <c r="ONW343" s="1"/>
      <c r="ONX343" s="1"/>
      <c r="ONY343" s="1"/>
      <c r="ONZ343" s="1"/>
      <c r="OOA343" s="1"/>
      <c r="OOB343" s="1"/>
      <c r="OOC343" s="1"/>
      <c r="OOD343" s="1"/>
      <c r="OOE343" s="1"/>
      <c r="OOF343" s="1"/>
      <c r="OOG343" s="1"/>
      <c r="OOH343" s="1"/>
      <c r="OOI343" s="1"/>
      <c r="OOJ343" s="1"/>
      <c r="OOK343" s="1"/>
      <c r="OOL343" s="1"/>
      <c r="OOM343" s="1"/>
      <c r="OON343" s="1"/>
      <c r="OOO343" s="1"/>
      <c r="OOP343" s="1"/>
      <c r="OOQ343" s="1"/>
      <c r="OOR343" s="1"/>
      <c r="OOS343" s="1"/>
      <c r="OOT343" s="1"/>
      <c r="OOU343" s="1"/>
      <c r="OOV343" s="1"/>
      <c r="OOW343" s="1"/>
      <c r="OOX343" s="1"/>
      <c r="OOY343" s="1"/>
      <c r="OOZ343" s="1"/>
      <c r="OPA343" s="1"/>
      <c r="OPB343" s="1"/>
      <c r="OPC343" s="1"/>
      <c r="OPD343" s="1"/>
      <c r="OPE343" s="1"/>
      <c r="OPF343" s="1"/>
      <c r="OPG343" s="1"/>
      <c r="OPH343" s="1"/>
      <c r="OPI343" s="1"/>
      <c r="OPJ343" s="1"/>
      <c r="OPK343" s="1"/>
      <c r="OPL343" s="1"/>
      <c r="OPM343" s="1"/>
      <c r="OPN343" s="1"/>
      <c r="OPO343" s="1"/>
      <c r="OPP343" s="1"/>
      <c r="OPQ343" s="1"/>
      <c r="OPR343" s="1"/>
      <c r="OPS343" s="1"/>
      <c r="OPT343" s="1"/>
      <c r="OPU343" s="1"/>
      <c r="OPV343" s="1"/>
      <c r="OPW343" s="1"/>
      <c r="OPX343" s="1"/>
      <c r="OPY343" s="1"/>
      <c r="OPZ343" s="1"/>
      <c r="OQA343" s="1"/>
      <c r="OQB343" s="1"/>
      <c r="OQC343" s="1"/>
      <c r="OQD343" s="1"/>
      <c r="OQE343" s="1"/>
      <c r="OQF343" s="1"/>
      <c r="OQG343" s="1"/>
      <c r="OQH343" s="1"/>
      <c r="OQI343" s="1"/>
      <c r="OQJ343" s="1"/>
      <c r="OQK343" s="1"/>
      <c r="OQL343" s="1"/>
      <c r="OQM343" s="1"/>
      <c r="OQN343" s="1"/>
      <c r="OQO343" s="1"/>
      <c r="OQP343" s="1"/>
      <c r="OQQ343" s="1"/>
      <c r="OQR343" s="1"/>
      <c r="OQS343" s="1"/>
      <c r="OQT343" s="1"/>
      <c r="OQU343" s="1"/>
      <c r="OQV343" s="1"/>
      <c r="OQW343" s="1"/>
      <c r="OQX343" s="1"/>
      <c r="OQY343" s="1"/>
      <c r="OQZ343" s="1"/>
      <c r="ORA343" s="1"/>
      <c r="ORB343" s="1"/>
      <c r="ORC343" s="1"/>
      <c r="ORD343" s="1"/>
      <c r="ORE343" s="1"/>
      <c r="ORF343" s="1"/>
      <c r="ORG343" s="1"/>
      <c r="ORH343" s="1"/>
      <c r="ORI343" s="1"/>
      <c r="ORJ343" s="1"/>
      <c r="ORK343" s="1"/>
      <c r="ORL343" s="1"/>
      <c r="ORM343" s="1"/>
      <c r="ORN343" s="1"/>
      <c r="ORO343" s="1"/>
      <c r="ORP343" s="1"/>
      <c r="ORQ343" s="1"/>
      <c r="ORR343" s="1"/>
      <c r="ORS343" s="1"/>
      <c r="ORT343" s="1"/>
      <c r="ORU343" s="1"/>
      <c r="ORV343" s="1"/>
      <c r="ORW343" s="1"/>
      <c r="ORX343" s="1"/>
      <c r="ORY343" s="1"/>
      <c r="ORZ343" s="1"/>
      <c r="OSA343" s="1"/>
      <c r="OSB343" s="1"/>
      <c r="OSC343" s="1"/>
      <c r="OSD343" s="1"/>
      <c r="OSE343" s="1"/>
      <c r="OSF343" s="1"/>
      <c r="OSG343" s="1"/>
      <c r="OSH343" s="1"/>
      <c r="OSI343" s="1"/>
      <c r="OSJ343" s="1"/>
      <c r="OSK343" s="1"/>
      <c r="OSL343" s="1"/>
      <c r="OSM343" s="1"/>
      <c r="OSN343" s="1"/>
      <c r="OSO343" s="1"/>
      <c r="OSP343" s="1"/>
      <c r="OSQ343" s="1"/>
      <c r="OSR343" s="1"/>
      <c r="OSS343" s="1"/>
      <c r="OST343" s="1"/>
      <c r="OSU343" s="1"/>
      <c r="OSV343" s="1"/>
      <c r="OSW343" s="1"/>
      <c r="OSX343" s="1"/>
      <c r="OSY343" s="1"/>
      <c r="OSZ343" s="1"/>
      <c r="OTA343" s="1"/>
      <c r="OTB343" s="1"/>
      <c r="OTC343" s="1"/>
      <c r="OTD343" s="1"/>
      <c r="OTE343" s="1"/>
      <c r="OTF343" s="1"/>
      <c r="OTG343" s="1"/>
      <c r="OTH343" s="1"/>
      <c r="OTI343" s="1"/>
      <c r="OTJ343" s="1"/>
      <c r="OTK343" s="1"/>
      <c r="OTL343" s="1"/>
      <c r="OTM343" s="1"/>
      <c r="OTN343" s="1"/>
      <c r="OTO343" s="1"/>
      <c r="OTP343" s="1"/>
      <c r="OTQ343" s="1"/>
      <c r="OTR343" s="1"/>
      <c r="OTS343" s="1"/>
      <c r="OTT343" s="1"/>
      <c r="OTU343" s="1"/>
      <c r="OTV343" s="1"/>
      <c r="OTW343" s="1"/>
      <c r="OTX343" s="1"/>
      <c r="OTY343" s="1"/>
      <c r="OTZ343" s="1"/>
      <c r="OUA343" s="1"/>
      <c r="OUB343" s="1"/>
      <c r="OUC343" s="1"/>
      <c r="OUD343" s="1"/>
      <c r="OUE343" s="1"/>
      <c r="OUF343" s="1"/>
      <c r="OUG343" s="1"/>
      <c r="OUH343" s="1"/>
      <c r="OUI343" s="1"/>
      <c r="OUJ343" s="1"/>
      <c r="OUK343" s="1"/>
      <c r="OUL343" s="1"/>
      <c r="OUM343" s="1"/>
      <c r="OUN343" s="1"/>
      <c r="OUO343" s="1"/>
      <c r="OUP343" s="1"/>
      <c r="OUQ343" s="1"/>
      <c r="OUR343" s="1"/>
      <c r="OUS343" s="1"/>
      <c r="OUT343" s="1"/>
      <c r="OUU343" s="1"/>
      <c r="OUV343" s="1"/>
      <c r="OUW343" s="1"/>
      <c r="OUX343" s="1"/>
      <c r="OUY343" s="1"/>
      <c r="OUZ343" s="1"/>
      <c r="OVA343" s="1"/>
      <c r="OVB343" s="1"/>
      <c r="OVC343" s="1"/>
      <c r="OVD343" s="1"/>
      <c r="OVE343" s="1"/>
      <c r="OVF343" s="1"/>
      <c r="OVG343" s="1"/>
      <c r="OVH343" s="1"/>
      <c r="OVI343" s="1"/>
      <c r="OVJ343" s="1"/>
      <c r="OVK343" s="1"/>
      <c r="OVL343" s="1"/>
      <c r="OVM343" s="1"/>
      <c r="OVN343" s="1"/>
      <c r="OVO343" s="1"/>
      <c r="OVP343" s="1"/>
      <c r="OVQ343" s="1"/>
      <c r="OVR343" s="1"/>
      <c r="OVS343" s="1"/>
      <c r="OVT343" s="1"/>
      <c r="OVU343" s="1"/>
      <c r="OVV343" s="1"/>
      <c r="OVW343" s="1"/>
      <c r="OVX343" s="1"/>
      <c r="OVY343" s="1"/>
      <c r="OVZ343" s="1"/>
      <c r="OWA343" s="1"/>
      <c r="OWB343" s="1"/>
      <c r="OWC343" s="1"/>
      <c r="OWD343" s="1"/>
      <c r="OWE343" s="1"/>
      <c r="OWF343" s="1"/>
      <c r="OWG343" s="1"/>
      <c r="OWH343" s="1"/>
      <c r="OWI343" s="1"/>
      <c r="OWJ343" s="1"/>
      <c r="OWK343" s="1"/>
      <c r="OWL343" s="1"/>
      <c r="OWM343" s="1"/>
      <c r="OWN343" s="1"/>
      <c r="OWO343" s="1"/>
      <c r="OWP343" s="1"/>
      <c r="OWQ343" s="1"/>
      <c r="OWR343" s="1"/>
      <c r="OWS343" s="1"/>
      <c r="OWT343" s="1"/>
      <c r="OWU343" s="1"/>
      <c r="OWV343" s="1"/>
      <c r="OWW343" s="1"/>
      <c r="OWX343" s="1"/>
      <c r="OWY343" s="1"/>
      <c r="OWZ343" s="1"/>
      <c r="OXA343" s="1"/>
      <c r="OXB343" s="1"/>
      <c r="OXC343" s="1"/>
      <c r="OXD343" s="1"/>
      <c r="OXE343" s="1"/>
      <c r="OXF343" s="1"/>
      <c r="OXG343" s="1"/>
      <c r="OXH343" s="1"/>
      <c r="OXI343" s="1"/>
      <c r="OXJ343" s="1"/>
      <c r="OXK343" s="1"/>
      <c r="OXL343" s="1"/>
      <c r="OXM343" s="1"/>
      <c r="OXN343" s="1"/>
      <c r="OXO343" s="1"/>
      <c r="OXP343" s="1"/>
      <c r="OXQ343" s="1"/>
      <c r="OXR343" s="1"/>
      <c r="OXS343" s="1"/>
      <c r="OXT343" s="1"/>
      <c r="OXU343" s="1"/>
      <c r="OXV343" s="1"/>
      <c r="OXW343" s="1"/>
      <c r="OXX343" s="1"/>
      <c r="OXY343" s="1"/>
      <c r="OXZ343" s="1"/>
      <c r="OYA343" s="1"/>
      <c r="OYB343" s="1"/>
      <c r="OYC343" s="1"/>
      <c r="OYD343" s="1"/>
      <c r="OYE343" s="1"/>
      <c r="OYF343" s="1"/>
      <c r="OYG343" s="1"/>
      <c r="OYH343" s="1"/>
      <c r="OYI343" s="1"/>
      <c r="OYJ343" s="1"/>
      <c r="OYK343" s="1"/>
      <c r="OYL343" s="1"/>
      <c r="OYM343" s="1"/>
      <c r="OYN343" s="1"/>
      <c r="OYO343" s="1"/>
      <c r="OYP343" s="1"/>
      <c r="OYQ343" s="1"/>
      <c r="OYR343" s="1"/>
      <c r="OYS343" s="1"/>
      <c r="OYT343" s="1"/>
      <c r="OYU343" s="1"/>
      <c r="OYV343" s="1"/>
      <c r="OYW343" s="1"/>
      <c r="OYX343" s="1"/>
      <c r="OYY343" s="1"/>
      <c r="OYZ343" s="1"/>
      <c r="OZA343" s="1"/>
      <c r="OZB343" s="1"/>
      <c r="OZC343" s="1"/>
      <c r="OZD343" s="1"/>
      <c r="OZE343" s="1"/>
      <c r="OZF343" s="1"/>
      <c r="OZG343" s="1"/>
      <c r="OZH343" s="1"/>
      <c r="OZI343" s="1"/>
      <c r="OZJ343" s="1"/>
      <c r="OZK343" s="1"/>
      <c r="OZL343" s="1"/>
      <c r="OZM343" s="1"/>
      <c r="OZN343" s="1"/>
      <c r="OZO343" s="1"/>
      <c r="OZP343" s="1"/>
      <c r="OZQ343" s="1"/>
      <c r="OZR343" s="1"/>
      <c r="OZS343" s="1"/>
      <c r="OZT343" s="1"/>
      <c r="OZU343" s="1"/>
      <c r="OZV343" s="1"/>
      <c r="OZW343" s="1"/>
      <c r="OZX343" s="1"/>
      <c r="OZY343" s="1"/>
      <c r="OZZ343" s="1"/>
      <c r="PAA343" s="1"/>
      <c r="PAB343" s="1"/>
      <c r="PAC343" s="1"/>
      <c r="PAD343" s="1"/>
      <c r="PAE343" s="1"/>
      <c r="PAF343" s="1"/>
      <c r="PAG343" s="1"/>
      <c r="PAH343" s="1"/>
      <c r="PAI343" s="1"/>
      <c r="PAJ343" s="1"/>
      <c r="PAK343" s="1"/>
      <c r="PAL343" s="1"/>
      <c r="PAM343" s="1"/>
      <c r="PAN343" s="1"/>
      <c r="PAO343" s="1"/>
      <c r="PAP343" s="1"/>
      <c r="PAQ343" s="1"/>
      <c r="PAR343" s="1"/>
      <c r="PAS343" s="1"/>
      <c r="PAT343" s="1"/>
      <c r="PAU343" s="1"/>
      <c r="PAV343" s="1"/>
      <c r="PAW343" s="1"/>
      <c r="PAX343" s="1"/>
      <c r="PAY343" s="1"/>
      <c r="PAZ343" s="1"/>
      <c r="PBA343" s="1"/>
      <c r="PBB343" s="1"/>
      <c r="PBC343" s="1"/>
      <c r="PBD343" s="1"/>
      <c r="PBE343" s="1"/>
      <c r="PBF343" s="1"/>
      <c r="PBG343" s="1"/>
      <c r="PBH343" s="1"/>
      <c r="PBI343" s="1"/>
      <c r="PBJ343" s="1"/>
      <c r="PBK343" s="1"/>
      <c r="PBL343" s="1"/>
      <c r="PBM343" s="1"/>
      <c r="PBN343" s="1"/>
      <c r="PBO343" s="1"/>
      <c r="PBP343" s="1"/>
      <c r="PBQ343" s="1"/>
      <c r="PBR343" s="1"/>
      <c r="PBS343" s="1"/>
      <c r="PBT343" s="1"/>
      <c r="PBU343" s="1"/>
      <c r="PBV343" s="1"/>
      <c r="PBW343" s="1"/>
      <c r="PBX343" s="1"/>
      <c r="PBY343" s="1"/>
      <c r="PBZ343" s="1"/>
      <c r="PCA343" s="1"/>
      <c r="PCB343" s="1"/>
      <c r="PCC343" s="1"/>
      <c r="PCD343" s="1"/>
      <c r="PCE343" s="1"/>
      <c r="PCF343" s="1"/>
      <c r="PCG343" s="1"/>
      <c r="PCH343" s="1"/>
      <c r="PCI343" s="1"/>
      <c r="PCJ343" s="1"/>
      <c r="PCK343" s="1"/>
      <c r="PCL343" s="1"/>
      <c r="PCM343" s="1"/>
      <c r="PCN343" s="1"/>
      <c r="PCO343" s="1"/>
      <c r="PCP343" s="1"/>
      <c r="PCQ343" s="1"/>
      <c r="PCR343" s="1"/>
      <c r="PCS343" s="1"/>
      <c r="PCT343" s="1"/>
      <c r="PCU343" s="1"/>
      <c r="PCV343" s="1"/>
      <c r="PCW343" s="1"/>
      <c r="PCX343" s="1"/>
      <c r="PCY343" s="1"/>
      <c r="PCZ343" s="1"/>
      <c r="PDA343" s="1"/>
      <c r="PDB343" s="1"/>
      <c r="PDC343" s="1"/>
      <c r="PDD343" s="1"/>
      <c r="PDE343" s="1"/>
      <c r="PDF343" s="1"/>
      <c r="PDG343" s="1"/>
      <c r="PDH343" s="1"/>
      <c r="PDI343" s="1"/>
      <c r="PDJ343" s="1"/>
      <c r="PDK343" s="1"/>
      <c r="PDL343" s="1"/>
      <c r="PDM343" s="1"/>
      <c r="PDN343" s="1"/>
      <c r="PDO343" s="1"/>
      <c r="PDP343" s="1"/>
      <c r="PDQ343" s="1"/>
      <c r="PDR343" s="1"/>
      <c r="PDS343" s="1"/>
      <c r="PDT343" s="1"/>
      <c r="PDU343" s="1"/>
      <c r="PDV343" s="1"/>
      <c r="PDW343" s="1"/>
      <c r="PDX343" s="1"/>
      <c r="PDY343" s="1"/>
      <c r="PDZ343" s="1"/>
      <c r="PEA343" s="1"/>
      <c r="PEB343" s="1"/>
      <c r="PEC343" s="1"/>
      <c r="PED343" s="1"/>
      <c r="PEE343" s="1"/>
      <c r="PEF343" s="1"/>
      <c r="PEG343" s="1"/>
      <c r="PEH343" s="1"/>
      <c r="PEI343" s="1"/>
      <c r="PEJ343" s="1"/>
      <c r="PEK343" s="1"/>
      <c r="PEL343" s="1"/>
      <c r="PEM343" s="1"/>
      <c r="PEN343" s="1"/>
      <c r="PEO343" s="1"/>
      <c r="PEP343" s="1"/>
      <c r="PEQ343" s="1"/>
      <c r="PER343" s="1"/>
      <c r="PES343" s="1"/>
      <c r="PET343" s="1"/>
      <c r="PEU343" s="1"/>
      <c r="PEV343" s="1"/>
      <c r="PEW343" s="1"/>
      <c r="PEX343" s="1"/>
      <c r="PEY343" s="1"/>
      <c r="PEZ343" s="1"/>
      <c r="PFA343" s="1"/>
      <c r="PFB343" s="1"/>
      <c r="PFC343" s="1"/>
      <c r="PFD343" s="1"/>
      <c r="PFE343" s="1"/>
      <c r="PFF343" s="1"/>
      <c r="PFG343" s="1"/>
      <c r="PFH343" s="1"/>
      <c r="PFI343" s="1"/>
      <c r="PFJ343" s="1"/>
      <c r="PFK343" s="1"/>
      <c r="PFL343" s="1"/>
      <c r="PFM343" s="1"/>
      <c r="PFN343" s="1"/>
      <c r="PFO343" s="1"/>
      <c r="PFP343" s="1"/>
      <c r="PFQ343" s="1"/>
      <c r="PFR343" s="1"/>
      <c r="PFS343" s="1"/>
      <c r="PFT343" s="1"/>
      <c r="PFU343" s="1"/>
      <c r="PFV343" s="1"/>
      <c r="PFW343" s="1"/>
      <c r="PFX343" s="1"/>
      <c r="PFY343" s="1"/>
      <c r="PFZ343" s="1"/>
      <c r="PGA343" s="1"/>
      <c r="PGB343" s="1"/>
      <c r="PGC343" s="1"/>
      <c r="PGD343" s="1"/>
      <c r="PGE343" s="1"/>
      <c r="PGF343" s="1"/>
      <c r="PGG343" s="1"/>
      <c r="PGH343" s="1"/>
      <c r="PGI343" s="1"/>
      <c r="PGJ343" s="1"/>
      <c r="PGK343" s="1"/>
      <c r="PGL343" s="1"/>
      <c r="PGM343" s="1"/>
      <c r="PGN343" s="1"/>
      <c r="PGO343" s="1"/>
      <c r="PGP343" s="1"/>
      <c r="PGQ343" s="1"/>
      <c r="PGR343" s="1"/>
      <c r="PGS343" s="1"/>
      <c r="PGT343" s="1"/>
      <c r="PGU343" s="1"/>
      <c r="PGV343" s="1"/>
      <c r="PGW343" s="1"/>
      <c r="PGX343" s="1"/>
      <c r="PGY343" s="1"/>
      <c r="PGZ343" s="1"/>
      <c r="PHA343" s="1"/>
      <c r="PHB343" s="1"/>
      <c r="PHC343" s="1"/>
      <c r="PHD343" s="1"/>
      <c r="PHE343" s="1"/>
      <c r="PHF343" s="1"/>
      <c r="PHG343" s="1"/>
      <c r="PHH343" s="1"/>
      <c r="PHI343" s="1"/>
      <c r="PHJ343" s="1"/>
      <c r="PHK343" s="1"/>
      <c r="PHL343" s="1"/>
      <c r="PHM343" s="1"/>
      <c r="PHN343" s="1"/>
      <c r="PHO343" s="1"/>
      <c r="PHP343" s="1"/>
      <c r="PHQ343" s="1"/>
      <c r="PHR343" s="1"/>
      <c r="PHS343" s="1"/>
      <c r="PHT343" s="1"/>
      <c r="PHU343" s="1"/>
      <c r="PHV343" s="1"/>
      <c r="PHW343" s="1"/>
      <c r="PHX343" s="1"/>
      <c r="PHY343" s="1"/>
      <c r="PHZ343" s="1"/>
      <c r="PIA343" s="1"/>
      <c r="PIB343" s="1"/>
      <c r="PIC343" s="1"/>
      <c r="PID343" s="1"/>
      <c r="PIE343" s="1"/>
      <c r="PIF343" s="1"/>
      <c r="PIG343" s="1"/>
      <c r="PIH343" s="1"/>
      <c r="PII343" s="1"/>
      <c r="PIJ343" s="1"/>
      <c r="PIK343" s="1"/>
      <c r="PIL343" s="1"/>
      <c r="PIM343" s="1"/>
      <c r="PIN343" s="1"/>
      <c r="PIO343" s="1"/>
      <c r="PIP343" s="1"/>
      <c r="PIQ343" s="1"/>
      <c r="PIR343" s="1"/>
      <c r="PIS343" s="1"/>
      <c r="PIT343" s="1"/>
      <c r="PIU343" s="1"/>
      <c r="PIV343" s="1"/>
      <c r="PIW343" s="1"/>
      <c r="PIX343" s="1"/>
      <c r="PIY343" s="1"/>
      <c r="PIZ343" s="1"/>
      <c r="PJA343" s="1"/>
      <c r="PJB343" s="1"/>
      <c r="PJC343" s="1"/>
      <c r="PJD343" s="1"/>
      <c r="PJE343" s="1"/>
      <c r="PJF343" s="1"/>
      <c r="PJG343" s="1"/>
      <c r="PJH343" s="1"/>
      <c r="PJI343" s="1"/>
      <c r="PJJ343" s="1"/>
      <c r="PJK343" s="1"/>
      <c r="PJL343" s="1"/>
      <c r="PJM343" s="1"/>
      <c r="PJN343" s="1"/>
      <c r="PJO343" s="1"/>
      <c r="PJP343" s="1"/>
      <c r="PJQ343" s="1"/>
      <c r="PJR343" s="1"/>
      <c r="PJS343" s="1"/>
      <c r="PJT343" s="1"/>
      <c r="PJU343" s="1"/>
      <c r="PJV343" s="1"/>
      <c r="PJW343" s="1"/>
      <c r="PJX343" s="1"/>
      <c r="PJY343" s="1"/>
      <c r="PJZ343" s="1"/>
      <c r="PKA343" s="1"/>
      <c r="PKB343" s="1"/>
      <c r="PKC343" s="1"/>
      <c r="PKD343" s="1"/>
      <c r="PKE343" s="1"/>
      <c r="PKF343" s="1"/>
      <c r="PKG343" s="1"/>
      <c r="PKH343" s="1"/>
      <c r="PKI343" s="1"/>
      <c r="PKJ343" s="1"/>
      <c r="PKK343" s="1"/>
      <c r="PKL343" s="1"/>
      <c r="PKM343" s="1"/>
      <c r="PKN343" s="1"/>
      <c r="PKO343" s="1"/>
      <c r="PKP343" s="1"/>
      <c r="PKQ343" s="1"/>
      <c r="PKR343" s="1"/>
      <c r="PKS343" s="1"/>
      <c r="PKT343" s="1"/>
      <c r="PKU343" s="1"/>
      <c r="PKV343" s="1"/>
      <c r="PKW343" s="1"/>
      <c r="PKX343" s="1"/>
      <c r="PKY343" s="1"/>
      <c r="PKZ343" s="1"/>
      <c r="PLA343" s="1"/>
      <c r="PLB343" s="1"/>
      <c r="PLC343" s="1"/>
      <c r="PLD343" s="1"/>
      <c r="PLE343" s="1"/>
      <c r="PLF343" s="1"/>
      <c r="PLG343" s="1"/>
      <c r="PLH343" s="1"/>
      <c r="PLI343" s="1"/>
      <c r="PLJ343" s="1"/>
      <c r="PLK343" s="1"/>
      <c r="PLL343" s="1"/>
      <c r="PLM343" s="1"/>
      <c r="PLN343" s="1"/>
      <c r="PLO343" s="1"/>
      <c r="PLP343" s="1"/>
      <c r="PLQ343" s="1"/>
      <c r="PLR343" s="1"/>
      <c r="PLS343" s="1"/>
      <c r="PLT343" s="1"/>
      <c r="PLU343" s="1"/>
      <c r="PLV343" s="1"/>
      <c r="PLW343" s="1"/>
      <c r="PLX343" s="1"/>
      <c r="PLY343" s="1"/>
      <c r="PLZ343" s="1"/>
      <c r="PMA343" s="1"/>
      <c r="PMB343" s="1"/>
      <c r="PMC343" s="1"/>
      <c r="PMD343" s="1"/>
      <c r="PME343" s="1"/>
      <c r="PMF343" s="1"/>
      <c r="PMG343" s="1"/>
      <c r="PMH343" s="1"/>
      <c r="PMI343" s="1"/>
      <c r="PMJ343" s="1"/>
      <c r="PMK343" s="1"/>
      <c r="PML343" s="1"/>
      <c r="PMM343" s="1"/>
      <c r="PMN343" s="1"/>
      <c r="PMO343" s="1"/>
      <c r="PMP343" s="1"/>
      <c r="PMQ343" s="1"/>
      <c r="PMR343" s="1"/>
      <c r="PMS343" s="1"/>
      <c r="PMT343" s="1"/>
      <c r="PMU343" s="1"/>
      <c r="PMV343" s="1"/>
      <c r="PMW343" s="1"/>
      <c r="PMX343" s="1"/>
      <c r="PMY343" s="1"/>
      <c r="PMZ343" s="1"/>
      <c r="PNA343" s="1"/>
      <c r="PNB343" s="1"/>
      <c r="PNC343" s="1"/>
      <c r="PND343" s="1"/>
      <c r="PNE343" s="1"/>
      <c r="PNF343" s="1"/>
      <c r="PNG343" s="1"/>
      <c r="PNH343" s="1"/>
      <c r="PNI343" s="1"/>
      <c r="PNJ343" s="1"/>
      <c r="PNK343" s="1"/>
      <c r="PNL343" s="1"/>
      <c r="PNM343" s="1"/>
      <c r="PNN343" s="1"/>
      <c r="PNO343" s="1"/>
      <c r="PNP343" s="1"/>
      <c r="PNQ343" s="1"/>
      <c r="PNR343" s="1"/>
      <c r="PNS343" s="1"/>
      <c r="PNT343" s="1"/>
      <c r="PNU343" s="1"/>
      <c r="PNV343" s="1"/>
      <c r="PNW343" s="1"/>
      <c r="PNX343" s="1"/>
      <c r="PNY343" s="1"/>
      <c r="PNZ343" s="1"/>
      <c r="POA343" s="1"/>
      <c r="POB343" s="1"/>
      <c r="POC343" s="1"/>
      <c r="POD343" s="1"/>
      <c r="POE343" s="1"/>
      <c r="POF343" s="1"/>
      <c r="POG343" s="1"/>
      <c r="POH343" s="1"/>
      <c r="POI343" s="1"/>
      <c r="POJ343" s="1"/>
      <c r="POK343" s="1"/>
      <c r="POL343" s="1"/>
      <c r="POM343" s="1"/>
      <c r="PON343" s="1"/>
      <c r="POO343" s="1"/>
      <c r="POP343" s="1"/>
      <c r="POQ343" s="1"/>
      <c r="POR343" s="1"/>
      <c r="POS343" s="1"/>
      <c r="POT343" s="1"/>
      <c r="POU343" s="1"/>
      <c r="POV343" s="1"/>
      <c r="POW343" s="1"/>
      <c r="POX343" s="1"/>
      <c r="POY343" s="1"/>
      <c r="POZ343" s="1"/>
      <c r="PPA343" s="1"/>
      <c r="PPB343" s="1"/>
      <c r="PPC343" s="1"/>
      <c r="PPD343" s="1"/>
      <c r="PPE343" s="1"/>
      <c r="PPF343" s="1"/>
      <c r="PPG343" s="1"/>
      <c r="PPH343" s="1"/>
      <c r="PPI343" s="1"/>
      <c r="PPJ343" s="1"/>
      <c r="PPK343" s="1"/>
      <c r="PPL343" s="1"/>
      <c r="PPM343" s="1"/>
      <c r="PPN343" s="1"/>
      <c r="PPO343" s="1"/>
      <c r="PPP343" s="1"/>
      <c r="PPQ343" s="1"/>
      <c r="PPR343" s="1"/>
      <c r="PPS343" s="1"/>
      <c r="PPT343" s="1"/>
      <c r="PPU343" s="1"/>
      <c r="PPV343" s="1"/>
      <c r="PPW343" s="1"/>
      <c r="PPX343" s="1"/>
      <c r="PPY343" s="1"/>
      <c r="PPZ343" s="1"/>
      <c r="PQA343" s="1"/>
      <c r="PQB343" s="1"/>
      <c r="PQC343" s="1"/>
      <c r="PQD343" s="1"/>
      <c r="PQE343" s="1"/>
      <c r="PQF343" s="1"/>
      <c r="PQG343" s="1"/>
      <c r="PQH343" s="1"/>
      <c r="PQI343" s="1"/>
      <c r="PQJ343" s="1"/>
      <c r="PQK343" s="1"/>
      <c r="PQL343" s="1"/>
      <c r="PQM343" s="1"/>
      <c r="PQN343" s="1"/>
      <c r="PQO343" s="1"/>
      <c r="PQP343" s="1"/>
      <c r="PQQ343" s="1"/>
      <c r="PQR343" s="1"/>
      <c r="PQS343" s="1"/>
      <c r="PQT343" s="1"/>
      <c r="PQU343" s="1"/>
      <c r="PQV343" s="1"/>
      <c r="PQW343" s="1"/>
      <c r="PQX343" s="1"/>
      <c r="PQY343" s="1"/>
      <c r="PQZ343" s="1"/>
      <c r="PRA343" s="1"/>
      <c r="PRB343" s="1"/>
      <c r="PRC343" s="1"/>
      <c r="PRD343" s="1"/>
      <c r="PRE343" s="1"/>
      <c r="PRF343" s="1"/>
      <c r="PRG343" s="1"/>
      <c r="PRH343" s="1"/>
      <c r="PRI343" s="1"/>
      <c r="PRJ343" s="1"/>
      <c r="PRK343" s="1"/>
      <c r="PRL343" s="1"/>
      <c r="PRM343" s="1"/>
      <c r="PRN343" s="1"/>
      <c r="PRO343" s="1"/>
      <c r="PRP343" s="1"/>
      <c r="PRQ343" s="1"/>
      <c r="PRR343" s="1"/>
      <c r="PRS343" s="1"/>
      <c r="PRT343" s="1"/>
      <c r="PRU343" s="1"/>
      <c r="PRV343" s="1"/>
      <c r="PRW343" s="1"/>
      <c r="PRX343" s="1"/>
      <c r="PRY343" s="1"/>
      <c r="PRZ343" s="1"/>
      <c r="PSA343" s="1"/>
      <c r="PSB343" s="1"/>
      <c r="PSC343" s="1"/>
      <c r="PSD343" s="1"/>
      <c r="PSE343" s="1"/>
      <c r="PSF343" s="1"/>
      <c r="PSG343" s="1"/>
      <c r="PSH343" s="1"/>
      <c r="PSI343" s="1"/>
      <c r="PSJ343" s="1"/>
      <c r="PSK343" s="1"/>
      <c r="PSL343" s="1"/>
      <c r="PSM343" s="1"/>
      <c r="PSN343" s="1"/>
      <c r="PSO343" s="1"/>
      <c r="PSP343" s="1"/>
      <c r="PSQ343" s="1"/>
      <c r="PSR343" s="1"/>
      <c r="PSS343" s="1"/>
      <c r="PST343" s="1"/>
      <c r="PSU343" s="1"/>
      <c r="PSV343" s="1"/>
      <c r="PSW343" s="1"/>
      <c r="PSX343" s="1"/>
      <c r="PSY343" s="1"/>
      <c r="PSZ343" s="1"/>
      <c r="PTA343" s="1"/>
      <c r="PTB343" s="1"/>
      <c r="PTC343" s="1"/>
      <c r="PTD343" s="1"/>
      <c r="PTE343" s="1"/>
      <c r="PTF343" s="1"/>
      <c r="PTG343" s="1"/>
      <c r="PTH343" s="1"/>
      <c r="PTI343" s="1"/>
      <c r="PTJ343" s="1"/>
      <c r="PTK343" s="1"/>
      <c r="PTL343" s="1"/>
      <c r="PTM343" s="1"/>
      <c r="PTN343" s="1"/>
      <c r="PTO343" s="1"/>
      <c r="PTP343" s="1"/>
      <c r="PTQ343" s="1"/>
      <c r="PTR343" s="1"/>
      <c r="PTS343" s="1"/>
      <c r="PTT343" s="1"/>
      <c r="PTU343" s="1"/>
      <c r="PTV343" s="1"/>
      <c r="PTW343" s="1"/>
      <c r="PTX343" s="1"/>
      <c r="PTY343" s="1"/>
      <c r="PTZ343" s="1"/>
      <c r="PUA343" s="1"/>
      <c r="PUB343" s="1"/>
      <c r="PUC343" s="1"/>
      <c r="PUD343" s="1"/>
      <c r="PUE343" s="1"/>
      <c r="PUF343" s="1"/>
      <c r="PUG343" s="1"/>
      <c r="PUH343" s="1"/>
      <c r="PUI343" s="1"/>
      <c r="PUJ343" s="1"/>
      <c r="PUK343" s="1"/>
      <c r="PUL343" s="1"/>
      <c r="PUM343" s="1"/>
      <c r="PUN343" s="1"/>
      <c r="PUO343" s="1"/>
      <c r="PUP343" s="1"/>
      <c r="PUQ343" s="1"/>
      <c r="PUR343" s="1"/>
      <c r="PUS343" s="1"/>
      <c r="PUT343" s="1"/>
      <c r="PUU343" s="1"/>
      <c r="PUV343" s="1"/>
      <c r="PUW343" s="1"/>
      <c r="PUX343" s="1"/>
      <c r="PUY343" s="1"/>
      <c r="PUZ343" s="1"/>
      <c r="PVA343" s="1"/>
      <c r="PVB343" s="1"/>
      <c r="PVC343" s="1"/>
      <c r="PVD343" s="1"/>
      <c r="PVE343" s="1"/>
      <c r="PVF343" s="1"/>
      <c r="PVG343" s="1"/>
      <c r="PVH343" s="1"/>
      <c r="PVI343" s="1"/>
      <c r="PVJ343" s="1"/>
      <c r="PVK343" s="1"/>
      <c r="PVL343" s="1"/>
      <c r="PVM343" s="1"/>
      <c r="PVN343" s="1"/>
      <c r="PVO343" s="1"/>
      <c r="PVP343" s="1"/>
      <c r="PVQ343" s="1"/>
      <c r="PVR343" s="1"/>
      <c r="PVS343" s="1"/>
      <c r="PVT343" s="1"/>
      <c r="PVU343" s="1"/>
      <c r="PVV343" s="1"/>
      <c r="PVW343" s="1"/>
      <c r="PVX343" s="1"/>
      <c r="PVY343" s="1"/>
      <c r="PVZ343" s="1"/>
      <c r="PWA343" s="1"/>
      <c r="PWB343" s="1"/>
      <c r="PWC343" s="1"/>
      <c r="PWD343" s="1"/>
      <c r="PWE343" s="1"/>
      <c r="PWF343" s="1"/>
      <c r="PWG343" s="1"/>
      <c r="PWH343" s="1"/>
      <c r="PWI343" s="1"/>
      <c r="PWJ343" s="1"/>
      <c r="PWK343" s="1"/>
      <c r="PWL343" s="1"/>
      <c r="PWM343" s="1"/>
      <c r="PWN343" s="1"/>
      <c r="PWO343" s="1"/>
      <c r="PWP343" s="1"/>
      <c r="PWQ343" s="1"/>
      <c r="PWR343" s="1"/>
      <c r="PWS343" s="1"/>
      <c r="PWT343" s="1"/>
      <c r="PWU343" s="1"/>
      <c r="PWV343" s="1"/>
      <c r="PWW343" s="1"/>
      <c r="PWX343" s="1"/>
      <c r="PWY343" s="1"/>
      <c r="PWZ343" s="1"/>
      <c r="PXA343" s="1"/>
      <c r="PXB343" s="1"/>
      <c r="PXC343" s="1"/>
      <c r="PXD343" s="1"/>
      <c r="PXE343" s="1"/>
      <c r="PXF343" s="1"/>
      <c r="PXG343" s="1"/>
      <c r="PXH343" s="1"/>
      <c r="PXI343" s="1"/>
      <c r="PXJ343" s="1"/>
      <c r="PXK343" s="1"/>
      <c r="PXL343" s="1"/>
      <c r="PXM343" s="1"/>
      <c r="PXN343" s="1"/>
      <c r="PXO343" s="1"/>
      <c r="PXP343" s="1"/>
      <c r="PXQ343" s="1"/>
      <c r="PXR343" s="1"/>
      <c r="PXS343" s="1"/>
      <c r="PXT343" s="1"/>
      <c r="PXU343" s="1"/>
      <c r="PXV343" s="1"/>
      <c r="PXW343" s="1"/>
      <c r="PXX343" s="1"/>
      <c r="PXY343" s="1"/>
      <c r="PXZ343" s="1"/>
      <c r="PYA343" s="1"/>
      <c r="PYB343" s="1"/>
      <c r="PYC343" s="1"/>
      <c r="PYD343" s="1"/>
      <c r="PYE343" s="1"/>
      <c r="PYF343" s="1"/>
      <c r="PYG343" s="1"/>
      <c r="PYH343" s="1"/>
      <c r="PYI343" s="1"/>
      <c r="PYJ343" s="1"/>
      <c r="PYK343" s="1"/>
      <c r="PYL343" s="1"/>
      <c r="PYM343" s="1"/>
      <c r="PYN343" s="1"/>
      <c r="PYO343" s="1"/>
      <c r="PYP343" s="1"/>
      <c r="PYQ343" s="1"/>
      <c r="PYR343" s="1"/>
      <c r="PYS343" s="1"/>
      <c r="PYT343" s="1"/>
      <c r="PYU343" s="1"/>
      <c r="PYV343" s="1"/>
      <c r="PYW343" s="1"/>
      <c r="PYX343" s="1"/>
      <c r="PYY343" s="1"/>
      <c r="PYZ343" s="1"/>
      <c r="PZA343" s="1"/>
      <c r="PZB343" s="1"/>
      <c r="PZC343" s="1"/>
      <c r="PZD343" s="1"/>
      <c r="PZE343" s="1"/>
      <c r="PZF343" s="1"/>
      <c r="PZG343" s="1"/>
      <c r="PZH343" s="1"/>
      <c r="PZI343" s="1"/>
      <c r="PZJ343" s="1"/>
      <c r="PZK343" s="1"/>
      <c r="PZL343" s="1"/>
      <c r="PZM343" s="1"/>
      <c r="PZN343" s="1"/>
      <c r="PZO343" s="1"/>
      <c r="PZP343" s="1"/>
      <c r="PZQ343" s="1"/>
      <c r="PZR343" s="1"/>
      <c r="PZS343" s="1"/>
      <c r="PZT343" s="1"/>
      <c r="PZU343" s="1"/>
      <c r="PZV343" s="1"/>
      <c r="PZW343" s="1"/>
      <c r="PZX343" s="1"/>
      <c r="PZY343" s="1"/>
      <c r="PZZ343" s="1"/>
      <c r="QAA343" s="1"/>
      <c r="QAB343" s="1"/>
      <c r="QAC343" s="1"/>
      <c r="QAD343" s="1"/>
      <c r="QAE343" s="1"/>
      <c r="QAF343" s="1"/>
      <c r="QAG343" s="1"/>
      <c r="QAH343" s="1"/>
      <c r="QAI343" s="1"/>
      <c r="QAJ343" s="1"/>
      <c r="QAK343" s="1"/>
      <c r="QAL343" s="1"/>
      <c r="QAM343" s="1"/>
      <c r="QAN343" s="1"/>
      <c r="QAO343" s="1"/>
      <c r="QAP343" s="1"/>
      <c r="QAQ343" s="1"/>
      <c r="QAR343" s="1"/>
      <c r="QAS343" s="1"/>
      <c r="QAT343" s="1"/>
      <c r="QAU343" s="1"/>
      <c r="QAV343" s="1"/>
      <c r="QAW343" s="1"/>
      <c r="QAX343" s="1"/>
      <c r="QAY343" s="1"/>
      <c r="QAZ343" s="1"/>
      <c r="QBA343" s="1"/>
      <c r="QBB343" s="1"/>
      <c r="QBC343" s="1"/>
      <c r="QBD343" s="1"/>
      <c r="QBE343" s="1"/>
      <c r="QBF343" s="1"/>
      <c r="QBG343" s="1"/>
      <c r="QBH343" s="1"/>
      <c r="QBI343" s="1"/>
      <c r="QBJ343" s="1"/>
      <c r="QBK343" s="1"/>
      <c r="QBL343" s="1"/>
      <c r="QBM343" s="1"/>
      <c r="QBN343" s="1"/>
      <c r="QBO343" s="1"/>
      <c r="QBP343" s="1"/>
      <c r="QBQ343" s="1"/>
      <c r="QBR343" s="1"/>
      <c r="QBS343" s="1"/>
      <c r="QBT343" s="1"/>
      <c r="QBU343" s="1"/>
      <c r="QBV343" s="1"/>
      <c r="QBW343" s="1"/>
      <c r="QBX343" s="1"/>
      <c r="QBY343" s="1"/>
      <c r="QBZ343" s="1"/>
      <c r="QCA343" s="1"/>
      <c r="QCB343" s="1"/>
      <c r="QCC343" s="1"/>
      <c r="QCD343" s="1"/>
      <c r="QCE343" s="1"/>
      <c r="QCF343" s="1"/>
      <c r="QCG343" s="1"/>
      <c r="QCH343" s="1"/>
      <c r="QCI343" s="1"/>
      <c r="QCJ343" s="1"/>
      <c r="QCK343" s="1"/>
      <c r="QCL343" s="1"/>
      <c r="QCM343" s="1"/>
      <c r="QCN343" s="1"/>
      <c r="QCO343" s="1"/>
      <c r="QCP343" s="1"/>
      <c r="QCQ343" s="1"/>
      <c r="QCR343" s="1"/>
      <c r="QCS343" s="1"/>
      <c r="QCT343" s="1"/>
      <c r="QCU343" s="1"/>
      <c r="QCV343" s="1"/>
      <c r="QCW343" s="1"/>
      <c r="QCX343" s="1"/>
      <c r="QCY343" s="1"/>
      <c r="QCZ343" s="1"/>
      <c r="QDA343" s="1"/>
      <c r="QDB343" s="1"/>
      <c r="QDC343" s="1"/>
      <c r="QDD343" s="1"/>
      <c r="QDE343" s="1"/>
      <c r="QDF343" s="1"/>
      <c r="QDG343" s="1"/>
      <c r="QDH343" s="1"/>
      <c r="QDI343" s="1"/>
      <c r="QDJ343" s="1"/>
      <c r="QDK343" s="1"/>
      <c r="QDL343" s="1"/>
      <c r="QDM343" s="1"/>
      <c r="QDN343" s="1"/>
      <c r="QDO343" s="1"/>
      <c r="QDP343" s="1"/>
      <c r="QDQ343" s="1"/>
      <c r="QDR343" s="1"/>
      <c r="QDS343" s="1"/>
      <c r="QDT343" s="1"/>
      <c r="QDU343" s="1"/>
      <c r="QDV343" s="1"/>
      <c r="QDW343" s="1"/>
      <c r="QDX343" s="1"/>
      <c r="QDY343" s="1"/>
      <c r="QDZ343" s="1"/>
      <c r="QEA343" s="1"/>
      <c r="QEB343" s="1"/>
      <c r="QEC343" s="1"/>
      <c r="QED343" s="1"/>
      <c r="QEE343" s="1"/>
      <c r="QEF343" s="1"/>
      <c r="QEG343" s="1"/>
      <c r="QEH343" s="1"/>
      <c r="QEI343" s="1"/>
      <c r="QEJ343" s="1"/>
      <c r="QEK343" s="1"/>
      <c r="QEL343" s="1"/>
      <c r="QEM343" s="1"/>
      <c r="QEN343" s="1"/>
      <c r="QEO343" s="1"/>
      <c r="QEP343" s="1"/>
      <c r="QEQ343" s="1"/>
      <c r="QER343" s="1"/>
      <c r="QES343" s="1"/>
      <c r="QET343" s="1"/>
      <c r="QEU343" s="1"/>
      <c r="QEV343" s="1"/>
      <c r="QEW343" s="1"/>
      <c r="QEX343" s="1"/>
      <c r="QEY343" s="1"/>
      <c r="QEZ343" s="1"/>
      <c r="QFA343" s="1"/>
      <c r="QFB343" s="1"/>
      <c r="QFC343" s="1"/>
      <c r="QFD343" s="1"/>
      <c r="QFE343" s="1"/>
      <c r="QFF343" s="1"/>
      <c r="QFG343" s="1"/>
      <c r="QFH343" s="1"/>
      <c r="QFI343" s="1"/>
      <c r="QFJ343" s="1"/>
      <c r="QFK343" s="1"/>
      <c r="QFL343" s="1"/>
      <c r="QFM343" s="1"/>
      <c r="QFN343" s="1"/>
      <c r="QFO343" s="1"/>
      <c r="QFP343" s="1"/>
      <c r="QFQ343" s="1"/>
      <c r="QFR343" s="1"/>
      <c r="QFS343" s="1"/>
      <c r="QFT343" s="1"/>
      <c r="QFU343" s="1"/>
      <c r="QFV343" s="1"/>
      <c r="QFW343" s="1"/>
      <c r="QFX343" s="1"/>
      <c r="QFY343" s="1"/>
      <c r="QFZ343" s="1"/>
      <c r="QGA343" s="1"/>
      <c r="QGB343" s="1"/>
      <c r="QGC343" s="1"/>
      <c r="QGD343" s="1"/>
      <c r="QGE343" s="1"/>
      <c r="QGF343" s="1"/>
      <c r="QGG343" s="1"/>
      <c r="QGH343" s="1"/>
      <c r="QGI343" s="1"/>
      <c r="QGJ343" s="1"/>
      <c r="QGK343" s="1"/>
      <c r="QGL343" s="1"/>
      <c r="QGM343" s="1"/>
      <c r="QGN343" s="1"/>
      <c r="QGO343" s="1"/>
      <c r="QGP343" s="1"/>
      <c r="QGQ343" s="1"/>
      <c r="QGR343" s="1"/>
      <c r="QGS343" s="1"/>
      <c r="QGT343" s="1"/>
      <c r="QGU343" s="1"/>
      <c r="QGV343" s="1"/>
      <c r="QGW343" s="1"/>
      <c r="QGX343" s="1"/>
      <c r="QGY343" s="1"/>
      <c r="QGZ343" s="1"/>
      <c r="QHA343" s="1"/>
      <c r="QHB343" s="1"/>
      <c r="QHC343" s="1"/>
      <c r="QHD343" s="1"/>
      <c r="QHE343" s="1"/>
      <c r="QHF343" s="1"/>
      <c r="QHG343" s="1"/>
      <c r="QHH343" s="1"/>
      <c r="QHI343" s="1"/>
      <c r="QHJ343" s="1"/>
      <c r="QHK343" s="1"/>
      <c r="QHL343" s="1"/>
      <c r="QHM343" s="1"/>
      <c r="QHN343" s="1"/>
      <c r="QHO343" s="1"/>
      <c r="QHP343" s="1"/>
      <c r="QHQ343" s="1"/>
      <c r="QHR343" s="1"/>
      <c r="QHS343" s="1"/>
      <c r="QHT343" s="1"/>
      <c r="QHU343" s="1"/>
      <c r="QHV343" s="1"/>
      <c r="QHW343" s="1"/>
      <c r="QHX343" s="1"/>
      <c r="QHY343" s="1"/>
      <c r="QHZ343" s="1"/>
      <c r="QIA343" s="1"/>
      <c r="QIB343" s="1"/>
      <c r="QIC343" s="1"/>
      <c r="QID343" s="1"/>
      <c r="QIE343" s="1"/>
      <c r="QIF343" s="1"/>
      <c r="QIG343" s="1"/>
      <c r="QIH343" s="1"/>
      <c r="QII343" s="1"/>
      <c r="QIJ343" s="1"/>
      <c r="QIK343" s="1"/>
      <c r="QIL343" s="1"/>
      <c r="QIM343" s="1"/>
      <c r="QIN343" s="1"/>
      <c r="QIO343" s="1"/>
      <c r="QIP343" s="1"/>
      <c r="QIQ343" s="1"/>
      <c r="QIR343" s="1"/>
      <c r="QIS343" s="1"/>
      <c r="QIT343" s="1"/>
      <c r="QIU343" s="1"/>
      <c r="QIV343" s="1"/>
      <c r="QIW343" s="1"/>
      <c r="QIX343" s="1"/>
      <c r="QIY343" s="1"/>
      <c r="QIZ343" s="1"/>
      <c r="QJA343" s="1"/>
      <c r="QJB343" s="1"/>
      <c r="QJC343" s="1"/>
      <c r="QJD343" s="1"/>
      <c r="QJE343" s="1"/>
      <c r="QJF343" s="1"/>
      <c r="QJG343" s="1"/>
      <c r="QJH343" s="1"/>
      <c r="QJI343" s="1"/>
      <c r="QJJ343" s="1"/>
      <c r="QJK343" s="1"/>
      <c r="QJL343" s="1"/>
      <c r="QJM343" s="1"/>
      <c r="QJN343" s="1"/>
      <c r="QJO343" s="1"/>
      <c r="QJP343" s="1"/>
      <c r="QJQ343" s="1"/>
      <c r="QJR343" s="1"/>
      <c r="QJS343" s="1"/>
      <c r="QJT343" s="1"/>
      <c r="QJU343" s="1"/>
      <c r="QJV343" s="1"/>
      <c r="QJW343" s="1"/>
      <c r="QJX343" s="1"/>
      <c r="QJY343" s="1"/>
      <c r="QJZ343" s="1"/>
      <c r="QKA343" s="1"/>
      <c r="QKB343" s="1"/>
      <c r="QKC343" s="1"/>
      <c r="QKD343" s="1"/>
      <c r="QKE343" s="1"/>
      <c r="QKF343" s="1"/>
      <c r="QKG343" s="1"/>
      <c r="QKH343" s="1"/>
      <c r="QKI343" s="1"/>
      <c r="QKJ343" s="1"/>
      <c r="QKK343" s="1"/>
      <c r="QKL343" s="1"/>
      <c r="QKM343" s="1"/>
      <c r="QKN343" s="1"/>
      <c r="QKO343" s="1"/>
      <c r="QKP343" s="1"/>
      <c r="QKQ343" s="1"/>
      <c r="QKR343" s="1"/>
      <c r="QKS343" s="1"/>
      <c r="QKT343" s="1"/>
      <c r="QKU343" s="1"/>
      <c r="QKV343" s="1"/>
      <c r="QKW343" s="1"/>
      <c r="QKX343" s="1"/>
      <c r="QKY343" s="1"/>
      <c r="QKZ343" s="1"/>
      <c r="QLA343" s="1"/>
      <c r="QLB343" s="1"/>
      <c r="QLC343" s="1"/>
      <c r="QLD343" s="1"/>
      <c r="QLE343" s="1"/>
      <c r="QLF343" s="1"/>
      <c r="QLG343" s="1"/>
      <c r="QLH343" s="1"/>
      <c r="QLI343" s="1"/>
      <c r="QLJ343" s="1"/>
      <c r="QLK343" s="1"/>
      <c r="QLL343" s="1"/>
      <c r="QLM343" s="1"/>
      <c r="QLN343" s="1"/>
      <c r="QLO343" s="1"/>
      <c r="QLP343" s="1"/>
      <c r="QLQ343" s="1"/>
      <c r="QLR343" s="1"/>
      <c r="QLS343" s="1"/>
      <c r="QLT343" s="1"/>
      <c r="QLU343" s="1"/>
      <c r="QLV343" s="1"/>
      <c r="QLW343" s="1"/>
      <c r="QLX343" s="1"/>
      <c r="QLY343" s="1"/>
      <c r="QLZ343" s="1"/>
      <c r="QMA343" s="1"/>
      <c r="QMB343" s="1"/>
      <c r="QMC343" s="1"/>
      <c r="QMD343" s="1"/>
      <c r="QME343" s="1"/>
      <c r="QMF343" s="1"/>
      <c r="QMG343" s="1"/>
      <c r="QMH343" s="1"/>
      <c r="QMI343" s="1"/>
      <c r="QMJ343" s="1"/>
      <c r="QMK343" s="1"/>
      <c r="QML343" s="1"/>
      <c r="QMM343" s="1"/>
      <c r="QMN343" s="1"/>
      <c r="QMO343" s="1"/>
      <c r="QMP343" s="1"/>
      <c r="QMQ343" s="1"/>
      <c r="QMR343" s="1"/>
      <c r="QMS343" s="1"/>
      <c r="QMT343" s="1"/>
      <c r="QMU343" s="1"/>
      <c r="QMV343" s="1"/>
      <c r="QMW343" s="1"/>
      <c r="QMX343" s="1"/>
      <c r="QMY343" s="1"/>
      <c r="QMZ343" s="1"/>
      <c r="QNA343" s="1"/>
      <c r="QNB343" s="1"/>
      <c r="QNC343" s="1"/>
      <c r="QND343" s="1"/>
      <c r="QNE343" s="1"/>
      <c r="QNF343" s="1"/>
      <c r="QNG343" s="1"/>
      <c r="QNH343" s="1"/>
      <c r="QNI343" s="1"/>
      <c r="QNJ343" s="1"/>
      <c r="QNK343" s="1"/>
      <c r="QNL343" s="1"/>
      <c r="QNM343" s="1"/>
      <c r="QNN343" s="1"/>
      <c r="QNO343" s="1"/>
      <c r="QNP343" s="1"/>
      <c r="QNQ343" s="1"/>
      <c r="QNR343" s="1"/>
      <c r="QNS343" s="1"/>
      <c r="QNT343" s="1"/>
      <c r="QNU343" s="1"/>
      <c r="QNV343" s="1"/>
      <c r="QNW343" s="1"/>
      <c r="QNX343" s="1"/>
      <c r="QNY343" s="1"/>
      <c r="QNZ343" s="1"/>
      <c r="QOA343" s="1"/>
      <c r="QOB343" s="1"/>
      <c r="QOC343" s="1"/>
      <c r="QOD343" s="1"/>
      <c r="QOE343" s="1"/>
      <c r="QOF343" s="1"/>
      <c r="QOG343" s="1"/>
      <c r="QOH343" s="1"/>
      <c r="QOI343" s="1"/>
      <c r="QOJ343" s="1"/>
      <c r="QOK343" s="1"/>
      <c r="QOL343" s="1"/>
      <c r="QOM343" s="1"/>
      <c r="QON343" s="1"/>
      <c r="QOO343" s="1"/>
      <c r="QOP343" s="1"/>
      <c r="QOQ343" s="1"/>
      <c r="QOR343" s="1"/>
      <c r="QOS343" s="1"/>
      <c r="QOT343" s="1"/>
      <c r="QOU343" s="1"/>
      <c r="QOV343" s="1"/>
      <c r="QOW343" s="1"/>
      <c r="QOX343" s="1"/>
      <c r="QOY343" s="1"/>
      <c r="QOZ343" s="1"/>
      <c r="QPA343" s="1"/>
      <c r="QPB343" s="1"/>
      <c r="QPC343" s="1"/>
      <c r="QPD343" s="1"/>
      <c r="QPE343" s="1"/>
      <c r="QPF343" s="1"/>
      <c r="QPG343" s="1"/>
      <c r="QPH343" s="1"/>
      <c r="QPI343" s="1"/>
      <c r="QPJ343" s="1"/>
      <c r="QPK343" s="1"/>
      <c r="QPL343" s="1"/>
      <c r="QPM343" s="1"/>
      <c r="QPN343" s="1"/>
      <c r="QPO343" s="1"/>
      <c r="QPP343" s="1"/>
      <c r="QPQ343" s="1"/>
      <c r="QPR343" s="1"/>
      <c r="QPS343" s="1"/>
      <c r="QPT343" s="1"/>
      <c r="QPU343" s="1"/>
      <c r="QPV343" s="1"/>
      <c r="QPW343" s="1"/>
      <c r="QPX343" s="1"/>
      <c r="QPY343" s="1"/>
      <c r="QPZ343" s="1"/>
      <c r="QQA343" s="1"/>
      <c r="QQB343" s="1"/>
      <c r="QQC343" s="1"/>
      <c r="QQD343" s="1"/>
      <c r="QQE343" s="1"/>
      <c r="QQF343" s="1"/>
      <c r="QQG343" s="1"/>
      <c r="QQH343" s="1"/>
      <c r="QQI343" s="1"/>
      <c r="QQJ343" s="1"/>
      <c r="QQK343" s="1"/>
      <c r="QQL343" s="1"/>
      <c r="QQM343" s="1"/>
      <c r="QQN343" s="1"/>
      <c r="QQO343" s="1"/>
      <c r="QQP343" s="1"/>
      <c r="QQQ343" s="1"/>
      <c r="QQR343" s="1"/>
      <c r="QQS343" s="1"/>
      <c r="QQT343" s="1"/>
      <c r="QQU343" s="1"/>
      <c r="QQV343" s="1"/>
      <c r="QQW343" s="1"/>
      <c r="QQX343" s="1"/>
      <c r="QQY343" s="1"/>
      <c r="QQZ343" s="1"/>
      <c r="QRA343" s="1"/>
      <c r="QRB343" s="1"/>
      <c r="QRC343" s="1"/>
      <c r="QRD343" s="1"/>
      <c r="QRE343" s="1"/>
      <c r="QRF343" s="1"/>
      <c r="QRG343" s="1"/>
      <c r="QRH343" s="1"/>
      <c r="QRI343" s="1"/>
      <c r="QRJ343" s="1"/>
      <c r="QRK343" s="1"/>
      <c r="QRL343" s="1"/>
      <c r="QRM343" s="1"/>
      <c r="QRN343" s="1"/>
      <c r="QRO343" s="1"/>
      <c r="QRP343" s="1"/>
      <c r="QRQ343" s="1"/>
      <c r="QRR343" s="1"/>
      <c r="QRS343" s="1"/>
      <c r="QRT343" s="1"/>
      <c r="QRU343" s="1"/>
      <c r="QRV343" s="1"/>
      <c r="QRW343" s="1"/>
      <c r="QRX343" s="1"/>
      <c r="QRY343" s="1"/>
      <c r="QRZ343" s="1"/>
      <c r="QSA343" s="1"/>
      <c r="QSB343" s="1"/>
      <c r="QSC343" s="1"/>
      <c r="QSD343" s="1"/>
      <c r="QSE343" s="1"/>
      <c r="QSF343" s="1"/>
      <c r="QSG343" s="1"/>
      <c r="QSH343" s="1"/>
      <c r="QSI343" s="1"/>
      <c r="QSJ343" s="1"/>
      <c r="QSK343" s="1"/>
      <c r="QSL343" s="1"/>
      <c r="QSM343" s="1"/>
      <c r="QSN343" s="1"/>
      <c r="QSO343" s="1"/>
      <c r="QSP343" s="1"/>
      <c r="QSQ343" s="1"/>
      <c r="QSR343" s="1"/>
      <c r="QSS343" s="1"/>
      <c r="QST343" s="1"/>
      <c r="QSU343" s="1"/>
      <c r="QSV343" s="1"/>
      <c r="QSW343" s="1"/>
      <c r="QSX343" s="1"/>
      <c r="QSY343" s="1"/>
      <c r="QSZ343" s="1"/>
      <c r="QTA343" s="1"/>
      <c r="QTB343" s="1"/>
      <c r="QTC343" s="1"/>
      <c r="QTD343" s="1"/>
      <c r="QTE343" s="1"/>
      <c r="QTF343" s="1"/>
      <c r="QTG343" s="1"/>
      <c r="QTH343" s="1"/>
      <c r="QTI343" s="1"/>
      <c r="QTJ343" s="1"/>
      <c r="QTK343" s="1"/>
      <c r="QTL343" s="1"/>
      <c r="QTM343" s="1"/>
      <c r="QTN343" s="1"/>
      <c r="QTO343" s="1"/>
      <c r="QTP343" s="1"/>
      <c r="QTQ343" s="1"/>
      <c r="QTR343" s="1"/>
      <c r="QTS343" s="1"/>
      <c r="QTT343" s="1"/>
      <c r="QTU343" s="1"/>
      <c r="QTV343" s="1"/>
      <c r="QTW343" s="1"/>
      <c r="QTX343" s="1"/>
      <c r="QTY343" s="1"/>
      <c r="QTZ343" s="1"/>
      <c r="QUA343" s="1"/>
      <c r="QUB343" s="1"/>
      <c r="QUC343" s="1"/>
      <c r="QUD343" s="1"/>
      <c r="QUE343" s="1"/>
      <c r="QUF343" s="1"/>
      <c r="QUG343" s="1"/>
      <c r="QUH343" s="1"/>
      <c r="QUI343" s="1"/>
      <c r="QUJ343" s="1"/>
      <c r="QUK343" s="1"/>
      <c r="QUL343" s="1"/>
      <c r="QUM343" s="1"/>
      <c r="QUN343" s="1"/>
      <c r="QUO343" s="1"/>
      <c r="QUP343" s="1"/>
      <c r="QUQ343" s="1"/>
      <c r="QUR343" s="1"/>
      <c r="QUS343" s="1"/>
      <c r="QUT343" s="1"/>
      <c r="QUU343" s="1"/>
      <c r="QUV343" s="1"/>
      <c r="QUW343" s="1"/>
      <c r="QUX343" s="1"/>
      <c r="QUY343" s="1"/>
      <c r="QUZ343" s="1"/>
      <c r="QVA343" s="1"/>
      <c r="QVB343" s="1"/>
      <c r="QVC343" s="1"/>
      <c r="QVD343" s="1"/>
      <c r="QVE343" s="1"/>
      <c r="QVF343" s="1"/>
      <c r="QVG343" s="1"/>
      <c r="QVH343" s="1"/>
      <c r="QVI343" s="1"/>
      <c r="QVJ343" s="1"/>
      <c r="QVK343" s="1"/>
      <c r="QVL343" s="1"/>
      <c r="QVM343" s="1"/>
      <c r="QVN343" s="1"/>
      <c r="QVO343" s="1"/>
      <c r="QVP343" s="1"/>
      <c r="QVQ343" s="1"/>
      <c r="QVR343" s="1"/>
      <c r="QVS343" s="1"/>
      <c r="QVT343" s="1"/>
      <c r="QVU343" s="1"/>
      <c r="QVV343" s="1"/>
      <c r="QVW343" s="1"/>
      <c r="QVX343" s="1"/>
      <c r="QVY343" s="1"/>
      <c r="QVZ343" s="1"/>
      <c r="QWA343" s="1"/>
      <c r="QWB343" s="1"/>
      <c r="QWC343" s="1"/>
      <c r="QWD343" s="1"/>
      <c r="QWE343" s="1"/>
      <c r="QWF343" s="1"/>
      <c r="QWG343" s="1"/>
      <c r="QWH343" s="1"/>
      <c r="QWI343" s="1"/>
      <c r="QWJ343" s="1"/>
      <c r="QWK343" s="1"/>
      <c r="QWL343" s="1"/>
      <c r="QWM343" s="1"/>
      <c r="QWN343" s="1"/>
      <c r="QWO343" s="1"/>
      <c r="QWP343" s="1"/>
      <c r="QWQ343" s="1"/>
      <c r="QWR343" s="1"/>
      <c r="QWS343" s="1"/>
      <c r="QWT343" s="1"/>
      <c r="QWU343" s="1"/>
      <c r="QWV343" s="1"/>
      <c r="QWW343" s="1"/>
      <c r="QWX343" s="1"/>
      <c r="QWY343" s="1"/>
      <c r="QWZ343" s="1"/>
      <c r="QXA343" s="1"/>
      <c r="QXB343" s="1"/>
      <c r="QXC343" s="1"/>
      <c r="QXD343" s="1"/>
      <c r="QXE343" s="1"/>
      <c r="QXF343" s="1"/>
      <c r="QXG343" s="1"/>
      <c r="QXH343" s="1"/>
      <c r="QXI343" s="1"/>
      <c r="QXJ343" s="1"/>
      <c r="QXK343" s="1"/>
      <c r="QXL343" s="1"/>
      <c r="QXM343" s="1"/>
      <c r="QXN343" s="1"/>
      <c r="QXO343" s="1"/>
      <c r="QXP343" s="1"/>
      <c r="QXQ343" s="1"/>
      <c r="QXR343" s="1"/>
      <c r="QXS343" s="1"/>
      <c r="QXT343" s="1"/>
      <c r="QXU343" s="1"/>
      <c r="QXV343" s="1"/>
      <c r="QXW343" s="1"/>
      <c r="QXX343" s="1"/>
      <c r="QXY343" s="1"/>
      <c r="QXZ343" s="1"/>
      <c r="QYA343" s="1"/>
      <c r="QYB343" s="1"/>
      <c r="QYC343" s="1"/>
      <c r="QYD343" s="1"/>
      <c r="QYE343" s="1"/>
      <c r="QYF343" s="1"/>
      <c r="QYG343" s="1"/>
      <c r="QYH343" s="1"/>
      <c r="QYI343" s="1"/>
      <c r="QYJ343" s="1"/>
      <c r="QYK343" s="1"/>
      <c r="QYL343" s="1"/>
      <c r="QYM343" s="1"/>
      <c r="QYN343" s="1"/>
      <c r="QYO343" s="1"/>
      <c r="QYP343" s="1"/>
      <c r="QYQ343" s="1"/>
      <c r="QYR343" s="1"/>
      <c r="QYS343" s="1"/>
      <c r="QYT343" s="1"/>
      <c r="QYU343" s="1"/>
      <c r="QYV343" s="1"/>
      <c r="QYW343" s="1"/>
      <c r="QYX343" s="1"/>
      <c r="QYY343" s="1"/>
      <c r="QYZ343" s="1"/>
      <c r="QZA343" s="1"/>
      <c r="QZB343" s="1"/>
      <c r="QZC343" s="1"/>
      <c r="QZD343" s="1"/>
      <c r="QZE343" s="1"/>
      <c r="QZF343" s="1"/>
      <c r="QZG343" s="1"/>
      <c r="QZH343" s="1"/>
      <c r="QZI343" s="1"/>
      <c r="QZJ343" s="1"/>
      <c r="QZK343" s="1"/>
      <c r="QZL343" s="1"/>
      <c r="QZM343" s="1"/>
      <c r="QZN343" s="1"/>
      <c r="QZO343" s="1"/>
      <c r="QZP343" s="1"/>
      <c r="QZQ343" s="1"/>
      <c r="QZR343" s="1"/>
      <c r="QZS343" s="1"/>
      <c r="QZT343" s="1"/>
      <c r="QZU343" s="1"/>
      <c r="QZV343" s="1"/>
      <c r="QZW343" s="1"/>
      <c r="QZX343" s="1"/>
      <c r="QZY343" s="1"/>
      <c r="QZZ343" s="1"/>
      <c r="RAA343" s="1"/>
      <c r="RAB343" s="1"/>
      <c r="RAC343" s="1"/>
      <c r="RAD343" s="1"/>
      <c r="RAE343" s="1"/>
      <c r="RAF343" s="1"/>
      <c r="RAG343" s="1"/>
      <c r="RAH343" s="1"/>
      <c r="RAI343" s="1"/>
      <c r="RAJ343" s="1"/>
      <c r="RAK343" s="1"/>
      <c r="RAL343" s="1"/>
      <c r="RAM343" s="1"/>
      <c r="RAN343" s="1"/>
      <c r="RAO343" s="1"/>
      <c r="RAP343" s="1"/>
      <c r="RAQ343" s="1"/>
      <c r="RAR343" s="1"/>
      <c r="RAS343" s="1"/>
      <c r="RAT343" s="1"/>
      <c r="RAU343" s="1"/>
      <c r="RAV343" s="1"/>
      <c r="RAW343" s="1"/>
      <c r="RAX343" s="1"/>
      <c r="RAY343" s="1"/>
      <c r="RAZ343" s="1"/>
      <c r="RBA343" s="1"/>
      <c r="RBB343" s="1"/>
      <c r="RBC343" s="1"/>
      <c r="RBD343" s="1"/>
      <c r="RBE343" s="1"/>
      <c r="RBF343" s="1"/>
      <c r="RBG343" s="1"/>
      <c r="RBH343" s="1"/>
      <c r="RBI343" s="1"/>
      <c r="RBJ343" s="1"/>
      <c r="RBK343" s="1"/>
      <c r="RBL343" s="1"/>
      <c r="RBM343" s="1"/>
      <c r="RBN343" s="1"/>
      <c r="RBO343" s="1"/>
      <c r="RBP343" s="1"/>
      <c r="RBQ343" s="1"/>
      <c r="RBR343" s="1"/>
      <c r="RBS343" s="1"/>
      <c r="RBT343" s="1"/>
      <c r="RBU343" s="1"/>
      <c r="RBV343" s="1"/>
      <c r="RBW343" s="1"/>
      <c r="RBX343" s="1"/>
      <c r="RBY343" s="1"/>
      <c r="RBZ343" s="1"/>
      <c r="RCA343" s="1"/>
      <c r="RCB343" s="1"/>
      <c r="RCC343" s="1"/>
      <c r="RCD343" s="1"/>
      <c r="RCE343" s="1"/>
      <c r="RCF343" s="1"/>
      <c r="RCG343" s="1"/>
      <c r="RCH343" s="1"/>
      <c r="RCI343" s="1"/>
      <c r="RCJ343" s="1"/>
      <c r="RCK343" s="1"/>
      <c r="RCL343" s="1"/>
      <c r="RCM343" s="1"/>
      <c r="RCN343" s="1"/>
      <c r="RCO343" s="1"/>
      <c r="RCP343" s="1"/>
      <c r="RCQ343" s="1"/>
      <c r="RCR343" s="1"/>
      <c r="RCS343" s="1"/>
      <c r="RCT343" s="1"/>
      <c r="RCU343" s="1"/>
      <c r="RCV343" s="1"/>
      <c r="RCW343" s="1"/>
      <c r="RCX343" s="1"/>
      <c r="RCY343" s="1"/>
      <c r="RCZ343" s="1"/>
      <c r="RDA343" s="1"/>
      <c r="RDB343" s="1"/>
      <c r="RDC343" s="1"/>
      <c r="RDD343" s="1"/>
      <c r="RDE343" s="1"/>
      <c r="RDF343" s="1"/>
      <c r="RDG343" s="1"/>
      <c r="RDH343" s="1"/>
      <c r="RDI343" s="1"/>
      <c r="RDJ343" s="1"/>
      <c r="RDK343" s="1"/>
      <c r="RDL343" s="1"/>
      <c r="RDM343" s="1"/>
      <c r="RDN343" s="1"/>
      <c r="RDO343" s="1"/>
      <c r="RDP343" s="1"/>
      <c r="RDQ343" s="1"/>
      <c r="RDR343" s="1"/>
      <c r="RDS343" s="1"/>
      <c r="RDT343" s="1"/>
      <c r="RDU343" s="1"/>
      <c r="RDV343" s="1"/>
      <c r="RDW343" s="1"/>
      <c r="RDX343" s="1"/>
      <c r="RDY343" s="1"/>
      <c r="RDZ343" s="1"/>
      <c r="REA343" s="1"/>
      <c r="REB343" s="1"/>
      <c r="REC343" s="1"/>
      <c r="RED343" s="1"/>
      <c r="REE343" s="1"/>
      <c r="REF343" s="1"/>
      <c r="REG343" s="1"/>
      <c r="REH343" s="1"/>
      <c r="REI343" s="1"/>
      <c r="REJ343" s="1"/>
      <c r="REK343" s="1"/>
      <c r="REL343" s="1"/>
      <c r="REM343" s="1"/>
      <c r="REN343" s="1"/>
      <c r="REO343" s="1"/>
      <c r="REP343" s="1"/>
      <c r="REQ343" s="1"/>
      <c r="RER343" s="1"/>
      <c r="RES343" s="1"/>
      <c r="RET343" s="1"/>
      <c r="REU343" s="1"/>
      <c r="REV343" s="1"/>
      <c r="REW343" s="1"/>
      <c r="REX343" s="1"/>
      <c r="REY343" s="1"/>
      <c r="REZ343" s="1"/>
      <c r="RFA343" s="1"/>
      <c r="RFB343" s="1"/>
      <c r="RFC343" s="1"/>
      <c r="RFD343" s="1"/>
      <c r="RFE343" s="1"/>
      <c r="RFF343" s="1"/>
      <c r="RFG343" s="1"/>
      <c r="RFH343" s="1"/>
      <c r="RFI343" s="1"/>
      <c r="RFJ343" s="1"/>
      <c r="RFK343" s="1"/>
      <c r="RFL343" s="1"/>
      <c r="RFM343" s="1"/>
      <c r="RFN343" s="1"/>
      <c r="RFO343" s="1"/>
      <c r="RFP343" s="1"/>
      <c r="RFQ343" s="1"/>
      <c r="RFR343" s="1"/>
      <c r="RFS343" s="1"/>
      <c r="RFT343" s="1"/>
      <c r="RFU343" s="1"/>
      <c r="RFV343" s="1"/>
      <c r="RFW343" s="1"/>
      <c r="RFX343" s="1"/>
      <c r="RFY343" s="1"/>
      <c r="RFZ343" s="1"/>
      <c r="RGA343" s="1"/>
      <c r="RGB343" s="1"/>
      <c r="RGC343" s="1"/>
      <c r="RGD343" s="1"/>
      <c r="RGE343" s="1"/>
      <c r="RGF343" s="1"/>
      <c r="RGG343" s="1"/>
      <c r="RGH343" s="1"/>
      <c r="RGI343" s="1"/>
      <c r="RGJ343" s="1"/>
      <c r="RGK343" s="1"/>
      <c r="RGL343" s="1"/>
      <c r="RGM343" s="1"/>
      <c r="RGN343" s="1"/>
      <c r="RGO343" s="1"/>
      <c r="RGP343" s="1"/>
      <c r="RGQ343" s="1"/>
      <c r="RGR343" s="1"/>
      <c r="RGS343" s="1"/>
      <c r="RGT343" s="1"/>
      <c r="RGU343" s="1"/>
      <c r="RGV343" s="1"/>
      <c r="RGW343" s="1"/>
      <c r="RGX343" s="1"/>
      <c r="RGY343" s="1"/>
      <c r="RGZ343" s="1"/>
      <c r="RHA343" s="1"/>
      <c r="RHB343" s="1"/>
      <c r="RHC343" s="1"/>
      <c r="RHD343" s="1"/>
      <c r="RHE343" s="1"/>
      <c r="RHF343" s="1"/>
      <c r="RHG343" s="1"/>
      <c r="RHH343" s="1"/>
      <c r="RHI343" s="1"/>
      <c r="RHJ343" s="1"/>
      <c r="RHK343" s="1"/>
      <c r="RHL343" s="1"/>
      <c r="RHM343" s="1"/>
      <c r="RHN343" s="1"/>
      <c r="RHO343" s="1"/>
      <c r="RHP343" s="1"/>
      <c r="RHQ343" s="1"/>
      <c r="RHR343" s="1"/>
      <c r="RHS343" s="1"/>
      <c r="RHT343" s="1"/>
      <c r="RHU343" s="1"/>
      <c r="RHV343" s="1"/>
      <c r="RHW343" s="1"/>
      <c r="RHX343" s="1"/>
      <c r="RHY343" s="1"/>
      <c r="RHZ343" s="1"/>
      <c r="RIA343" s="1"/>
      <c r="RIB343" s="1"/>
      <c r="RIC343" s="1"/>
      <c r="RID343" s="1"/>
      <c r="RIE343" s="1"/>
      <c r="RIF343" s="1"/>
      <c r="RIG343" s="1"/>
      <c r="RIH343" s="1"/>
      <c r="RII343" s="1"/>
      <c r="RIJ343" s="1"/>
      <c r="RIK343" s="1"/>
      <c r="RIL343" s="1"/>
      <c r="RIM343" s="1"/>
      <c r="RIN343" s="1"/>
      <c r="RIO343" s="1"/>
      <c r="RIP343" s="1"/>
      <c r="RIQ343" s="1"/>
      <c r="RIR343" s="1"/>
      <c r="RIS343" s="1"/>
      <c r="RIT343" s="1"/>
      <c r="RIU343" s="1"/>
      <c r="RIV343" s="1"/>
      <c r="RIW343" s="1"/>
      <c r="RIX343" s="1"/>
      <c r="RIY343" s="1"/>
      <c r="RIZ343" s="1"/>
      <c r="RJA343" s="1"/>
      <c r="RJB343" s="1"/>
      <c r="RJC343" s="1"/>
      <c r="RJD343" s="1"/>
      <c r="RJE343" s="1"/>
      <c r="RJF343" s="1"/>
      <c r="RJG343" s="1"/>
      <c r="RJH343" s="1"/>
      <c r="RJI343" s="1"/>
      <c r="RJJ343" s="1"/>
      <c r="RJK343" s="1"/>
      <c r="RJL343" s="1"/>
      <c r="RJM343" s="1"/>
      <c r="RJN343" s="1"/>
      <c r="RJO343" s="1"/>
      <c r="RJP343" s="1"/>
      <c r="RJQ343" s="1"/>
      <c r="RJR343" s="1"/>
      <c r="RJS343" s="1"/>
      <c r="RJT343" s="1"/>
      <c r="RJU343" s="1"/>
      <c r="RJV343" s="1"/>
      <c r="RJW343" s="1"/>
      <c r="RJX343" s="1"/>
      <c r="RJY343" s="1"/>
      <c r="RJZ343" s="1"/>
      <c r="RKA343" s="1"/>
      <c r="RKB343" s="1"/>
      <c r="RKC343" s="1"/>
      <c r="RKD343" s="1"/>
      <c r="RKE343" s="1"/>
      <c r="RKF343" s="1"/>
      <c r="RKG343" s="1"/>
      <c r="RKH343" s="1"/>
      <c r="RKI343" s="1"/>
      <c r="RKJ343" s="1"/>
      <c r="RKK343" s="1"/>
      <c r="RKL343" s="1"/>
      <c r="RKM343" s="1"/>
      <c r="RKN343" s="1"/>
      <c r="RKO343" s="1"/>
      <c r="RKP343" s="1"/>
      <c r="RKQ343" s="1"/>
      <c r="RKR343" s="1"/>
      <c r="RKS343" s="1"/>
      <c r="RKT343" s="1"/>
      <c r="RKU343" s="1"/>
      <c r="RKV343" s="1"/>
      <c r="RKW343" s="1"/>
      <c r="RKX343" s="1"/>
      <c r="RKY343" s="1"/>
      <c r="RKZ343" s="1"/>
      <c r="RLA343" s="1"/>
      <c r="RLB343" s="1"/>
      <c r="RLC343" s="1"/>
      <c r="RLD343" s="1"/>
      <c r="RLE343" s="1"/>
      <c r="RLF343" s="1"/>
      <c r="RLG343" s="1"/>
      <c r="RLH343" s="1"/>
      <c r="RLI343" s="1"/>
      <c r="RLJ343" s="1"/>
      <c r="RLK343" s="1"/>
      <c r="RLL343" s="1"/>
      <c r="RLM343" s="1"/>
      <c r="RLN343" s="1"/>
      <c r="RLO343" s="1"/>
      <c r="RLP343" s="1"/>
      <c r="RLQ343" s="1"/>
      <c r="RLR343" s="1"/>
      <c r="RLS343" s="1"/>
      <c r="RLT343" s="1"/>
      <c r="RLU343" s="1"/>
      <c r="RLV343" s="1"/>
      <c r="RLW343" s="1"/>
      <c r="RLX343" s="1"/>
      <c r="RLY343" s="1"/>
      <c r="RLZ343" s="1"/>
      <c r="RMA343" s="1"/>
      <c r="RMB343" s="1"/>
      <c r="RMC343" s="1"/>
      <c r="RMD343" s="1"/>
      <c r="RME343" s="1"/>
      <c r="RMF343" s="1"/>
      <c r="RMG343" s="1"/>
      <c r="RMH343" s="1"/>
      <c r="RMI343" s="1"/>
      <c r="RMJ343" s="1"/>
      <c r="RMK343" s="1"/>
      <c r="RML343" s="1"/>
      <c r="RMM343" s="1"/>
      <c r="RMN343" s="1"/>
      <c r="RMO343" s="1"/>
      <c r="RMP343" s="1"/>
      <c r="RMQ343" s="1"/>
      <c r="RMR343" s="1"/>
      <c r="RMS343" s="1"/>
      <c r="RMT343" s="1"/>
      <c r="RMU343" s="1"/>
      <c r="RMV343" s="1"/>
      <c r="RMW343" s="1"/>
      <c r="RMX343" s="1"/>
      <c r="RMY343" s="1"/>
      <c r="RMZ343" s="1"/>
      <c r="RNA343" s="1"/>
      <c r="RNB343" s="1"/>
      <c r="RNC343" s="1"/>
      <c r="RND343" s="1"/>
      <c r="RNE343" s="1"/>
      <c r="RNF343" s="1"/>
      <c r="RNG343" s="1"/>
      <c r="RNH343" s="1"/>
      <c r="RNI343" s="1"/>
      <c r="RNJ343" s="1"/>
      <c r="RNK343" s="1"/>
      <c r="RNL343" s="1"/>
      <c r="RNM343" s="1"/>
      <c r="RNN343" s="1"/>
      <c r="RNO343" s="1"/>
      <c r="RNP343" s="1"/>
      <c r="RNQ343" s="1"/>
      <c r="RNR343" s="1"/>
      <c r="RNS343" s="1"/>
      <c r="RNT343" s="1"/>
      <c r="RNU343" s="1"/>
      <c r="RNV343" s="1"/>
      <c r="RNW343" s="1"/>
      <c r="RNX343" s="1"/>
      <c r="RNY343" s="1"/>
      <c r="RNZ343" s="1"/>
      <c r="ROA343" s="1"/>
      <c r="ROB343" s="1"/>
      <c r="ROC343" s="1"/>
      <c r="ROD343" s="1"/>
      <c r="ROE343" s="1"/>
      <c r="ROF343" s="1"/>
      <c r="ROG343" s="1"/>
      <c r="ROH343" s="1"/>
      <c r="ROI343" s="1"/>
      <c r="ROJ343" s="1"/>
      <c r="ROK343" s="1"/>
      <c r="ROL343" s="1"/>
      <c r="ROM343" s="1"/>
      <c r="RON343" s="1"/>
      <c r="ROO343" s="1"/>
      <c r="ROP343" s="1"/>
      <c r="ROQ343" s="1"/>
      <c r="ROR343" s="1"/>
      <c r="ROS343" s="1"/>
      <c r="ROT343" s="1"/>
      <c r="ROU343" s="1"/>
      <c r="ROV343" s="1"/>
      <c r="ROW343" s="1"/>
      <c r="ROX343" s="1"/>
      <c r="ROY343" s="1"/>
      <c r="ROZ343" s="1"/>
      <c r="RPA343" s="1"/>
      <c r="RPB343" s="1"/>
      <c r="RPC343" s="1"/>
      <c r="RPD343" s="1"/>
      <c r="RPE343" s="1"/>
      <c r="RPF343" s="1"/>
      <c r="RPG343" s="1"/>
      <c r="RPH343" s="1"/>
      <c r="RPI343" s="1"/>
      <c r="RPJ343" s="1"/>
      <c r="RPK343" s="1"/>
      <c r="RPL343" s="1"/>
      <c r="RPM343" s="1"/>
      <c r="RPN343" s="1"/>
      <c r="RPO343" s="1"/>
      <c r="RPP343" s="1"/>
      <c r="RPQ343" s="1"/>
      <c r="RPR343" s="1"/>
      <c r="RPS343" s="1"/>
      <c r="RPT343" s="1"/>
      <c r="RPU343" s="1"/>
      <c r="RPV343" s="1"/>
      <c r="RPW343" s="1"/>
      <c r="RPX343" s="1"/>
      <c r="RPY343" s="1"/>
      <c r="RPZ343" s="1"/>
      <c r="RQA343" s="1"/>
      <c r="RQB343" s="1"/>
      <c r="RQC343" s="1"/>
      <c r="RQD343" s="1"/>
      <c r="RQE343" s="1"/>
      <c r="RQF343" s="1"/>
      <c r="RQG343" s="1"/>
      <c r="RQH343" s="1"/>
      <c r="RQI343" s="1"/>
      <c r="RQJ343" s="1"/>
      <c r="RQK343" s="1"/>
      <c r="RQL343" s="1"/>
      <c r="RQM343" s="1"/>
      <c r="RQN343" s="1"/>
      <c r="RQO343" s="1"/>
      <c r="RQP343" s="1"/>
      <c r="RQQ343" s="1"/>
      <c r="RQR343" s="1"/>
      <c r="RQS343" s="1"/>
      <c r="RQT343" s="1"/>
      <c r="RQU343" s="1"/>
      <c r="RQV343" s="1"/>
      <c r="RQW343" s="1"/>
      <c r="RQX343" s="1"/>
      <c r="RQY343" s="1"/>
      <c r="RQZ343" s="1"/>
      <c r="RRA343" s="1"/>
      <c r="RRB343" s="1"/>
      <c r="RRC343" s="1"/>
      <c r="RRD343" s="1"/>
      <c r="RRE343" s="1"/>
      <c r="RRF343" s="1"/>
      <c r="RRG343" s="1"/>
      <c r="RRH343" s="1"/>
      <c r="RRI343" s="1"/>
      <c r="RRJ343" s="1"/>
      <c r="RRK343" s="1"/>
      <c r="RRL343" s="1"/>
      <c r="RRM343" s="1"/>
      <c r="RRN343" s="1"/>
      <c r="RRO343" s="1"/>
      <c r="RRP343" s="1"/>
      <c r="RRQ343" s="1"/>
      <c r="RRR343" s="1"/>
      <c r="RRS343" s="1"/>
      <c r="RRT343" s="1"/>
      <c r="RRU343" s="1"/>
      <c r="RRV343" s="1"/>
      <c r="RRW343" s="1"/>
      <c r="RRX343" s="1"/>
      <c r="RRY343" s="1"/>
      <c r="RRZ343" s="1"/>
      <c r="RSA343" s="1"/>
      <c r="RSB343" s="1"/>
      <c r="RSC343" s="1"/>
      <c r="RSD343" s="1"/>
      <c r="RSE343" s="1"/>
      <c r="RSF343" s="1"/>
      <c r="RSG343" s="1"/>
      <c r="RSH343" s="1"/>
      <c r="RSI343" s="1"/>
      <c r="RSJ343" s="1"/>
      <c r="RSK343" s="1"/>
      <c r="RSL343" s="1"/>
      <c r="RSM343" s="1"/>
      <c r="RSN343" s="1"/>
      <c r="RSO343" s="1"/>
      <c r="RSP343" s="1"/>
      <c r="RSQ343" s="1"/>
      <c r="RSR343" s="1"/>
      <c r="RSS343" s="1"/>
      <c r="RST343" s="1"/>
      <c r="RSU343" s="1"/>
      <c r="RSV343" s="1"/>
      <c r="RSW343" s="1"/>
      <c r="RSX343" s="1"/>
      <c r="RSY343" s="1"/>
      <c r="RSZ343" s="1"/>
      <c r="RTA343" s="1"/>
      <c r="RTB343" s="1"/>
      <c r="RTC343" s="1"/>
      <c r="RTD343" s="1"/>
      <c r="RTE343" s="1"/>
      <c r="RTF343" s="1"/>
      <c r="RTG343" s="1"/>
      <c r="RTH343" s="1"/>
      <c r="RTI343" s="1"/>
      <c r="RTJ343" s="1"/>
      <c r="RTK343" s="1"/>
      <c r="RTL343" s="1"/>
      <c r="RTM343" s="1"/>
      <c r="RTN343" s="1"/>
      <c r="RTO343" s="1"/>
      <c r="RTP343" s="1"/>
      <c r="RTQ343" s="1"/>
      <c r="RTR343" s="1"/>
      <c r="RTS343" s="1"/>
      <c r="RTT343" s="1"/>
      <c r="RTU343" s="1"/>
      <c r="RTV343" s="1"/>
      <c r="RTW343" s="1"/>
      <c r="RTX343" s="1"/>
      <c r="RTY343" s="1"/>
      <c r="RTZ343" s="1"/>
      <c r="RUA343" s="1"/>
      <c r="RUB343" s="1"/>
      <c r="RUC343" s="1"/>
      <c r="RUD343" s="1"/>
      <c r="RUE343" s="1"/>
      <c r="RUF343" s="1"/>
      <c r="RUG343" s="1"/>
      <c r="RUH343" s="1"/>
      <c r="RUI343" s="1"/>
      <c r="RUJ343" s="1"/>
      <c r="RUK343" s="1"/>
      <c r="RUL343" s="1"/>
      <c r="RUM343" s="1"/>
      <c r="RUN343" s="1"/>
      <c r="RUO343" s="1"/>
      <c r="RUP343" s="1"/>
      <c r="RUQ343" s="1"/>
      <c r="RUR343" s="1"/>
      <c r="RUS343" s="1"/>
      <c r="RUT343" s="1"/>
      <c r="RUU343" s="1"/>
      <c r="RUV343" s="1"/>
      <c r="RUW343" s="1"/>
      <c r="RUX343" s="1"/>
      <c r="RUY343" s="1"/>
      <c r="RUZ343" s="1"/>
      <c r="RVA343" s="1"/>
      <c r="RVB343" s="1"/>
      <c r="RVC343" s="1"/>
      <c r="RVD343" s="1"/>
      <c r="RVE343" s="1"/>
      <c r="RVF343" s="1"/>
      <c r="RVG343" s="1"/>
      <c r="RVH343" s="1"/>
      <c r="RVI343" s="1"/>
      <c r="RVJ343" s="1"/>
      <c r="RVK343" s="1"/>
      <c r="RVL343" s="1"/>
      <c r="RVM343" s="1"/>
      <c r="RVN343" s="1"/>
      <c r="RVO343" s="1"/>
      <c r="RVP343" s="1"/>
      <c r="RVQ343" s="1"/>
      <c r="RVR343" s="1"/>
      <c r="RVS343" s="1"/>
      <c r="RVT343" s="1"/>
      <c r="RVU343" s="1"/>
      <c r="RVV343" s="1"/>
      <c r="RVW343" s="1"/>
      <c r="RVX343" s="1"/>
      <c r="RVY343" s="1"/>
      <c r="RVZ343" s="1"/>
      <c r="RWA343" s="1"/>
      <c r="RWB343" s="1"/>
      <c r="RWC343" s="1"/>
      <c r="RWD343" s="1"/>
      <c r="RWE343" s="1"/>
      <c r="RWF343" s="1"/>
      <c r="RWG343" s="1"/>
      <c r="RWH343" s="1"/>
      <c r="RWI343" s="1"/>
      <c r="RWJ343" s="1"/>
      <c r="RWK343" s="1"/>
      <c r="RWL343" s="1"/>
      <c r="RWM343" s="1"/>
      <c r="RWN343" s="1"/>
      <c r="RWO343" s="1"/>
      <c r="RWP343" s="1"/>
      <c r="RWQ343" s="1"/>
      <c r="RWR343" s="1"/>
      <c r="RWS343" s="1"/>
      <c r="RWT343" s="1"/>
      <c r="RWU343" s="1"/>
      <c r="RWV343" s="1"/>
      <c r="RWW343" s="1"/>
      <c r="RWX343" s="1"/>
      <c r="RWY343" s="1"/>
      <c r="RWZ343" s="1"/>
      <c r="RXA343" s="1"/>
      <c r="RXB343" s="1"/>
      <c r="RXC343" s="1"/>
      <c r="RXD343" s="1"/>
      <c r="RXE343" s="1"/>
      <c r="RXF343" s="1"/>
      <c r="RXG343" s="1"/>
      <c r="RXH343" s="1"/>
      <c r="RXI343" s="1"/>
      <c r="RXJ343" s="1"/>
      <c r="RXK343" s="1"/>
      <c r="RXL343" s="1"/>
      <c r="RXM343" s="1"/>
      <c r="RXN343" s="1"/>
      <c r="RXO343" s="1"/>
      <c r="RXP343" s="1"/>
      <c r="RXQ343" s="1"/>
      <c r="RXR343" s="1"/>
      <c r="RXS343" s="1"/>
      <c r="RXT343" s="1"/>
      <c r="RXU343" s="1"/>
      <c r="RXV343" s="1"/>
      <c r="RXW343" s="1"/>
      <c r="RXX343" s="1"/>
      <c r="RXY343" s="1"/>
      <c r="RXZ343" s="1"/>
      <c r="RYA343" s="1"/>
      <c r="RYB343" s="1"/>
      <c r="RYC343" s="1"/>
      <c r="RYD343" s="1"/>
      <c r="RYE343" s="1"/>
      <c r="RYF343" s="1"/>
      <c r="RYG343" s="1"/>
      <c r="RYH343" s="1"/>
      <c r="RYI343" s="1"/>
      <c r="RYJ343" s="1"/>
      <c r="RYK343" s="1"/>
      <c r="RYL343" s="1"/>
      <c r="RYM343" s="1"/>
      <c r="RYN343" s="1"/>
      <c r="RYO343" s="1"/>
      <c r="RYP343" s="1"/>
      <c r="RYQ343" s="1"/>
      <c r="RYR343" s="1"/>
      <c r="RYS343" s="1"/>
      <c r="RYT343" s="1"/>
      <c r="RYU343" s="1"/>
      <c r="RYV343" s="1"/>
      <c r="RYW343" s="1"/>
      <c r="RYX343" s="1"/>
      <c r="RYY343" s="1"/>
      <c r="RYZ343" s="1"/>
      <c r="RZA343" s="1"/>
      <c r="RZB343" s="1"/>
      <c r="RZC343" s="1"/>
      <c r="RZD343" s="1"/>
      <c r="RZE343" s="1"/>
      <c r="RZF343" s="1"/>
      <c r="RZG343" s="1"/>
      <c r="RZH343" s="1"/>
      <c r="RZI343" s="1"/>
      <c r="RZJ343" s="1"/>
      <c r="RZK343" s="1"/>
      <c r="RZL343" s="1"/>
      <c r="RZM343" s="1"/>
      <c r="RZN343" s="1"/>
      <c r="RZO343" s="1"/>
      <c r="RZP343" s="1"/>
      <c r="RZQ343" s="1"/>
      <c r="RZR343" s="1"/>
      <c r="RZS343" s="1"/>
      <c r="RZT343" s="1"/>
      <c r="RZU343" s="1"/>
      <c r="RZV343" s="1"/>
      <c r="RZW343" s="1"/>
      <c r="RZX343" s="1"/>
      <c r="RZY343" s="1"/>
      <c r="RZZ343" s="1"/>
      <c r="SAA343" s="1"/>
      <c r="SAB343" s="1"/>
      <c r="SAC343" s="1"/>
      <c r="SAD343" s="1"/>
      <c r="SAE343" s="1"/>
      <c r="SAF343" s="1"/>
      <c r="SAG343" s="1"/>
      <c r="SAH343" s="1"/>
      <c r="SAI343" s="1"/>
      <c r="SAJ343" s="1"/>
      <c r="SAK343" s="1"/>
      <c r="SAL343" s="1"/>
      <c r="SAM343" s="1"/>
      <c r="SAN343" s="1"/>
      <c r="SAO343" s="1"/>
      <c r="SAP343" s="1"/>
      <c r="SAQ343" s="1"/>
      <c r="SAR343" s="1"/>
      <c r="SAS343" s="1"/>
      <c r="SAT343" s="1"/>
      <c r="SAU343" s="1"/>
      <c r="SAV343" s="1"/>
      <c r="SAW343" s="1"/>
      <c r="SAX343" s="1"/>
      <c r="SAY343" s="1"/>
      <c r="SAZ343" s="1"/>
      <c r="SBA343" s="1"/>
      <c r="SBB343" s="1"/>
      <c r="SBC343" s="1"/>
      <c r="SBD343" s="1"/>
      <c r="SBE343" s="1"/>
      <c r="SBF343" s="1"/>
      <c r="SBG343" s="1"/>
      <c r="SBH343" s="1"/>
      <c r="SBI343" s="1"/>
      <c r="SBJ343" s="1"/>
      <c r="SBK343" s="1"/>
      <c r="SBL343" s="1"/>
      <c r="SBM343" s="1"/>
      <c r="SBN343" s="1"/>
      <c r="SBO343" s="1"/>
      <c r="SBP343" s="1"/>
      <c r="SBQ343" s="1"/>
      <c r="SBR343" s="1"/>
      <c r="SBS343" s="1"/>
      <c r="SBT343" s="1"/>
      <c r="SBU343" s="1"/>
      <c r="SBV343" s="1"/>
      <c r="SBW343" s="1"/>
      <c r="SBX343" s="1"/>
      <c r="SBY343" s="1"/>
      <c r="SBZ343" s="1"/>
      <c r="SCA343" s="1"/>
      <c r="SCB343" s="1"/>
      <c r="SCC343" s="1"/>
      <c r="SCD343" s="1"/>
      <c r="SCE343" s="1"/>
      <c r="SCF343" s="1"/>
      <c r="SCG343" s="1"/>
      <c r="SCH343" s="1"/>
      <c r="SCI343" s="1"/>
      <c r="SCJ343" s="1"/>
      <c r="SCK343" s="1"/>
      <c r="SCL343" s="1"/>
      <c r="SCM343" s="1"/>
      <c r="SCN343" s="1"/>
      <c r="SCO343" s="1"/>
      <c r="SCP343" s="1"/>
      <c r="SCQ343" s="1"/>
      <c r="SCR343" s="1"/>
      <c r="SCS343" s="1"/>
      <c r="SCT343" s="1"/>
      <c r="SCU343" s="1"/>
      <c r="SCV343" s="1"/>
      <c r="SCW343" s="1"/>
      <c r="SCX343" s="1"/>
      <c r="SCY343" s="1"/>
      <c r="SCZ343" s="1"/>
      <c r="SDA343" s="1"/>
      <c r="SDB343" s="1"/>
      <c r="SDC343" s="1"/>
      <c r="SDD343" s="1"/>
      <c r="SDE343" s="1"/>
      <c r="SDF343" s="1"/>
      <c r="SDG343" s="1"/>
      <c r="SDH343" s="1"/>
      <c r="SDI343" s="1"/>
      <c r="SDJ343" s="1"/>
      <c r="SDK343" s="1"/>
      <c r="SDL343" s="1"/>
      <c r="SDM343" s="1"/>
      <c r="SDN343" s="1"/>
      <c r="SDO343" s="1"/>
      <c r="SDP343" s="1"/>
      <c r="SDQ343" s="1"/>
      <c r="SDR343" s="1"/>
      <c r="SDS343" s="1"/>
      <c r="SDT343" s="1"/>
      <c r="SDU343" s="1"/>
      <c r="SDV343" s="1"/>
      <c r="SDW343" s="1"/>
      <c r="SDX343" s="1"/>
      <c r="SDY343" s="1"/>
      <c r="SDZ343" s="1"/>
      <c r="SEA343" s="1"/>
      <c r="SEB343" s="1"/>
      <c r="SEC343" s="1"/>
      <c r="SED343" s="1"/>
      <c r="SEE343" s="1"/>
      <c r="SEF343" s="1"/>
      <c r="SEG343" s="1"/>
      <c r="SEH343" s="1"/>
      <c r="SEI343" s="1"/>
      <c r="SEJ343" s="1"/>
      <c r="SEK343" s="1"/>
      <c r="SEL343" s="1"/>
      <c r="SEM343" s="1"/>
      <c r="SEN343" s="1"/>
      <c r="SEO343" s="1"/>
      <c r="SEP343" s="1"/>
      <c r="SEQ343" s="1"/>
      <c r="SER343" s="1"/>
      <c r="SES343" s="1"/>
      <c r="SET343" s="1"/>
      <c r="SEU343" s="1"/>
      <c r="SEV343" s="1"/>
      <c r="SEW343" s="1"/>
      <c r="SEX343" s="1"/>
      <c r="SEY343" s="1"/>
      <c r="SEZ343" s="1"/>
      <c r="SFA343" s="1"/>
      <c r="SFB343" s="1"/>
      <c r="SFC343" s="1"/>
      <c r="SFD343" s="1"/>
      <c r="SFE343" s="1"/>
      <c r="SFF343" s="1"/>
      <c r="SFG343" s="1"/>
      <c r="SFH343" s="1"/>
      <c r="SFI343" s="1"/>
      <c r="SFJ343" s="1"/>
      <c r="SFK343" s="1"/>
      <c r="SFL343" s="1"/>
      <c r="SFM343" s="1"/>
      <c r="SFN343" s="1"/>
      <c r="SFO343" s="1"/>
      <c r="SFP343" s="1"/>
      <c r="SFQ343" s="1"/>
      <c r="SFR343" s="1"/>
      <c r="SFS343" s="1"/>
      <c r="SFT343" s="1"/>
      <c r="SFU343" s="1"/>
      <c r="SFV343" s="1"/>
      <c r="SFW343" s="1"/>
      <c r="SFX343" s="1"/>
      <c r="SFY343" s="1"/>
      <c r="SFZ343" s="1"/>
      <c r="SGA343" s="1"/>
      <c r="SGB343" s="1"/>
      <c r="SGC343" s="1"/>
      <c r="SGD343" s="1"/>
      <c r="SGE343" s="1"/>
      <c r="SGF343" s="1"/>
      <c r="SGG343" s="1"/>
      <c r="SGH343" s="1"/>
      <c r="SGI343" s="1"/>
      <c r="SGJ343" s="1"/>
      <c r="SGK343" s="1"/>
      <c r="SGL343" s="1"/>
      <c r="SGM343" s="1"/>
      <c r="SGN343" s="1"/>
      <c r="SGO343" s="1"/>
      <c r="SGP343" s="1"/>
      <c r="SGQ343" s="1"/>
      <c r="SGR343" s="1"/>
      <c r="SGS343" s="1"/>
      <c r="SGT343" s="1"/>
      <c r="SGU343" s="1"/>
      <c r="SGV343" s="1"/>
      <c r="SGW343" s="1"/>
      <c r="SGX343" s="1"/>
      <c r="SGY343" s="1"/>
      <c r="SGZ343" s="1"/>
      <c r="SHA343" s="1"/>
      <c r="SHB343" s="1"/>
      <c r="SHC343" s="1"/>
      <c r="SHD343" s="1"/>
      <c r="SHE343" s="1"/>
      <c r="SHF343" s="1"/>
      <c r="SHG343" s="1"/>
      <c r="SHH343" s="1"/>
      <c r="SHI343" s="1"/>
      <c r="SHJ343" s="1"/>
      <c r="SHK343" s="1"/>
      <c r="SHL343" s="1"/>
      <c r="SHM343" s="1"/>
      <c r="SHN343" s="1"/>
      <c r="SHO343" s="1"/>
      <c r="SHP343" s="1"/>
      <c r="SHQ343" s="1"/>
      <c r="SHR343" s="1"/>
      <c r="SHS343" s="1"/>
      <c r="SHT343" s="1"/>
      <c r="SHU343" s="1"/>
      <c r="SHV343" s="1"/>
      <c r="SHW343" s="1"/>
      <c r="SHX343" s="1"/>
      <c r="SHY343" s="1"/>
      <c r="SHZ343" s="1"/>
      <c r="SIA343" s="1"/>
      <c r="SIB343" s="1"/>
      <c r="SIC343" s="1"/>
      <c r="SID343" s="1"/>
      <c r="SIE343" s="1"/>
      <c r="SIF343" s="1"/>
      <c r="SIG343" s="1"/>
      <c r="SIH343" s="1"/>
      <c r="SII343" s="1"/>
      <c r="SIJ343" s="1"/>
      <c r="SIK343" s="1"/>
      <c r="SIL343" s="1"/>
      <c r="SIM343" s="1"/>
      <c r="SIN343" s="1"/>
      <c r="SIO343" s="1"/>
      <c r="SIP343" s="1"/>
      <c r="SIQ343" s="1"/>
      <c r="SIR343" s="1"/>
      <c r="SIS343" s="1"/>
      <c r="SIT343" s="1"/>
      <c r="SIU343" s="1"/>
      <c r="SIV343" s="1"/>
      <c r="SIW343" s="1"/>
      <c r="SIX343" s="1"/>
      <c r="SIY343" s="1"/>
      <c r="SIZ343" s="1"/>
      <c r="SJA343" s="1"/>
      <c r="SJB343" s="1"/>
      <c r="SJC343" s="1"/>
      <c r="SJD343" s="1"/>
      <c r="SJE343" s="1"/>
      <c r="SJF343" s="1"/>
      <c r="SJG343" s="1"/>
      <c r="SJH343" s="1"/>
      <c r="SJI343" s="1"/>
      <c r="SJJ343" s="1"/>
      <c r="SJK343" s="1"/>
      <c r="SJL343" s="1"/>
      <c r="SJM343" s="1"/>
      <c r="SJN343" s="1"/>
      <c r="SJO343" s="1"/>
      <c r="SJP343" s="1"/>
      <c r="SJQ343" s="1"/>
      <c r="SJR343" s="1"/>
      <c r="SJS343" s="1"/>
      <c r="SJT343" s="1"/>
      <c r="SJU343" s="1"/>
      <c r="SJV343" s="1"/>
      <c r="SJW343" s="1"/>
      <c r="SJX343" s="1"/>
      <c r="SJY343" s="1"/>
      <c r="SJZ343" s="1"/>
      <c r="SKA343" s="1"/>
      <c r="SKB343" s="1"/>
      <c r="SKC343" s="1"/>
      <c r="SKD343" s="1"/>
      <c r="SKE343" s="1"/>
      <c r="SKF343" s="1"/>
      <c r="SKG343" s="1"/>
      <c r="SKH343" s="1"/>
      <c r="SKI343" s="1"/>
      <c r="SKJ343" s="1"/>
      <c r="SKK343" s="1"/>
      <c r="SKL343" s="1"/>
      <c r="SKM343" s="1"/>
      <c r="SKN343" s="1"/>
      <c r="SKO343" s="1"/>
      <c r="SKP343" s="1"/>
      <c r="SKQ343" s="1"/>
      <c r="SKR343" s="1"/>
      <c r="SKS343" s="1"/>
      <c r="SKT343" s="1"/>
      <c r="SKU343" s="1"/>
      <c r="SKV343" s="1"/>
      <c r="SKW343" s="1"/>
      <c r="SKX343" s="1"/>
      <c r="SKY343" s="1"/>
      <c r="SKZ343" s="1"/>
      <c r="SLA343" s="1"/>
      <c r="SLB343" s="1"/>
      <c r="SLC343" s="1"/>
      <c r="SLD343" s="1"/>
      <c r="SLE343" s="1"/>
      <c r="SLF343" s="1"/>
      <c r="SLG343" s="1"/>
      <c r="SLH343" s="1"/>
      <c r="SLI343" s="1"/>
      <c r="SLJ343" s="1"/>
      <c r="SLK343" s="1"/>
      <c r="SLL343" s="1"/>
      <c r="SLM343" s="1"/>
      <c r="SLN343" s="1"/>
      <c r="SLO343" s="1"/>
      <c r="SLP343" s="1"/>
      <c r="SLQ343" s="1"/>
      <c r="SLR343" s="1"/>
      <c r="SLS343" s="1"/>
      <c r="SLT343" s="1"/>
      <c r="SLU343" s="1"/>
      <c r="SLV343" s="1"/>
      <c r="SLW343" s="1"/>
      <c r="SLX343" s="1"/>
      <c r="SLY343" s="1"/>
      <c r="SLZ343" s="1"/>
      <c r="SMA343" s="1"/>
      <c r="SMB343" s="1"/>
      <c r="SMC343" s="1"/>
      <c r="SMD343" s="1"/>
      <c r="SME343" s="1"/>
      <c r="SMF343" s="1"/>
      <c r="SMG343" s="1"/>
      <c r="SMH343" s="1"/>
      <c r="SMI343" s="1"/>
      <c r="SMJ343" s="1"/>
      <c r="SMK343" s="1"/>
      <c r="SML343" s="1"/>
      <c r="SMM343" s="1"/>
      <c r="SMN343" s="1"/>
      <c r="SMO343" s="1"/>
      <c r="SMP343" s="1"/>
      <c r="SMQ343" s="1"/>
      <c r="SMR343" s="1"/>
      <c r="SMS343" s="1"/>
      <c r="SMT343" s="1"/>
      <c r="SMU343" s="1"/>
      <c r="SMV343" s="1"/>
      <c r="SMW343" s="1"/>
      <c r="SMX343" s="1"/>
      <c r="SMY343" s="1"/>
      <c r="SMZ343" s="1"/>
      <c r="SNA343" s="1"/>
      <c r="SNB343" s="1"/>
      <c r="SNC343" s="1"/>
      <c r="SND343" s="1"/>
      <c r="SNE343" s="1"/>
      <c r="SNF343" s="1"/>
      <c r="SNG343" s="1"/>
      <c r="SNH343" s="1"/>
      <c r="SNI343" s="1"/>
      <c r="SNJ343" s="1"/>
      <c r="SNK343" s="1"/>
      <c r="SNL343" s="1"/>
      <c r="SNM343" s="1"/>
      <c r="SNN343" s="1"/>
      <c r="SNO343" s="1"/>
      <c r="SNP343" s="1"/>
      <c r="SNQ343" s="1"/>
      <c r="SNR343" s="1"/>
      <c r="SNS343" s="1"/>
      <c r="SNT343" s="1"/>
      <c r="SNU343" s="1"/>
      <c r="SNV343" s="1"/>
      <c r="SNW343" s="1"/>
      <c r="SNX343" s="1"/>
      <c r="SNY343" s="1"/>
      <c r="SNZ343" s="1"/>
      <c r="SOA343" s="1"/>
      <c r="SOB343" s="1"/>
      <c r="SOC343" s="1"/>
      <c r="SOD343" s="1"/>
      <c r="SOE343" s="1"/>
      <c r="SOF343" s="1"/>
      <c r="SOG343" s="1"/>
      <c r="SOH343" s="1"/>
      <c r="SOI343" s="1"/>
      <c r="SOJ343" s="1"/>
      <c r="SOK343" s="1"/>
      <c r="SOL343" s="1"/>
      <c r="SOM343" s="1"/>
      <c r="SON343" s="1"/>
      <c r="SOO343" s="1"/>
      <c r="SOP343" s="1"/>
      <c r="SOQ343" s="1"/>
      <c r="SOR343" s="1"/>
      <c r="SOS343" s="1"/>
      <c r="SOT343" s="1"/>
      <c r="SOU343" s="1"/>
      <c r="SOV343" s="1"/>
      <c r="SOW343" s="1"/>
      <c r="SOX343" s="1"/>
      <c r="SOY343" s="1"/>
      <c r="SOZ343" s="1"/>
      <c r="SPA343" s="1"/>
      <c r="SPB343" s="1"/>
      <c r="SPC343" s="1"/>
      <c r="SPD343" s="1"/>
      <c r="SPE343" s="1"/>
      <c r="SPF343" s="1"/>
      <c r="SPG343" s="1"/>
      <c r="SPH343" s="1"/>
      <c r="SPI343" s="1"/>
      <c r="SPJ343" s="1"/>
      <c r="SPK343" s="1"/>
      <c r="SPL343" s="1"/>
      <c r="SPM343" s="1"/>
      <c r="SPN343" s="1"/>
      <c r="SPO343" s="1"/>
      <c r="SPP343" s="1"/>
      <c r="SPQ343" s="1"/>
      <c r="SPR343" s="1"/>
      <c r="SPS343" s="1"/>
      <c r="SPT343" s="1"/>
      <c r="SPU343" s="1"/>
      <c r="SPV343" s="1"/>
      <c r="SPW343" s="1"/>
      <c r="SPX343" s="1"/>
      <c r="SPY343" s="1"/>
      <c r="SPZ343" s="1"/>
      <c r="SQA343" s="1"/>
      <c r="SQB343" s="1"/>
      <c r="SQC343" s="1"/>
      <c r="SQD343" s="1"/>
      <c r="SQE343" s="1"/>
      <c r="SQF343" s="1"/>
      <c r="SQG343" s="1"/>
      <c r="SQH343" s="1"/>
      <c r="SQI343" s="1"/>
      <c r="SQJ343" s="1"/>
      <c r="SQK343" s="1"/>
      <c r="SQL343" s="1"/>
      <c r="SQM343" s="1"/>
      <c r="SQN343" s="1"/>
      <c r="SQO343" s="1"/>
      <c r="SQP343" s="1"/>
      <c r="SQQ343" s="1"/>
      <c r="SQR343" s="1"/>
      <c r="SQS343" s="1"/>
      <c r="SQT343" s="1"/>
      <c r="SQU343" s="1"/>
      <c r="SQV343" s="1"/>
      <c r="SQW343" s="1"/>
      <c r="SQX343" s="1"/>
      <c r="SQY343" s="1"/>
      <c r="SQZ343" s="1"/>
      <c r="SRA343" s="1"/>
      <c r="SRB343" s="1"/>
      <c r="SRC343" s="1"/>
      <c r="SRD343" s="1"/>
      <c r="SRE343" s="1"/>
      <c r="SRF343" s="1"/>
      <c r="SRG343" s="1"/>
      <c r="SRH343" s="1"/>
      <c r="SRI343" s="1"/>
      <c r="SRJ343" s="1"/>
      <c r="SRK343" s="1"/>
      <c r="SRL343" s="1"/>
      <c r="SRM343" s="1"/>
      <c r="SRN343" s="1"/>
      <c r="SRO343" s="1"/>
      <c r="SRP343" s="1"/>
      <c r="SRQ343" s="1"/>
      <c r="SRR343" s="1"/>
      <c r="SRS343" s="1"/>
      <c r="SRT343" s="1"/>
      <c r="SRU343" s="1"/>
      <c r="SRV343" s="1"/>
      <c r="SRW343" s="1"/>
      <c r="SRX343" s="1"/>
      <c r="SRY343" s="1"/>
      <c r="SRZ343" s="1"/>
      <c r="SSA343" s="1"/>
      <c r="SSB343" s="1"/>
      <c r="SSC343" s="1"/>
      <c r="SSD343" s="1"/>
      <c r="SSE343" s="1"/>
      <c r="SSF343" s="1"/>
      <c r="SSG343" s="1"/>
      <c r="SSH343" s="1"/>
      <c r="SSI343" s="1"/>
      <c r="SSJ343" s="1"/>
      <c r="SSK343" s="1"/>
      <c r="SSL343" s="1"/>
      <c r="SSM343" s="1"/>
      <c r="SSN343" s="1"/>
      <c r="SSO343" s="1"/>
      <c r="SSP343" s="1"/>
      <c r="SSQ343" s="1"/>
      <c r="SSR343" s="1"/>
      <c r="SSS343" s="1"/>
      <c r="SST343" s="1"/>
      <c r="SSU343" s="1"/>
      <c r="SSV343" s="1"/>
      <c r="SSW343" s="1"/>
      <c r="SSX343" s="1"/>
      <c r="SSY343" s="1"/>
      <c r="SSZ343" s="1"/>
      <c r="STA343" s="1"/>
      <c r="STB343" s="1"/>
      <c r="STC343" s="1"/>
      <c r="STD343" s="1"/>
      <c r="STE343" s="1"/>
      <c r="STF343" s="1"/>
      <c r="STG343" s="1"/>
      <c r="STH343" s="1"/>
      <c r="STI343" s="1"/>
      <c r="STJ343" s="1"/>
      <c r="STK343" s="1"/>
      <c r="STL343" s="1"/>
      <c r="STM343" s="1"/>
      <c r="STN343" s="1"/>
      <c r="STO343" s="1"/>
      <c r="STP343" s="1"/>
      <c r="STQ343" s="1"/>
      <c r="STR343" s="1"/>
      <c r="STS343" s="1"/>
      <c r="STT343" s="1"/>
      <c r="STU343" s="1"/>
      <c r="STV343" s="1"/>
      <c r="STW343" s="1"/>
      <c r="STX343" s="1"/>
      <c r="STY343" s="1"/>
      <c r="STZ343" s="1"/>
      <c r="SUA343" s="1"/>
      <c r="SUB343" s="1"/>
      <c r="SUC343" s="1"/>
      <c r="SUD343" s="1"/>
      <c r="SUE343" s="1"/>
      <c r="SUF343" s="1"/>
      <c r="SUG343" s="1"/>
      <c r="SUH343" s="1"/>
      <c r="SUI343" s="1"/>
      <c r="SUJ343" s="1"/>
      <c r="SUK343" s="1"/>
      <c r="SUL343" s="1"/>
      <c r="SUM343" s="1"/>
      <c r="SUN343" s="1"/>
      <c r="SUO343" s="1"/>
      <c r="SUP343" s="1"/>
      <c r="SUQ343" s="1"/>
      <c r="SUR343" s="1"/>
      <c r="SUS343" s="1"/>
      <c r="SUT343" s="1"/>
      <c r="SUU343" s="1"/>
      <c r="SUV343" s="1"/>
      <c r="SUW343" s="1"/>
      <c r="SUX343" s="1"/>
      <c r="SUY343" s="1"/>
      <c r="SUZ343" s="1"/>
      <c r="SVA343" s="1"/>
      <c r="SVB343" s="1"/>
      <c r="SVC343" s="1"/>
      <c r="SVD343" s="1"/>
      <c r="SVE343" s="1"/>
      <c r="SVF343" s="1"/>
      <c r="SVG343" s="1"/>
      <c r="SVH343" s="1"/>
      <c r="SVI343" s="1"/>
      <c r="SVJ343" s="1"/>
      <c r="SVK343" s="1"/>
      <c r="SVL343" s="1"/>
      <c r="SVM343" s="1"/>
      <c r="SVN343" s="1"/>
      <c r="SVO343" s="1"/>
      <c r="SVP343" s="1"/>
      <c r="SVQ343" s="1"/>
      <c r="SVR343" s="1"/>
      <c r="SVS343" s="1"/>
      <c r="SVT343" s="1"/>
      <c r="SVU343" s="1"/>
      <c r="SVV343" s="1"/>
      <c r="SVW343" s="1"/>
      <c r="SVX343" s="1"/>
      <c r="SVY343" s="1"/>
      <c r="SVZ343" s="1"/>
      <c r="SWA343" s="1"/>
      <c r="SWB343" s="1"/>
      <c r="SWC343" s="1"/>
      <c r="SWD343" s="1"/>
      <c r="SWE343" s="1"/>
      <c r="SWF343" s="1"/>
      <c r="SWG343" s="1"/>
      <c r="SWH343" s="1"/>
      <c r="SWI343" s="1"/>
      <c r="SWJ343" s="1"/>
      <c r="SWK343" s="1"/>
      <c r="SWL343" s="1"/>
      <c r="SWM343" s="1"/>
      <c r="SWN343" s="1"/>
      <c r="SWO343" s="1"/>
      <c r="SWP343" s="1"/>
      <c r="SWQ343" s="1"/>
      <c r="SWR343" s="1"/>
      <c r="SWS343" s="1"/>
      <c r="SWT343" s="1"/>
      <c r="SWU343" s="1"/>
      <c r="SWV343" s="1"/>
      <c r="SWW343" s="1"/>
      <c r="SWX343" s="1"/>
      <c r="SWY343" s="1"/>
      <c r="SWZ343" s="1"/>
      <c r="SXA343" s="1"/>
      <c r="SXB343" s="1"/>
      <c r="SXC343" s="1"/>
      <c r="SXD343" s="1"/>
      <c r="SXE343" s="1"/>
      <c r="SXF343" s="1"/>
      <c r="SXG343" s="1"/>
      <c r="SXH343" s="1"/>
      <c r="SXI343" s="1"/>
      <c r="SXJ343" s="1"/>
      <c r="SXK343" s="1"/>
      <c r="SXL343" s="1"/>
      <c r="SXM343" s="1"/>
      <c r="SXN343" s="1"/>
      <c r="SXO343" s="1"/>
      <c r="SXP343" s="1"/>
      <c r="SXQ343" s="1"/>
      <c r="SXR343" s="1"/>
      <c r="SXS343" s="1"/>
      <c r="SXT343" s="1"/>
      <c r="SXU343" s="1"/>
      <c r="SXV343" s="1"/>
      <c r="SXW343" s="1"/>
      <c r="SXX343" s="1"/>
      <c r="SXY343" s="1"/>
      <c r="SXZ343" s="1"/>
      <c r="SYA343" s="1"/>
      <c r="SYB343" s="1"/>
      <c r="SYC343" s="1"/>
      <c r="SYD343" s="1"/>
      <c r="SYE343" s="1"/>
      <c r="SYF343" s="1"/>
      <c r="SYG343" s="1"/>
      <c r="SYH343" s="1"/>
      <c r="SYI343" s="1"/>
      <c r="SYJ343" s="1"/>
      <c r="SYK343" s="1"/>
      <c r="SYL343" s="1"/>
      <c r="SYM343" s="1"/>
      <c r="SYN343" s="1"/>
      <c r="SYO343" s="1"/>
      <c r="SYP343" s="1"/>
      <c r="SYQ343" s="1"/>
      <c r="SYR343" s="1"/>
      <c r="SYS343" s="1"/>
      <c r="SYT343" s="1"/>
      <c r="SYU343" s="1"/>
      <c r="SYV343" s="1"/>
      <c r="SYW343" s="1"/>
      <c r="SYX343" s="1"/>
      <c r="SYY343" s="1"/>
      <c r="SYZ343" s="1"/>
      <c r="SZA343" s="1"/>
      <c r="SZB343" s="1"/>
      <c r="SZC343" s="1"/>
      <c r="SZD343" s="1"/>
      <c r="SZE343" s="1"/>
      <c r="SZF343" s="1"/>
      <c r="SZG343" s="1"/>
      <c r="SZH343" s="1"/>
      <c r="SZI343" s="1"/>
      <c r="SZJ343" s="1"/>
      <c r="SZK343" s="1"/>
      <c r="SZL343" s="1"/>
      <c r="SZM343" s="1"/>
      <c r="SZN343" s="1"/>
      <c r="SZO343" s="1"/>
      <c r="SZP343" s="1"/>
      <c r="SZQ343" s="1"/>
      <c r="SZR343" s="1"/>
      <c r="SZS343" s="1"/>
      <c r="SZT343" s="1"/>
      <c r="SZU343" s="1"/>
      <c r="SZV343" s="1"/>
      <c r="SZW343" s="1"/>
      <c r="SZX343" s="1"/>
      <c r="SZY343" s="1"/>
      <c r="SZZ343" s="1"/>
      <c r="TAA343" s="1"/>
      <c r="TAB343" s="1"/>
      <c r="TAC343" s="1"/>
      <c r="TAD343" s="1"/>
      <c r="TAE343" s="1"/>
      <c r="TAF343" s="1"/>
      <c r="TAG343" s="1"/>
      <c r="TAH343" s="1"/>
      <c r="TAI343" s="1"/>
      <c r="TAJ343" s="1"/>
      <c r="TAK343" s="1"/>
      <c r="TAL343" s="1"/>
      <c r="TAM343" s="1"/>
      <c r="TAN343" s="1"/>
      <c r="TAO343" s="1"/>
      <c r="TAP343" s="1"/>
      <c r="TAQ343" s="1"/>
      <c r="TAR343" s="1"/>
      <c r="TAS343" s="1"/>
      <c r="TAT343" s="1"/>
      <c r="TAU343" s="1"/>
      <c r="TAV343" s="1"/>
      <c r="TAW343" s="1"/>
      <c r="TAX343" s="1"/>
      <c r="TAY343" s="1"/>
      <c r="TAZ343" s="1"/>
      <c r="TBA343" s="1"/>
      <c r="TBB343" s="1"/>
      <c r="TBC343" s="1"/>
      <c r="TBD343" s="1"/>
      <c r="TBE343" s="1"/>
      <c r="TBF343" s="1"/>
      <c r="TBG343" s="1"/>
      <c r="TBH343" s="1"/>
      <c r="TBI343" s="1"/>
      <c r="TBJ343" s="1"/>
      <c r="TBK343" s="1"/>
      <c r="TBL343" s="1"/>
      <c r="TBM343" s="1"/>
      <c r="TBN343" s="1"/>
      <c r="TBO343" s="1"/>
      <c r="TBP343" s="1"/>
      <c r="TBQ343" s="1"/>
      <c r="TBR343" s="1"/>
      <c r="TBS343" s="1"/>
      <c r="TBT343" s="1"/>
      <c r="TBU343" s="1"/>
      <c r="TBV343" s="1"/>
      <c r="TBW343" s="1"/>
      <c r="TBX343" s="1"/>
      <c r="TBY343" s="1"/>
      <c r="TBZ343" s="1"/>
      <c r="TCA343" s="1"/>
      <c r="TCB343" s="1"/>
      <c r="TCC343" s="1"/>
      <c r="TCD343" s="1"/>
      <c r="TCE343" s="1"/>
      <c r="TCF343" s="1"/>
      <c r="TCG343" s="1"/>
      <c r="TCH343" s="1"/>
      <c r="TCI343" s="1"/>
      <c r="TCJ343" s="1"/>
      <c r="TCK343" s="1"/>
      <c r="TCL343" s="1"/>
      <c r="TCM343" s="1"/>
      <c r="TCN343" s="1"/>
      <c r="TCO343" s="1"/>
      <c r="TCP343" s="1"/>
      <c r="TCQ343" s="1"/>
      <c r="TCR343" s="1"/>
      <c r="TCS343" s="1"/>
      <c r="TCT343" s="1"/>
      <c r="TCU343" s="1"/>
      <c r="TCV343" s="1"/>
      <c r="TCW343" s="1"/>
      <c r="TCX343" s="1"/>
      <c r="TCY343" s="1"/>
      <c r="TCZ343" s="1"/>
      <c r="TDA343" s="1"/>
      <c r="TDB343" s="1"/>
      <c r="TDC343" s="1"/>
      <c r="TDD343" s="1"/>
      <c r="TDE343" s="1"/>
      <c r="TDF343" s="1"/>
      <c r="TDG343" s="1"/>
      <c r="TDH343" s="1"/>
      <c r="TDI343" s="1"/>
      <c r="TDJ343" s="1"/>
      <c r="TDK343" s="1"/>
      <c r="TDL343" s="1"/>
      <c r="TDM343" s="1"/>
      <c r="TDN343" s="1"/>
      <c r="TDO343" s="1"/>
      <c r="TDP343" s="1"/>
      <c r="TDQ343" s="1"/>
      <c r="TDR343" s="1"/>
      <c r="TDS343" s="1"/>
      <c r="TDT343" s="1"/>
      <c r="TDU343" s="1"/>
      <c r="TDV343" s="1"/>
      <c r="TDW343" s="1"/>
      <c r="TDX343" s="1"/>
      <c r="TDY343" s="1"/>
      <c r="TDZ343" s="1"/>
      <c r="TEA343" s="1"/>
      <c r="TEB343" s="1"/>
      <c r="TEC343" s="1"/>
      <c r="TED343" s="1"/>
      <c r="TEE343" s="1"/>
      <c r="TEF343" s="1"/>
      <c r="TEG343" s="1"/>
      <c r="TEH343" s="1"/>
      <c r="TEI343" s="1"/>
      <c r="TEJ343" s="1"/>
      <c r="TEK343" s="1"/>
      <c r="TEL343" s="1"/>
      <c r="TEM343" s="1"/>
      <c r="TEN343" s="1"/>
      <c r="TEO343" s="1"/>
      <c r="TEP343" s="1"/>
      <c r="TEQ343" s="1"/>
      <c r="TER343" s="1"/>
      <c r="TES343" s="1"/>
      <c r="TET343" s="1"/>
      <c r="TEU343" s="1"/>
      <c r="TEV343" s="1"/>
      <c r="TEW343" s="1"/>
      <c r="TEX343" s="1"/>
      <c r="TEY343" s="1"/>
      <c r="TEZ343" s="1"/>
      <c r="TFA343" s="1"/>
      <c r="TFB343" s="1"/>
      <c r="TFC343" s="1"/>
      <c r="TFD343" s="1"/>
      <c r="TFE343" s="1"/>
      <c r="TFF343" s="1"/>
      <c r="TFG343" s="1"/>
      <c r="TFH343" s="1"/>
      <c r="TFI343" s="1"/>
      <c r="TFJ343" s="1"/>
      <c r="TFK343" s="1"/>
      <c r="TFL343" s="1"/>
      <c r="TFM343" s="1"/>
      <c r="TFN343" s="1"/>
      <c r="TFO343" s="1"/>
      <c r="TFP343" s="1"/>
      <c r="TFQ343" s="1"/>
      <c r="TFR343" s="1"/>
      <c r="TFS343" s="1"/>
      <c r="TFT343" s="1"/>
      <c r="TFU343" s="1"/>
      <c r="TFV343" s="1"/>
      <c r="TFW343" s="1"/>
      <c r="TFX343" s="1"/>
      <c r="TFY343" s="1"/>
      <c r="TFZ343" s="1"/>
      <c r="TGA343" s="1"/>
      <c r="TGB343" s="1"/>
      <c r="TGC343" s="1"/>
      <c r="TGD343" s="1"/>
      <c r="TGE343" s="1"/>
      <c r="TGF343" s="1"/>
      <c r="TGG343" s="1"/>
      <c r="TGH343" s="1"/>
      <c r="TGI343" s="1"/>
      <c r="TGJ343" s="1"/>
      <c r="TGK343" s="1"/>
      <c r="TGL343" s="1"/>
      <c r="TGM343" s="1"/>
      <c r="TGN343" s="1"/>
      <c r="TGO343" s="1"/>
      <c r="TGP343" s="1"/>
      <c r="TGQ343" s="1"/>
      <c r="TGR343" s="1"/>
      <c r="TGS343" s="1"/>
      <c r="TGT343" s="1"/>
      <c r="TGU343" s="1"/>
      <c r="TGV343" s="1"/>
      <c r="TGW343" s="1"/>
      <c r="TGX343" s="1"/>
      <c r="TGY343" s="1"/>
      <c r="TGZ343" s="1"/>
      <c r="THA343" s="1"/>
      <c r="THB343" s="1"/>
      <c r="THC343" s="1"/>
      <c r="THD343" s="1"/>
      <c r="THE343" s="1"/>
      <c r="THF343" s="1"/>
      <c r="THG343" s="1"/>
      <c r="THH343" s="1"/>
      <c r="THI343" s="1"/>
      <c r="THJ343" s="1"/>
      <c r="THK343" s="1"/>
      <c r="THL343" s="1"/>
      <c r="THM343" s="1"/>
      <c r="THN343" s="1"/>
      <c r="THO343" s="1"/>
      <c r="THP343" s="1"/>
      <c r="THQ343" s="1"/>
      <c r="THR343" s="1"/>
      <c r="THS343" s="1"/>
      <c r="THT343" s="1"/>
      <c r="THU343" s="1"/>
      <c r="THV343" s="1"/>
      <c r="THW343" s="1"/>
      <c r="THX343" s="1"/>
      <c r="THY343" s="1"/>
      <c r="THZ343" s="1"/>
      <c r="TIA343" s="1"/>
      <c r="TIB343" s="1"/>
      <c r="TIC343" s="1"/>
      <c r="TID343" s="1"/>
      <c r="TIE343" s="1"/>
      <c r="TIF343" s="1"/>
      <c r="TIG343" s="1"/>
      <c r="TIH343" s="1"/>
      <c r="TII343" s="1"/>
      <c r="TIJ343" s="1"/>
      <c r="TIK343" s="1"/>
      <c r="TIL343" s="1"/>
      <c r="TIM343" s="1"/>
      <c r="TIN343" s="1"/>
      <c r="TIO343" s="1"/>
      <c r="TIP343" s="1"/>
      <c r="TIQ343" s="1"/>
      <c r="TIR343" s="1"/>
      <c r="TIS343" s="1"/>
      <c r="TIT343" s="1"/>
      <c r="TIU343" s="1"/>
      <c r="TIV343" s="1"/>
      <c r="TIW343" s="1"/>
      <c r="TIX343" s="1"/>
      <c r="TIY343" s="1"/>
      <c r="TIZ343" s="1"/>
      <c r="TJA343" s="1"/>
      <c r="TJB343" s="1"/>
      <c r="TJC343" s="1"/>
      <c r="TJD343" s="1"/>
      <c r="TJE343" s="1"/>
      <c r="TJF343" s="1"/>
      <c r="TJG343" s="1"/>
      <c r="TJH343" s="1"/>
      <c r="TJI343" s="1"/>
      <c r="TJJ343" s="1"/>
      <c r="TJK343" s="1"/>
      <c r="TJL343" s="1"/>
      <c r="TJM343" s="1"/>
      <c r="TJN343" s="1"/>
      <c r="TJO343" s="1"/>
      <c r="TJP343" s="1"/>
      <c r="TJQ343" s="1"/>
      <c r="TJR343" s="1"/>
      <c r="TJS343" s="1"/>
      <c r="TJT343" s="1"/>
      <c r="TJU343" s="1"/>
      <c r="TJV343" s="1"/>
      <c r="TJW343" s="1"/>
      <c r="TJX343" s="1"/>
      <c r="TJY343" s="1"/>
      <c r="TJZ343" s="1"/>
      <c r="TKA343" s="1"/>
      <c r="TKB343" s="1"/>
      <c r="TKC343" s="1"/>
      <c r="TKD343" s="1"/>
      <c r="TKE343" s="1"/>
      <c r="TKF343" s="1"/>
      <c r="TKG343" s="1"/>
      <c r="TKH343" s="1"/>
      <c r="TKI343" s="1"/>
      <c r="TKJ343" s="1"/>
      <c r="TKK343" s="1"/>
      <c r="TKL343" s="1"/>
      <c r="TKM343" s="1"/>
      <c r="TKN343" s="1"/>
      <c r="TKO343" s="1"/>
      <c r="TKP343" s="1"/>
      <c r="TKQ343" s="1"/>
      <c r="TKR343" s="1"/>
      <c r="TKS343" s="1"/>
      <c r="TKT343" s="1"/>
      <c r="TKU343" s="1"/>
      <c r="TKV343" s="1"/>
      <c r="TKW343" s="1"/>
      <c r="TKX343" s="1"/>
      <c r="TKY343" s="1"/>
      <c r="TKZ343" s="1"/>
      <c r="TLA343" s="1"/>
      <c r="TLB343" s="1"/>
      <c r="TLC343" s="1"/>
      <c r="TLD343" s="1"/>
      <c r="TLE343" s="1"/>
      <c r="TLF343" s="1"/>
      <c r="TLG343" s="1"/>
      <c r="TLH343" s="1"/>
      <c r="TLI343" s="1"/>
      <c r="TLJ343" s="1"/>
      <c r="TLK343" s="1"/>
      <c r="TLL343" s="1"/>
      <c r="TLM343" s="1"/>
      <c r="TLN343" s="1"/>
      <c r="TLO343" s="1"/>
      <c r="TLP343" s="1"/>
      <c r="TLQ343" s="1"/>
      <c r="TLR343" s="1"/>
      <c r="TLS343" s="1"/>
      <c r="TLT343" s="1"/>
      <c r="TLU343" s="1"/>
      <c r="TLV343" s="1"/>
      <c r="TLW343" s="1"/>
      <c r="TLX343" s="1"/>
      <c r="TLY343" s="1"/>
      <c r="TLZ343" s="1"/>
      <c r="TMA343" s="1"/>
      <c r="TMB343" s="1"/>
      <c r="TMC343" s="1"/>
      <c r="TMD343" s="1"/>
      <c r="TME343" s="1"/>
      <c r="TMF343" s="1"/>
      <c r="TMG343" s="1"/>
      <c r="TMH343" s="1"/>
      <c r="TMI343" s="1"/>
      <c r="TMJ343" s="1"/>
      <c r="TMK343" s="1"/>
      <c r="TML343" s="1"/>
      <c r="TMM343" s="1"/>
      <c r="TMN343" s="1"/>
      <c r="TMO343" s="1"/>
      <c r="TMP343" s="1"/>
      <c r="TMQ343" s="1"/>
      <c r="TMR343" s="1"/>
      <c r="TMS343" s="1"/>
      <c r="TMT343" s="1"/>
      <c r="TMU343" s="1"/>
      <c r="TMV343" s="1"/>
      <c r="TMW343" s="1"/>
      <c r="TMX343" s="1"/>
      <c r="TMY343" s="1"/>
      <c r="TMZ343" s="1"/>
      <c r="TNA343" s="1"/>
      <c r="TNB343" s="1"/>
      <c r="TNC343" s="1"/>
      <c r="TND343" s="1"/>
      <c r="TNE343" s="1"/>
      <c r="TNF343" s="1"/>
      <c r="TNG343" s="1"/>
      <c r="TNH343" s="1"/>
      <c r="TNI343" s="1"/>
      <c r="TNJ343" s="1"/>
      <c r="TNK343" s="1"/>
      <c r="TNL343" s="1"/>
      <c r="TNM343" s="1"/>
      <c r="TNN343" s="1"/>
      <c r="TNO343" s="1"/>
      <c r="TNP343" s="1"/>
      <c r="TNQ343" s="1"/>
      <c r="TNR343" s="1"/>
      <c r="TNS343" s="1"/>
      <c r="TNT343" s="1"/>
      <c r="TNU343" s="1"/>
      <c r="TNV343" s="1"/>
      <c r="TNW343" s="1"/>
      <c r="TNX343" s="1"/>
      <c r="TNY343" s="1"/>
      <c r="TNZ343" s="1"/>
      <c r="TOA343" s="1"/>
      <c r="TOB343" s="1"/>
      <c r="TOC343" s="1"/>
      <c r="TOD343" s="1"/>
      <c r="TOE343" s="1"/>
      <c r="TOF343" s="1"/>
      <c r="TOG343" s="1"/>
      <c r="TOH343" s="1"/>
      <c r="TOI343" s="1"/>
      <c r="TOJ343" s="1"/>
      <c r="TOK343" s="1"/>
      <c r="TOL343" s="1"/>
      <c r="TOM343" s="1"/>
      <c r="TON343" s="1"/>
      <c r="TOO343" s="1"/>
      <c r="TOP343" s="1"/>
      <c r="TOQ343" s="1"/>
      <c r="TOR343" s="1"/>
      <c r="TOS343" s="1"/>
      <c r="TOT343" s="1"/>
      <c r="TOU343" s="1"/>
      <c r="TOV343" s="1"/>
      <c r="TOW343" s="1"/>
      <c r="TOX343" s="1"/>
      <c r="TOY343" s="1"/>
      <c r="TOZ343" s="1"/>
      <c r="TPA343" s="1"/>
      <c r="TPB343" s="1"/>
      <c r="TPC343" s="1"/>
      <c r="TPD343" s="1"/>
      <c r="TPE343" s="1"/>
      <c r="TPF343" s="1"/>
      <c r="TPG343" s="1"/>
      <c r="TPH343" s="1"/>
      <c r="TPI343" s="1"/>
      <c r="TPJ343" s="1"/>
      <c r="TPK343" s="1"/>
      <c r="TPL343" s="1"/>
      <c r="TPM343" s="1"/>
      <c r="TPN343" s="1"/>
      <c r="TPO343" s="1"/>
      <c r="TPP343" s="1"/>
      <c r="TPQ343" s="1"/>
      <c r="TPR343" s="1"/>
      <c r="TPS343" s="1"/>
      <c r="TPT343" s="1"/>
      <c r="TPU343" s="1"/>
      <c r="TPV343" s="1"/>
      <c r="TPW343" s="1"/>
      <c r="TPX343" s="1"/>
      <c r="TPY343" s="1"/>
      <c r="TPZ343" s="1"/>
      <c r="TQA343" s="1"/>
      <c r="TQB343" s="1"/>
      <c r="TQC343" s="1"/>
      <c r="TQD343" s="1"/>
      <c r="TQE343" s="1"/>
      <c r="TQF343" s="1"/>
      <c r="TQG343" s="1"/>
      <c r="TQH343" s="1"/>
      <c r="TQI343" s="1"/>
      <c r="TQJ343" s="1"/>
      <c r="TQK343" s="1"/>
      <c r="TQL343" s="1"/>
      <c r="TQM343" s="1"/>
      <c r="TQN343" s="1"/>
      <c r="TQO343" s="1"/>
      <c r="TQP343" s="1"/>
      <c r="TQQ343" s="1"/>
      <c r="TQR343" s="1"/>
      <c r="TQS343" s="1"/>
      <c r="TQT343" s="1"/>
      <c r="TQU343" s="1"/>
      <c r="TQV343" s="1"/>
      <c r="TQW343" s="1"/>
      <c r="TQX343" s="1"/>
      <c r="TQY343" s="1"/>
      <c r="TQZ343" s="1"/>
      <c r="TRA343" s="1"/>
      <c r="TRB343" s="1"/>
      <c r="TRC343" s="1"/>
      <c r="TRD343" s="1"/>
      <c r="TRE343" s="1"/>
      <c r="TRF343" s="1"/>
      <c r="TRG343" s="1"/>
      <c r="TRH343" s="1"/>
      <c r="TRI343" s="1"/>
      <c r="TRJ343" s="1"/>
      <c r="TRK343" s="1"/>
      <c r="TRL343" s="1"/>
      <c r="TRM343" s="1"/>
      <c r="TRN343" s="1"/>
      <c r="TRO343" s="1"/>
      <c r="TRP343" s="1"/>
      <c r="TRQ343" s="1"/>
      <c r="TRR343" s="1"/>
      <c r="TRS343" s="1"/>
      <c r="TRT343" s="1"/>
      <c r="TRU343" s="1"/>
      <c r="TRV343" s="1"/>
      <c r="TRW343" s="1"/>
      <c r="TRX343" s="1"/>
      <c r="TRY343" s="1"/>
      <c r="TRZ343" s="1"/>
      <c r="TSA343" s="1"/>
      <c r="TSB343" s="1"/>
      <c r="TSC343" s="1"/>
      <c r="TSD343" s="1"/>
      <c r="TSE343" s="1"/>
      <c r="TSF343" s="1"/>
      <c r="TSG343" s="1"/>
      <c r="TSH343" s="1"/>
      <c r="TSI343" s="1"/>
      <c r="TSJ343" s="1"/>
      <c r="TSK343" s="1"/>
      <c r="TSL343" s="1"/>
      <c r="TSM343" s="1"/>
      <c r="TSN343" s="1"/>
      <c r="TSO343" s="1"/>
      <c r="TSP343" s="1"/>
      <c r="TSQ343" s="1"/>
      <c r="TSR343" s="1"/>
      <c r="TSS343" s="1"/>
      <c r="TST343" s="1"/>
      <c r="TSU343" s="1"/>
      <c r="TSV343" s="1"/>
      <c r="TSW343" s="1"/>
      <c r="TSX343" s="1"/>
      <c r="TSY343" s="1"/>
      <c r="TSZ343" s="1"/>
      <c r="TTA343" s="1"/>
      <c r="TTB343" s="1"/>
      <c r="TTC343" s="1"/>
      <c r="TTD343" s="1"/>
      <c r="TTE343" s="1"/>
      <c r="TTF343" s="1"/>
      <c r="TTG343" s="1"/>
      <c r="TTH343" s="1"/>
      <c r="TTI343" s="1"/>
      <c r="TTJ343" s="1"/>
      <c r="TTK343" s="1"/>
      <c r="TTL343" s="1"/>
      <c r="TTM343" s="1"/>
      <c r="TTN343" s="1"/>
      <c r="TTO343" s="1"/>
      <c r="TTP343" s="1"/>
      <c r="TTQ343" s="1"/>
      <c r="TTR343" s="1"/>
      <c r="TTS343" s="1"/>
      <c r="TTT343" s="1"/>
      <c r="TTU343" s="1"/>
      <c r="TTV343" s="1"/>
      <c r="TTW343" s="1"/>
      <c r="TTX343" s="1"/>
      <c r="TTY343" s="1"/>
      <c r="TTZ343" s="1"/>
      <c r="TUA343" s="1"/>
      <c r="TUB343" s="1"/>
      <c r="TUC343" s="1"/>
      <c r="TUD343" s="1"/>
      <c r="TUE343" s="1"/>
      <c r="TUF343" s="1"/>
      <c r="TUG343" s="1"/>
      <c r="TUH343" s="1"/>
      <c r="TUI343" s="1"/>
      <c r="TUJ343" s="1"/>
      <c r="TUK343" s="1"/>
      <c r="TUL343" s="1"/>
      <c r="TUM343" s="1"/>
      <c r="TUN343" s="1"/>
      <c r="TUO343" s="1"/>
      <c r="TUP343" s="1"/>
      <c r="TUQ343" s="1"/>
      <c r="TUR343" s="1"/>
      <c r="TUS343" s="1"/>
      <c r="TUT343" s="1"/>
      <c r="TUU343" s="1"/>
      <c r="TUV343" s="1"/>
      <c r="TUW343" s="1"/>
      <c r="TUX343" s="1"/>
      <c r="TUY343" s="1"/>
      <c r="TUZ343" s="1"/>
      <c r="TVA343" s="1"/>
      <c r="TVB343" s="1"/>
      <c r="TVC343" s="1"/>
      <c r="TVD343" s="1"/>
      <c r="TVE343" s="1"/>
      <c r="TVF343" s="1"/>
      <c r="TVG343" s="1"/>
      <c r="TVH343" s="1"/>
      <c r="TVI343" s="1"/>
      <c r="TVJ343" s="1"/>
      <c r="TVK343" s="1"/>
      <c r="TVL343" s="1"/>
      <c r="TVM343" s="1"/>
      <c r="TVN343" s="1"/>
      <c r="TVO343" s="1"/>
      <c r="TVP343" s="1"/>
      <c r="TVQ343" s="1"/>
      <c r="TVR343" s="1"/>
      <c r="TVS343" s="1"/>
      <c r="TVT343" s="1"/>
      <c r="TVU343" s="1"/>
      <c r="TVV343" s="1"/>
      <c r="TVW343" s="1"/>
      <c r="TVX343" s="1"/>
      <c r="TVY343" s="1"/>
      <c r="TVZ343" s="1"/>
      <c r="TWA343" s="1"/>
      <c r="TWB343" s="1"/>
      <c r="TWC343" s="1"/>
      <c r="TWD343" s="1"/>
      <c r="TWE343" s="1"/>
      <c r="TWF343" s="1"/>
      <c r="TWG343" s="1"/>
      <c r="TWH343" s="1"/>
      <c r="TWI343" s="1"/>
      <c r="TWJ343" s="1"/>
      <c r="TWK343" s="1"/>
      <c r="TWL343" s="1"/>
      <c r="TWM343" s="1"/>
      <c r="TWN343" s="1"/>
      <c r="TWO343" s="1"/>
      <c r="TWP343" s="1"/>
      <c r="TWQ343" s="1"/>
      <c r="TWR343" s="1"/>
      <c r="TWS343" s="1"/>
      <c r="TWT343" s="1"/>
      <c r="TWU343" s="1"/>
      <c r="TWV343" s="1"/>
      <c r="TWW343" s="1"/>
      <c r="TWX343" s="1"/>
      <c r="TWY343" s="1"/>
      <c r="TWZ343" s="1"/>
      <c r="TXA343" s="1"/>
      <c r="TXB343" s="1"/>
      <c r="TXC343" s="1"/>
      <c r="TXD343" s="1"/>
      <c r="TXE343" s="1"/>
      <c r="TXF343" s="1"/>
      <c r="TXG343" s="1"/>
      <c r="TXH343" s="1"/>
      <c r="TXI343" s="1"/>
      <c r="TXJ343" s="1"/>
      <c r="TXK343" s="1"/>
      <c r="TXL343" s="1"/>
      <c r="TXM343" s="1"/>
      <c r="TXN343" s="1"/>
      <c r="TXO343" s="1"/>
      <c r="TXP343" s="1"/>
      <c r="TXQ343" s="1"/>
      <c r="TXR343" s="1"/>
      <c r="TXS343" s="1"/>
      <c r="TXT343" s="1"/>
      <c r="TXU343" s="1"/>
      <c r="TXV343" s="1"/>
      <c r="TXW343" s="1"/>
      <c r="TXX343" s="1"/>
      <c r="TXY343" s="1"/>
      <c r="TXZ343" s="1"/>
      <c r="TYA343" s="1"/>
      <c r="TYB343" s="1"/>
      <c r="TYC343" s="1"/>
      <c r="TYD343" s="1"/>
      <c r="TYE343" s="1"/>
      <c r="TYF343" s="1"/>
      <c r="TYG343" s="1"/>
      <c r="TYH343" s="1"/>
      <c r="TYI343" s="1"/>
      <c r="TYJ343" s="1"/>
      <c r="TYK343" s="1"/>
      <c r="TYL343" s="1"/>
      <c r="TYM343" s="1"/>
      <c r="TYN343" s="1"/>
      <c r="TYO343" s="1"/>
      <c r="TYP343" s="1"/>
      <c r="TYQ343" s="1"/>
      <c r="TYR343" s="1"/>
      <c r="TYS343" s="1"/>
      <c r="TYT343" s="1"/>
      <c r="TYU343" s="1"/>
      <c r="TYV343" s="1"/>
      <c r="TYW343" s="1"/>
      <c r="TYX343" s="1"/>
      <c r="TYY343" s="1"/>
      <c r="TYZ343" s="1"/>
      <c r="TZA343" s="1"/>
      <c r="TZB343" s="1"/>
      <c r="TZC343" s="1"/>
      <c r="TZD343" s="1"/>
      <c r="TZE343" s="1"/>
      <c r="TZF343" s="1"/>
      <c r="TZG343" s="1"/>
      <c r="TZH343" s="1"/>
      <c r="TZI343" s="1"/>
      <c r="TZJ343" s="1"/>
      <c r="TZK343" s="1"/>
      <c r="TZL343" s="1"/>
      <c r="TZM343" s="1"/>
      <c r="TZN343" s="1"/>
      <c r="TZO343" s="1"/>
      <c r="TZP343" s="1"/>
      <c r="TZQ343" s="1"/>
      <c r="TZR343" s="1"/>
      <c r="TZS343" s="1"/>
      <c r="TZT343" s="1"/>
      <c r="TZU343" s="1"/>
      <c r="TZV343" s="1"/>
      <c r="TZW343" s="1"/>
      <c r="TZX343" s="1"/>
      <c r="TZY343" s="1"/>
      <c r="TZZ343" s="1"/>
      <c r="UAA343" s="1"/>
      <c r="UAB343" s="1"/>
      <c r="UAC343" s="1"/>
      <c r="UAD343" s="1"/>
      <c r="UAE343" s="1"/>
      <c r="UAF343" s="1"/>
      <c r="UAG343" s="1"/>
      <c r="UAH343" s="1"/>
      <c r="UAI343" s="1"/>
      <c r="UAJ343" s="1"/>
      <c r="UAK343" s="1"/>
      <c r="UAL343" s="1"/>
      <c r="UAM343" s="1"/>
      <c r="UAN343" s="1"/>
      <c r="UAO343" s="1"/>
      <c r="UAP343" s="1"/>
      <c r="UAQ343" s="1"/>
      <c r="UAR343" s="1"/>
      <c r="UAS343" s="1"/>
      <c r="UAT343" s="1"/>
      <c r="UAU343" s="1"/>
      <c r="UAV343" s="1"/>
      <c r="UAW343" s="1"/>
      <c r="UAX343" s="1"/>
      <c r="UAY343" s="1"/>
      <c r="UAZ343" s="1"/>
      <c r="UBA343" s="1"/>
      <c r="UBB343" s="1"/>
      <c r="UBC343" s="1"/>
      <c r="UBD343" s="1"/>
      <c r="UBE343" s="1"/>
      <c r="UBF343" s="1"/>
      <c r="UBG343" s="1"/>
      <c r="UBH343" s="1"/>
      <c r="UBI343" s="1"/>
      <c r="UBJ343" s="1"/>
      <c r="UBK343" s="1"/>
      <c r="UBL343" s="1"/>
      <c r="UBM343" s="1"/>
      <c r="UBN343" s="1"/>
      <c r="UBO343" s="1"/>
      <c r="UBP343" s="1"/>
      <c r="UBQ343" s="1"/>
      <c r="UBR343" s="1"/>
      <c r="UBS343" s="1"/>
      <c r="UBT343" s="1"/>
      <c r="UBU343" s="1"/>
      <c r="UBV343" s="1"/>
      <c r="UBW343" s="1"/>
      <c r="UBX343" s="1"/>
      <c r="UBY343" s="1"/>
      <c r="UBZ343" s="1"/>
      <c r="UCA343" s="1"/>
      <c r="UCB343" s="1"/>
      <c r="UCC343" s="1"/>
      <c r="UCD343" s="1"/>
      <c r="UCE343" s="1"/>
      <c r="UCF343" s="1"/>
      <c r="UCG343" s="1"/>
      <c r="UCH343" s="1"/>
      <c r="UCI343" s="1"/>
      <c r="UCJ343" s="1"/>
      <c r="UCK343" s="1"/>
      <c r="UCL343" s="1"/>
      <c r="UCM343" s="1"/>
      <c r="UCN343" s="1"/>
      <c r="UCO343" s="1"/>
      <c r="UCP343" s="1"/>
      <c r="UCQ343" s="1"/>
      <c r="UCR343" s="1"/>
      <c r="UCS343" s="1"/>
      <c r="UCT343" s="1"/>
      <c r="UCU343" s="1"/>
      <c r="UCV343" s="1"/>
      <c r="UCW343" s="1"/>
      <c r="UCX343" s="1"/>
      <c r="UCY343" s="1"/>
      <c r="UCZ343" s="1"/>
      <c r="UDA343" s="1"/>
      <c r="UDB343" s="1"/>
      <c r="UDC343" s="1"/>
      <c r="UDD343" s="1"/>
      <c r="UDE343" s="1"/>
      <c r="UDF343" s="1"/>
      <c r="UDG343" s="1"/>
      <c r="UDH343" s="1"/>
      <c r="UDI343" s="1"/>
      <c r="UDJ343" s="1"/>
      <c r="UDK343" s="1"/>
      <c r="UDL343" s="1"/>
      <c r="UDM343" s="1"/>
      <c r="UDN343" s="1"/>
      <c r="UDO343" s="1"/>
      <c r="UDP343" s="1"/>
      <c r="UDQ343" s="1"/>
      <c r="UDR343" s="1"/>
      <c r="UDS343" s="1"/>
      <c r="UDT343" s="1"/>
      <c r="UDU343" s="1"/>
      <c r="UDV343" s="1"/>
      <c r="UDW343" s="1"/>
      <c r="UDX343" s="1"/>
      <c r="UDY343" s="1"/>
      <c r="UDZ343" s="1"/>
      <c r="UEA343" s="1"/>
      <c r="UEB343" s="1"/>
      <c r="UEC343" s="1"/>
      <c r="UED343" s="1"/>
      <c r="UEE343" s="1"/>
      <c r="UEF343" s="1"/>
      <c r="UEG343" s="1"/>
      <c r="UEH343" s="1"/>
      <c r="UEI343" s="1"/>
      <c r="UEJ343" s="1"/>
      <c r="UEK343" s="1"/>
      <c r="UEL343" s="1"/>
      <c r="UEM343" s="1"/>
      <c r="UEN343" s="1"/>
      <c r="UEO343" s="1"/>
      <c r="UEP343" s="1"/>
      <c r="UEQ343" s="1"/>
      <c r="UER343" s="1"/>
      <c r="UES343" s="1"/>
      <c r="UET343" s="1"/>
      <c r="UEU343" s="1"/>
      <c r="UEV343" s="1"/>
      <c r="UEW343" s="1"/>
      <c r="UEX343" s="1"/>
      <c r="UEY343" s="1"/>
      <c r="UEZ343" s="1"/>
      <c r="UFA343" s="1"/>
      <c r="UFB343" s="1"/>
      <c r="UFC343" s="1"/>
      <c r="UFD343" s="1"/>
      <c r="UFE343" s="1"/>
      <c r="UFF343" s="1"/>
      <c r="UFG343" s="1"/>
      <c r="UFH343" s="1"/>
      <c r="UFI343" s="1"/>
      <c r="UFJ343" s="1"/>
      <c r="UFK343" s="1"/>
      <c r="UFL343" s="1"/>
      <c r="UFM343" s="1"/>
      <c r="UFN343" s="1"/>
      <c r="UFO343" s="1"/>
      <c r="UFP343" s="1"/>
      <c r="UFQ343" s="1"/>
      <c r="UFR343" s="1"/>
      <c r="UFS343" s="1"/>
      <c r="UFT343" s="1"/>
      <c r="UFU343" s="1"/>
      <c r="UFV343" s="1"/>
      <c r="UFW343" s="1"/>
      <c r="UFX343" s="1"/>
      <c r="UFY343" s="1"/>
      <c r="UFZ343" s="1"/>
      <c r="UGA343" s="1"/>
      <c r="UGB343" s="1"/>
      <c r="UGC343" s="1"/>
      <c r="UGD343" s="1"/>
      <c r="UGE343" s="1"/>
      <c r="UGF343" s="1"/>
      <c r="UGG343" s="1"/>
      <c r="UGH343" s="1"/>
      <c r="UGI343" s="1"/>
      <c r="UGJ343" s="1"/>
      <c r="UGK343" s="1"/>
      <c r="UGL343" s="1"/>
      <c r="UGM343" s="1"/>
      <c r="UGN343" s="1"/>
      <c r="UGO343" s="1"/>
      <c r="UGP343" s="1"/>
      <c r="UGQ343" s="1"/>
      <c r="UGR343" s="1"/>
      <c r="UGS343" s="1"/>
      <c r="UGT343" s="1"/>
      <c r="UGU343" s="1"/>
      <c r="UGV343" s="1"/>
      <c r="UGW343" s="1"/>
      <c r="UGX343" s="1"/>
      <c r="UGY343" s="1"/>
      <c r="UGZ343" s="1"/>
      <c r="UHA343" s="1"/>
      <c r="UHB343" s="1"/>
      <c r="UHC343" s="1"/>
      <c r="UHD343" s="1"/>
      <c r="UHE343" s="1"/>
      <c r="UHF343" s="1"/>
      <c r="UHG343" s="1"/>
      <c r="UHH343" s="1"/>
      <c r="UHI343" s="1"/>
      <c r="UHJ343" s="1"/>
      <c r="UHK343" s="1"/>
      <c r="UHL343" s="1"/>
      <c r="UHM343" s="1"/>
      <c r="UHN343" s="1"/>
      <c r="UHO343" s="1"/>
      <c r="UHP343" s="1"/>
      <c r="UHQ343" s="1"/>
      <c r="UHR343" s="1"/>
      <c r="UHS343" s="1"/>
      <c r="UHT343" s="1"/>
      <c r="UHU343" s="1"/>
      <c r="UHV343" s="1"/>
      <c r="UHW343" s="1"/>
      <c r="UHX343" s="1"/>
      <c r="UHY343" s="1"/>
      <c r="UHZ343" s="1"/>
      <c r="UIA343" s="1"/>
      <c r="UIB343" s="1"/>
      <c r="UIC343" s="1"/>
      <c r="UID343" s="1"/>
      <c r="UIE343" s="1"/>
      <c r="UIF343" s="1"/>
      <c r="UIG343" s="1"/>
      <c r="UIH343" s="1"/>
      <c r="UII343" s="1"/>
      <c r="UIJ343" s="1"/>
      <c r="UIK343" s="1"/>
      <c r="UIL343" s="1"/>
      <c r="UIM343" s="1"/>
      <c r="UIN343" s="1"/>
      <c r="UIO343" s="1"/>
      <c r="UIP343" s="1"/>
      <c r="UIQ343" s="1"/>
      <c r="UIR343" s="1"/>
      <c r="UIS343" s="1"/>
      <c r="UIT343" s="1"/>
      <c r="UIU343" s="1"/>
      <c r="UIV343" s="1"/>
      <c r="UIW343" s="1"/>
      <c r="UIX343" s="1"/>
      <c r="UIY343" s="1"/>
      <c r="UIZ343" s="1"/>
      <c r="UJA343" s="1"/>
      <c r="UJB343" s="1"/>
      <c r="UJC343" s="1"/>
      <c r="UJD343" s="1"/>
      <c r="UJE343" s="1"/>
      <c r="UJF343" s="1"/>
      <c r="UJG343" s="1"/>
      <c r="UJH343" s="1"/>
      <c r="UJI343" s="1"/>
      <c r="UJJ343" s="1"/>
      <c r="UJK343" s="1"/>
      <c r="UJL343" s="1"/>
      <c r="UJM343" s="1"/>
      <c r="UJN343" s="1"/>
      <c r="UJO343" s="1"/>
      <c r="UJP343" s="1"/>
      <c r="UJQ343" s="1"/>
      <c r="UJR343" s="1"/>
      <c r="UJS343" s="1"/>
      <c r="UJT343" s="1"/>
      <c r="UJU343" s="1"/>
      <c r="UJV343" s="1"/>
      <c r="UJW343" s="1"/>
      <c r="UJX343" s="1"/>
      <c r="UJY343" s="1"/>
      <c r="UJZ343" s="1"/>
      <c r="UKA343" s="1"/>
      <c r="UKB343" s="1"/>
      <c r="UKC343" s="1"/>
      <c r="UKD343" s="1"/>
      <c r="UKE343" s="1"/>
      <c r="UKF343" s="1"/>
      <c r="UKG343" s="1"/>
      <c r="UKH343" s="1"/>
      <c r="UKI343" s="1"/>
      <c r="UKJ343" s="1"/>
      <c r="UKK343" s="1"/>
      <c r="UKL343" s="1"/>
      <c r="UKM343" s="1"/>
      <c r="UKN343" s="1"/>
      <c r="UKO343" s="1"/>
      <c r="UKP343" s="1"/>
      <c r="UKQ343" s="1"/>
      <c r="UKR343" s="1"/>
      <c r="UKS343" s="1"/>
      <c r="UKT343" s="1"/>
      <c r="UKU343" s="1"/>
      <c r="UKV343" s="1"/>
      <c r="UKW343" s="1"/>
      <c r="UKX343" s="1"/>
      <c r="UKY343" s="1"/>
      <c r="UKZ343" s="1"/>
      <c r="ULA343" s="1"/>
      <c r="ULB343" s="1"/>
      <c r="ULC343" s="1"/>
      <c r="ULD343" s="1"/>
      <c r="ULE343" s="1"/>
      <c r="ULF343" s="1"/>
      <c r="ULG343" s="1"/>
      <c r="ULH343" s="1"/>
      <c r="ULI343" s="1"/>
      <c r="ULJ343" s="1"/>
      <c r="ULK343" s="1"/>
      <c r="ULL343" s="1"/>
      <c r="ULM343" s="1"/>
      <c r="ULN343" s="1"/>
      <c r="ULO343" s="1"/>
      <c r="ULP343" s="1"/>
      <c r="ULQ343" s="1"/>
      <c r="ULR343" s="1"/>
      <c r="ULS343" s="1"/>
      <c r="ULT343" s="1"/>
      <c r="ULU343" s="1"/>
      <c r="ULV343" s="1"/>
      <c r="ULW343" s="1"/>
      <c r="ULX343" s="1"/>
      <c r="ULY343" s="1"/>
      <c r="ULZ343" s="1"/>
      <c r="UMA343" s="1"/>
      <c r="UMB343" s="1"/>
      <c r="UMC343" s="1"/>
      <c r="UMD343" s="1"/>
      <c r="UME343" s="1"/>
      <c r="UMF343" s="1"/>
      <c r="UMG343" s="1"/>
      <c r="UMH343" s="1"/>
      <c r="UMI343" s="1"/>
      <c r="UMJ343" s="1"/>
      <c r="UMK343" s="1"/>
      <c r="UML343" s="1"/>
      <c r="UMM343" s="1"/>
      <c r="UMN343" s="1"/>
      <c r="UMO343" s="1"/>
      <c r="UMP343" s="1"/>
      <c r="UMQ343" s="1"/>
      <c r="UMR343" s="1"/>
      <c r="UMS343" s="1"/>
      <c r="UMT343" s="1"/>
      <c r="UMU343" s="1"/>
      <c r="UMV343" s="1"/>
      <c r="UMW343" s="1"/>
      <c r="UMX343" s="1"/>
      <c r="UMY343" s="1"/>
      <c r="UMZ343" s="1"/>
      <c r="UNA343" s="1"/>
      <c r="UNB343" s="1"/>
      <c r="UNC343" s="1"/>
      <c r="UND343" s="1"/>
      <c r="UNE343" s="1"/>
      <c r="UNF343" s="1"/>
      <c r="UNG343" s="1"/>
      <c r="UNH343" s="1"/>
      <c r="UNI343" s="1"/>
      <c r="UNJ343" s="1"/>
      <c r="UNK343" s="1"/>
      <c r="UNL343" s="1"/>
      <c r="UNM343" s="1"/>
      <c r="UNN343" s="1"/>
      <c r="UNO343" s="1"/>
      <c r="UNP343" s="1"/>
      <c r="UNQ343" s="1"/>
      <c r="UNR343" s="1"/>
      <c r="UNS343" s="1"/>
      <c r="UNT343" s="1"/>
      <c r="UNU343" s="1"/>
      <c r="UNV343" s="1"/>
      <c r="UNW343" s="1"/>
      <c r="UNX343" s="1"/>
      <c r="UNY343" s="1"/>
      <c r="UNZ343" s="1"/>
      <c r="UOA343" s="1"/>
      <c r="UOB343" s="1"/>
      <c r="UOC343" s="1"/>
      <c r="UOD343" s="1"/>
      <c r="UOE343" s="1"/>
      <c r="UOF343" s="1"/>
      <c r="UOG343" s="1"/>
      <c r="UOH343" s="1"/>
      <c r="UOI343" s="1"/>
      <c r="UOJ343" s="1"/>
      <c r="UOK343" s="1"/>
      <c r="UOL343" s="1"/>
      <c r="UOM343" s="1"/>
      <c r="UON343" s="1"/>
      <c r="UOO343" s="1"/>
      <c r="UOP343" s="1"/>
      <c r="UOQ343" s="1"/>
      <c r="UOR343" s="1"/>
      <c r="UOS343" s="1"/>
      <c r="UOT343" s="1"/>
      <c r="UOU343" s="1"/>
      <c r="UOV343" s="1"/>
      <c r="UOW343" s="1"/>
      <c r="UOX343" s="1"/>
      <c r="UOY343" s="1"/>
      <c r="UOZ343" s="1"/>
      <c r="UPA343" s="1"/>
      <c r="UPB343" s="1"/>
      <c r="UPC343" s="1"/>
      <c r="UPD343" s="1"/>
      <c r="UPE343" s="1"/>
      <c r="UPF343" s="1"/>
      <c r="UPG343" s="1"/>
      <c r="UPH343" s="1"/>
      <c r="UPI343" s="1"/>
      <c r="UPJ343" s="1"/>
      <c r="UPK343" s="1"/>
      <c r="UPL343" s="1"/>
      <c r="UPM343" s="1"/>
      <c r="UPN343" s="1"/>
      <c r="UPO343" s="1"/>
      <c r="UPP343" s="1"/>
      <c r="UPQ343" s="1"/>
      <c r="UPR343" s="1"/>
      <c r="UPS343" s="1"/>
      <c r="UPT343" s="1"/>
      <c r="UPU343" s="1"/>
      <c r="UPV343" s="1"/>
      <c r="UPW343" s="1"/>
      <c r="UPX343" s="1"/>
      <c r="UPY343" s="1"/>
      <c r="UPZ343" s="1"/>
      <c r="UQA343" s="1"/>
      <c r="UQB343" s="1"/>
      <c r="UQC343" s="1"/>
      <c r="UQD343" s="1"/>
      <c r="UQE343" s="1"/>
      <c r="UQF343" s="1"/>
      <c r="UQG343" s="1"/>
      <c r="UQH343" s="1"/>
      <c r="UQI343" s="1"/>
      <c r="UQJ343" s="1"/>
      <c r="UQK343" s="1"/>
      <c r="UQL343" s="1"/>
      <c r="UQM343" s="1"/>
      <c r="UQN343" s="1"/>
      <c r="UQO343" s="1"/>
      <c r="UQP343" s="1"/>
      <c r="UQQ343" s="1"/>
      <c r="UQR343" s="1"/>
      <c r="UQS343" s="1"/>
      <c r="UQT343" s="1"/>
      <c r="UQU343" s="1"/>
      <c r="UQV343" s="1"/>
      <c r="UQW343" s="1"/>
      <c r="UQX343" s="1"/>
      <c r="UQY343" s="1"/>
      <c r="UQZ343" s="1"/>
      <c r="URA343" s="1"/>
      <c r="URB343" s="1"/>
      <c r="URC343" s="1"/>
      <c r="URD343" s="1"/>
      <c r="URE343" s="1"/>
      <c r="URF343" s="1"/>
      <c r="URG343" s="1"/>
      <c r="URH343" s="1"/>
      <c r="URI343" s="1"/>
      <c r="URJ343" s="1"/>
      <c r="URK343" s="1"/>
      <c r="URL343" s="1"/>
      <c r="URM343" s="1"/>
      <c r="URN343" s="1"/>
      <c r="URO343" s="1"/>
      <c r="URP343" s="1"/>
      <c r="URQ343" s="1"/>
      <c r="URR343" s="1"/>
      <c r="URS343" s="1"/>
      <c r="URT343" s="1"/>
      <c r="URU343" s="1"/>
      <c r="URV343" s="1"/>
      <c r="URW343" s="1"/>
      <c r="URX343" s="1"/>
      <c r="URY343" s="1"/>
      <c r="URZ343" s="1"/>
      <c r="USA343" s="1"/>
      <c r="USB343" s="1"/>
      <c r="USC343" s="1"/>
      <c r="USD343" s="1"/>
      <c r="USE343" s="1"/>
      <c r="USF343" s="1"/>
      <c r="USG343" s="1"/>
      <c r="USH343" s="1"/>
      <c r="USI343" s="1"/>
      <c r="USJ343" s="1"/>
      <c r="USK343" s="1"/>
      <c r="USL343" s="1"/>
      <c r="USM343" s="1"/>
      <c r="USN343" s="1"/>
      <c r="USO343" s="1"/>
      <c r="USP343" s="1"/>
      <c r="USQ343" s="1"/>
      <c r="USR343" s="1"/>
      <c r="USS343" s="1"/>
      <c r="UST343" s="1"/>
      <c r="USU343" s="1"/>
      <c r="USV343" s="1"/>
      <c r="USW343" s="1"/>
      <c r="USX343" s="1"/>
      <c r="USY343" s="1"/>
      <c r="USZ343" s="1"/>
      <c r="UTA343" s="1"/>
      <c r="UTB343" s="1"/>
      <c r="UTC343" s="1"/>
      <c r="UTD343" s="1"/>
      <c r="UTE343" s="1"/>
      <c r="UTF343" s="1"/>
      <c r="UTG343" s="1"/>
      <c r="UTH343" s="1"/>
      <c r="UTI343" s="1"/>
      <c r="UTJ343" s="1"/>
      <c r="UTK343" s="1"/>
      <c r="UTL343" s="1"/>
      <c r="UTM343" s="1"/>
      <c r="UTN343" s="1"/>
      <c r="UTO343" s="1"/>
      <c r="UTP343" s="1"/>
      <c r="UTQ343" s="1"/>
      <c r="UTR343" s="1"/>
      <c r="UTS343" s="1"/>
      <c r="UTT343" s="1"/>
      <c r="UTU343" s="1"/>
      <c r="UTV343" s="1"/>
      <c r="UTW343" s="1"/>
      <c r="UTX343" s="1"/>
      <c r="UTY343" s="1"/>
      <c r="UTZ343" s="1"/>
      <c r="UUA343" s="1"/>
      <c r="UUB343" s="1"/>
      <c r="UUC343" s="1"/>
      <c r="UUD343" s="1"/>
      <c r="UUE343" s="1"/>
      <c r="UUF343" s="1"/>
      <c r="UUG343" s="1"/>
      <c r="UUH343" s="1"/>
      <c r="UUI343" s="1"/>
      <c r="UUJ343" s="1"/>
      <c r="UUK343" s="1"/>
      <c r="UUL343" s="1"/>
      <c r="UUM343" s="1"/>
      <c r="UUN343" s="1"/>
      <c r="UUO343" s="1"/>
      <c r="UUP343" s="1"/>
      <c r="UUQ343" s="1"/>
      <c r="UUR343" s="1"/>
      <c r="UUS343" s="1"/>
      <c r="UUT343" s="1"/>
      <c r="UUU343" s="1"/>
      <c r="UUV343" s="1"/>
      <c r="UUW343" s="1"/>
      <c r="UUX343" s="1"/>
      <c r="UUY343" s="1"/>
      <c r="UUZ343" s="1"/>
      <c r="UVA343" s="1"/>
      <c r="UVB343" s="1"/>
      <c r="UVC343" s="1"/>
      <c r="UVD343" s="1"/>
      <c r="UVE343" s="1"/>
      <c r="UVF343" s="1"/>
      <c r="UVG343" s="1"/>
      <c r="UVH343" s="1"/>
      <c r="UVI343" s="1"/>
      <c r="UVJ343" s="1"/>
      <c r="UVK343" s="1"/>
      <c r="UVL343" s="1"/>
      <c r="UVM343" s="1"/>
      <c r="UVN343" s="1"/>
      <c r="UVO343" s="1"/>
      <c r="UVP343" s="1"/>
      <c r="UVQ343" s="1"/>
      <c r="UVR343" s="1"/>
      <c r="UVS343" s="1"/>
      <c r="UVT343" s="1"/>
      <c r="UVU343" s="1"/>
      <c r="UVV343" s="1"/>
      <c r="UVW343" s="1"/>
      <c r="UVX343" s="1"/>
      <c r="UVY343" s="1"/>
      <c r="UVZ343" s="1"/>
      <c r="UWA343" s="1"/>
      <c r="UWB343" s="1"/>
      <c r="UWC343" s="1"/>
      <c r="UWD343" s="1"/>
      <c r="UWE343" s="1"/>
      <c r="UWF343" s="1"/>
      <c r="UWG343" s="1"/>
      <c r="UWH343" s="1"/>
      <c r="UWI343" s="1"/>
      <c r="UWJ343" s="1"/>
      <c r="UWK343" s="1"/>
      <c r="UWL343" s="1"/>
      <c r="UWM343" s="1"/>
      <c r="UWN343" s="1"/>
      <c r="UWO343" s="1"/>
      <c r="UWP343" s="1"/>
      <c r="UWQ343" s="1"/>
      <c r="UWR343" s="1"/>
      <c r="UWS343" s="1"/>
      <c r="UWT343" s="1"/>
      <c r="UWU343" s="1"/>
      <c r="UWV343" s="1"/>
      <c r="UWW343" s="1"/>
      <c r="UWX343" s="1"/>
      <c r="UWY343" s="1"/>
      <c r="UWZ343" s="1"/>
      <c r="UXA343" s="1"/>
      <c r="UXB343" s="1"/>
      <c r="UXC343" s="1"/>
      <c r="UXD343" s="1"/>
      <c r="UXE343" s="1"/>
      <c r="UXF343" s="1"/>
      <c r="UXG343" s="1"/>
      <c r="UXH343" s="1"/>
      <c r="UXI343" s="1"/>
      <c r="UXJ343" s="1"/>
      <c r="UXK343" s="1"/>
      <c r="UXL343" s="1"/>
      <c r="UXM343" s="1"/>
      <c r="UXN343" s="1"/>
      <c r="UXO343" s="1"/>
      <c r="UXP343" s="1"/>
      <c r="UXQ343" s="1"/>
      <c r="UXR343" s="1"/>
      <c r="UXS343" s="1"/>
      <c r="UXT343" s="1"/>
      <c r="UXU343" s="1"/>
      <c r="UXV343" s="1"/>
      <c r="UXW343" s="1"/>
      <c r="UXX343" s="1"/>
      <c r="UXY343" s="1"/>
      <c r="UXZ343" s="1"/>
      <c r="UYA343" s="1"/>
      <c r="UYB343" s="1"/>
      <c r="UYC343" s="1"/>
      <c r="UYD343" s="1"/>
      <c r="UYE343" s="1"/>
      <c r="UYF343" s="1"/>
      <c r="UYG343" s="1"/>
      <c r="UYH343" s="1"/>
      <c r="UYI343" s="1"/>
      <c r="UYJ343" s="1"/>
      <c r="UYK343" s="1"/>
      <c r="UYL343" s="1"/>
      <c r="UYM343" s="1"/>
      <c r="UYN343" s="1"/>
      <c r="UYO343" s="1"/>
      <c r="UYP343" s="1"/>
      <c r="UYQ343" s="1"/>
      <c r="UYR343" s="1"/>
      <c r="UYS343" s="1"/>
      <c r="UYT343" s="1"/>
      <c r="UYU343" s="1"/>
      <c r="UYV343" s="1"/>
      <c r="UYW343" s="1"/>
      <c r="UYX343" s="1"/>
      <c r="UYY343" s="1"/>
      <c r="UYZ343" s="1"/>
      <c r="UZA343" s="1"/>
      <c r="UZB343" s="1"/>
      <c r="UZC343" s="1"/>
      <c r="UZD343" s="1"/>
      <c r="UZE343" s="1"/>
      <c r="UZF343" s="1"/>
      <c r="UZG343" s="1"/>
      <c r="UZH343" s="1"/>
      <c r="UZI343" s="1"/>
      <c r="UZJ343" s="1"/>
      <c r="UZK343" s="1"/>
      <c r="UZL343" s="1"/>
      <c r="UZM343" s="1"/>
      <c r="UZN343" s="1"/>
      <c r="UZO343" s="1"/>
      <c r="UZP343" s="1"/>
      <c r="UZQ343" s="1"/>
      <c r="UZR343" s="1"/>
      <c r="UZS343" s="1"/>
      <c r="UZT343" s="1"/>
      <c r="UZU343" s="1"/>
      <c r="UZV343" s="1"/>
      <c r="UZW343" s="1"/>
      <c r="UZX343" s="1"/>
      <c r="UZY343" s="1"/>
      <c r="UZZ343" s="1"/>
      <c r="VAA343" s="1"/>
      <c r="VAB343" s="1"/>
      <c r="VAC343" s="1"/>
      <c r="VAD343" s="1"/>
      <c r="VAE343" s="1"/>
      <c r="VAF343" s="1"/>
      <c r="VAG343" s="1"/>
      <c r="VAH343" s="1"/>
      <c r="VAI343" s="1"/>
      <c r="VAJ343" s="1"/>
      <c r="VAK343" s="1"/>
      <c r="VAL343" s="1"/>
      <c r="VAM343" s="1"/>
      <c r="VAN343" s="1"/>
      <c r="VAO343" s="1"/>
      <c r="VAP343" s="1"/>
      <c r="VAQ343" s="1"/>
      <c r="VAR343" s="1"/>
      <c r="VAS343" s="1"/>
      <c r="VAT343" s="1"/>
      <c r="VAU343" s="1"/>
      <c r="VAV343" s="1"/>
      <c r="VAW343" s="1"/>
      <c r="VAX343" s="1"/>
      <c r="VAY343" s="1"/>
      <c r="VAZ343" s="1"/>
      <c r="VBA343" s="1"/>
      <c r="VBB343" s="1"/>
      <c r="VBC343" s="1"/>
      <c r="VBD343" s="1"/>
      <c r="VBE343" s="1"/>
      <c r="VBF343" s="1"/>
      <c r="VBG343" s="1"/>
      <c r="VBH343" s="1"/>
      <c r="VBI343" s="1"/>
      <c r="VBJ343" s="1"/>
      <c r="VBK343" s="1"/>
      <c r="VBL343" s="1"/>
      <c r="VBM343" s="1"/>
      <c r="VBN343" s="1"/>
      <c r="VBO343" s="1"/>
      <c r="VBP343" s="1"/>
      <c r="VBQ343" s="1"/>
      <c r="VBR343" s="1"/>
      <c r="VBS343" s="1"/>
      <c r="VBT343" s="1"/>
      <c r="VBU343" s="1"/>
      <c r="VBV343" s="1"/>
      <c r="VBW343" s="1"/>
      <c r="VBX343" s="1"/>
      <c r="VBY343" s="1"/>
      <c r="VBZ343" s="1"/>
      <c r="VCA343" s="1"/>
      <c r="VCB343" s="1"/>
      <c r="VCC343" s="1"/>
      <c r="VCD343" s="1"/>
      <c r="VCE343" s="1"/>
      <c r="VCF343" s="1"/>
      <c r="VCG343" s="1"/>
      <c r="VCH343" s="1"/>
      <c r="VCI343" s="1"/>
      <c r="VCJ343" s="1"/>
      <c r="VCK343" s="1"/>
      <c r="VCL343" s="1"/>
      <c r="VCM343" s="1"/>
      <c r="VCN343" s="1"/>
      <c r="VCO343" s="1"/>
      <c r="VCP343" s="1"/>
      <c r="VCQ343" s="1"/>
      <c r="VCR343" s="1"/>
      <c r="VCS343" s="1"/>
      <c r="VCT343" s="1"/>
      <c r="VCU343" s="1"/>
      <c r="VCV343" s="1"/>
      <c r="VCW343" s="1"/>
      <c r="VCX343" s="1"/>
      <c r="VCY343" s="1"/>
      <c r="VCZ343" s="1"/>
      <c r="VDA343" s="1"/>
      <c r="VDB343" s="1"/>
      <c r="VDC343" s="1"/>
      <c r="VDD343" s="1"/>
      <c r="VDE343" s="1"/>
      <c r="VDF343" s="1"/>
      <c r="VDG343" s="1"/>
      <c r="VDH343" s="1"/>
      <c r="VDI343" s="1"/>
      <c r="VDJ343" s="1"/>
      <c r="VDK343" s="1"/>
      <c r="VDL343" s="1"/>
      <c r="VDM343" s="1"/>
      <c r="VDN343" s="1"/>
      <c r="VDO343" s="1"/>
      <c r="VDP343" s="1"/>
      <c r="VDQ343" s="1"/>
      <c r="VDR343" s="1"/>
      <c r="VDS343" s="1"/>
      <c r="VDT343" s="1"/>
      <c r="VDU343" s="1"/>
      <c r="VDV343" s="1"/>
      <c r="VDW343" s="1"/>
      <c r="VDX343" s="1"/>
      <c r="VDY343" s="1"/>
      <c r="VDZ343" s="1"/>
      <c r="VEA343" s="1"/>
      <c r="VEB343" s="1"/>
      <c r="VEC343" s="1"/>
      <c r="VED343" s="1"/>
      <c r="VEE343" s="1"/>
      <c r="VEF343" s="1"/>
      <c r="VEG343" s="1"/>
      <c r="VEH343" s="1"/>
      <c r="VEI343" s="1"/>
      <c r="VEJ343" s="1"/>
      <c r="VEK343" s="1"/>
      <c r="VEL343" s="1"/>
      <c r="VEM343" s="1"/>
      <c r="VEN343" s="1"/>
      <c r="VEO343" s="1"/>
      <c r="VEP343" s="1"/>
      <c r="VEQ343" s="1"/>
      <c r="VER343" s="1"/>
      <c r="VES343" s="1"/>
      <c r="VET343" s="1"/>
      <c r="VEU343" s="1"/>
      <c r="VEV343" s="1"/>
      <c r="VEW343" s="1"/>
      <c r="VEX343" s="1"/>
      <c r="VEY343" s="1"/>
      <c r="VEZ343" s="1"/>
      <c r="VFA343" s="1"/>
      <c r="VFB343" s="1"/>
      <c r="VFC343" s="1"/>
      <c r="VFD343" s="1"/>
      <c r="VFE343" s="1"/>
      <c r="VFF343" s="1"/>
      <c r="VFG343" s="1"/>
      <c r="VFH343" s="1"/>
      <c r="VFI343" s="1"/>
      <c r="VFJ343" s="1"/>
      <c r="VFK343" s="1"/>
      <c r="VFL343" s="1"/>
      <c r="VFM343" s="1"/>
      <c r="VFN343" s="1"/>
      <c r="VFO343" s="1"/>
      <c r="VFP343" s="1"/>
      <c r="VFQ343" s="1"/>
      <c r="VFR343" s="1"/>
      <c r="VFS343" s="1"/>
      <c r="VFT343" s="1"/>
      <c r="VFU343" s="1"/>
      <c r="VFV343" s="1"/>
      <c r="VFW343" s="1"/>
      <c r="VFX343" s="1"/>
      <c r="VFY343" s="1"/>
      <c r="VFZ343" s="1"/>
      <c r="VGA343" s="1"/>
      <c r="VGB343" s="1"/>
      <c r="VGC343" s="1"/>
      <c r="VGD343" s="1"/>
      <c r="VGE343" s="1"/>
      <c r="VGF343" s="1"/>
      <c r="VGG343" s="1"/>
      <c r="VGH343" s="1"/>
      <c r="VGI343" s="1"/>
      <c r="VGJ343" s="1"/>
      <c r="VGK343" s="1"/>
      <c r="VGL343" s="1"/>
      <c r="VGM343" s="1"/>
      <c r="VGN343" s="1"/>
      <c r="VGO343" s="1"/>
      <c r="VGP343" s="1"/>
      <c r="VGQ343" s="1"/>
      <c r="VGR343" s="1"/>
      <c r="VGS343" s="1"/>
      <c r="VGT343" s="1"/>
      <c r="VGU343" s="1"/>
      <c r="VGV343" s="1"/>
      <c r="VGW343" s="1"/>
      <c r="VGX343" s="1"/>
      <c r="VGY343" s="1"/>
      <c r="VGZ343" s="1"/>
      <c r="VHA343" s="1"/>
      <c r="VHB343" s="1"/>
      <c r="VHC343" s="1"/>
      <c r="VHD343" s="1"/>
      <c r="VHE343" s="1"/>
      <c r="VHF343" s="1"/>
      <c r="VHG343" s="1"/>
      <c r="VHH343" s="1"/>
      <c r="VHI343" s="1"/>
      <c r="VHJ343" s="1"/>
      <c r="VHK343" s="1"/>
      <c r="VHL343" s="1"/>
      <c r="VHM343" s="1"/>
      <c r="VHN343" s="1"/>
      <c r="VHO343" s="1"/>
      <c r="VHP343" s="1"/>
      <c r="VHQ343" s="1"/>
      <c r="VHR343" s="1"/>
      <c r="VHS343" s="1"/>
      <c r="VHT343" s="1"/>
      <c r="VHU343" s="1"/>
      <c r="VHV343" s="1"/>
      <c r="VHW343" s="1"/>
      <c r="VHX343" s="1"/>
      <c r="VHY343" s="1"/>
      <c r="VHZ343" s="1"/>
      <c r="VIA343" s="1"/>
      <c r="VIB343" s="1"/>
      <c r="VIC343" s="1"/>
      <c r="VID343" s="1"/>
      <c r="VIE343" s="1"/>
      <c r="VIF343" s="1"/>
      <c r="VIG343" s="1"/>
      <c r="VIH343" s="1"/>
      <c r="VII343" s="1"/>
      <c r="VIJ343" s="1"/>
      <c r="VIK343" s="1"/>
      <c r="VIL343" s="1"/>
      <c r="VIM343" s="1"/>
      <c r="VIN343" s="1"/>
      <c r="VIO343" s="1"/>
      <c r="VIP343" s="1"/>
      <c r="VIQ343" s="1"/>
      <c r="VIR343" s="1"/>
      <c r="VIS343" s="1"/>
      <c r="VIT343" s="1"/>
      <c r="VIU343" s="1"/>
      <c r="VIV343" s="1"/>
      <c r="VIW343" s="1"/>
      <c r="VIX343" s="1"/>
      <c r="VIY343" s="1"/>
      <c r="VIZ343" s="1"/>
      <c r="VJA343" s="1"/>
      <c r="VJB343" s="1"/>
      <c r="VJC343" s="1"/>
      <c r="VJD343" s="1"/>
      <c r="VJE343" s="1"/>
      <c r="VJF343" s="1"/>
      <c r="VJG343" s="1"/>
      <c r="VJH343" s="1"/>
      <c r="VJI343" s="1"/>
      <c r="VJJ343" s="1"/>
      <c r="VJK343" s="1"/>
      <c r="VJL343" s="1"/>
      <c r="VJM343" s="1"/>
      <c r="VJN343" s="1"/>
      <c r="VJO343" s="1"/>
      <c r="VJP343" s="1"/>
      <c r="VJQ343" s="1"/>
      <c r="VJR343" s="1"/>
      <c r="VJS343" s="1"/>
      <c r="VJT343" s="1"/>
      <c r="VJU343" s="1"/>
      <c r="VJV343" s="1"/>
      <c r="VJW343" s="1"/>
      <c r="VJX343" s="1"/>
      <c r="VJY343" s="1"/>
      <c r="VJZ343" s="1"/>
      <c r="VKA343" s="1"/>
      <c r="VKB343" s="1"/>
      <c r="VKC343" s="1"/>
      <c r="VKD343" s="1"/>
      <c r="VKE343" s="1"/>
      <c r="VKF343" s="1"/>
      <c r="VKG343" s="1"/>
      <c r="VKH343" s="1"/>
      <c r="VKI343" s="1"/>
      <c r="VKJ343" s="1"/>
      <c r="VKK343" s="1"/>
      <c r="VKL343" s="1"/>
      <c r="VKM343" s="1"/>
      <c r="VKN343" s="1"/>
      <c r="VKO343" s="1"/>
      <c r="VKP343" s="1"/>
      <c r="VKQ343" s="1"/>
      <c r="VKR343" s="1"/>
      <c r="VKS343" s="1"/>
      <c r="VKT343" s="1"/>
      <c r="VKU343" s="1"/>
      <c r="VKV343" s="1"/>
      <c r="VKW343" s="1"/>
      <c r="VKX343" s="1"/>
      <c r="VKY343" s="1"/>
      <c r="VKZ343" s="1"/>
      <c r="VLA343" s="1"/>
      <c r="VLB343" s="1"/>
      <c r="VLC343" s="1"/>
      <c r="VLD343" s="1"/>
      <c r="VLE343" s="1"/>
      <c r="VLF343" s="1"/>
      <c r="VLG343" s="1"/>
      <c r="VLH343" s="1"/>
      <c r="VLI343" s="1"/>
      <c r="VLJ343" s="1"/>
      <c r="VLK343" s="1"/>
      <c r="VLL343" s="1"/>
      <c r="VLM343" s="1"/>
      <c r="VLN343" s="1"/>
      <c r="VLO343" s="1"/>
      <c r="VLP343" s="1"/>
      <c r="VLQ343" s="1"/>
      <c r="VLR343" s="1"/>
      <c r="VLS343" s="1"/>
      <c r="VLT343" s="1"/>
      <c r="VLU343" s="1"/>
      <c r="VLV343" s="1"/>
      <c r="VLW343" s="1"/>
      <c r="VLX343" s="1"/>
      <c r="VLY343" s="1"/>
      <c r="VLZ343" s="1"/>
      <c r="VMA343" s="1"/>
      <c r="VMB343" s="1"/>
      <c r="VMC343" s="1"/>
      <c r="VMD343" s="1"/>
      <c r="VME343" s="1"/>
      <c r="VMF343" s="1"/>
      <c r="VMG343" s="1"/>
      <c r="VMH343" s="1"/>
      <c r="VMI343" s="1"/>
      <c r="VMJ343" s="1"/>
      <c r="VMK343" s="1"/>
      <c r="VML343" s="1"/>
      <c r="VMM343" s="1"/>
      <c r="VMN343" s="1"/>
      <c r="VMO343" s="1"/>
      <c r="VMP343" s="1"/>
      <c r="VMQ343" s="1"/>
      <c r="VMR343" s="1"/>
      <c r="VMS343" s="1"/>
      <c r="VMT343" s="1"/>
      <c r="VMU343" s="1"/>
      <c r="VMV343" s="1"/>
      <c r="VMW343" s="1"/>
      <c r="VMX343" s="1"/>
      <c r="VMY343" s="1"/>
      <c r="VMZ343" s="1"/>
      <c r="VNA343" s="1"/>
      <c r="VNB343" s="1"/>
      <c r="VNC343" s="1"/>
      <c r="VND343" s="1"/>
      <c r="VNE343" s="1"/>
      <c r="VNF343" s="1"/>
      <c r="VNG343" s="1"/>
      <c r="VNH343" s="1"/>
      <c r="VNI343" s="1"/>
      <c r="VNJ343" s="1"/>
      <c r="VNK343" s="1"/>
      <c r="VNL343" s="1"/>
      <c r="VNM343" s="1"/>
      <c r="VNN343" s="1"/>
      <c r="VNO343" s="1"/>
      <c r="VNP343" s="1"/>
      <c r="VNQ343" s="1"/>
      <c r="VNR343" s="1"/>
      <c r="VNS343" s="1"/>
      <c r="VNT343" s="1"/>
      <c r="VNU343" s="1"/>
      <c r="VNV343" s="1"/>
      <c r="VNW343" s="1"/>
      <c r="VNX343" s="1"/>
      <c r="VNY343" s="1"/>
      <c r="VNZ343" s="1"/>
      <c r="VOA343" s="1"/>
      <c r="VOB343" s="1"/>
      <c r="VOC343" s="1"/>
      <c r="VOD343" s="1"/>
      <c r="VOE343" s="1"/>
      <c r="VOF343" s="1"/>
      <c r="VOG343" s="1"/>
      <c r="VOH343" s="1"/>
      <c r="VOI343" s="1"/>
      <c r="VOJ343" s="1"/>
      <c r="VOK343" s="1"/>
      <c r="VOL343" s="1"/>
      <c r="VOM343" s="1"/>
      <c r="VON343" s="1"/>
      <c r="VOO343" s="1"/>
      <c r="VOP343" s="1"/>
      <c r="VOQ343" s="1"/>
      <c r="VOR343" s="1"/>
      <c r="VOS343" s="1"/>
      <c r="VOT343" s="1"/>
      <c r="VOU343" s="1"/>
      <c r="VOV343" s="1"/>
      <c r="VOW343" s="1"/>
      <c r="VOX343" s="1"/>
      <c r="VOY343" s="1"/>
      <c r="VOZ343" s="1"/>
      <c r="VPA343" s="1"/>
      <c r="VPB343" s="1"/>
      <c r="VPC343" s="1"/>
      <c r="VPD343" s="1"/>
      <c r="VPE343" s="1"/>
      <c r="VPF343" s="1"/>
      <c r="VPG343" s="1"/>
      <c r="VPH343" s="1"/>
      <c r="VPI343" s="1"/>
      <c r="VPJ343" s="1"/>
      <c r="VPK343" s="1"/>
      <c r="VPL343" s="1"/>
      <c r="VPM343" s="1"/>
      <c r="VPN343" s="1"/>
      <c r="VPO343" s="1"/>
      <c r="VPP343" s="1"/>
      <c r="VPQ343" s="1"/>
      <c r="VPR343" s="1"/>
      <c r="VPS343" s="1"/>
      <c r="VPT343" s="1"/>
      <c r="VPU343" s="1"/>
      <c r="VPV343" s="1"/>
      <c r="VPW343" s="1"/>
      <c r="VPX343" s="1"/>
      <c r="VPY343" s="1"/>
      <c r="VPZ343" s="1"/>
      <c r="VQA343" s="1"/>
      <c r="VQB343" s="1"/>
      <c r="VQC343" s="1"/>
      <c r="VQD343" s="1"/>
      <c r="VQE343" s="1"/>
      <c r="VQF343" s="1"/>
      <c r="VQG343" s="1"/>
      <c r="VQH343" s="1"/>
      <c r="VQI343" s="1"/>
      <c r="VQJ343" s="1"/>
      <c r="VQK343" s="1"/>
      <c r="VQL343" s="1"/>
      <c r="VQM343" s="1"/>
      <c r="VQN343" s="1"/>
      <c r="VQO343" s="1"/>
      <c r="VQP343" s="1"/>
      <c r="VQQ343" s="1"/>
      <c r="VQR343" s="1"/>
      <c r="VQS343" s="1"/>
      <c r="VQT343" s="1"/>
      <c r="VQU343" s="1"/>
      <c r="VQV343" s="1"/>
      <c r="VQW343" s="1"/>
      <c r="VQX343" s="1"/>
      <c r="VQY343" s="1"/>
      <c r="VQZ343" s="1"/>
      <c r="VRA343" s="1"/>
      <c r="VRB343" s="1"/>
      <c r="VRC343" s="1"/>
      <c r="VRD343" s="1"/>
      <c r="VRE343" s="1"/>
      <c r="VRF343" s="1"/>
      <c r="VRG343" s="1"/>
      <c r="VRH343" s="1"/>
      <c r="VRI343" s="1"/>
      <c r="VRJ343" s="1"/>
      <c r="VRK343" s="1"/>
      <c r="VRL343" s="1"/>
      <c r="VRM343" s="1"/>
      <c r="VRN343" s="1"/>
      <c r="VRO343" s="1"/>
      <c r="VRP343" s="1"/>
      <c r="VRQ343" s="1"/>
      <c r="VRR343" s="1"/>
      <c r="VRS343" s="1"/>
      <c r="VRT343" s="1"/>
      <c r="VRU343" s="1"/>
      <c r="VRV343" s="1"/>
      <c r="VRW343" s="1"/>
      <c r="VRX343" s="1"/>
      <c r="VRY343" s="1"/>
      <c r="VRZ343" s="1"/>
      <c r="VSA343" s="1"/>
      <c r="VSB343" s="1"/>
      <c r="VSC343" s="1"/>
      <c r="VSD343" s="1"/>
      <c r="VSE343" s="1"/>
      <c r="VSF343" s="1"/>
      <c r="VSG343" s="1"/>
      <c r="VSH343" s="1"/>
      <c r="VSI343" s="1"/>
      <c r="VSJ343" s="1"/>
      <c r="VSK343" s="1"/>
      <c r="VSL343" s="1"/>
      <c r="VSM343" s="1"/>
      <c r="VSN343" s="1"/>
      <c r="VSO343" s="1"/>
      <c r="VSP343" s="1"/>
      <c r="VSQ343" s="1"/>
      <c r="VSR343" s="1"/>
      <c r="VSS343" s="1"/>
      <c r="VST343" s="1"/>
      <c r="VSU343" s="1"/>
      <c r="VSV343" s="1"/>
      <c r="VSW343" s="1"/>
      <c r="VSX343" s="1"/>
      <c r="VSY343" s="1"/>
      <c r="VSZ343" s="1"/>
      <c r="VTA343" s="1"/>
      <c r="VTB343" s="1"/>
      <c r="VTC343" s="1"/>
      <c r="VTD343" s="1"/>
      <c r="VTE343" s="1"/>
      <c r="VTF343" s="1"/>
      <c r="VTG343" s="1"/>
      <c r="VTH343" s="1"/>
      <c r="VTI343" s="1"/>
      <c r="VTJ343" s="1"/>
      <c r="VTK343" s="1"/>
      <c r="VTL343" s="1"/>
      <c r="VTM343" s="1"/>
      <c r="VTN343" s="1"/>
      <c r="VTO343" s="1"/>
      <c r="VTP343" s="1"/>
      <c r="VTQ343" s="1"/>
      <c r="VTR343" s="1"/>
      <c r="VTS343" s="1"/>
      <c r="VTT343" s="1"/>
      <c r="VTU343" s="1"/>
      <c r="VTV343" s="1"/>
      <c r="VTW343" s="1"/>
      <c r="VTX343" s="1"/>
      <c r="VTY343" s="1"/>
      <c r="VTZ343" s="1"/>
      <c r="VUA343" s="1"/>
      <c r="VUB343" s="1"/>
      <c r="VUC343" s="1"/>
      <c r="VUD343" s="1"/>
      <c r="VUE343" s="1"/>
      <c r="VUF343" s="1"/>
      <c r="VUG343" s="1"/>
      <c r="VUH343" s="1"/>
      <c r="VUI343" s="1"/>
      <c r="VUJ343" s="1"/>
      <c r="VUK343" s="1"/>
      <c r="VUL343" s="1"/>
      <c r="VUM343" s="1"/>
      <c r="VUN343" s="1"/>
      <c r="VUO343" s="1"/>
      <c r="VUP343" s="1"/>
      <c r="VUQ343" s="1"/>
      <c r="VUR343" s="1"/>
      <c r="VUS343" s="1"/>
      <c r="VUT343" s="1"/>
      <c r="VUU343" s="1"/>
      <c r="VUV343" s="1"/>
      <c r="VUW343" s="1"/>
      <c r="VUX343" s="1"/>
      <c r="VUY343" s="1"/>
      <c r="VUZ343" s="1"/>
      <c r="VVA343" s="1"/>
      <c r="VVB343" s="1"/>
      <c r="VVC343" s="1"/>
      <c r="VVD343" s="1"/>
      <c r="VVE343" s="1"/>
      <c r="VVF343" s="1"/>
      <c r="VVG343" s="1"/>
      <c r="VVH343" s="1"/>
      <c r="VVI343" s="1"/>
      <c r="VVJ343" s="1"/>
      <c r="VVK343" s="1"/>
      <c r="VVL343" s="1"/>
      <c r="VVM343" s="1"/>
      <c r="VVN343" s="1"/>
      <c r="VVO343" s="1"/>
      <c r="VVP343" s="1"/>
      <c r="VVQ343" s="1"/>
      <c r="VVR343" s="1"/>
      <c r="VVS343" s="1"/>
      <c r="VVT343" s="1"/>
      <c r="VVU343" s="1"/>
      <c r="VVV343" s="1"/>
      <c r="VVW343" s="1"/>
      <c r="VVX343" s="1"/>
      <c r="VVY343" s="1"/>
      <c r="VVZ343" s="1"/>
      <c r="VWA343" s="1"/>
      <c r="VWB343" s="1"/>
      <c r="VWC343" s="1"/>
      <c r="VWD343" s="1"/>
      <c r="VWE343" s="1"/>
      <c r="VWF343" s="1"/>
      <c r="VWG343" s="1"/>
      <c r="VWH343" s="1"/>
      <c r="VWI343" s="1"/>
      <c r="VWJ343" s="1"/>
      <c r="VWK343" s="1"/>
      <c r="VWL343" s="1"/>
      <c r="VWM343" s="1"/>
      <c r="VWN343" s="1"/>
      <c r="VWO343" s="1"/>
      <c r="VWP343" s="1"/>
      <c r="VWQ343" s="1"/>
      <c r="VWR343" s="1"/>
      <c r="VWS343" s="1"/>
      <c r="VWT343" s="1"/>
      <c r="VWU343" s="1"/>
      <c r="VWV343" s="1"/>
      <c r="VWW343" s="1"/>
      <c r="VWX343" s="1"/>
      <c r="VWY343" s="1"/>
      <c r="VWZ343" s="1"/>
      <c r="VXA343" s="1"/>
      <c r="VXB343" s="1"/>
      <c r="VXC343" s="1"/>
      <c r="VXD343" s="1"/>
      <c r="VXE343" s="1"/>
      <c r="VXF343" s="1"/>
      <c r="VXG343" s="1"/>
      <c r="VXH343" s="1"/>
      <c r="VXI343" s="1"/>
      <c r="VXJ343" s="1"/>
      <c r="VXK343" s="1"/>
      <c r="VXL343" s="1"/>
      <c r="VXM343" s="1"/>
      <c r="VXN343" s="1"/>
      <c r="VXO343" s="1"/>
      <c r="VXP343" s="1"/>
      <c r="VXQ343" s="1"/>
      <c r="VXR343" s="1"/>
      <c r="VXS343" s="1"/>
      <c r="VXT343" s="1"/>
      <c r="VXU343" s="1"/>
      <c r="VXV343" s="1"/>
      <c r="VXW343" s="1"/>
      <c r="VXX343" s="1"/>
      <c r="VXY343" s="1"/>
      <c r="VXZ343" s="1"/>
      <c r="VYA343" s="1"/>
      <c r="VYB343" s="1"/>
      <c r="VYC343" s="1"/>
      <c r="VYD343" s="1"/>
      <c r="VYE343" s="1"/>
      <c r="VYF343" s="1"/>
      <c r="VYG343" s="1"/>
      <c r="VYH343" s="1"/>
      <c r="VYI343" s="1"/>
      <c r="VYJ343" s="1"/>
      <c r="VYK343" s="1"/>
      <c r="VYL343" s="1"/>
      <c r="VYM343" s="1"/>
      <c r="VYN343" s="1"/>
      <c r="VYO343" s="1"/>
      <c r="VYP343" s="1"/>
      <c r="VYQ343" s="1"/>
      <c r="VYR343" s="1"/>
      <c r="VYS343" s="1"/>
      <c r="VYT343" s="1"/>
      <c r="VYU343" s="1"/>
      <c r="VYV343" s="1"/>
      <c r="VYW343" s="1"/>
      <c r="VYX343" s="1"/>
      <c r="VYY343" s="1"/>
      <c r="VYZ343" s="1"/>
      <c r="VZA343" s="1"/>
      <c r="VZB343" s="1"/>
      <c r="VZC343" s="1"/>
      <c r="VZD343" s="1"/>
      <c r="VZE343" s="1"/>
      <c r="VZF343" s="1"/>
      <c r="VZG343" s="1"/>
      <c r="VZH343" s="1"/>
      <c r="VZI343" s="1"/>
      <c r="VZJ343" s="1"/>
      <c r="VZK343" s="1"/>
      <c r="VZL343" s="1"/>
      <c r="VZM343" s="1"/>
      <c r="VZN343" s="1"/>
      <c r="VZO343" s="1"/>
      <c r="VZP343" s="1"/>
      <c r="VZQ343" s="1"/>
      <c r="VZR343" s="1"/>
      <c r="VZS343" s="1"/>
      <c r="VZT343" s="1"/>
      <c r="VZU343" s="1"/>
      <c r="VZV343" s="1"/>
      <c r="VZW343" s="1"/>
      <c r="VZX343" s="1"/>
      <c r="VZY343" s="1"/>
      <c r="VZZ343" s="1"/>
      <c r="WAA343" s="1"/>
      <c r="WAB343" s="1"/>
      <c r="WAC343" s="1"/>
      <c r="WAD343" s="1"/>
      <c r="WAE343" s="1"/>
      <c r="WAF343" s="1"/>
      <c r="WAG343" s="1"/>
      <c r="WAH343" s="1"/>
      <c r="WAI343" s="1"/>
      <c r="WAJ343" s="1"/>
      <c r="WAK343" s="1"/>
      <c r="WAL343" s="1"/>
      <c r="WAM343" s="1"/>
      <c r="WAN343" s="1"/>
      <c r="WAO343" s="1"/>
      <c r="WAP343" s="1"/>
      <c r="WAQ343" s="1"/>
      <c r="WAR343" s="1"/>
      <c r="WAS343" s="1"/>
      <c r="WAT343" s="1"/>
      <c r="WAU343" s="1"/>
      <c r="WAV343" s="1"/>
      <c r="WAW343" s="1"/>
      <c r="WAX343" s="1"/>
      <c r="WAY343" s="1"/>
      <c r="WAZ343" s="1"/>
      <c r="WBA343" s="1"/>
      <c r="WBB343" s="1"/>
      <c r="WBC343" s="1"/>
      <c r="WBD343" s="1"/>
      <c r="WBE343" s="1"/>
      <c r="WBF343" s="1"/>
      <c r="WBG343" s="1"/>
      <c r="WBH343" s="1"/>
      <c r="WBI343" s="1"/>
      <c r="WBJ343" s="1"/>
      <c r="WBK343" s="1"/>
      <c r="WBL343" s="1"/>
      <c r="WBM343" s="1"/>
      <c r="WBN343" s="1"/>
      <c r="WBO343" s="1"/>
      <c r="WBP343" s="1"/>
      <c r="WBQ343" s="1"/>
      <c r="WBR343" s="1"/>
      <c r="WBS343" s="1"/>
      <c r="WBT343" s="1"/>
      <c r="WBU343" s="1"/>
      <c r="WBV343" s="1"/>
      <c r="WBW343" s="1"/>
      <c r="WBX343" s="1"/>
      <c r="WBY343" s="1"/>
      <c r="WBZ343" s="1"/>
      <c r="WCA343" s="1"/>
      <c r="WCB343" s="1"/>
      <c r="WCC343" s="1"/>
      <c r="WCD343" s="1"/>
      <c r="WCE343" s="1"/>
      <c r="WCF343" s="1"/>
      <c r="WCG343" s="1"/>
      <c r="WCH343" s="1"/>
      <c r="WCI343" s="1"/>
      <c r="WCJ343" s="1"/>
      <c r="WCK343" s="1"/>
      <c r="WCL343" s="1"/>
      <c r="WCM343" s="1"/>
      <c r="WCN343" s="1"/>
      <c r="WCO343" s="1"/>
      <c r="WCP343" s="1"/>
      <c r="WCQ343" s="1"/>
      <c r="WCR343" s="1"/>
      <c r="WCS343" s="1"/>
      <c r="WCT343" s="1"/>
      <c r="WCU343" s="1"/>
      <c r="WCV343" s="1"/>
      <c r="WCW343" s="1"/>
      <c r="WCX343" s="1"/>
      <c r="WCY343" s="1"/>
      <c r="WCZ343" s="1"/>
      <c r="WDA343" s="1"/>
      <c r="WDB343" s="1"/>
      <c r="WDC343" s="1"/>
      <c r="WDD343" s="1"/>
      <c r="WDE343" s="1"/>
      <c r="WDF343" s="1"/>
      <c r="WDG343" s="1"/>
      <c r="WDH343" s="1"/>
      <c r="WDI343" s="1"/>
      <c r="WDJ343" s="1"/>
      <c r="WDK343" s="1"/>
      <c r="WDL343" s="1"/>
      <c r="WDM343" s="1"/>
      <c r="WDN343" s="1"/>
      <c r="WDO343" s="1"/>
      <c r="WDP343" s="1"/>
      <c r="WDQ343" s="1"/>
      <c r="WDR343" s="1"/>
      <c r="WDS343" s="1"/>
      <c r="WDT343" s="1"/>
      <c r="WDU343" s="1"/>
      <c r="WDV343" s="1"/>
      <c r="WDW343" s="1"/>
      <c r="WDX343" s="1"/>
      <c r="WDY343" s="1"/>
      <c r="WDZ343" s="1"/>
      <c r="WEA343" s="1"/>
      <c r="WEB343" s="1"/>
      <c r="WEC343" s="1"/>
      <c r="WED343" s="1"/>
      <c r="WEE343" s="1"/>
      <c r="WEF343" s="1"/>
      <c r="WEG343" s="1"/>
      <c r="WEH343" s="1"/>
      <c r="WEI343" s="1"/>
      <c r="WEJ343" s="1"/>
      <c r="WEK343" s="1"/>
      <c r="WEL343" s="1"/>
      <c r="WEM343" s="1"/>
      <c r="WEN343" s="1"/>
      <c r="WEO343" s="1"/>
      <c r="WEP343" s="1"/>
      <c r="WEQ343" s="1"/>
      <c r="WER343" s="1"/>
      <c r="WES343" s="1"/>
      <c r="WET343" s="1"/>
      <c r="WEU343" s="1"/>
      <c r="WEV343" s="1"/>
      <c r="WEW343" s="1"/>
      <c r="WEX343" s="1"/>
      <c r="WEY343" s="1"/>
      <c r="WEZ343" s="1"/>
      <c r="WFA343" s="1"/>
      <c r="WFB343" s="1"/>
      <c r="WFC343" s="1"/>
      <c r="WFD343" s="1"/>
      <c r="WFE343" s="1"/>
      <c r="WFF343" s="1"/>
      <c r="WFG343" s="1"/>
      <c r="WFH343" s="1"/>
      <c r="WFI343" s="1"/>
      <c r="WFJ343" s="1"/>
      <c r="WFK343" s="1"/>
      <c r="WFL343" s="1"/>
      <c r="WFM343" s="1"/>
      <c r="WFN343" s="1"/>
      <c r="WFO343" s="1"/>
      <c r="WFP343" s="1"/>
      <c r="WFQ343" s="1"/>
      <c r="WFR343" s="1"/>
      <c r="WFS343" s="1"/>
      <c r="WFT343" s="1"/>
      <c r="WFU343" s="1"/>
      <c r="WFV343" s="1"/>
      <c r="WFW343" s="1"/>
      <c r="WFX343" s="1"/>
      <c r="WFY343" s="1"/>
      <c r="WFZ343" s="1"/>
      <c r="WGA343" s="1"/>
      <c r="WGB343" s="1"/>
      <c r="WGC343" s="1"/>
      <c r="WGD343" s="1"/>
      <c r="WGE343" s="1"/>
      <c r="WGF343" s="1"/>
      <c r="WGG343" s="1"/>
      <c r="WGH343" s="1"/>
      <c r="WGI343" s="1"/>
      <c r="WGJ343" s="1"/>
      <c r="WGK343" s="1"/>
      <c r="WGL343" s="1"/>
      <c r="WGM343" s="1"/>
      <c r="WGN343" s="1"/>
      <c r="WGO343" s="1"/>
      <c r="WGP343" s="1"/>
      <c r="WGQ343" s="1"/>
      <c r="WGR343" s="1"/>
      <c r="WGS343" s="1"/>
      <c r="WGT343" s="1"/>
      <c r="WGU343" s="1"/>
      <c r="WGV343" s="1"/>
      <c r="WGW343" s="1"/>
      <c r="WGX343" s="1"/>
      <c r="WGY343" s="1"/>
      <c r="WGZ343" s="1"/>
      <c r="WHA343" s="1"/>
      <c r="WHB343" s="1"/>
      <c r="WHC343" s="1"/>
      <c r="WHD343" s="1"/>
      <c r="WHE343" s="1"/>
      <c r="WHF343" s="1"/>
      <c r="WHG343" s="1"/>
      <c r="WHH343" s="1"/>
      <c r="WHI343" s="1"/>
      <c r="WHJ343" s="1"/>
      <c r="WHK343" s="1"/>
      <c r="WHL343" s="1"/>
      <c r="WHM343" s="1"/>
      <c r="WHN343" s="1"/>
      <c r="WHO343" s="1"/>
      <c r="WHP343" s="1"/>
      <c r="WHQ343" s="1"/>
      <c r="WHR343" s="1"/>
      <c r="WHS343" s="1"/>
      <c r="WHT343" s="1"/>
      <c r="WHU343" s="1"/>
      <c r="WHV343" s="1"/>
      <c r="WHW343" s="1"/>
      <c r="WHX343" s="1"/>
      <c r="WHY343" s="1"/>
      <c r="WHZ343" s="1"/>
      <c r="WIA343" s="1"/>
      <c r="WIB343" s="1"/>
      <c r="WIC343" s="1"/>
      <c r="WID343" s="1"/>
      <c r="WIE343" s="1"/>
      <c r="WIF343" s="1"/>
      <c r="WIG343" s="1"/>
      <c r="WIH343" s="1"/>
      <c r="WII343" s="1"/>
      <c r="WIJ343" s="1"/>
      <c r="WIK343" s="1"/>
      <c r="WIL343" s="1"/>
      <c r="WIM343" s="1"/>
      <c r="WIN343" s="1"/>
      <c r="WIO343" s="1"/>
      <c r="WIP343" s="1"/>
      <c r="WIQ343" s="1"/>
      <c r="WIR343" s="1"/>
      <c r="WIS343" s="1"/>
      <c r="WIT343" s="1"/>
      <c r="WIU343" s="1"/>
      <c r="WIV343" s="1"/>
      <c r="WIW343" s="1"/>
      <c r="WIX343" s="1"/>
      <c r="WIY343" s="1"/>
      <c r="WIZ343" s="1"/>
      <c r="WJA343" s="1"/>
      <c r="WJB343" s="1"/>
      <c r="WJC343" s="1"/>
      <c r="WJD343" s="1"/>
      <c r="WJE343" s="1"/>
      <c r="WJF343" s="1"/>
      <c r="WJG343" s="1"/>
      <c r="WJH343" s="1"/>
      <c r="WJI343" s="1"/>
      <c r="WJJ343" s="1"/>
      <c r="WJK343" s="1"/>
      <c r="WJL343" s="1"/>
      <c r="WJM343" s="1"/>
      <c r="WJN343" s="1"/>
      <c r="WJO343" s="1"/>
      <c r="WJP343" s="1"/>
      <c r="WJQ343" s="1"/>
      <c r="WJR343" s="1"/>
      <c r="WJS343" s="1"/>
      <c r="WJT343" s="1"/>
      <c r="WJU343" s="1"/>
      <c r="WJV343" s="1"/>
      <c r="WJW343" s="1"/>
      <c r="WJX343" s="1"/>
      <c r="WJY343" s="1"/>
      <c r="WJZ343" s="1"/>
      <c r="WKA343" s="1"/>
      <c r="WKB343" s="1"/>
      <c r="WKC343" s="1"/>
      <c r="WKD343" s="1"/>
      <c r="WKE343" s="1"/>
      <c r="WKF343" s="1"/>
      <c r="WKG343" s="1"/>
      <c r="WKH343" s="1"/>
      <c r="WKI343" s="1"/>
      <c r="WKJ343" s="1"/>
      <c r="WKK343" s="1"/>
      <c r="WKL343" s="1"/>
      <c r="WKM343" s="1"/>
      <c r="WKN343" s="1"/>
      <c r="WKO343" s="1"/>
      <c r="WKP343" s="1"/>
      <c r="WKQ343" s="1"/>
      <c r="WKR343" s="1"/>
      <c r="WKS343" s="1"/>
      <c r="WKT343" s="1"/>
      <c r="WKU343" s="1"/>
      <c r="WKV343" s="1"/>
      <c r="WKW343" s="1"/>
      <c r="WKX343" s="1"/>
      <c r="WKY343" s="1"/>
      <c r="WKZ343" s="1"/>
      <c r="WLA343" s="1"/>
      <c r="WLB343" s="1"/>
      <c r="WLC343" s="1"/>
      <c r="WLD343" s="1"/>
      <c r="WLE343" s="1"/>
      <c r="WLF343" s="1"/>
      <c r="WLG343" s="1"/>
      <c r="WLH343" s="1"/>
      <c r="WLI343" s="1"/>
      <c r="WLJ343" s="1"/>
      <c r="WLK343" s="1"/>
      <c r="WLL343" s="1"/>
      <c r="WLM343" s="1"/>
      <c r="WLN343" s="1"/>
      <c r="WLO343" s="1"/>
      <c r="WLP343" s="1"/>
      <c r="WLQ343" s="1"/>
      <c r="WLR343" s="1"/>
      <c r="WLS343" s="1"/>
      <c r="WLT343" s="1"/>
      <c r="WLU343" s="1"/>
      <c r="WLV343" s="1"/>
      <c r="WLW343" s="1"/>
      <c r="WLX343" s="1"/>
      <c r="WLY343" s="1"/>
      <c r="WLZ343" s="1"/>
      <c r="WMA343" s="1"/>
      <c r="WMB343" s="1"/>
      <c r="WMC343" s="1"/>
      <c r="WMD343" s="1"/>
      <c r="WME343" s="1"/>
      <c r="WMF343" s="1"/>
      <c r="WMG343" s="1"/>
      <c r="WMH343" s="1"/>
      <c r="WMI343" s="1"/>
      <c r="WMJ343" s="1"/>
      <c r="WMK343" s="1"/>
      <c r="WML343" s="1"/>
      <c r="WMM343" s="1"/>
      <c r="WMN343" s="1"/>
      <c r="WMO343" s="1"/>
      <c r="WMP343" s="1"/>
      <c r="WMQ343" s="1"/>
      <c r="WMR343" s="1"/>
      <c r="WMS343" s="1"/>
      <c r="WMT343" s="1"/>
      <c r="WMU343" s="1"/>
      <c r="WMV343" s="1"/>
      <c r="WMW343" s="1"/>
      <c r="WMX343" s="1"/>
      <c r="WMY343" s="1"/>
      <c r="WMZ343" s="1"/>
      <c r="WNA343" s="1"/>
      <c r="WNB343" s="1"/>
      <c r="WNC343" s="1"/>
      <c r="WND343" s="1"/>
      <c r="WNE343" s="1"/>
      <c r="WNF343" s="1"/>
      <c r="WNG343" s="1"/>
      <c r="WNH343" s="1"/>
      <c r="WNI343" s="1"/>
      <c r="WNJ343" s="1"/>
      <c r="WNK343" s="1"/>
      <c r="WNL343" s="1"/>
      <c r="WNM343" s="1"/>
      <c r="WNN343" s="1"/>
      <c r="WNO343" s="1"/>
      <c r="WNP343" s="1"/>
      <c r="WNQ343" s="1"/>
      <c r="WNR343" s="1"/>
      <c r="WNS343" s="1"/>
      <c r="WNT343" s="1"/>
      <c r="WNU343" s="1"/>
      <c r="WNV343" s="1"/>
      <c r="WNW343" s="1"/>
      <c r="WNX343" s="1"/>
      <c r="WNY343" s="1"/>
      <c r="WNZ343" s="1"/>
      <c r="WOA343" s="1"/>
      <c r="WOB343" s="1"/>
      <c r="WOC343" s="1"/>
      <c r="WOD343" s="1"/>
      <c r="WOE343" s="1"/>
      <c r="WOF343" s="1"/>
      <c r="WOG343" s="1"/>
      <c r="WOH343" s="1"/>
      <c r="WOI343" s="1"/>
      <c r="WOJ343" s="1"/>
      <c r="WOK343" s="1"/>
      <c r="WOL343" s="1"/>
      <c r="WOM343" s="1"/>
      <c r="WON343" s="1"/>
      <c r="WOO343" s="1"/>
      <c r="WOP343" s="1"/>
      <c r="WOQ343" s="1"/>
      <c r="WOR343" s="1"/>
      <c r="WOS343" s="1"/>
      <c r="WOT343" s="1"/>
      <c r="WOU343" s="1"/>
      <c r="WOV343" s="1"/>
      <c r="WOW343" s="1"/>
      <c r="WOX343" s="1"/>
      <c r="WOY343" s="1"/>
      <c r="WOZ343" s="1"/>
      <c r="WPA343" s="1"/>
      <c r="WPB343" s="1"/>
      <c r="WPC343" s="1"/>
      <c r="WPD343" s="1"/>
      <c r="WPE343" s="1"/>
      <c r="WPF343" s="1"/>
      <c r="WPG343" s="1"/>
      <c r="WPH343" s="1"/>
      <c r="WPI343" s="1"/>
      <c r="WPJ343" s="1"/>
      <c r="WPK343" s="1"/>
      <c r="WPL343" s="1"/>
      <c r="WPM343" s="1"/>
      <c r="WPN343" s="1"/>
      <c r="WPO343" s="1"/>
      <c r="WPP343" s="1"/>
      <c r="WPQ343" s="1"/>
      <c r="WPR343" s="1"/>
      <c r="WPS343" s="1"/>
      <c r="WPT343" s="1"/>
      <c r="WPU343" s="1"/>
      <c r="WPV343" s="1"/>
      <c r="WPW343" s="1"/>
      <c r="WPX343" s="1"/>
      <c r="WPY343" s="1"/>
      <c r="WPZ343" s="1"/>
      <c r="WQA343" s="1"/>
      <c r="WQB343" s="1"/>
      <c r="WQC343" s="1"/>
      <c r="WQD343" s="1"/>
      <c r="WQE343" s="1"/>
      <c r="WQF343" s="1"/>
      <c r="WQG343" s="1"/>
      <c r="WQH343" s="1"/>
      <c r="WQI343" s="1"/>
      <c r="WQJ343" s="1"/>
      <c r="WQK343" s="1"/>
      <c r="WQL343" s="1"/>
      <c r="WQM343" s="1"/>
      <c r="WQN343" s="1"/>
      <c r="WQO343" s="1"/>
      <c r="WQP343" s="1"/>
      <c r="WQQ343" s="1"/>
      <c r="WQR343" s="1"/>
      <c r="WQS343" s="1"/>
      <c r="WQT343" s="1"/>
      <c r="WQU343" s="1"/>
      <c r="WQV343" s="1"/>
      <c r="WQW343" s="1"/>
      <c r="WQX343" s="1"/>
      <c r="WQY343" s="1"/>
      <c r="WQZ343" s="1"/>
      <c r="WRA343" s="1"/>
      <c r="WRB343" s="1"/>
      <c r="WRC343" s="1"/>
      <c r="WRD343" s="1"/>
      <c r="WRE343" s="1"/>
      <c r="WRF343" s="1"/>
      <c r="WRG343" s="1"/>
      <c r="WRH343" s="1"/>
      <c r="WRI343" s="1"/>
      <c r="WRJ343" s="1"/>
      <c r="WRK343" s="1"/>
      <c r="WRL343" s="1"/>
      <c r="WRM343" s="1"/>
      <c r="WRN343" s="1"/>
      <c r="WRO343" s="1"/>
      <c r="WRP343" s="1"/>
      <c r="WRQ343" s="1"/>
      <c r="WRR343" s="1"/>
      <c r="WRS343" s="1"/>
      <c r="WRT343" s="1"/>
      <c r="WRU343" s="1"/>
      <c r="WRV343" s="1"/>
      <c r="WRW343" s="1"/>
      <c r="WRX343" s="1"/>
      <c r="WRY343" s="1"/>
      <c r="WRZ343" s="1"/>
      <c r="WSA343" s="1"/>
      <c r="WSB343" s="1"/>
      <c r="WSC343" s="1"/>
      <c r="WSD343" s="1"/>
      <c r="WSE343" s="1"/>
      <c r="WSF343" s="1"/>
      <c r="WSG343" s="1"/>
      <c r="WSH343" s="1"/>
      <c r="WSI343" s="1"/>
      <c r="WSJ343" s="1"/>
      <c r="WSK343" s="1"/>
      <c r="WSL343" s="1"/>
      <c r="WSM343" s="1"/>
      <c r="WSN343" s="1"/>
      <c r="WSO343" s="1"/>
      <c r="WSP343" s="1"/>
      <c r="WSQ343" s="1"/>
      <c r="WSR343" s="1"/>
      <c r="WSS343" s="1"/>
      <c r="WST343" s="1"/>
      <c r="WSU343" s="1"/>
      <c r="WSV343" s="1"/>
      <c r="WSW343" s="1"/>
      <c r="WSX343" s="1"/>
      <c r="WSY343" s="1"/>
      <c r="WSZ343" s="1"/>
      <c r="WTA343" s="1"/>
      <c r="WTB343" s="1"/>
      <c r="WTC343" s="1"/>
      <c r="WTD343" s="1"/>
      <c r="WTE343" s="1"/>
      <c r="WTF343" s="1"/>
      <c r="WTG343" s="1"/>
      <c r="WTH343" s="1"/>
      <c r="WTI343" s="1"/>
      <c r="WTJ343" s="1"/>
      <c r="WTK343" s="1"/>
      <c r="WTL343" s="1"/>
      <c r="WTM343" s="1"/>
      <c r="WTN343" s="1"/>
      <c r="WTO343" s="1"/>
      <c r="WTP343" s="1"/>
      <c r="WTQ343" s="1"/>
      <c r="WTR343" s="1"/>
      <c r="WTS343" s="1"/>
      <c r="WTT343" s="1"/>
      <c r="WTU343" s="1"/>
      <c r="WTV343" s="1"/>
      <c r="WTW343" s="1"/>
      <c r="WTX343" s="1"/>
      <c r="WTY343" s="1"/>
      <c r="WTZ343" s="1"/>
      <c r="WUA343" s="1"/>
      <c r="WUB343" s="1"/>
      <c r="WUC343" s="1"/>
      <c r="WUD343" s="1"/>
      <c r="WUE343" s="1"/>
      <c r="WUF343" s="1"/>
      <c r="WUG343" s="1"/>
      <c r="WUH343" s="1"/>
      <c r="WUI343" s="1"/>
      <c r="WUJ343" s="1"/>
      <c r="WUK343" s="1"/>
      <c r="WUL343" s="1"/>
      <c r="WUM343" s="1"/>
      <c r="WUN343" s="1"/>
      <c r="WUO343" s="1"/>
      <c r="WUP343" s="1"/>
      <c r="WUQ343" s="1"/>
      <c r="WUR343" s="1"/>
      <c r="WUS343" s="1"/>
      <c r="WUT343" s="1"/>
      <c r="WUU343" s="1"/>
      <c r="WUV343" s="1"/>
      <c r="WUW343" s="1"/>
      <c r="WUX343" s="1"/>
      <c r="WUY343" s="1"/>
      <c r="WUZ343" s="1"/>
      <c r="WVA343" s="1"/>
      <c r="WVB343" s="1"/>
      <c r="WVC343" s="1"/>
      <c r="WVD343" s="1"/>
      <c r="WVE343" s="1"/>
      <c r="WVF343" s="1"/>
      <c r="WVG343" s="1"/>
      <c r="WVH343" s="1"/>
      <c r="WVI343" s="1"/>
      <c r="WVJ343" s="1"/>
      <c r="WVK343" s="1"/>
      <c r="WVL343" s="1"/>
      <c r="WVM343" s="1"/>
      <c r="WVN343" s="1"/>
      <c r="WVO343" s="1"/>
      <c r="WVP343" s="1"/>
      <c r="WVQ343" s="1"/>
      <c r="WVR343" s="1"/>
      <c r="WVS343" s="1"/>
      <c r="WVT343" s="1"/>
      <c r="WVU343" s="1"/>
      <c r="WVV343" s="1"/>
      <c r="WVW343" s="1"/>
      <c r="WVX343" s="1"/>
      <c r="WVY343" s="1"/>
      <c r="WVZ343" s="1"/>
      <c r="WWA343" s="1"/>
      <c r="WWB343" s="1"/>
      <c r="WWC343" s="1"/>
      <c r="WWD343" s="1"/>
      <c r="WWE343" s="1"/>
      <c r="WWF343" s="1"/>
      <c r="WWG343" s="1"/>
      <c r="WWH343" s="1"/>
      <c r="WWI343" s="1"/>
      <c r="WWJ343" s="1"/>
      <c r="WWK343" s="1"/>
      <c r="WWL343" s="1"/>
      <c r="WWM343" s="1"/>
      <c r="WWN343" s="1"/>
      <c r="WWO343" s="1"/>
      <c r="WWP343" s="1"/>
      <c r="WWQ343" s="1"/>
      <c r="WWR343" s="1"/>
      <c r="WWS343" s="1"/>
      <c r="WWT343" s="1"/>
      <c r="WWU343" s="1"/>
      <c r="WWV343" s="1"/>
      <c r="WWW343" s="1"/>
      <c r="WWX343" s="1"/>
      <c r="WWY343" s="1"/>
      <c r="WWZ343" s="1"/>
      <c r="WXA343" s="1"/>
      <c r="WXB343" s="1"/>
      <c r="WXC343" s="1"/>
      <c r="WXD343" s="1"/>
      <c r="WXE343" s="1"/>
      <c r="WXF343" s="1"/>
      <c r="WXG343" s="1"/>
      <c r="WXH343" s="1"/>
      <c r="WXI343" s="1"/>
      <c r="WXJ343" s="1"/>
      <c r="WXK343" s="1"/>
      <c r="WXL343" s="1"/>
      <c r="WXM343" s="1"/>
      <c r="WXN343" s="1"/>
      <c r="WXO343" s="1"/>
      <c r="WXP343" s="1"/>
      <c r="WXQ343" s="1"/>
      <c r="WXR343" s="1"/>
      <c r="WXS343" s="1"/>
      <c r="WXT343" s="1"/>
      <c r="WXU343" s="1"/>
      <c r="WXV343" s="1"/>
      <c r="WXW343" s="1"/>
      <c r="WXX343" s="1"/>
      <c r="WXY343" s="1"/>
      <c r="WXZ343" s="1"/>
      <c r="WYA343" s="1"/>
      <c r="WYB343" s="1"/>
      <c r="WYC343" s="1"/>
      <c r="WYD343" s="1"/>
      <c r="WYE343" s="1"/>
      <c r="WYF343" s="1"/>
      <c r="WYG343" s="1"/>
      <c r="WYH343" s="1"/>
      <c r="WYI343" s="1"/>
      <c r="WYJ343" s="1"/>
      <c r="WYK343" s="1"/>
      <c r="WYL343" s="1"/>
      <c r="WYM343" s="1"/>
      <c r="WYN343" s="1"/>
      <c r="WYO343" s="1"/>
      <c r="WYP343" s="1"/>
      <c r="WYQ343" s="1"/>
      <c r="WYR343" s="1"/>
      <c r="WYS343" s="1"/>
      <c r="WYT343" s="1"/>
      <c r="WYU343" s="1"/>
      <c r="WYV343" s="1"/>
      <c r="WYW343" s="1"/>
      <c r="WYX343" s="1"/>
      <c r="WYY343" s="1"/>
      <c r="WYZ343" s="1"/>
      <c r="WZA343" s="1"/>
      <c r="WZB343" s="1"/>
      <c r="WZC343" s="1"/>
      <c r="WZD343" s="1"/>
      <c r="WZE343" s="1"/>
      <c r="WZF343" s="1"/>
      <c r="WZG343" s="1"/>
      <c r="WZH343" s="1"/>
      <c r="WZI343" s="1"/>
      <c r="WZJ343" s="1"/>
      <c r="WZK343" s="1"/>
      <c r="WZL343" s="1"/>
      <c r="WZM343" s="1"/>
      <c r="WZN343" s="1"/>
      <c r="WZO343" s="1"/>
      <c r="WZP343" s="1"/>
      <c r="WZQ343" s="1"/>
      <c r="WZR343" s="1"/>
      <c r="WZS343" s="1"/>
      <c r="WZT343" s="1"/>
      <c r="WZU343" s="1"/>
      <c r="WZV343" s="1"/>
      <c r="WZW343" s="1"/>
      <c r="WZX343" s="1"/>
      <c r="WZY343" s="1"/>
      <c r="WZZ343" s="1"/>
      <c r="XAA343" s="1"/>
      <c r="XAB343" s="1"/>
      <c r="XAC343" s="1"/>
      <c r="XAD343" s="1"/>
      <c r="XAE343" s="1"/>
      <c r="XAF343" s="1"/>
      <c r="XAG343" s="1"/>
      <c r="XAH343" s="1"/>
      <c r="XAI343" s="1"/>
      <c r="XAJ343" s="1"/>
      <c r="XAK343" s="1"/>
      <c r="XAL343" s="1"/>
      <c r="XAM343" s="1"/>
      <c r="XAN343" s="1"/>
      <c r="XAO343" s="1"/>
      <c r="XAP343" s="1"/>
      <c r="XAQ343" s="1"/>
      <c r="XAR343" s="1"/>
      <c r="XAS343" s="1"/>
      <c r="XAT343" s="1"/>
      <c r="XAU343" s="1"/>
      <c r="XAV343" s="1"/>
      <c r="XAW343" s="1"/>
      <c r="XAX343" s="1"/>
      <c r="XAY343" s="1"/>
      <c r="XAZ343" s="1"/>
      <c r="XBA343" s="1"/>
      <c r="XBB343" s="1"/>
      <c r="XBC343" s="1"/>
      <c r="XBD343" s="1"/>
      <c r="XBE343" s="1"/>
      <c r="XBF343" s="1"/>
      <c r="XBG343" s="1"/>
      <c r="XBH343" s="1"/>
      <c r="XBI343" s="1"/>
      <c r="XBJ343" s="1"/>
      <c r="XBK343" s="1"/>
      <c r="XBL343" s="1"/>
      <c r="XBM343" s="1"/>
      <c r="XBN343" s="1"/>
      <c r="XBO343" s="1"/>
      <c r="XBP343" s="1"/>
      <c r="XBQ343" s="1"/>
      <c r="XBR343" s="1"/>
      <c r="XBS343" s="1"/>
      <c r="XBT343" s="1"/>
      <c r="XBU343" s="1"/>
      <c r="XBV343" s="1"/>
      <c r="XBW343" s="1"/>
      <c r="XBX343" s="1"/>
      <c r="XBY343" s="1"/>
      <c r="XBZ343" s="1"/>
      <c r="XCA343" s="1"/>
      <c r="XCB343" s="1"/>
      <c r="XCC343" s="1"/>
      <c r="XCD343" s="1"/>
      <c r="XCE343" s="1"/>
      <c r="XCF343" s="1"/>
      <c r="XCG343" s="1"/>
      <c r="XCH343" s="1"/>
      <c r="XCI343" s="1"/>
      <c r="XCJ343" s="1"/>
      <c r="XCK343" s="1"/>
      <c r="XCL343" s="1"/>
      <c r="XCM343" s="1"/>
      <c r="XCN343" s="1"/>
      <c r="XCO343" s="1"/>
      <c r="XCP343" s="1"/>
      <c r="XCQ343" s="1"/>
      <c r="XCR343" s="1"/>
      <c r="XCS343" s="1"/>
      <c r="XCT343" s="1"/>
      <c r="XCU343" s="1"/>
      <c r="XCV343" s="1"/>
      <c r="XCW343" s="1"/>
      <c r="XCX343" s="1"/>
      <c r="XCY343" s="1"/>
      <c r="XCZ343" s="1"/>
      <c r="XDA343" s="1"/>
      <c r="XDB343" s="1"/>
      <c r="XDC343" s="1"/>
      <c r="XDD343" s="1"/>
      <c r="XDE343" s="1"/>
      <c r="XDF343" s="1"/>
      <c r="XDG343" s="1"/>
      <c r="XDH343" s="1"/>
      <c r="XDI343" s="1"/>
      <c r="XDJ343" s="1"/>
      <c r="XDK343" s="1"/>
      <c r="XDL343" s="1"/>
      <c r="XDM343" s="1"/>
      <c r="XDN343" s="1"/>
      <c r="XDO343" s="1"/>
      <c r="XDP343" s="1"/>
      <c r="XDQ343" s="1"/>
      <c r="XDR343" s="1"/>
      <c r="XDS343" s="1"/>
      <c r="XDT343" s="1"/>
      <c r="XDU343" s="1"/>
      <c r="XDV343" s="1"/>
      <c r="XDW343" s="1"/>
      <c r="XDX343" s="1"/>
      <c r="XDY343" s="1"/>
      <c r="XDZ343" s="1"/>
      <c r="XEA343" s="1"/>
      <c r="XEB343" s="1"/>
      <c r="XEC343" s="1"/>
      <c r="XED343" s="1"/>
      <c r="XEE343" s="1"/>
      <c r="XEF343" s="1"/>
      <c r="XEG343" s="1"/>
      <c r="XEH343" s="1"/>
      <c r="XEI343" s="1"/>
      <c r="XEJ343" s="1"/>
      <c r="XEK343" s="1"/>
      <c r="XEL343" s="1"/>
      <c r="XEM343" s="1"/>
      <c r="XEN343" s="1"/>
      <c r="XEO343" s="1"/>
      <c r="XEP343" s="1"/>
      <c r="XEQ343" s="1"/>
      <c r="XER343" s="1"/>
      <c r="XES343" s="1"/>
      <c r="XET343" s="1"/>
      <c r="XEU343" s="1"/>
      <c r="XEV343" s="1"/>
      <c r="XEW343" s="1"/>
      <c r="XEX343" s="1"/>
      <c r="XEY343" s="1"/>
      <c r="XEZ343" s="1"/>
      <c r="XFA343" s="1"/>
      <c r="XFB343" s="1"/>
      <c r="XFC343" s="1"/>
    </row>
    <row r="344" spans="1:16383" s="13" customFormat="1" ht="30" customHeight="1">
      <c r="A344" s="970"/>
      <c r="B344" s="255" t="s">
        <v>674</v>
      </c>
      <c r="C344" s="255" t="s">
        <v>675</v>
      </c>
      <c r="D344" s="282" t="s">
        <v>676</v>
      </c>
      <c r="E344" s="256">
        <v>15618.65</v>
      </c>
      <c r="F344" s="219">
        <f t="shared" ref="F344:F349" si="45">SUM(H344:M344)</f>
        <v>15618.65</v>
      </c>
      <c r="G344" s="220">
        <f t="shared" ref="G344:G349" si="46">(H344+I344+J344+K344)/F344</f>
        <v>0.50000032013010087</v>
      </c>
      <c r="H344" s="256">
        <v>6637.93</v>
      </c>
      <c r="I344" s="256">
        <v>1171.4000000000001</v>
      </c>
      <c r="J344" s="256">
        <v>0</v>
      </c>
      <c r="K344" s="256"/>
      <c r="L344" s="256">
        <v>0</v>
      </c>
      <c r="M344" s="256">
        <v>7809.32</v>
      </c>
      <c r="N344" s="260">
        <v>43109</v>
      </c>
      <c r="O344" s="270">
        <v>43112</v>
      </c>
      <c r="P344" s="270">
        <v>43118</v>
      </c>
      <c r="Q344" s="270"/>
      <c r="R344" s="271">
        <v>43133</v>
      </c>
      <c r="S344" s="217" t="s">
        <v>909</v>
      </c>
      <c r="T344" s="257"/>
      <c r="U344" s="257"/>
      <c r="V344" s="258"/>
      <c r="W344" s="14"/>
    </row>
    <row r="345" spans="1:16383" s="13" customFormat="1" ht="30">
      <c r="A345" s="971"/>
      <c r="B345" s="255" t="s">
        <v>677</v>
      </c>
      <c r="C345" s="255" t="s">
        <v>678</v>
      </c>
      <c r="D345" s="282" t="s">
        <v>306</v>
      </c>
      <c r="E345" s="256">
        <v>32152.2</v>
      </c>
      <c r="F345" s="219">
        <f t="shared" si="45"/>
        <v>32152.2</v>
      </c>
      <c r="G345" s="220">
        <f t="shared" si="46"/>
        <v>0.5</v>
      </c>
      <c r="H345" s="256">
        <v>13664.68</v>
      </c>
      <c r="I345" s="256">
        <v>2411.42</v>
      </c>
      <c r="J345" s="256">
        <v>0</v>
      </c>
      <c r="K345" s="256"/>
      <c r="L345" s="256">
        <v>0</v>
      </c>
      <c r="M345" s="256">
        <v>16076.1</v>
      </c>
      <c r="N345" s="260">
        <v>43109</v>
      </c>
      <c r="O345" s="270">
        <v>43112</v>
      </c>
      <c r="P345" s="270">
        <v>43118</v>
      </c>
      <c r="Q345" s="270"/>
      <c r="R345" s="271">
        <v>43133</v>
      </c>
      <c r="S345" s="217" t="s">
        <v>911</v>
      </c>
      <c r="T345" s="257"/>
      <c r="U345" s="257"/>
      <c r="V345" s="258"/>
      <c r="W345" s="14"/>
    </row>
    <row r="346" spans="1:16383" s="13" customFormat="1" ht="30">
      <c r="A346" s="971"/>
      <c r="B346" s="255" t="s">
        <v>679</v>
      </c>
      <c r="C346" s="255" t="s">
        <v>680</v>
      </c>
      <c r="D346" s="282" t="s">
        <v>681</v>
      </c>
      <c r="E346" s="256">
        <v>11763</v>
      </c>
      <c r="F346" s="219">
        <f t="shared" si="45"/>
        <v>11763</v>
      </c>
      <c r="G346" s="220">
        <f t="shared" si="46"/>
        <v>0.5</v>
      </c>
      <c r="H346" s="256">
        <v>4999.2700000000004</v>
      </c>
      <c r="I346" s="256">
        <v>882.23</v>
      </c>
      <c r="J346" s="256">
        <v>0</v>
      </c>
      <c r="K346" s="256"/>
      <c r="L346" s="256">
        <v>0</v>
      </c>
      <c r="M346" s="256">
        <v>5881.5</v>
      </c>
      <c r="N346" s="260">
        <v>43109</v>
      </c>
      <c r="O346" s="270">
        <v>43112</v>
      </c>
      <c r="P346" s="270">
        <v>43118</v>
      </c>
      <c r="Q346" s="270"/>
      <c r="R346" s="271">
        <v>43133</v>
      </c>
      <c r="S346" s="217" t="s">
        <v>908</v>
      </c>
      <c r="T346" s="257"/>
      <c r="U346" s="257"/>
      <c r="V346" s="258"/>
      <c r="W346" s="14"/>
    </row>
    <row r="347" spans="1:16383" s="13" customFormat="1" ht="30">
      <c r="A347" s="971"/>
      <c r="B347" s="255" t="s">
        <v>682</v>
      </c>
      <c r="C347" s="255" t="s">
        <v>683</v>
      </c>
      <c r="D347" s="282" t="s">
        <v>684</v>
      </c>
      <c r="E347" s="256">
        <v>7515.25</v>
      </c>
      <c r="F347" s="219">
        <f t="shared" si="45"/>
        <v>7515.25</v>
      </c>
      <c r="G347" s="220">
        <f t="shared" si="46"/>
        <v>0.50000066531386178</v>
      </c>
      <c r="H347" s="256">
        <v>3193.98</v>
      </c>
      <c r="I347" s="256">
        <v>563.65</v>
      </c>
      <c r="J347" s="256">
        <v>0</v>
      </c>
      <c r="K347" s="256"/>
      <c r="L347" s="256">
        <v>0</v>
      </c>
      <c r="M347" s="256">
        <v>3757.62</v>
      </c>
      <c r="N347" s="260">
        <v>43109</v>
      </c>
      <c r="O347" s="270">
        <v>43112</v>
      </c>
      <c r="P347" s="270">
        <v>43118</v>
      </c>
      <c r="Q347" s="270"/>
      <c r="R347" s="271">
        <v>43133</v>
      </c>
      <c r="S347" s="217" t="s">
        <v>898</v>
      </c>
      <c r="T347" s="257"/>
      <c r="U347" s="257"/>
      <c r="V347" s="258"/>
      <c r="W347" s="14"/>
    </row>
    <row r="348" spans="1:16383" s="13" customFormat="1" ht="30">
      <c r="A348" s="971"/>
      <c r="B348" s="255" t="s">
        <v>685</v>
      </c>
      <c r="C348" s="255" t="s">
        <v>686</v>
      </c>
      <c r="D348" s="282" t="s">
        <v>687</v>
      </c>
      <c r="E348" s="256">
        <v>6273.6</v>
      </c>
      <c r="F348" s="219">
        <f t="shared" si="45"/>
        <v>6273.6</v>
      </c>
      <c r="G348" s="220">
        <f t="shared" si="46"/>
        <v>0.5</v>
      </c>
      <c r="H348" s="256">
        <v>2666.28</v>
      </c>
      <c r="I348" s="256">
        <v>470.52</v>
      </c>
      <c r="J348" s="256">
        <v>0</v>
      </c>
      <c r="K348" s="256">
        <v>0</v>
      </c>
      <c r="L348" s="256">
        <v>0</v>
      </c>
      <c r="M348" s="256">
        <v>3136.8</v>
      </c>
      <c r="N348" s="260">
        <v>43109</v>
      </c>
      <c r="O348" s="270">
        <v>43112</v>
      </c>
      <c r="P348" s="270">
        <v>43118</v>
      </c>
      <c r="Q348" s="270"/>
      <c r="R348" s="271">
        <v>43133</v>
      </c>
      <c r="S348" s="217" t="s">
        <v>904</v>
      </c>
      <c r="T348" s="257"/>
      <c r="U348" s="257"/>
      <c r="V348" s="258"/>
      <c r="W348" s="14"/>
    </row>
    <row r="349" spans="1:16383" s="13" customFormat="1">
      <c r="A349" s="971"/>
      <c r="B349" s="255" t="s">
        <v>688</v>
      </c>
      <c r="C349" s="255" t="s">
        <v>689</v>
      </c>
      <c r="D349" s="282" t="s">
        <v>690</v>
      </c>
      <c r="E349" s="256">
        <v>69300</v>
      </c>
      <c r="F349" s="219">
        <f t="shared" si="45"/>
        <v>58763</v>
      </c>
      <c r="G349" s="220">
        <f t="shared" si="46"/>
        <v>0.64620594591835001</v>
      </c>
      <c r="H349" s="256">
        <v>32181.5</v>
      </c>
      <c r="I349" s="256">
        <v>5791.5</v>
      </c>
      <c r="J349" s="256">
        <v>0</v>
      </c>
      <c r="K349" s="256">
        <v>0</v>
      </c>
      <c r="L349" s="256">
        <v>0</v>
      </c>
      <c r="M349" s="256">
        <v>20790</v>
      </c>
      <c r="N349" s="260">
        <v>43109</v>
      </c>
      <c r="O349" s="270">
        <v>43112</v>
      </c>
      <c r="P349" s="270">
        <v>43118</v>
      </c>
      <c r="Q349" s="270"/>
      <c r="R349" s="271">
        <v>43133</v>
      </c>
      <c r="S349" s="217" t="s">
        <v>910</v>
      </c>
      <c r="T349" s="257"/>
      <c r="U349" s="257"/>
      <c r="V349" s="258"/>
      <c r="W349" s="14"/>
    </row>
    <row r="350" spans="1:16383" s="13" customFormat="1" ht="30">
      <c r="A350" s="971"/>
      <c r="B350" s="255" t="s">
        <v>691</v>
      </c>
      <c r="C350" s="255" t="s">
        <v>692</v>
      </c>
      <c r="D350" s="282" t="s">
        <v>529</v>
      </c>
      <c r="E350" s="256">
        <v>18363.349999999999</v>
      </c>
      <c r="F350" s="219">
        <f t="shared" ref="F350:F355" si="47">SUM(H350:M350)</f>
        <v>18363.349999999999</v>
      </c>
      <c r="G350" s="220">
        <f t="shared" ref="G350:G355" si="48">(H350+I350+J350+K350)/F350</f>
        <v>0.5000002722814737</v>
      </c>
      <c r="H350" s="256">
        <v>7804.42</v>
      </c>
      <c r="I350" s="256">
        <v>1377.26</v>
      </c>
      <c r="J350" s="256">
        <v>0</v>
      </c>
      <c r="K350" s="256">
        <v>0</v>
      </c>
      <c r="L350" s="256">
        <v>0</v>
      </c>
      <c r="M350" s="256">
        <v>9181.67</v>
      </c>
      <c r="N350" s="260">
        <v>43109</v>
      </c>
      <c r="O350" s="270">
        <v>43112</v>
      </c>
      <c r="P350" s="270">
        <v>43118</v>
      </c>
      <c r="Q350" s="270"/>
      <c r="R350" s="271">
        <v>43133</v>
      </c>
      <c r="S350" s="217" t="s">
        <v>906</v>
      </c>
      <c r="T350" s="257"/>
      <c r="U350" s="257"/>
      <c r="V350" s="258"/>
      <c r="W350" s="14"/>
    </row>
    <row r="351" spans="1:16383" s="13" customFormat="1">
      <c r="A351" s="971"/>
      <c r="B351" s="255" t="s">
        <v>693</v>
      </c>
      <c r="C351" s="255" t="s">
        <v>694</v>
      </c>
      <c r="D351" s="282" t="s">
        <v>540</v>
      </c>
      <c r="E351" s="256">
        <v>30500</v>
      </c>
      <c r="F351" s="219">
        <f t="shared" si="47"/>
        <v>29700</v>
      </c>
      <c r="G351" s="220">
        <f t="shared" si="48"/>
        <v>0.65</v>
      </c>
      <c r="H351" s="256">
        <v>16409.25</v>
      </c>
      <c r="I351" s="256">
        <v>2895.75</v>
      </c>
      <c r="J351" s="256">
        <v>0</v>
      </c>
      <c r="K351" s="256">
        <v>0</v>
      </c>
      <c r="L351" s="256">
        <v>0</v>
      </c>
      <c r="M351" s="256">
        <v>10395</v>
      </c>
      <c r="N351" s="260">
        <v>43109</v>
      </c>
      <c r="O351" s="270">
        <v>43112</v>
      </c>
      <c r="P351" s="270">
        <v>43118</v>
      </c>
      <c r="Q351" s="270"/>
      <c r="R351" s="271">
        <v>43133</v>
      </c>
      <c r="S351" s="217" t="s">
        <v>901</v>
      </c>
      <c r="T351" s="257"/>
      <c r="U351" s="257"/>
      <c r="V351" s="258"/>
      <c r="W351" s="14"/>
    </row>
    <row r="352" spans="1:16383" s="13" customFormat="1">
      <c r="A352" s="971"/>
      <c r="B352" s="255" t="s">
        <v>695</v>
      </c>
      <c r="C352" s="255" t="s">
        <v>696</v>
      </c>
      <c r="D352" s="282" t="s">
        <v>448</v>
      </c>
      <c r="E352" s="256">
        <v>28149</v>
      </c>
      <c r="F352" s="219">
        <f t="shared" si="47"/>
        <v>28149</v>
      </c>
      <c r="G352" s="220">
        <f t="shared" si="48"/>
        <v>0.64999999999999991</v>
      </c>
      <c r="H352" s="256">
        <v>15552.32</v>
      </c>
      <c r="I352" s="256">
        <v>2744.53</v>
      </c>
      <c r="J352" s="256">
        <v>0</v>
      </c>
      <c r="K352" s="256">
        <v>0</v>
      </c>
      <c r="L352" s="256">
        <v>0</v>
      </c>
      <c r="M352" s="256">
        <v>9852.15</v>
      </c>
      <c r="N352" s="260">
        <v>43109</v>
      </c>
      <c r="O352" s="270">
        <v>43112</v>
      </c>
      <c r="P352" s="270">
        <v>43118</v>
      </c>
      <c r="Q352" s="270"/>
      <c r="R352" s="271">
        <v>43133</v>
      </c>
      <c r="S352" s="217" t="s">
        <v>902</v>
      </c>
      <c r="T352" s="257"/>
      <c r="U352" s="257"/>
      <c r="V352" s="258"/>
      <c r="W352" s="14"/>
    </row>
    <row r="353" spans="1:23" s="13" customFormat="1">
      <c r="A353" s="971"/>
      <c r="B353" s="255" t="s">
        <v>697</v>
      </c>
      <c r="C353" s="255" t="s">
        <v>698</v>
      </c>
      <c r="D353" s="282" t="s">
        <v>699</v>
      </c>
      <c r="E353" s="256">
        <v>7650</v>
      </c>
      <c r="F353" s="219">
        <f t="shared" si="47"/>
        <v>6600</v>
      </c>
      <c r="G353" s="220">
        <f t="shared" si="48"/>
        <v>0.65</v>
      </c>
      <c r="H353" s="256">
        <v>3646.5</v>
      </c>
      <c r="I353" s="256">
        <v>643.5</v>
      </c>
      <c r="J353" s="256">
        <v>0</v>
      </c>
      <c r="K353" s="256">
        <v>0</v>
      </c>
      <c r="L353" s="256">
        <v>0</v>
      </c>
      <c r="M353" s="256">
        <v>2310</v>
      </c>
      <c r="N353" s="260">
        <v>43109</v>
      </c>
      <c r="O353" s="270">
        <v>43112</v>
      </c>
      <c r="P353" s="270">
        <v>43118</v>
      </c>
      <c r="Q353" s="270"/>
      <c r="R353" s="271">
        <v>43133</v>
      </c>
      <c r="S353" s="217" t="s">
        <v>899</v>
      </c>
      <c r="T353" s="257"/>
      <c r="U353" s="257"/>
      <c r="V353" s="258"/>
      <c r="W353" s="14"/>
    </row>
    <row r="354" spans="1:23" s="13" customFormat="1">
      <c r="A354" s="971"/>
      <c r="B354" s="255" t="s">
        <v>700</v>
      </c>
      <c r="C354" s="255" t="s">
        <v>701</v>
      </c>
      <c r="D354" s="282" t="s">
        <v>702</v>
      </c>
      <c r="E354" s="256">
        <v>17234</v>
      </c>
      <c r="F354" s="219">
        <f t="shared" si="47"/>
        <v>16434</v>
      </c>
      <c r="G354" s="220">
        <f t="shared" si="48"/>
        <v>0.65</v>
      </c>
      <c r="H354" s="256">
        <v>9079.7800000000007</v>
      </c>
      <c r="I354" s="256">
        <v>1602.32</v>
      </c>
      <c r="J354" s="256">
        <v>0</v>
      </c>
      <c r="K354" s="256">
        <v>0</v>
      </c>
      <c r="L354" s="256">
        <v>0</v>
      </c>
      <c r="M354" s="256">
        <v>5751.9</v>
      </c>
      <c r="N354" s="260">
        <v>43109</v>
      </c>
      <c r="O354" s="270">
        <v>43112</v>
      </c>
      <c r="P354" s="270">
        <v>43118</v>
      </c>
      <c r="Q354" s="270"/>
      <c r="R354" s="271">
        <v>43133</v>
      </c>
      <c r="S354" s="217" t="s">
        <v>907</v>
      </c>
      <c r="T354" s="257"/>
      <c r="U354" s="257"/>
      <c r="V354" s="258"/>
      <c r="W354" s="14"/>
    </row>
    <row r="355" spans="1:23" s="13" customFormat="1" ht="30">
      <c r="A355" s="971"/>
      <c r="B355" s="255" t="s">
        <v>703</v>
      </c>
      <c r="C355" s="255" t="s">
        <v>704</v>
      </c>
      <c r="D355" s="282" t="s">
        <v>353</v>
      </c>
      <c r="E355" s="256">
        <v>30061</v>
      </c>
      <c r="F355" s="219">
        <f t="shared" si="47"/>
        <v>30061</v>
      </c>
      <c r="G355" s="220">
        <f t="shared" si="48"/>
        <v>0.5</v>
      </c>
      <c r="H355" s="256">
        <v>12775.92</v>
      </c>
      <c r="I355" s="256">
        <v>2254.58</v>
      </c>
      <c r="J355" s="256">
        <v>0</v>
      </c>
      <c r="K355" s="256">
        <v>0</v>
      </c>
      <c r="L355" s="256">
        <v>0</v>
      </c>
      <c r="M355" s="256">
        <v>15030.5</v>
      </c>
      <c r="N355" s="260">
        <v>43109</v>
      </c>
      <c r="O355" s="270">
        <v>43112</v>
      </c>
      <c r="P355" s="270">
        <v>43118</v>
      </c>
      <c r="Q355" s="270"/>
      <c r="R355" s="271">
        <v>43133</v>
      </c>
      <c r="S355" s="217" t="s">
        <v>905</v>
      </c>
      <c r="T355" s="257"/>
      <c r="U355" s="257"/>
      <c r="V355" s="258"/>
      <c r="W355" s="14"/>
    </row>
    <row r="356" spans="1:23" s="13" customFormat="1" ht="30">
      <c r="A356" s="971"/>
      <c r="B356" s="255" t="s">
        <v>705</v>
      </c>
      <c r="C356" s="255" t="s">
        <v>706</v>
      </c>
      <c r="D356" s="282" t="s">
        <v>707</v>
      </c>
      <c r="E356" s="256">
        <v>17187.05</v>
      </c>
      <c r="F356" s="219">
        <f t="shared" ref="F356:F367" si="49">SUM(H356:M356)</f>
        <v>17188.050000000003</v>
      </c>
      <c r="G356" s="220">
        <f t="shared" ref="G356:G367" si="50">(H356+I356+J356+K356)/F356</f>
        <v>0.50002938087799365</v>
      </c>
      <c r="H356" s="256">
        <v>7305.5</v>
      </c>
      <c r="I356" s="256">
        <v>1289.03</v>
      </c>
      <c r="J356" s="256">
        <v>0</v>
      </c>
      <c r="K356" s="256">
        <v>0</v>
      </c>
      <c r="L356" s="256">
        <v>0</v>
      </c>
      <c r="M356" s="256">
        <v>8593.52</v>
      </c>
      <c r="N356" s="260">
        <v>43109</v>
      </c>
      <c r="O356" s="270">
        <v>43112</v>
      </c>
      <c r="P356" s="270">
        <v>43118</v>
      </c>
      <c r="Q356" s="270"/>
      <c r="R356" s="271">
        <v>43133</v>
      </c>
      <c r="S356" s="217" t="s">
        <v>897</v>
      </c>
      <c r="T356" s="257"/>
      <c r="U356" s="257"/>
      <c r="V356" s="258"/>
      <c r="W356" s="14"/>
    </row>
    <row r="357" spans="1:23" s="13" customFormat="1" ht="45">
      <c r="A357" s="971"/>
      <c r="B357" s="255" t="s">
        <v>708</v>
      </c>
      <c r="C357" s="255" t="s">
        <v>709</v>
      </c>
      <c r="D357" s="282" t="s">
        <v>79</v>
      </c>
      <c r="E357" s="256">
        <v>78146.5</v>
      </c>
      <c r="F357" s="219">
        <f t="shared" si="49"/>
        <v>22011</v>
      </c>
      <c r="G357" s="220">
        <f t="shared" si="50"/>
        <v>0.65</v>
      </c>
      <c r="H357" s="256">
        <v>12161.07</v>
      </c>
      <c r="I357" s="256">
        <v>2146.08</v>
      </c>
      <c r="J357" s="256">
        <v>0</v>
      </c>
      <c r="K357" s="256">
        <v>0</v>
      </c>
      <c r="L357" s="256">
        <v>0</v>
      </c>
      <c r="M357" s="256">
        <v>7703.85</v>
      </c>
      <c r="N357" s="260">
        <v>43109</v>
      </c>
      <c r="O357" s="270">
        <v>43112</v>
      </c>
      <c r="P357" s="270">
        <v>43118</v>
      </c>
      <c r="Q357" s="270"/>
      <c r="R357" s="271">
        <v>43133</v>
      </c>
      <c r="S357" s="217" t="s">
        <v>900</v>
      </c>
      <c r="T357" s="257"/>
      <c r="U357" s="257"/>
      <c r="V357" s="258"/>
      <c r="W357" s="14"/>
    </row>
    <row r="358" spans="1:23" s="13" customFormat="1" ht="30">
      <c r="A358" s="971"/>
      <c r="B358" s="255" t="s">
        <v>939</v>
      </c>
      <c r="C358" s="255" t="s">
        <v>940</v>
      </c>
      <c r="D358" s="282" t="s">
        <v>941</v>
      </c>
      <c r="E358" s="256">
        <v>1188</v>
      </c>
      <c r="F358" s="219">
        <f t="shared" si="49"/>
        <v>1188</v>
      </c>
      <c r="G358" s="220">
        <f t="shared" si="50"/>
        <v>0.65</v>
      </c>
      <c r="H358" s="256">
        <v>656.37</v>
      </c>
      <c r="I358" s="256">
        <v>0</v>
      </c>
      <c r="J358" s="256">
        <v>115.83</v>
      </c>
      <c r="K358" s="256"/>
      <c r="L358" s="256">
        <v>0</v>
      </c>
      <c r="M358" s="256">
        <v>415.8</v>
      </c>
      <c r="N358" s="260">
        <v>43137</v>
      </c>
      <c r="O358" s="270">
        <v>43152</v>
      </c>
      <c r="P358" s="270">
        <v>43167</v>
      </c>
      <c r="Q358" s="270"/>
      <c r="R358" s="271">
        <v>43195</v>
      </c>
      <c r="S358" s="217" t="s">
        <v>984</v>
      </c>
      <c r="T358" s="257"/>
      <c r="U358" s="257"/>
      <c r="V358" s="258"/>
      <c r="W358" s="14"/>
    </row>
    <row r="359" spans="1:23" s="13" customFormat="1" ht="30">
      <c r="A359" s="971"/>
      <c r="B359" s="255" t="s">
        <v>942</v>
      </c>
      <c r="C359" s="255" t="s">
        <v>943</v>
      </c>
      <c r="D359" s="282" t="s">
        <v>944</v>
      </c>
      <c r="E359" s="256">
        <v>57442.65</v>
      </c>
      <c r="F359" s="219">
        <f t="shared" si="49"/>
        <v>57442.65</v>
      </c>
      <c r="G359" s="220">
        <f t="shared" si="50"/>
        <v>0.50000008704333798</v>
      </c>
      <c r="H359" s="256">
        <v>24413.13</v>
      </c>
      <c r="I359" s="256">
        <v>0</v>
      </c>
      <c r="J359" s="256">
        <v>4308.2</v>
      </c>
      <c r="K359" s="256"/>
      <c r="L359" s="256">
        <v>0</v>
      </c>
      <c r="M359" s="256">
        <v>28721.32</v>
      </c>
      <c r="N359" s="260">
        <v>43137</v>
      </c>
      <c r="O359" s="270">
        <v>43152</v>
      </c>
      <c r="P359" s="270">
        <v>43167</v>
      </c>
      <c r="Q359" s="270"/>
      <c r="R359" s="271">
        <v>43195</v>
      </c>
      <c r="S359" s="217" t="s">
        <v>982</v>
      </c>
      <c r="T359" s="257"/>
      <c r="U359" s="257"/>
      <c r="V359" s="258"/>
      <c r="W359" s="14"/>
    </row>
    <row r="360" spans="1:23" s="13" customFormat="1">
      <c r="A360" s="971"/>
      <c r="B360" s="255" t="s">
        <v>945</v>
      </c>
      <c r="C360" s="255" t="s">
        <v>946</v>
      </c>
      <c r="D360" s="282" t="s">
        <v>947</v>
      </c>
      <c r="E360" s="256">
        <v>28754</v>
      </c>
      <c r="F360" s="219">
        <f t="shared" si="49"/>
        <v>28754</v>
      </c>
      <c r="G360" s="220">
        <f t="shared" si="50"/>
        <v>0.5</v>
      </c>
      <c r="H360" s="256">
        <v>12220.45</v>
      </c>
      <c r="I360" s="256">
        <v>0</v>
      </c>
      <c r="J360" s="256">
        <v>2156.5500000000002</v>
      </c>
      <c r="K360" s="256"/>
      <c r="L360" s="256">
        <v>0</v>
      </c>
      <c r="M360" s="256">
        <v>14377</v>
      </c>
      <c r="N360" s="260">
        <v>43137</v>
      </c>
      <c r="O360" s="270">
        <v>43152</v>
      </c>
      <c r="P360" s="270">
        <v>43167</v>
      </c>
      <c r="Q360" s="270"/>
      <c r="R360" s="271">
        <v>43195</v>
      </c>
      <c r="S360" s="217" t="s">
        <v>983</v>
      </c>
      <c r="T360" s="257"/>
      <c r="U360" s="257"/>
      <c r="V360" s="258"/>
      <c r="W360" s="14"/>
    </row>
    <row r="361" spans="1:23" s="13" customFormat="1">
      <c r="A361" s="971"/>
      <c r="B361" s="255" t="s">
        <v>948</v>
      </c>
      <c r="C361" s="255" t="s">
        <v>949</v>
      </c>
      <c r="D361" s="282" t="s">
        <v>950</v>
      </c>
      <c r="E361" s="256">
        <v>3498</v>
      </c>
      <c r="F361" s="219">
        <f t="shared" si="49"/>
        <v>3498</v>
      </c>
      <c r="G361" s="220">
        <f t="shared" si="50"/>
        <v>0.65000000000000013</v>
      </c>
      <c r="H361" s="256">
        <v>1932.64</v>
      </c>
      <c r="I361" s="256">
        <v>0</v>
      </c>
      <c r="J361" s="256">
        <v>341.06</v>
      </c>
      <c r="K361" s="256"/>
      <c r="L361" s="256">
        <v>0</v>
      </c>
      <c r="M361" s="256">
        <v>1224.3</v>
      </c>
      <c r="N361" s="260">
        <v>43137</v>
      </c>
      <c r="O361" s="270">
        <v>43152</v>
      </c>
      <c r="P361" s="270">
        <v>43167</v>
      </c>
      <c r="Q361" s="270"/>
      <c r="R361" s="271">
        <v>43195</v>
      </c>
      <c r="S361" s="217" t="s">
        <v>977</v>
      </c>
      <c r="T361" s="257"/>
      <c r="U361" s="257"/>
      <c r="V361" s="258"/>
      <c r="W361" s="14"/>
    </row>
    <row r="362" spans="1:23" s="13" customFormat="1" ht="30">
      <c r="A362" s="971"/>
      <c r="B362" s="255" t="s">
        <v>974</v>
      </c>
      <c r="C362" s="255" t="s">
        <v>951</v>
      </c>
      <c r="D362" s="282" t="s">
        <v>170</v>
      </c>
      <c r="E362" s="256">
        <v>23331</v>
      </c>
      <c r="F362" s="219">
        <f t="shared" si="49"/>
        <v>23331</v>
      </c>
      <c r="G362" s="220">
        <f t="shared" si="50"/>
        <v>0.65</v>
      </c>
      <c r="H362" s="256">
        <v>12890.37</v>
      </c>
      <c r="I362" s="256">
        <v>0</v>
      </c>
      <c r="J362" s="256">
        <v>2274.7800000000002</v>
      </c>
      <c r="K362" s="256"/>
      <c r="L362" s="256">
        <v>0</v>
      </c>
      <c r="M362" s="256">
        <v>8165.85</v>
      </c>
      <c r="N362" s="260">
        <v>43137</v>
      </c>
      <c r="O362" s="270">
        <v>43121</v>
      </c>
      <c r="P362" s="270">
        <v>43167</v>
      </c>
      <c r="Q362" s="270"/>
      <c r="R362" s="271">
        <v>43195</v>
      </c>
      <c r="S362" s="217" t="s">
        <v>975</v>
      </c>
      <c r="T362" s="257"/>
      <c r="U362" s="257"/>
      <c r="V362" s="258"/>
      <c r="W362" s="14"/>
    </row>
    <row r="363" spans="1:23" s="13" customFormat="1" ht="39.75" customHeight="1">
      <c r="A363" s="971"/>
      <c r="B363" s="255" t="s">
        <v>988</v>
      </c>
      <c r="C363" s="255" t="s">
        <v>989</v>
      </c>
      <c r="D363" s="282" t="s">
        <v>990</v>
      </c>
      <c r="E363" s="296">
        <v>313625</v>
      </c>
      <c r="F363" s="219">
        <f t="shared" si="49"/>
        <v>213294</v>
      </c>
      <c r="G363" s="220">
        <f t="shared" si="50"/>
        <v>0.58106346170075107</v>
      </c>
      <c r="H363" s="256">
        <v>105346.74</v>
      </c>
      <c r="I363" s="256">
        <v>0</v>
      </c>
      <c r="J363" s="256">
        <v>18590.61</v>
      </c>
      <c r="K363" s="256"/>
      <c r="L363" s="256">
        <v>0</v>
      </c>
      <c r="M363" s="256">
        <v>89356.65</v>
      </c>
      <c r="N363" s="293">
        <v>43196</v>
      </c>
      <c r="O363" s="287">
        <v>43202</v>
      </c>
      <c r="P363" s="270">
        <v>43223</v>
      </c>
      <c r="Q363" s="270">
        <v>43256</v>
      </c>
      <c r="R363" s="271">
        <v>43279</v>
      </c>
      <c r="S363" s="217" t="s">
        <v>1353</v>
      </c>
      <c r="T363" s="257"/>
      <c r="U363" s="257"/>
      <c r="V363" s="258"/>
      <c r="W363" s="14"/>
    </row>
    <row r="364" spans="1:23" s="13" customFormat="1" ht="39.75" customHeight="1">
      <c r="A364" s="971"/>
      <c r="B364" s="255" t="s">
        <v>1046</v>
      </c>
      <c r="C364" s="255" t="s">
        <v>1047</v>
      </c>
      <c r="D364" s="282" t="s">
        <v>1048</v>
      </c>
      <c r="E364" s="296"/>
      <c r="F364" s="219">
        <f t="shared" si="49"/>
        <v>93640.25</v>
      </c>
      <c r="G364" s="220">
        <f t="shared" si="50"/>
        <v>0.53610226371672443</v>
      </c>
      <c r="H364" s="256">
        <v>42670.63</v>
      </c>
      <c r="I364" s="256">
        <v>0</v>
      </c>
      <c r="J364" s="256">
        <v>7530.12</v>
      </c>
      <c r="K364" s="256"/>
      <c r="L364" s="256">
        <v>0</v>
      </c>
      <c r="M364" s="256">
        <v>43439.5</v>
      </c>
      <c r="N364" s="293">
        <v>43165</v>
      </c>
      <c r="O364" s="287">
        <v>43172</v>
      </c>
      <c r="P364" s="270">
        <v>43209</v>
      </c>
      <c r="Q364" s="270"/>
      <c r="R364" s="271">
        <v>43238</v>
      </c>
      <c r="S364" s="217" t="s">
        <v>1241</v>
      </c>
      <c r="T364" s="257"/>
      <c r="U364" s="257"/>
      <c r="V364" s="258"/>
      <c r="W364" s="14"/>
    </row>
    <row r="365" spans="1:23" s="13" customFormat="1" ht="39.75" customHeight="1">
      <c r="A365" s="971"/>
      <c r="B365" s="255" t="s">
        <v>1049</v>
      </c>
      <c r="C365" s="255" t="s">
        <v>1050</v>
      </c>
      <c r="D365" s="255" t="s">
        <v>372</v>
      </c>
      <c r="E365" s="296"/>
      <c r="F365" s="219">
        <f t="shared" si="49"/>
        <v>61951.8</v>
      </c>
      <c r="G365" s="220">
        <f t="shared" si="50"/>
        <v>0.49999999999999994</v>
      </c>
      <c r="H365" s="256">
        <v>26329.51</v>
      </c>
      <c r="I365" s="256">
        <v>4646.3900000000003</v>
      </c>
      <c r="J365" s="256">
        <v>0</v>
      </c>
      <c r="K365" s="256"/>
      <c r="L365" s="256">
        <v>0</v>
      </c>
      <c r="M365" s="256">
        <v>30975.9</v>
      </c>
      <c r="N365" s="293">
        <v>43165</v>
      </c>
      <c r="O365" s="287">
        <v>43172</v>
      </c>
      <c r="P365" s="270">
        <v>43209</v>
      </c>
      <c r="Q365" s="270"/>
      <c r="R365" s="271">
        <v>43238</v>
      </c>
      <c r="S365" s="217" t="s">
        <v>1242</v>
      </c>
      <c r="T365" s="257"/>
      <c r="U365" s="257"/>
      <c r="V365" s="258"/>
      <c r="W365" s="14"/>
    </row>
    <row r="366" spans="1:23" s="13" customFormat="1" ht="39.75" customHeight="1">
      <c r="A366" s="971"/>
      <c r="B366" s="255" t="s">
        <v>1051</v>
      </c>
      <c r="C366" s="255" t="s">
        <v>1052</v>
      </c>
      <c r="D366" s="255" t="s">
        <v>506</v>
      </c>
      <c r="E366" s="296"/>
      <c r="F366" s="219">
        <f t="shared" si="49"/>
        <v>63716.25</v>
      </c>
      <c r="G366" s="220">
        <f t="shared" si="50"/>
        <v>0.50000007847291705</v>
      </c>
      <c r="H366" s="256">
        <v>27079.41</v>
      </c>
      <c r="I366" s="256">
        <v>0</v>
      </c>
      <c r="J366" s="256">
        <v>4778.72</v>
      </c>
      <c r="K366" s="256"/>
      <c r="L366" s="256">
        <v>0</v>
      </c>
      <c r="M366" s="256">
        <v>31858.12</v>
      </c>
      <c r="N366" s="293">
        <v>43165</v>
      </c>
      <c r="O366" s="287">
        <v>43172</v>
      </c>
      <c r="P366" s="270">
        <v>43209</v>
      </c>
      <c r="Q366" s="270"/>
      <c r="R366" s="271">
        <v>43238</v>
      </c>
      <c r="S366" s="217" t="s">
        <v>1243</v>
      </c>
      <c r="T366" s="257"/>
      <c r="U366" s="257"/>
      <c r="V366" s="258"/>
      <c r="W366" s="14"/>
    </row>
    <row r="367" spans="1:23" s="13" customFormat="1" ht="39.75" customHeight="1">
      <c r="A367" s="971"/>
      <c r="B367" s="255" t="s">
        <v>1226</v>
      </c>
      <c r="C367" s="255" t="s">
        <v>1227</v>
      </c>
      <c r="D367" s="255" t="s">
        <v>102</v>
      </c>
      <c r="E367" s="296">
        <v>24981</v>
      </c>
      <c r="F367" s="219">
        <f t="shared" si="49"/>
        <v>24981</v>
      </c>
      <c r="G367" s="220">
        <f t="shared" si="50"/>
        <v>0.65</v>
      </c>
      <c r="H367" s="256">
        <v>13802</v>
      </c>
      <c r="I367" s="256">
        <v>0</v>
      </c>
      <c r="J367" s="256">
        <v>2435.65</v>
      </c>
      <c r="K367" s="256"/>
      <c r="L367" s="256">
        <v>0</v>
      </c>
      <c r="M367" s="256">
        <v>8743.35</v>
      </c>
      <c r="N367" s="335">
        <v>43165</v>
      </c>
      <c r="O367" s="335">
        <v>43172</v>
      </c>
      <c r="P367" s="271">
        <v>43195</v>
      </c>
      <c r="Q367" s="282"/>
      <c r="R367" s="271">
        <v>43286</v>
      </c>
      <c r="S367" s="257" t="s">
        <v>1231</v>
      </c>
      <c r="T367" s="257"/>
      <c r="U367" s="257"/>
      <c r="V367" s="258"/>
      <c r="W367" s="14"/>
    </row>
    <row r="368" spans="1:23" s="13" customFormat="1" ht="39.75" customHeight="1">
      <c r="A368" s="971"/>
      <c r="B368" s="255" t="s">
        <v>1106</v>
      </c>
      <c r="C368" s="255" t="s">
        <v>1107</v>
      </c>
      <c r="D368" s="255" t="s">
        <v>232</v>
      </c>
      <c r="E368" s="296">
        <v>39000</v>
      </c>
      <c r="F368" s="219">
        <f t="shared" ref="F368:F373" si="51">SUM(H368:M368)</f>
        <v>8415</v>
      </c>
      <c r="G368" s="220">
        <f t="shared" ref="G368:G373" si="52">(H368+I368+J368+K368)/F368</f>
        <v>0.65</v>
      </c>
      <c r="H368" s="256">
        <v>4649.28</v>
      </c>
      <c r="I368" s="256">
        <v>0</v>
      </c>
      <c r="J368" s="256">
        <v>820.47</v>
      </c>
      <c r="K368" s="256"/>
      <c r="L368" s="256">
        <v>0</v>
      </c>
      <c r="M368" s="256">
        <v>2945.25</v>
      </c>
      <c r="N368" s="293">
        <v>43223</v>
      </c>
      <c r="O368" s="287">
        <v>43235</v>
      </c>
      <c r="P368" s="270">
        <v>43258</v>
      </c>
      <c r="Q368" s="270"/>
      <c r="R368" s="271">
        <v>43271</v>
      </c>
      <c r="S368" s="217" t="s">
        <v>1335</v>
      </c>
      <c r="T368" s="257"/>
      <c r="U368" s="257"/>
      <c r="V368" s="258"/>
      <c r="W368" s="14"/>
    </row>
    <row r="369" spans="1:23" s="13" customFormat="1" ht="39.75" customHeight="1">
      <c r="A369" s="971"/>
      <c r="B369" s="255" t="s">
        <v>1108</v>
      </c>
      <c r="C369" s="255" t="s">
        <v>1109</v>
      </c>
      <c r="D369" s="255" t="s">
        <v>282</v>
      </c>
      <c r="E369" s="296">
        <v>94179</v>
      </c>
      <c r="F369" s="219">
        <f t="shared" si="51"/>
        <v>30723</v>
      </c>
      <c r="G369" s="220">
        <f t="shared" si="52"/>
        <v>0.65</v>
      </c>
      <c r="H369" s="256">
        <v>16974.45</v>
      </c>
      <c r="I369" s="256">
        <v>0</v>
      </c>
      <c r="J369" s="256">
        <v>2995.5</v>
      </c>
      <c r="K369" s="256"/>
      <c r="L369" s="256">
        <v>0</v>
      </c>
      <c r="M369" s="256">
        <v>10753.05</v>
      </c>
      <c r="N369" s="293">
        <v>43223</v>
      </c>
      <c r="O369" s="287">
        <v>43235</v>
      </c>
      <c r="P369" s="270">
        <v>43258</v>
      </c>
      <c r="Q369" s="270"/>
      <c r="R369" s="271">
        <v>43271</v>
      </c>
      <c r="S369" s="217" t="s">
        <v>1338</v>
      </c>
      <c r="T369" s="257"/>
      <c r="U369" s="257"/>
      <c r="V369" s="258"/>
      <c r="W369" s="14"/>
    </row>
    <row r="370" spans="1:23" s="13" customFormat="1" ht="39.75" customHeight="1">
      <c r="A370" s="971"/>
      <c r="B370" s="255" t="s">
        <v>1110</v>
      </c>
      <c r="C370" s="255" t="s">
        <v>1111</v>
      </c>
      <c r="D370" s="255" t="s">
        <v>1112</v>
      </c>
      <c r="E370" s="296">
        <v>83618.600000000006</v>
      </c>
      <c r="F370" s="219">
        <f t="shared" si="51"/>
        <v>61845.999999999993</v>
      </c>
      <c r="G370" s="220">
        <f t="shared" si="52"/>
        <v>0.67092293761924782</v>
      </c>
      <c r="H370" s="256">
        <v>35269.81</v>
      </c>
      <c r="I370" s="256">
        <v>6224.09</v>
      </c>
      <c r="J370" s="256">
        <v>0</v>
      </c>
      <c r="K370" s="256"/>
      <c r="L370" s="256">
        <v>0</v>
      </c>
      <c r="M370" s="256">
        <v>20352.099999999999</v>
      </c>
      <c r="N370" s="293">
        <v>43223</v>
      </c>
      <c r="O370" s="287">
        <v>43235</v>
      </c>
      <c r="P370" s="270">
        <v>43258</v>
      </c>
      <c r="Q370" s="270"/>
      <c r="R370" s="271">
        <v>43271</v>
      </c>
      <c r="S370" s="217" t="s">
        <v>1337</v>
      </c>
      <c r="T370" s="257"/>
      <c r="U370" s="257"/>
      <c r="V370" s="258"/>
      <c r="W370" s="14"/>
    </row>
    <row r="371" spans="1:23" s="13" customFormat="1" ht="39.75" customHeight="1">
      <c r="A371" s="971"/>
      <c r="B371" s="255" t="s">
        <v>1113</v>
      </c>
      <c r="C371" s="255" t="s">
        <v>1114</v>
      </c>
      <c r="D371" s="255" t="s">
        <v>522</v>
      </c>
      <c r="E371" s="296">
        <v>241548.4</v>
      </c>
      <c r="F371" s="219">
        <f t="shared" si="51"/>
        <v>89732.09</v>
      </c>
      <c r="G371" s="220">
        <f t="shared" si="52"/>
        <v>0.13043483106210946</v>
      </c>
      <c r="H371" s="256">
        <v>11704.19</v>
      </c>
      <c r="I371" s="256">
        <v>0</v>
      </c>
      <c r="J371" s="256">
        <v>0</v>
      </c>
      <c r="K371" s="256"/>
      <c r="L371" s="256">
        <v>0</v>
      </c>
      <c r="M371" s="256">
        <v>78027.899999999994</v>
      </c>
      <c r="N371" s="293">
        <v>43223</v>
      </c>
      <c r="O371" s="287">
        <v>43235</v>
      </c>
      <c r="P371" s="270">
        <v>43258</v>
      </c>
      <c r="Q371" s="270">
        <v>43294</v>
      </c>
      <c r="R371" s="271">
        <v>43314</v>
      </c>
      <c r="S371" s="217" t="s">
        <v>1363</v>
      </c>
      <c r="T371" s="257"/>
      <c r="U371" s="257"/>
      <c r="V371" s="258"/>
      <c r="W371" s="14"/>
    </row>
    <row r="372" spans="1:23" s="13" customFormat="1" ht="39.75" customHeight="1">
      <c r="A372" s="971"/>
      <c r="B372" s="255" t="s">
        <v>1115</v>
      </c>
      <c r="C372" s="255" t="s">
        <v>1116</v>
      </c>
      <c r="D372" s="255" t="s">
        <v>1105</v>
      </c>
      <c r="E372" s="296">
        <v>268464.64000000001</v>
      </c>
      <c r="F372" s="219">
        <f t="shared" si="51"/>
        <v>152938</v>
      </c>
      <c r="G372" s="220">
        <f t="shared" si="52"/>
        <v>0.63855745465482749</v>
      </c>
      <c r="H372" s="256">
        <v>82260.740000000005</v>
      </c>
      <c r="I372" s="256">
        <v>15398.96</v>
      </c>
      <c r="J372" s="256">
        <v>0</v>
      </c>
      <c r="K372" s="256"/>
      <c r="L372" s="256">
        <v>0</v>
      </c>
      <c r="M372" s="256">
        <v>55278.3</v>
      </c>
      <c r="N372" s="293">
        <v>43223</v>
      </c>
      <c r="O372" s="287">
        <v>43235</v>
      </c>
      <c r="P372" s="270">
        <v>43258</v>
      </c>
      <c r="Q372" s="270">
        <v>43294</v>
      </c>
      <c r="R372" s="271">
        <v>43314</v>
      </c>
      <c r="S372" s="217" t="s">
        <v>1314</v>
      </c>
      <c r="T372" s="257"/>
      <c r="U372" s="257"/>
      <c r="V372" s="258"/>
      <c r="W372" s="14"/>
    </row>
    <row r="373" spans="1:23" s="13" customFormat="1" ht="39.75" customHeight="1">
      <c r="A373" s="971"/>
      <c r="B373" s="255" t="s">
        <v>1117</v>
      </c>
      <c r="C373" s="255" t="s">
        <v>1118</v>
      </c>
      <c r="D373" s="255" t="s">
        <v>1119</v>
      </c>
      <c r="E373" s="296">
        <v>137293.95000000001</v>
      </c>
      <c r="F373" s="219">
        <f t="shared" si="51"/>
        <v>68617.5</v>
      </c>
      <c r="G373" s="220">
        <f t="shared" si="52"/>
        <v>0.5</v>
      </c>
      <c r="H373" s="256">
        <v>29162.43</v>
      </c>
      <c r="I373" s="256">
        <v>0</v>
      </c>
      <c r="J373" s="256">
        <v>5146.32</v>
      </c>
      <c r="K373" s="256"/>
      <c r="L373" s="256">
        <v>0</v>
      </c>
      <c r="M373" s="256">
        <v>34308.75</v>
      </c>
      <c r="N373" s="293">
        <v>43223</v>
      </c>
      <c r="O373" s="287">
        <v>43235</v>
      </c>
      <c r="P373" s="270">
        <v>43258</v>
      </c>
      <c r="Q373" s="270"/>
      <c r="R373" s="271">
        <v>43271</v>
      </c>
      <c r="S373" s="217" t="s">
        <v>1342</v>
      </c>
      <c r="T373" s="257"/>
      <c r="U373" s="257"/>
      <c r="V373" s="258"/>
      <c r="W373" s="14"/>
    </row>
    <row r="374" spans="1:23" s="13" customFormat="1" ht="39.75" customHeight="1">
      <c r="A374" s="971"/>
      <c r="B374" s="323" t="s">
        <v>1257</v>
      </c>
      <c r="C374" s="323" t="s">
        <v>1258</v>
      </c>
      <c r="D374" s="323" t="s">
        <v>57</v>
      </c>
      <c r="E374" s="296">
        <v>95849</v>
      </c>
      <c r="F374" s="219">
        <f>SUM(H374:M374)</f>
        <v>42867</v>
      </c>
      <c r="G374" s="220">
        <f>(H374+I374+J374+K374)/F374</f>
        <v>0.65</v>
      </c>
      <c r="H374" s="289">
        <v>23684.01</v>
      </c>
      <c r="I374" s="289">
        <v>4179.54</v>
      </c>
      <c r="J374" s="289">
        <v>0</v>
      </c>
      <c r="K374" s="256"/>
      <c r="L374" s="289">
        <v>0</v>
      </c>
      <c r="M374" s="289">
        <v>15003.45</v>
      </c>
      <c r="N374" s="271">
        <v>43284</v>
      </c>
      <c r="O374" s="270">
        <v>43287</v>
      </c>
      <c r="P374" s="266">
        <v>43300</v>
      </c>
      <c r="Q374" s="266"/>
      <c r="R374" s="330">
        <v>43679</v>
      </c>
      <c r="S374" s="325"/>
      <c r="T374" s="325"/>
      <c r="U374" s="325"/>
      <c r="V374" s="258"/>
      <c r="W374" s="14"/>
    </row>
    <row r="375" spans="1:23" s="13" customFormat="1" ht="39.75" customHeight="1">
      <c r="A375" s="972"/>
      <c r="B375" s="323" t="s">
        <v>1254</v>
      </c>
      <c r="C375" s="323" t="s">
        <v>1255</v>
      </c>
      <c r="D375" s="323" t="s">
        <v>1256</v>
      </c>
      <c r="E375" s="296">
        <v>194241</v>
      </c>
      <c r="F375" s="219">
        <f>SUM(H375:M375)</f>
        <v>82731</v>
      </c>
      <c r="G375" s="220">
        <f>(H375+I375+J375+K375)/F375</f>
        <v>0.65</v>
      </c>
      <c r="H375" s="289">
        <v>45708.87</v>
      </c>
      <c r="I375" s="289">
        <v>8066.28</v>
      </c>
      <c r="J375" s="289">
        <v>0</v>
      </c>
      <c r="K375" s="256"/>
      <c r="L375" s="289">
        <v>0</v>
      </c>
      <c r="M375" s="289">
        <v>28955.85</v>
      </c>
      <c r="N375" s="271">
        <v>43284</v>
      </c>
      <c r="O375" s="270">
        <v>43287</v>
      </c>
      <c r="P375" s="266">
        <v>43300</v>
      </c>
      <c r="Q375" s="266"/>
      <c r="R375" s="330"/>
      <c r="S375" s="325"/>
      <c r="T375" s="325"/>
      <c r="U375" s="325"/>
      <c r="V375" s="258"/>
      <c r="W375" s="14"/>
    </row>
    <row r="376" spans="1:23" s="1" customFormat="1" ht="15.75">
      <c r="A376" s="963" t="s">
        <v>1404</v>
      </c>
      <c r="B376" s="963"/>
      <c r="C376" s="963"/>
      <c r="D376" s="963"/>
      <c r="E376" s="320">
        <f>SUM(E344:E375)</f>
        <v>1976927.84</v>
      </c>
      <c r="F376" s="320">
        <f>SUM(F344:F375)</f>
        <v>1410258.6400000001</v>
      </c>
      <c r="G376" s="321">
        <f>(H376+I376+J376+K376+L376)/F376</f>
        <v>0.55386029756924604</v>
      </c>
      <c r="H376" s="320">
        <f>SUM(H344:H375)</f>
        <v>664833.43000000017</v>
      </c>
      <c r="I376" s="320">
        <f>SUM(I344:I375)</f>
        <v>64759.03</v>
      </c>
      <c r="J376" s="320">
        <f>SUM(J344:J375)</f>
        <v>51493.810000000005</v>
      </c>
      <c r="K376" s="230">
        <f>SUM(K16:K184)</f>
        <v>0</v>
      </c>
      <c r="L376" s="320">
        <f>SUM(L344:L375)</f>
        <v>0</v>
      </c>
      <c r="M376" s="320">
        <f>SUM(M344:M375)</f>
        <v>629172.36999999988</v>
      </c>
      <c r="N376" s="9"/>
      <c r="O376" s="322">
        <f>COUNTA(B344:B375)</f>
        <v>32</v>
      </c>
      <c r="P376" s="323"/>
      <c r="Q376" s="324"/>
      <c r="R376" s="324"/>
      <c r="S376" s="325"/>
      <c r="T376" s="324"/>
      <c r="U376" s="324"/>
      <c r="V376" s="311"/>
    </row>
    <row r="377" spans="1:23" s="13" customFormat="1" ht="39.75" customHeight="1">
      <c r="A377" s="970" t="s">
        <v>1375</v>
      </c>
      <c r="B377" s="255" t="s">
        <v>1376</v>
      </c>
      <c r="C377" s="255" t="s">
        <v>1377</v>
      </c>
      <c r="D377" s="255" t="s">
        <v>1378</v>
      </c>
      <c r="E377" s="296">
        <v>55547.5</v>
      </c>
      <c r="F377" s="219">
        <f>SUM(H377:M377)</f>
        <v>55547.5</v>
      </c>
      <c r="G377" s="220">
        <f>(H377+I377+J377+K377)/F377</f>
        <v>0.5</v>
      </c>
      <c r="H377" s="256">
        <v>23607.68</v>
      </c>
      <c r="I377" s="256">
        <v>4166.07</v>
      </c>
      <c r="J377" s="256">
        <v>0</v>
      </c>
      <c r="K377" s="256"/>
      <c r="L377" s="256">
        <v>0</v>
      </c>
      <c r="M377" s="256">
        <v>27773.75</v>
      </c>
      <c r="N377" s="293">
        <v>43312</v>
      </c>
      <c r="O377" s="287">
        <v>43318</v>
      </c>
      <c r="P377" s="270">
        <v>43321</v>
      </c>
      <c r="Q377" s="270"/>
      <c r="R377" s="271">
        <v>43334</v>
      </c>
      <c r="S377" s="217"/>
      <c r="T377" s="257"/>
      <c r="U377" s="257"/>
      <c r="V377" s="258"/>
      <c r="W377" s="14"/>
    </row>
    <row r="378" spans="1:23" s="13" customFormat="1" ht="39.75" customHeight="1">
      <c r="A378" s="971"/>
      <c r="B378" s="255" t="s">
        <v>1379</v>
      </c>
      <c r="C378" s="255" t="s">
        <v>1380</v>
      </c>
      <c r="D378" s="255" t="s">
        <v>932</v>
      </c>
      <c r="E378" s="296">
        <v>72995.95</v>
      </c>
      <c r="F378" s="219">
        <f>SUM(H378:M378)</f>
        <v>72995.95</v>
      </c>
      <c r="G378" s="220">
        <f>(H378+I378+J378+K378)/F378</f>
        <v>0.50000006849695078</v>
      </c>
      <c r="H378" s="256">
        <v>31023.279999999999</v>
      </c>
      <c r="I378" s="256">
        <v>5474.7</v>
      </c>
      <c r="J378" s="256">
        <v>0</v>
      </c>
      <c r="K378" s="256"/>
      <c r="L378" s="256">
        <v>0</v>
      </c>
      <c r="M378" s="256">
        <v>36497.97</v>
      </c>
      <c r="N378" s="293">
        <v>43312</v>
      </c>
      <c r="O378" s="287">
        <v>43318</v>
      </c>
      <c r="P378" s="270">
        <v>43321</v>
      </c>
      <c r="Q378" s="270"/>
      <c r="R378" s="271">
        <v>43334</v>
      </c>
      <c r="S378" s="217"/>
      <c r="T378" s="257"/>
      <c r="U378" s="257"/>
      <c r="V378" s="258"/>
      <c r="W378" s="14"/>
    </row>
    <row r="379" spans="1:23" s="13" customFormat="1" ht="39.75" customHeight="1">
      <c r="A379" s="971"/>
      <c r="B379" s="255" t="s">
        <v>1381</v>
      </c>
      <c r="C379" s="255" t="s">
        <v>1383</v>
      </c>
      <c r="D379" s="255" t="s">
        <v>586</v>
      </c>
      <c r="E379" s="296">
        <v>102338.1</v>
      </c>
      <c r="F379" s="219">
        <f>SUM(H379:M379)</f>
        <v>86719.45</v>
      </c>
      <c r="G379" s="220">
        <f>(H379+I379+J379+K379)/F379</f>
        <v>0.50000005765719224</v>
      </c>
      <c r="H379" s="256">
        <v>36855.769999999997</v>
      </c>
      <c r="I379" s="256">
        <v>6503.96</v>
      </c>
      <c r="J379" s="256">
        <v>0</v>
      </c>
      <c r="K379" s="256"/>
      <c r="L379" s="256">
        <v>0</v>
      </c>
      <c r="M379" s="256">
        <v>43359.72</v>
      </c>
      <c r="N379" s="293">
        <v>43312</v>
      </c>
      <c r="O379" s="287">
        <v>43318</v>
      </c>
      <c r="P379" s="270">
        <v>43321</v>
      </c>
      <c r="Q379" s="270"/>
      <c r="R379" s="271">
        <v>43334</v>
      </c>
      <c r="S379" s="217"/>
      <c r="T379" s="257"/>
      <c r="U379" s="257"/>
      <c r="V379" s="258"/>
      <c r="W379" s="14"/>
    </row>
    <row r="380" spans="1:23" s="13" customFormat="1" ht="39.75" customHeight="1">
      <c r="A380" s="971"/>
      <c r="B380" s="255" t="s">
        <v>1382</v>
      </c>
      <c r="C380" s="255" t="s">
        <v>1384</v>
      </c>
      <c r="D380" s="255" t="s">
        <v>1385</v>
      </c>
      <c r="E380" s="296">
        <v>94251.86</v>
      </c>
      <c r="F380" s="219">
        <f>SUM(H380:M380)</f>
        <v>93842.6</v>
      </c>
      <c r="G380" s="220">
        <f>(H380+I380+J380+K380)/F380</f>
        <v>0.49999999999999994</v>
      </c>
      <c r="H380" s="256">
        <v>39883.1</v>
      </c>
      <c r="I380" s="256">
        <v>0</v>
      </c>
      <c r="J380" s="256">
        <v>7038.2</v>
      </c>
      <c r="K380" s="256"/>
      <c r="L380" s="256">
        <v>0</v>
      </c>
      <c r="M380" s="256">
        <v>46921.3</v>
      </c>
      <c r="N380" s="293">
        <v>43312</v>
      </c>
      <c r="O380" s="287">
        <v>43318</v>
      </c>
      <c r="P380" s="270">
        <v>43321</v>
      </c>
      <c r="Q380" s="270"/>
      <c r="R380" s="271">
        <v>43334</v>
      </c>
      <c r="S380" s="217"/>
      <c r="T380" s="257"/>
      <c r="U380" s="257"/>
      <c r="V380" s="258"/>
      <c r="W380" s="14"/>
    </row>
    <row r="381" spans="1:23" s="13" customFormat="1" ht="39.75" customHeight="1">
      <c r="A381" s="971"/>
      <c r="B381" s="255" t="s">
        <v>1386</v>
      </c>
      <c r="C381" s="255" t="s">
        <v>1387</v>
      </c>
      <c r="D381" s="255" t="s">
        <v>947</v>
      </c>
      <c r="E381" s="296">
        <v>3790</v>
      </c>
      <c r="F381" s="219">
        <f>SUM(H381:M381)</f>
        <v>3790.3</v>
      </c>
      <c r="G381" s="220">
        <f>(H381+I381+J381+K381)/F381</f>
        <v>0.49999999999999994</v>
      </c>
      <c r="H381" s="256">
        <v>1610.87</v>
      </c>
      <c r="I381" s="256">
        <v>284.27999999999997</v>
      </c>
      <c r="J381" s="256">
        <v>0</v>
      </c>
      <c r="K381" s="256"/>
      <c r="L381" s="256">
        <v>0</v>
      </c>
      <c r="M381" s="256">
        <v>1895.15</v>
      </c>
      <c r="N381" s="293">
        <v>43312</v>
      </c>
      <c r="O381" s="287">
        <v>43318</v>
      </c>
      <c r="P381" s="270">
        <v>43321</v>
      </c>
      <c r="Q381" s="270"/>
      <c r="R381" s="271">
        <v>43334</v>
      </c>
      <c r="S381" s="217"/>
      <c r="T381" s="257"/>
      <c r="U381" s="257"/>
      <c r="V381" s="258"/>
      <c r="W381" s="14"/>
    </row>
    <row r="382" spans="1:23" s="1" customFormat="1" ht="15.75">
      <c r="A382" s="963" t="s">
        <v>1405</v>
      </c>
      <c r="B382" s="963"/>
      <c r="C382" s="963"/>
      <c r="D382" s="963"/>
      <c r="E382" s="320">
        <f>SUM(E377:E381)</f>
        <v>328923.40999999997</v>
      </c>
      <c r="F382" s="320">
        <f>SUM(F377:F381)</f>
        <v>312895.8</v>
      </c>
      <c r="G382" s="321">
        <f>(H382+I382+J382+K382+L382)/F382</f>
        <v>0.50000003195952136</v>
      </c>
      <c r="H382" s="320">
        <f>SUM(H377:H381)</f>
        <v>132980.69999999998</v>
      </c>
      <c r="I382" s="320">
        <f>SUM(I377:I381)</f>
        <v>16429.009999999998</v>
      </c>
      <c r="J382" s="320">
        <f>SUM(J377:J381)</f>
        <v>7038.2</v>
      </c>
      <c r="K382" s="230">
        <f>SUM(K25:K193)</f>
        <v>0</v>
      </c>
      <c r="L382" s="320">
        <f>SUM(L377:L381)</f>
        <v>0</v>
      </c>
      <c r="M382" s="320">
        <f>SUM(M377:M381)</f>
        <v>156447.88999999998</v>
      </c>
      <c r="N382" s="9"/>
      <c r="O382" s="322">
        <f>COUNTA(B377:B381)</f>
        <v>5</v>
      </c>
      <c r="P382" s="323"/>
      <c r="Q382" s="324"/>
      <c r="R382" s="324"/>
      <c r="S382" s="325"/>
      <c r="T382" s="324"/>
      <c r="U382" s="324"/>
      <c r="V382" s="311"/>
    </row>
    <row r="383" spans="1:23" s="13" customFormat="1" ht="30" customHeight="1">
      <c r="A383" s="966" t="s">
        <v>98</v>
      </c>
      <c r="B383" s="344" t="s">
        <v>99</v>
      </c>
      <c r="C383" s="311" t="s">
        <v>103</v>
      </c>
      <c r="D383" s="282" t="s">
        <v>101</v>
      </c>
      <c r="E383" s="296">
        <v>998090.94</v>
      </c>
      <c r="F383" s="345">
        <v>996143.33</v>
      </c>
      <c r="G383" s="346">
        <v>0.65</v>
      </c>
      <c r="H383" s="345">
        <v>246461.63</v>
      </c>
      <c r="I383" s="345">
        <v>0</v>
      </c>
      <c r="J383" s="345">
        <v>401031.53</v>
      </c>
      <c r="K383" s="316">
        <v>0</v>
      </c>
      <c r="L383" s="345">
        <v>0</v>
      </c>
      <c r="M383" s="345">
        <v>348650.17</v>
      </c>
      <c r="N383" s="282" t="s">
        <v>804</v>
      </c>
      <c r="O383" s="282" t="s">
        <v>810</v>
      </c>
      <c r="P383" s="257" t="s">
        <v>881</v>
      </c>
      <c r="Q383" s="257" t="s">
        <v>105</v>
      </c>
      <c r="R383" s="257" t="s">
        <v>797</v>
      </c>
      <c r="S383" s="257" t="s">
        <v>864</v>
      </c>
      <c r="T383" s="257"/>
      <c r="U383" s="257"/>
      <c r="V383" s="355"/>
      <c r="W383" s="14"/>
    </row>
    <row r="384" spans="1:23" s="13" customFormat="1">
      <c r="A384" s="967"/>
      <c r="B384" s="344" t="s">
        <v>412</v>
      </c>
      <c r="C384" s="312" t="s">
        <v>104</v>
      </c>
      <c r="D384" s="283" t="s">
        <v>102</v>
      </c>
      <c r="E384" s="296">
        <v>280106.84000000003</v>
      </c>
      <c r="F384" s="345">
        <v>277725</v>
      </c>
      <c r="G384" s="346">
        <v>0.65</v>
      </c>
      <c r="H384" s="345">
        <v>138681.57999999999</v>
      </c>
      <c r="I384" s="345">
        <v>0</v>
      </c>
      <c r="J384" s="345">
        <v>41839.67</v>
      </c>
      <c r="K384" s="317">
        <v>0</v>
      </c>
      <c r="L384" s="345">
        <v>0</v>
      </c>
      <c r="M384" s="345">
        <v>97203.75</v>
      </c>
      <c r="N384" s="282" t="s">
        <v>804</v>
      </c>
      <c r="O384" s="282" t="s">
        <v>810</v>
      </c>
      <c r="P384" s="257" t="s">
        <v>881</v>
      </c>
      <c r="Q384" s="257" t="s">
        <v>105</v>
      </c>
      <c r="R384" s="257" t="s">
        <v>797</v>
      </c>
      <c r="S384" s="257" t="s">
        <v>865</v>
      </c>
      <c r="T384" s="257"/>
      <c r="U384" s="257"/>
      <c r="V384" s="258"/>
      <c r="W384" s="14"/>
    </row>
    <row r="385" spans="1:23" s="13" customFormat="1" ht="60">
      <c r="A385" s="967"/>
      <c r="B385" s="295" t="s">
        <v>502</v>
      </c>
      <c r="C385" s="255" t="s">
        <v>242</v>
      </c>
      <c r="D385" s="282" t="s">
        <v>243</v>
      </c>
      <c r="E385" s="296">
        <v>805982</v>
      </c>
      <c r="F385" s="256">
        <f>SUM(H385:M385)</f>
        <v>805982</v>
      </c>
      <c r="G385" s="347">
        <f>(H385+I385+J385+K385)/F385</f>
        <v>0.45</v>
      </c>
      <c r="H385" s="348">
        <v>65587.31</v>
      </c>
      <c r="I385" s="256">
        <v>0</v>
      </c>
      <c r="J385" s="348">
        <v>297104.59000000003</v>
      </c>
      <c r="K385" s="263">
        <v>0</v>
      </c>
      <c r="L385" s="256">
        <v>0</v>
      </c>
      <c r="M385" s="256">
        <v>443290.1</v>
      </c>
      <c r="N385" s="282"/>
      <c r="O385" s="255" t="s">
        <v>712</v>
      </c>
      <c r="P385" s="255" t="s">
        <v>877</v>
      </c>
      <c r="Q385" s="255" t="s">
        <v>251</v>
      </c>
      <c r="R385" s="255" t="s">
        <v>798</v>
      </c>
      <c r="S385" s="257" t="s">
        <v>820</v>
      </c>
      <c r="T385" s="257"/>
      <c r="U385" s="257"/>
      <c r="V385" s="258"/>
      <c r="W385" s="14"/>
    </row>
    <row r="386" spans="1:23" s="13" customFormat="1" ht="30">
      <c r="A386" s="967"/>
      <c r="B386" s="295" t="s">
        <v>503</v>
      </c>
      <c r="C386" s="255" t="s">
        <v>245</v>
      </c>
      <c r="D386" s="282" t="s">
        <v>246</v>
      </c>
      <c r="E386" s="296">
        <v>410765.06</v>
      </c>
      <c r="F386" s="256">
        <f>SUM(H386:M386)</f>
        <v>410765.05999999994</v>
      </c>
      <c r="G386" s="347">
        <f>(H386+I386+J386+K386)/F386</f>
        <v>0.65000000243448164</v>
      </c>
      <c r="H386" s="348">
        <v>225505.58</v>
      </c>
      <c r="I386" s="256">
        <v>0</v>
      </c>
      <c r="J386" s="348">
        <v>41491.71</v>
      </c>
      <c r="K386" s="263">
        <v>0</v>
      </c>
      <c r="L386" s="256">
        <v>0</v>
      </c>
      <c r="M386" s="256">
        <v>143767.76999999999</v>
      </c>
      <c r="N386" s="282"/>
      <c r="O386" s="255" t="s">
        <v>883</v>
      </c>
      <c r="P386" s="255" t="s">
        <v>786</v>
      </c>
      <c r="Q386" s="255" t="s">
        <v>250</v>
      </c>
      <c r="R386" s="255" t="s">
        <v>874</v>
      </c>
      <c r="S386" s="257" t="s">
        <v>866</v>
      </c>
      <c r="T386" s="257"/>
      <c r="U386" s="257"/>
      <c r="V386" s="258"/>
      <c r="W386" s="14"/>
    </row>
    <row r="387" spans="1:23" s="13" customFormat="1">
      <c r="A387" s="967"/>
      <c r="B387" s="295" t="s">
        <v>312</v>
      </c>
      <c r="C387" s="255" t="s">
        <v>310</v>
      </c>
      <c r="D387" s="282" t="s">
        <v>311</v>
      </c>
      <c r="E387" s="296">
        <v>112473</v>
      </c>
      <c r="F387" s="256">
        <f t="shared" ref="F387:F393" si="53">SUM(H387:M387)</f>
        <v>112473</v>
      </c>
      <c r="G387" s="347">
        <f t="shared" ref="G387:G397" si="54">(H387+I387+J387+K387+L387)/F387</f>
        <v>0.75</v>
      </c>
      <c r="H387" s="348">
        <v>71701.53</v>
      </c>
      <c r="I387" s="256">
        <v>12653.22</v>
      </c>
      <c r="J387" s="348">
        <v>0</v>
      </c>
      <c r="K387" s="263">
        <v>0</v>
      </c>
      <c r="L387" s="256">
        <v>0</v>
      </c>
      <c r="M387" s="256">
        <v>28118.25</v>
      </c>
      <c r="N387" s="282"/>
      <c r="O387" s="255" t="s">
        <v>720</v>
      </c>
      <c r="P387" s="255" t="s">
        <v>726</v>
      </c>
      <c r="Q387" s="255"/>
      <c r="R387" s="270">
        <v>42789</v>
      </c>
      <c r="S387" s="257" t="s">
        <v>748</v>
      </c>
      <c r="T387" s="257"/>
      <c r="U387" s="257"/>
      <c r="V387" s="258"/>
      <c r="W387" s="14"/>
    </row>
    <row r="388" spans="1:23" s="13" customFormat="1" ht="45">
      <c r="A388" s="967"/>
      <c r="B388" s="295" t="s">
        <v>383</v>
      </c>
      <c r="C388" s="255" t="s">
        <v>384</v>
      </c>
      <c r="D388" s="282" t="s">
        <v>76</v>
      </c>
      <c r="E388" s="296">
        <v>121691.3</v>
      </c>
      <c r="F388" s="256">
        <f t="shared" si="53"/>
        <v>121037.61000000002</v>
      </c>
      <c r="G388" s="347">
        <f t="shared" si="54"/>
        <v>0.65000002891663178</v>
      </c>
      <c r="H388" s="348">
        <v>66622.14</v>
      </c>
      <c r="I388" s="256">
        <v>11756.85</v>
      </c>
      <c r="J388" s="348">
        <v>295.45999999999998</v>
      </c>
      <c r="K388" s="263">
        <v>0</v>
      </c>
      <c r="L388" s="256">
        <v>0</v>
      </c>
      <c r="M388" s="256">
        <v>42363.16</v>
      </c>
      <c r="N388" s="282"/>
      <c r="O388" s="255" t="s">
        <v>721</v>
      </c>
      <c r="P388" s="255" t="s">
        <v>727</v>
      </c>
      <c r="Q388" s="255"/>
      <c r="R388" s="255" t="s">
        <v>735</v>
      </c>
      <c r="S388" s="257" t="s">
        <v>778</v>
      </c>
      <c r="T388" s="257"/>
      <c r="U388" s="257"/>
      <c r="V388" s="258"/>
      <c r="W388" s="14"/>
    </row>
    <row r="389" spans="1:23" s="13" customFormat="1" ht="30">
      <c r="A389" s="967"/>
      <c r="B389" s="295" t="s">
        <v>365</v>
      </c>
      <c r="C389" s="255" t="s">
        <v>367</v>
      </c>
      <c r="D389" s="282" t="s">
        <v>366</v>
      </c>
      <c r="E389" s="296">
        <v>36180</v>
      </c>
      <c r="F389" s="256">
        <f t="shared" si="53"/>
        <v>2022.23</v>
      </c>
      <c r="G389" s="347">
        <f t="shared" si="54"/>
        <v>0.74999876374101859</v>
      </c>
      <c r="H389" s="348">
        <v>1157.67</v>
      </c>
      <c r="I389" s="256">
        <v>204.3</v>
      </c>
      <c r="J389" s="348">
        <v>154.69999999999999</v>
      </c>
      <c r="K389" s="263">
        <v>0</v>
      </c>
      <c r="L389" s="256">
        <v>0</v>
      </c>
      <c r="M389" s="256">
        <v>505.56</v>
      </c>
      <c r="N389" s="282"/>
      <c r="O389" s="255" t="s">
        <v>721</v>
      </c>
      <c r="P389" s="255" t="s">
        <v>727</v>
      </c>
      <c r="Q389" s="255"/>
      <c r="R389" s="255" t="s">
        <v>735</v>
      </c>
      <c r="S389" s="257" t="s">
        <v>779</v>
      </c>
      <c r="T389" s="257"/>
      <c r="U389" s="257"/>
      <c r="V389" s="258"/>
      <c r="W389" s="14"/>
    </row>
    <row r="390" spans="1:23" s="13" customFormat="1" ht="35.25" customHeight="1">
      <c r="A390" s="967"/>
      <c r="B390" s="295" t="s">
        <v>991</v>
      </c>
      <c r="C390" s="255" t="s">
        <v>992</v>
      </c>
      <c r="D390" s="282" t="s">
        <v>151</v>
      </c>
      <c r="E390" s="296">
        <v>972907.94</v>
      </c>
      <c r="F390" s="256">
        <f t="shared" si="53"/>
        <v>917082.94000000006</v>
      </c>
      <c r="G390" s="347">
        <f t="shared" si="54"/>
        <v>0.64999999890958604</v>
      </c>
      <c r="H390" s="348">
        <v>290898.65000000002</v>
      </c>
      <c r="I390" s="256">
        <v>0</v>
      </c>
      <c r="J390" s="348">
        <v>51335.06</v>
      </c>
      <c r="K390" s="294"/>
      <c r="L390" s="256">
        <v>253870.2</v>
      </c>
      <c r="M390" s="256">
        <v>320979.03000000003</v>
      </c>
      <c r="N390" s="271">
        <v>43196</v>
      </c>
      <c r="O390" s="270">
        <v>43202</v>
      </c>
      <c r="P390" s="270">
        <v>43223</v>
      </c>
      <c r="Q390" s="270">
        <v>43256</v>
      </c>
      <c r="R390" s="271">
        <v>43279</v>
      </c>
      <c r="S390" s="257" t="s">
        <v>1352</v>
      </c>
      <c r="T390" s="257"/>
      <c r="U390" s="257"/>
      <c r="V390" s="258"/>
      <c r="W390" s="14"/>
    </row>
    <row r="391" spans="1:23" s="13" customFormat="1" ht="35.25" customHeight="1">
      <c r="A391" s="967"/>
      <c r="B391" s="295" t="s">
        <v>1053</v>
      </c>
      <c r="C391" s="255" t="s">
        <v>1054</v>
      </c>
      <c r="D391" s="282" t="s">
        <v>615</v>
      </c>
      <c r="E391" s="256"/>
      <c r="F391" s="256">
        <f t="shared" si="53"/>
        <v>45608.060000000005</v>
      </c>
      <c r="G391" s="347">
        <f t="shared" si="54"/>
        <v>0.75000010962974528</v>
      </c>
      <c r="H391" s="348">
        <v>29075.14</v>
      </c>
      <c r="I391" s="256">
        <v>0</v>
      </c>
      <c r="J391" s="348">
        <v>5130.91</v>
      </c>
      <c r="K391" s="294"/>
      <c r="L391" s="256">
        <v>0</v>
      </c>
      <c r="M391" s="256">
        <v>11402.01</v>
      </c>
      <c r="N391" s="271">
        <v>43165</v>
      </c>
      <c r="O391" s="270">
        <v>43172</v>
      </c>
      <c r="P391" s="270">
        <v>43209</v>
      </c>
      <c r="Q391" s="270"/>
      <c r="R391" s="271">
        <v>43238</v>
      </c>
      <c r="S391" s="257" t="s">
        <v>1367</v>
      </c>
      <c r="T391" s="257"/>
      <c r="U391" s="257"/>
      <c r="V391" s="258"/>
      <c r="W391" s="14"/>
    </row>
    <row r="392" spans="1:23" s="13" customFormat="1" ht="35.25" customHeight="1">
      <c r="A392" s="967"/>
      <c r="B392" s="295" t="s">
        <v>1252</v>
      </c>
      <c r="C392" s="255" t="s">
        <v>1253</v>
      </c>
      <c r="D392" s="282" t="s">
        <v>311</v>
      </c>
      <c r="E392" s="256">
        <v>502399.78</v>
      </c>
      <c r="F392" s="256">
        <f>SUM(H392:M392)</f>
        <v>499661.22000000003</v>
      </c>
      <c r="G392" s="347">
        <f t="shared" si="54"/>
        <v>0.75000001000678018</v>
      </c>
      <c r="H392" s="348">
        <v>318534.03000000003</v>
      </c>
      <c r="I392" s="256">
        <v>56211.89</v>
      </c>
      <c r="J392" s="348">
        <v>0</v>
      </c>
      <c r="K392" s="358"/>
      <c r="L392" s="256">
        <v>0</v>
      </c>
      <c r="M392" s="256">
        <v>124915.3</v>
      </c>
      <c r="N392" s="271"/>
      <c r="O392" s="270"/>
      <c r="P392" s="270">
        <v>43293</v>
      </c>
      <c r="Q392" s="270">
        <v>43294</v>
      </c>
      <c r="R392" s="271">
        <v>42949</v>
      </c>
      <c r="S392" s="257"/>
      <c r="T392" s="257"/>
      <c r="U392" s="257"/>
      <c r="V392" s="258"/>
      <c r="W392" s="14"/>
    </row>
    <row r="393" spans="1:23" s="13" customFormat="1" ht="35.25" customHeight="1">
      <c r="A393" s="968"/>
      <c r="B393" s="255" t="s">
        <v>1120</v>
      </c>
      <c r="C393" s="255" t="s">
        <v>1121</v>
      </c>
      <c r="D393" s="255" t="s">
        <v>1122</v>
      </c>
      <c r="E393" s="256">
        <v>180605</v>
      </c>
      <c r="F393" s="256">
        <f t="shared" si="53"/>
        <v>157005</v>
      </c>
      <c r="G393" s="347">
        <f t="shared" si="54"/>
        <v>0.65</v>
      </c>
      <c r="H393" s="348">
        <v>80286.11</v>
      </c>
      <c r="I393" s="256">
        <v>0</v>
      </c>
      <c r="J393" s="348">
        <v>14168.14</v>
      </c>
      <c r="K393" s="294"/>
      <c r="L393" s="256">
        <v>7599</v>
      </c>
      <c r="M393" s="256">
        <v>54951.75</v>
      </c>
      <c r="N393" s="271">
        <v>43223</v>
      </c>
      <c r="O393" s="270">
        <v>43235</v>
      </c>
      <c r="P393" s="270">
        <v>43258</v>
      </c>
      <c r="Q393" s="270">
        <v>43271</v>
      </c>
      <c r="R393" s="271">
        <v>43291</v>
      </c>
      <c r="S393" s="257"/>
      <c r="T393" s="257"/>
      <c r="U393" s="257"/>
      <c r="V393" s="258"/>
      <c r="W393" s="14"/>
    </row>
    <row r="394" spans="1:23" s="10" customFormat="1" ht="15.75">
      <c r="A394" s="958" t="s">
        <v>100</v>
      </c>
      <c r="B394" s="958"/>
      <c r="C394" s="958"/>
      <c r="D394" s="958"/>
      <c r="E394" s="349">
        <f>SUM(E383:E393)</f>
        <v>4421201.8599999994</v>
      </c>
      <c r="F394" s="349">
        <f>SUM(F383:F393)</f>
        <v>4345505.45</v>
      </c>
      <c r="G394" s="350">
        <f t="shared" si="54"/>
        <v>0.62808771762097326</v>
      </c>
      <c r="H394" s="349">
        <f>SUM(H383:H393)</f>
        <v>1534511.37</v>
      </c>
      <c r="I394" s="349">
        <f>SUM(I383:I393)</f>
        <v>80826.259999999995</v>
      </c>
      <c r="J394" s="349">
        <f>SUM(J383:J393)</f>
        <v>852551.77</v>
      </c>
      <c r="K394" s="318">
        <f>SUM(K383:K389)</f>
        <v>0</v>
      </c>
      <c r="L394" s="349">
        <f>SUM(L383:L393)</f>
        <v>261469.2</v>
      </c>
      <c r="M394" s="349">
        <f>SUM(M383:M393)</f>
        <v>1616146.85</v>
      </c>
      <c r="N394" s="352"/>
      <c r="O394" s="353">
        <f>COUNTA(B383:B393)</f>
        <v>11</v>
      </c>
      <c r="P394" s="309"/>
      <c r="Q394" s="309"/>
      <c r="R394" s="309"/>
      <c r="S394" s="257"/>
      <c r="T394" s="309"/>
      <c r="U394" s="309"/>
      <c r="V394" s="309"/>
    </row>
    <row r="395" spans="1:23" s="14" customFormat="1" ht="15" customHeight="1">
      <c r="A395" s="973" t="s">
        <v>1208</v>
      </c>
      <c r="B395" s="389" t="s">
        <v>600</v>
      </c>
      <c r="C395" s="282" t="s">
        <v>1124</v>
      </c>
      <c r="D395" s="283" t="s">
        <v>601</v>
      </c>
      <c r="E395" s="277">
        <v>42000</v>
      </c>
      <c r="F395" s="277">
        <f>H395+I395+J395+K395+L395+M395</f>
        <v>42000</v>
      </c>
      <c r="G395" s="279">
        <f t="shared" si="54"/>
        <v>1</v>
      </c>
      <c r="H395" s="277">
        <v>35700</v>
      </c>
      <c r="I395" s="277">
        <v>0</v>
      </c>
      <c r="J395" s="277">
        <v>6300</v>
      </c>
      <c r="K395" s="319"/>
      <c r="L395" s="277">
        <v>0</v>
      </c>
      <c r="M395" s="277">
        <v>0</v>
      </c>
      <c r="N395" s="282"/>
      <c r="O395" s="270">
        <v>43053</v>
      </c>
      <c r="P395" s="270">
        <v>43062</v>
      </c>
      <c r="Q395" s="270"/>
      <c r="R395" s="270">
        <v>43084</v>
      </c>
      <c r="S395" s="257" t="s">
        <v>1137</v>
      </c>
      <c r="T395" s="271"/>
      <c r="U395" s="282"/>
      <c r="V395" s="285"/>
      <c r="W395" s="25"/>
    </row>
    <row r="396" spans="1:23" s="14" customFormat="1">
      <c r="A396" s="974"/>
      <c r="B396" s="389" t="s">
        <v>141</v>
      </c>
      <c r="C396" s="282" t="s">
        <v>1124</v>
      </c>
      <c r="D396" s="283" t="s">
        <v>517</v>
      </c>
      <c r="E396" s="277">
        <v>39000</v>
      </c>
      <c r="F396" s="277">
        <f>H396+I396+J396+K396+L396+M396</f>
        <v>39000</v>
      </c>
      <c r="G396" s="279">
        <f t="shared" si="54"/>
        <v>1</v>
      </c>
      <c r="H396" s="277">
        <v>33150</v>
      </c>
      <c r="I396" s="277">
        <v>0</v>
      </c>
      <c r="J396" s="277">
        <v>5850</v>
      </c>
      <c r="K396" s="319"/>
      <c r="L396" s="277">
        <v>0</v>
      </c>
      <c r="M396" s="277">
        <v>0</v>
      </c>
      <c r="N396" s="282"/>
      <c r="O396" s="270">
        <v>43053</v>
      </c>
      <c r="P396" s="270">
        <v>43062</v>
      </c>
      <c r="Q396" s="270"/>
      <c r="R396" s="270">
        <v>43084</v>
      </c>
      <c r="S396" s="257" t="s">
        <v>1135</v>
      </c>
      <c r="T396" s="271"/>
      <c r="U396" s="282"/>
      <c r="V396" s="285"/>
      <c r="W396" s="25"/>
    </row>
    <row r="397" spans="1:23" s="14" customFormat="1" ht="30" customHeight="1">
      <c r="A397" s="974"/>
      <c r="B397" s="389" t="s">
        <v>531</v>
      </c>
      <c r="C397" s="282" t="s">
        <v>1124</v>
      </c>
      <c r="D397" s="283" t="s">
        <v>628</v>
      </c>
      <c r="E397" s="277">
        <v>45000</v>
      </c>
      <c r="F397" s="277">
        <f>H397+I397+J397+K397+L397+M397</f>
        <v>45000</v>
      </c>
      <c r="G397" s="279">
        <f t="shared" si="54"/>
        <v>1</v>
      </c>
      <c r="H397" s="277">
        <v>38250</v>
      </c>
      <c r="I397" s="277">
        <v>0</v>
      </c>
      <c r="J397" s="277">
        <v>6750</v>
      </c>
      <c r="K397" s="319"/>
      <c r="L397" s="277">
        <v>0</v>
      </c>
      <c r="M397" s="277">
        <v>0</v>
      </c>
      <c r="N397" s="282"/>
      <c r="O397" s="270">
        <v>43025</v>
      </c>
      <c r="P397" s="270">
        <v>43034</v>
      </c>
      <c r="Q397" s="255"/>
      <c r="R397" s="270">
        <v>43084</v>
      </c>
      <c r="S397" s="257"/>
      <c r="T397" s="271"/>
      <c r="U397" s="282"/>
      <c r="V397" s="285"/>
      <c r="W397" s="25"/>
    </row>
    <row r="398" spans="1:23" s="14" customFormat="1">
      <c r="A398" s="974"/>
      <c r="B398" s="389" t="s">
        <v>666</v>
      </c>
      <c r="C398" s="282" t="s">
        <v>1124</v>
      </c>
      <c r="D398" s="283" t="s">
        <v>668</v>
      </c>
      <c r="E398" s="277">
        <v>36000</v>
      </c>
      <c r="F398" s="277">
        <v>36000</v>
      </c>
      <c r="G398" s="279">
        <v>1</v>
      </c>
      <c r="H398" s="277">
        <v>30600</v>
      </c>
      <c r="I398" s="277">
        <v>0</v>
      </c>
      <c r="J398" s="277">
        <v>5400</v>
      </c>
      <c r="K398" s="319"/>
      <c r="L398" s="277">
        <v>0</v>
      </c>
      <c r="M398" s="277">
        <v>0</v>
      </c>
      <c r="N398" s="282"/>
      <c r="O398" s="270"/>
      <c r="P398" s="270">
        <v>43083</v>
      </c>
      <c r="Q398" s="255"/>
      <c r="R398" s="270">
        <v>43084</v>
      </c>
      <c r="S398" s="257" t="s">
        <v>885</v>
      </c>
      <c r="T398" s="271"/>
      <c r="U398" s="282"/>
      <c r="V398" s="285"/>
      <c r="W398" s="25"/>
    </row>
    <row r="399" spans="1:23" s="14" customFormat="1">
      <c r="A399" s="974"/>
      <c r="B399" s="389" t="s">
        <v>665</v>
      </c>
      <c r="C399" s="282" t="s">
        <v>1124</v>
      </c>
      <c r="D399" s="283" t="s">
        <v>658</v>
      </c>
      <c r="E399" s="277">
        <v>39000</v>
      </c>
      <c r="F399" s="277">
        <v>39000</v>
      </c>
      <c r="G399" s="279">
        <v>1</v>
      </c>
      <c r="H399" s="277">
        <v>33150</v>
      </c>
      <c r="I399" s="277">
        <v>0</v>
      </c>
      <c r="J399" s="277">
        <v>5850</v>
      </c>
      <c r="K399" s="319"/>
      <c r="L399" s="277">
        <v>0</v>
      </c>
      <c r="M399" s="277">
        <v>0</v>
      </c>
      <c r="N399" s="282"/>
      <c r="O399" s="270"/>
      <c r="P399" s="270">
        <v>43083</v>
      </c>
      <c r="Q399" s="255"/>
      <c r="R399" s="270">
        <v>43084</v>
      </c>
      <c r="S399" s="257" t="s">
        <v>886</v>
      </c>
      <c r="T399" s="271"/>
      <c r="U399" s="282"/>
      <c r="V399" s="285"/>
      <c r="W399" s="25"/>
    </row>
    <row r="400" spans="1:23" s="25" customFormat="1" ht="15.75">
      <c r="A400" s="974"/>
      <c r="B400" s="389" t="s">
        <v>128</v>
      </c>
      <c r="C400" s="282" t="s">
        <v>1124</v>
      </c>
      <c r="D400" s="282" t="s">
        <v>49</v>
      </c>
      <c r="E400" s="277">
        <v>39000</v>
      </c>
      <c r="F400" s="277">
        <f t="shared" ref="F400:F408" si="55">H400+I400+J400+K400+L400+M400</f>
        <v>39000</v>
      </c>
      <c r="G400" s="279">
        <f>(H400+I400+J400+K400+L400)/F400</f>
        <v>1</v>
      </c>
      <c r="H400" s="277">
        <v>33150</v>
      </c>
      <c r="I400" s="277">
        <v>0</v>
      </c>
      <c r="J400" s="277">
        <v>5850</v>
      </c>
      <c r="K400" s="319">
        <f>SUM(K394)</f>
        <v>0</v>
      </c>
      <c r="L400" s="277">
        <v>0</v>
      </c>
      <c r="M400" s="277">
        <v>0</v>
      </c>
      <c r="N400" s="282" t="s">
        <v>806</v>
      </c>
      <c r="O400" s="282" t="s">
        <v>799</v>
      </c>
      <c r="P400" s="309"/>
      <c r="Q400" s="282"/>
      <c r="R400" s="285" t="s">
        <v>799</v>
      </c>
      <c r="S400" s="257" t="s">
        <v>871</v>
      </c>
      <c r="T400" s="271">
        <v>42356</v>
      </c>
      <c r="U400" s="282"/>
      <c r="V400" s="285"/>
    </row>
    <row r="401" spans="1:23" s="25" customFormat="1">
      <c r="A401" s="974"/>
      <c r="B401" s="389" t="s">
        <v>130</v>
      </c>
      <c r="C401" s="282" t="s">
        <v>1124</v>
      </c>
      <c r="D401" s="282" t="s">
        <v>270</v>
      </c>
      <c r="E401" s="277">
        <v>45000</v>
      </c>
      <c r="F401" s="277">
        <f t="shared" si="55"/>
        <v>45000</v>
      </c>
      <c r="G401" s="279">
        <f>(H401+I401+J401+K401+L401)/F401</f>
        <v>1</v>
      </c>
      <c r="H401" s="277">
        <v>38250</v>
      </c>
      <c r="I401" s="277">
        <v>0</v>
      </c>
      <c r="J401" s="277">
        <v>6750</v>
      </c>
      <c r="K401" s="319">
        <f>SUM(K400)</f>
        <v>0</v>
      </c>
      <c r="L401" s="277">
        <v>0</v>
      </c>
      <c r="M401" s="277">
        <v>0</v>
      </c>
      <c r="N401" s="282" t="s">
        <v>806</v>
      </c>
      <c r="O401" s="282" t="s">
        <v>799</v>
      </c>
      <c r="P401" s="282"/>
      <c r="Q401" s="282"/>
      <c r="R401" s="285" t="s">
        <v>799</v>
      </c>
      <c r="S401" s="257" t="s">
        <v>871</v>
      </c>
      <c r="T401" s="271">
        <v>42359</v>
      </c>
      <c r="U401" s="282"/>
      <c r="V401" s="285"/>
    </row>
    <row r="402" spans="1:23" s="25" customFormat="1" ht="30">
      <c r="A402" s="974"/>
      <c r="B402" s="382" t="s">
        <v>140</v>
      </c>
      <c r="C402" s="282" t="s">
        <v>1124</v>
      </c>
      <c r="D402" s="282" t="s">
        <v>157</v>
      </c>
      <c r="E402" s="256">
        <v>39000</v>
      </c>
      <c r="F402" s="277">
        <f t="shared" si="55"/>
        <v>39000</v>
      </c>
      <c r="G402" s="279">
        <v>1</v>
      </c>
      <c r="H402" s="256">
        <v>33150</v>
      </c>
      <c r="I402" s="277">
        <v>0</v>
      </c>
      <c r="J402" s="277">
        <v>5850</v>
      </c>
      <c r="K402" s="319">
        <v>0</v>
      </c>
      <c r="L402" s="277">
        <v>0</v>
      </c>
      <c r="M402" s="277">
        <v>0</v>
      </c>
      <c r="N402" s="282" t="s">
        <v>132</v>
      </c>
      <c r="O402" s="282"/>
      <c r="P402" s="257" t="s">
        <v>875</v>
      </c>
      <c r="Q402" s="282"/>
      <c r="R402" s="285" t="s">
        <v>786</v>
      </c>
      <c r="S402" s="257" t="s">
        <v>867</v>
      </c>
      <c r="T402" s="271"/>
      <c r="U402" s="282"/>
      <c r="V402" s="285"/>
    </row>
    <row r="403" spans="1:23" s="25" customFormat="1" ht="30">
      <c r="A403" s="974"/>
      <c r="B403" s="382" t="s">
        <v>141</v>
      </c>
      <c r="C403" s="282" t="s">
        <v>1124</v>
      </c>
      <c r="D403" s="282" t="s">
        <v>158</v>
      </c>
      <c r="E403" s="256">
        <v>39000</v>
      </c>
      <c r="F403" s="277">
        <f t="shared" si="55"/>
        <v>39000</v>
      </c>
      <c r="G403" s="279">
        <v>1</v>
      </c>
      <c r="H403" s="256">
        <v>33150</v>
      </c>
      <c r="I403" s="277">
        <v>0</v>
      </c>
      <c r="J403" s="277">
        <v>5850</v>
      </c>
      <c r="K403" s="319">
        <v>0</v>
      </c>
      <c r="L403" s="277">
        <v>0</v>
      </c>
      <c r="M403" s="277">
        <v>0</v>
      </c>
      <c r="N403" s="282" t="s">
        <v>132</v>
      </c>
      <c r="O403" s="282"/>
      <c r="P403" s="257" t="s">
        <v>875</v>
      </c>
      <c r="Q403" s="282"/>
      <c r="R403" s="285" t="s">
        <v>786</v>
      </c>
      <c r="S403" s="257" t="s">
        <v>868</v>
      </c>
      <c r="T403" s="271"/>
      <c r="U403" s="282"/>
      <c r="V403" s="285"/>
    </row>
    <row r="404" spans="1:23" s="14" customFormat="1">
      <c r="A404" s="974"/>
      <c r="B404" s="389" t="s">
        <v>129</v>
      </c>
      <c r="C404" s="282" t="s">
        <v>1124</v>
      </c>
      <c r="D404" s="283" t="s">
        <v>50</v>
      </c>
      <c r="E404" s="351">
        <v>44700</v>
      </c>
      <c r="F404" s="277">
        <f t="shared" si="55"/>
        <v>44700</v>
      </c>
      <c r="G404" s="279">
        <f t="shared" ref="G404:G415" si="56">(H404+I404+J404+K404+L404)/F404</f>
        <v>1</v>
      </c>
      <c r="H404" s="277">
        <v>37995</v>
      </c>
      <c r="I404" s="277">
        <v>0</v>
      </c>
      <c r="J404" s="277">
        <v>6705</v>
      </c>
      <c r="K404" s="319">
        <f>SUM(K401)</f>
        <v>0</v>
      </c>
      <c r="L404" s="277">
        <v>0</v>
      </c>
      <c r="M404" s="277">
        <v>0</v>
      </c>
      <c r="N404" s="282" t="s">
        <v>806</v>
      </c>
      <c r="O404" s="282" t="s">
        <v>799</v>
      </c>
      <c r="P404" s="282"/>
      <c r="Q404" s="282"/>
      <c r="R404" s="285" t="s">
        <v>799</v>
      </c>
      <c r="S404" s="257" t="s">
        <v>871</v>
      </c>
      <c r="T404" s="271">
        <v>42359</v>
      </c>
      <c r="U404" s="282"/>
      <c r="V404" s="285"/>
      <c r="W404" s="25"/>
    </row>
    <row r="405" spans="1:23" s="14" customFormat="1">
      <c r="A405" s="974"/>
      <c r="B405" s="389" t="s">
        <v>510</v>
      </c>
      <c r="C405" s="282" t="s">
        <v>1124</v>
      </c>
      <c r="D405" s="283" t="s">
        <v>50</v>
      </c>
      <c r="E405" s="351">
        <v>300</v>
      </c>
      <c r="F405" s="277">
        <f t="shared" si="55"/>
        <v>300</v>
      </c>
      <c r="G405" s="279">
        <f t="shared" si="56"/>
        <v>1</v>
      </c>
      <c r="H405" s="277">
        <v>255</v>
      </c>
      <c r="I405" s="277">
        <v>0</v>
      </c>
      <c r="J405" s="277">
        <v>45</v>
      </c>
      <c r="K405" s="319">
        <v>0</v>
      </c>
      <c r="L405" s="277">
        <v>0</v>
      </c>
      <c r="M405" s="277">
        <v>0</v>
      </c>
      <c r="N405" s="282"/>
      <c r="O405" s="255" t="s">
        <v>714</v>
      </c>
      <c r="P405" s="255" t="s">
        <v>728</v>
      </c>
      <c r="Q405" s="255"/>
      <c r="R405" s="255" t="s">
        <v>735</v>
      </c>
      <c r="S405" s="257" t="s">
        <v>780</v>
      </c>
      <c r="T405" s="271"/>
      <c r="U405" s="282"/>
      <c r="V405" s="285"/>
      <c r="W405" s="25"/>
    </row>
    <row r="406" spans="1:23" s="14" customFormat="1" ht="30" customHeight="1">
      <c r="A406" s="974"/>
      <c r="B406" s="389" t="s">
        <v>600</v>
      </c>
      <c r="C406" s="282" t="s">
        <v>1124</v>
      </c>
      <c r="D406" s="283" t="s">
        <v>601</v>
      </c>
      <c r="E406" s="277">
        <v>42000</v>
      </c>
      <c r="F406" s="277">
        <f t="shared" si="55"/>
        <v>42000</v>
      </c>
      <c r="G406" s="279">
        <f t="shared" si="56"/>
        <v>1</v>
      </c>
      <c r="H406" s="277">
        <v>35700</v>
      </c>
      <c r="I406" s="277">
        <v>0</v>
      </c>
      <c r="J406" s="277">
        <v>6300</v>
      </c>
      <c r="K406" s="319"/>
      <c r="L406" s="277">
        <v>0</v>
      </c>
      <c r="M406" s="277">
        <v>0</v>
      </c>
      <c r="N406" s="282"/>
      <c r="O406" s="270">
        <v>43053</v>
      </c>
      <c r="P406" s="270">
        <v>43062</v>
      </c>
      <c r="Q406" s="270"/>
      <c r="R406" s="271">
        <v>43084</v>
      </c>
      <c r="S406" s="257"/>
      <c r="T406" s="271"/>
      <c r="U406" s="282"/>
      <c r="V406" s="285"/>
      <c r="W406" s="25"/>
    </row>
    <row r="407" spans="1:23" s="14" customFormat="1" ht="30" customHeight="1">
      <c r="A407" s="974"/>
      <c r="B407" s="390" t="s">
        <v>141</v>
      </c>
      <c r="C407" s="331" t="s">
        <v>1124</v>
      </c>
      <c r="D407" s="332" t="s">
        <v>517</v>
      </c>
      <c r="E407" s="333">
        <v>39000</v>
      </c>
      <c r="F407" s="333">
        <f t="shared" si="55"/>
        <v>39000</v>
      </c>
      <c r="G407" s="334">
        <f t="shared" si="56"/>
        <v>1</v>
      </c>
      <c r="H407" s="333">
        <v>33150</v>
      </c>
      <c r="I407" s="333">
        <v>0</v>
      </c>
      <c r="J407" s="333">
        <v>5850</v>
      </c>
      <c r="K407" s="149"/>
      <c r="L407" s="333">
        <v>0</v>
      </c>
      <c r="M407" s="333">
        <v>0</v>
      </c>
      <c r="N407" s="35"/>
      <c r="O407" s="278">
        <v>43053</v>
      </c>
      <c r="P407" s="278">
        <v>43062</v>
      </c>
      <c r="Q407" s="278"/>
      <c r="R407" s="335">
        <v>43084</v>
      </c>
      <c r="S407" s="336" t="s">
        <v>1139</v>
      </c>
      <c r="T407" s="335"/>
      <c r="U407" s="331"/>
      <c r="V407" s="337"/>
      <c r="W407" s="25"/>
    </row>
    <row r="408" spans="1:23" s="14" customFormat="1" ht="30" customHeight="1">
      <c r="A408" s="974"/>
      <c r="B408" s="391" t="s">
        <v>531</v>
      </c>
      <c r="C408" s="282" t="s">
        <v>1124</v>
      </c>
      <c r="D408" s="249" t="s">
        <v>628</v>
      </c>
      <c r="E408" s="149">
        <v>45000</v>
      </c>
      <c r="F408" s="149">
        <f t="shared" si="55"/>
        <v>45000</v>
      </c>
      <c r="G408" s="250">
        <f t="shared" si="56"/>
        <v>1</v>
      </c>
      <c r="H408" s="149">
        <v>38250</v>
      </c>
      <c r="I408" s="149">
        <v>0</v>
      </c>
      <c r="J408" s="149">
        <v>6750</v>
      </c>
      <c r="K408" s="149"/>
      <c r="L408" s="149">
        <v>0</v>
      </c>
      <c r="M408" s="149">
        <v>0</v>
      </c>
      <c r="N408" s="35"/>
      <c r="O408" s="251">
        <v>43025</v>
      </c>
      <c r="P408" s="251">
        <v>43034</v>
      </c>
      <c r="Q408" s="212"/>
      <c r="R408" s="228">
        <v>43081</v>
      </c>
      <c r="S408" s="217" t="s">
        <v>869</v>
      </c>
      <c r="T408" s="228"/>
      <c r="U408" s="151"/>
      <c r="V408" s="155"/>
      <c r="W408" s="25"/>
    </row>
    <row r="409" spans="1:23" s="14" customFormat="1" ht="15" customHeight="1">
      <c r="A409" s="974"/>
      <c r="B409" s="392" t="s">
        <v>532</v>
      </c>
      <c r="C409" s="326" t="s">
        <v>1124</v>
      </c>
      <c r="D409" s="327" t="s">
        <v>629</v>
      </c>
      <c r="E409" s="328">
        <v>45000</v>
      </c>
      <c r="F409" s="328">
        <v>45000</v>
      </c>
      <c r="G409" s="329">
        <f t="shared" si="56"/>
        <v>1</v>
      </c>
      <c r="H409" s="328">
        <v>38250</v>
      </c>
      <c r="I409" s="328">
        <v>0</v>
      </c>
      <c r="J409" s="328">
        <v>6750</v>
      </c>
      <c r="K409" s="149"/>
      <c r="L409" s="328">
        <v>0</v>
      </c>
      <c r="M409" s="328">
        <v>0</v>
      </c>
      <c r="N409" s="35"/>
      <c r="O409" s="266">
        <v>43025</v>
      </c>
      <c r="P409" s="266">
        <v>43034</v>
      </c>
      <c r="Q409" s="323"/>
      <c r="R409" s="330">
        <v>43081</v>
      </c>
      <c r="S409" s="325" t="s">
        <v>870</v>
      </c>
      <c r="T409" s="260"/>
      <c r="U409" s="35"/>
      <c r="V409" s="259"/>
      <c r="W409" s="25"/>
    </row>
    <row r="410" spans="1:23" s="14" customFormat="1" ht="30" customHeight="1">
      <c r="A410" s="974"/>
      <c r="B410" s="389" t="s">
        <v>666</v>
      </c>
      <c r="C410" s="282" t="s">
        <v>1124</v>
      </c>
      <c r="D410" s="283" t="s">
        <v>667</v>
      </c>
      <c r="E410" s="277">
        <v>36000</v>
      </c>
      <c r="F410" s="277">
        <f t="shared" ref="F410:F415" si="57">H410+I410+J410+K410+L410+M410</f>
        <v>36000</v>
      </c>
      <c r="G410" s="279">
        <f t="shared" si="56"/>
        <v>1</v>
      </c>
      <c r="H410" s="277">
        <v>30600</v>
      </c>
      <c r="I410" s="277">
        <v>0</v>
      </c>
      <c r="J410" s="277">
        <v>5400</v>
      </c>
      <c r="K410" s="319"/>
      <c r="L410" s="277">
        <v>0</v>
      </c>
      <c r="M410" s="277">
        <v>0</v>
      </c>
      <c r="N410" s="282"/>
      <c r="O410" s="270">
        <v>43082</v>
      </c>
      <c r="P410" s="270">
        <v>43083</v>
      </c>
      <c r="Q410" s="255"/>
      <c r="R410" s="271" t="s">
        <v>599</v>
      </c>
      <c r="S410" s="257"/>
      <c r="T410" s="271"/>
      <c r="U410" s="282"/>
      <c r="V410" s="285"/>
      <c r="W410" s="25"/>
    </row>
    <row r="411" spans="1:23" s="14" customFormat="1" ht="40.15" customHeight="1">
      <c r="A411" s="974"/>
      <c r="B411" s="389" t="s">
        <v>952</v>
      </c>
      <c r="C411" s="282" t="s">
        <v>1124</v>
      </c>
      <c r="D411" s="283" t="s">
        <v>954</v>
      </c>
      <c r="E411" s="277">
        <v>39000</v>
      </c>
      <c r="F411" s="277">
        <f t="shared" si="57"/>
        <v>39000</v>
      </c>
      <c r="G411" s="279">
        <f t="shared" si="56"/>
        <v>1</v>
      </c>
      <c r="H411" s="277">
        <v>33150</v>
      </c>
      <c r="I411" s="277">
        <v>0</v>
      </c>
      <c r="J411" s="277">
        <v>5850</v>
      </c>
      <c r="K411" s="319"/>
      <c r="L411" s="277">
        <v>0</v>
      </c>
      <c r="M411" s="277">
        <v>0</v>
      </c>
      <c r="N411" s="282"/>
      <c r="O411" s="270">
        <v>43082</v>
      </c>
      <c r="P411" s="270">
        <v>43083</v>
      </c>
      <c r="Q411" s="255"/>
      <c r="R411" s="271">
        <v>43195</v>
      </c>
      <c r="S411" s="257"/>
      <c r="T411" s="271"/>
      <c r="U411" s="282"/>
      <c r="V411" s="285"/>
      <c r="W411" s="25"/>
    </row>
    <row r="412" spans="1:23" s="229" customFormat="1" ht="40.15" customHeight="1">
      <c r="A412" s="974"/>
      <c r="B412" s="393" t="s">
        <v>1224</v>
      </c>
      <c r="C412" s="282" t="s">
        <v>1124</v>
      </c>
      <c r="D412" s="283" t="s">
        <v>1225</v>
      </c>
      <c r="E412" s="277">
        <v>45000</v>
      </c>
      <c r="F412" s="277">
        <f t="shared" si="57"/>
        <v>45000</v>
      </c>
      <c r="G412" s="279">
        <f t="shared" si="56"/>
        <v>1</v>
      </c>
      <c r="H412" s="277">
        <v>38250</v>
      </c>
      <c r="I412" s="277">
        <v>0</v>
      </c>
      <c r="J412" s="277">
        <v>6750</v>
      </c>
      <c r="K412" s="319"/>
      <c r="L412" s="277">
        <v>0</v>
      </c>
      <c r="M412" s="277">
        <v>0</v>
      </c>
      <c r="N412" s="335">
        <v>43165</v>
      </c>
      <c r="O412" s="335">
        <v>43172</v>
      </c>
      <c r="P412" s="271">
        <v>43195</v>
      </c>
      <c r="Q412" s="282"/>
      <c r="R412" s="271">
        <v>43286</v>
      </c>
      <c r="S412" s="271" t="s">
        <v>1230</v>
      </c>
      <c r="T412" s="271"/>
      <c r="U412" s="282"/>
      <c r="V412" s="282"/>
      <c r="W412" s="25"/>
    </row>
    <row r="413" spans="1:23" s="14" customFormat="1" ht="30" customHeight="1">
      <c r="A413" s="974"/>
      <c r="B413" s="394" t="s">
        <v>1123</v>
      </c>
      <c r="C413" s="282" t="s">
        <v>1124</v>
      </c>
      <c r="D413" s="311" t="s">
        <v>1125</v>
      </c>
      <c r="E413" s="277">
        <v>36000</v>
      </c>
      <c r="F413" s="277">
        <f t="shared" si="57"/>
        <v>36000</v>
      </c>
      <c r="G413" s="279">
        <f t="shared" si="56"/>
        <v>1</v>
      </c>
      <c r="H413" s="277">
        <v>30600</v>
      </c>
      <c r="I413" s="277">
        <v>0</v>
      </c>
      <c r="J413" s="277">
        <v>5400</v>
      </c>
      <c r="K413" s="319"/>
      <c r="L413" s="277">
        <v>0</v>
      </c>
      <c r="M413" s="277">
        <v>0</v>
      </c>
      <c r="N413" s="271">
        <v>43223</v>
      </c>
      <c r="O413" s="270">
        <v>43235</v>
      </c>
      <c r="P413" s="270">
        <v>43258</v>
      </c>
      <c r="Q413" s="270"/>
      <c r="R413" s="271">
        <v>43271</v>
      </c>
      <c r="S413" s="257" t="s">
        <v>1329</v>
      </c>
      <c r="T413" s="271"/>
      <c r="U413" s="282"/>
      <c r="V413" s="285"/>
      <c r="W413" s="25"/>
    </row>
    <row r="414" spans="1:23" s="14" customFormat="1" ht="30" customHeight="1">
      <c r="A414" s="974"/>
      <c r="B414" s="394" t="s">
        <v>1126</v>
      </c>
      <c r="C414" s="282" t="s">
        <v>1124</v>
      </c>
      <c r="D414" s="311" t="s">
        <v>1127</v>
      </c>
      <c r="E414" s="277">
        <v>45000</v>
      </c>
      <c r="F414" s="277">
        <f t="shared" si="57"/>
        <v>45000</v>
      </c>
      <c r="G414" s="279">
        <f t="shared" si="56"/>
        <v>1</v>
      </c>
      <c r="H414" s="277">
        <v>38250</v>
      </c>
      <c r="I414" s="277">
        <v>6750</v>
      </c>
      <c r="J414" s="277">
        <v>0</v>
      </c>
      <c r="K414" s="319"/>
      <c r="L414" s="277">
        <v>0</v>
      </c>
      <c r="M414" s="277">
        <v>0</v>
      </c>
      <c r="N414" s="271">
        <v>43223</v>
      </c>
      <c r="O414" s="270">
        <v>43235</v>
      </c>
      <c r="P414" s="270">
        <v>43258</v>
      </c>
      <c r="Q414" s="270"/>
      <c r="R414" s="271">
        <v>43271</v>
      </c>
      <c r="S414" s="257" t="s">
        <v>1332</v>
      </c>
      <c r="T414" s="271"/>
      <c r="U414" s="282"/>
      <c r="V414" s="285"/>
      <c r="W414" s="25"/>
    </row>
    <row r="415" spans="1:23" s="14" customFormat="1" ht="30" customHeight="1">
      <c r="A415" s="974"/>
      <c r="B415" s="383" t="s">
        <v>1204</v>
      </c>
      <c r="C415" s="282" t="s">
        <v>1124</v>
      </c>
      <c r="D415" s="311" t="s">
        <v>1199</v>
      </c>
      <c r="E415" s="277">
        <v>22500</v>
      </c>
      <c r="F415" s="277">
        <f t="shared" si="57"/>
        <v>22500</v>
      </c>
      <c r="G415" s="279">
        <f t="shared" si="56"/>
        <v>1</v>
      </c>
      <c r="H415" s="277">
        <v>19125</v>
      </c>
      <c r="I415" s="277">
        <v>0</v>
      </c>
      <c r="J415" s="277">
        <v>3375</v>
      </c>
      <c r="K415" s="319"/>
      <c r="L415" s="277">
        <v>0</v>
      </c>
      <c r="M415" s="277">
        <v>0</v>
      </c>
      <c r="N415" s="271">
        <v>43255</v>
      </c>
      <c r="O415" s="270">
        <v>43263</v>
      </c>
      <c r="P415" s="270">
        <v>43279</v>
      </c>
      <c r="Q415" s="270"/>
      <c r="R415" s="271">
        <v>43304</v>
      </c>
      <c r="S415" s="257" t="s">
        <v>1326</v>
      </c>
      <c r="T415" s="271"/>
      <c r="U415" s="282"/>
      <c r="V415" s="285"/>
      <c r="W415" s="25"/>
    </row>
    <row r="416" spans="1:23" s="14" customFormat="1" ht="30" customHeight="1">
      <c r="A416" s="974"/>
      <c r="B416" s="383" t="s">
        <v>1306</v>
      </c>
      <c r="C416" s="309" t="s">
        <v>156</v>
      </c>
      <c r="D416" s="309" t="s">
        <v>1307</v>
      </c>
      <c r="E416" s="256">
        <v>48000</v>
      </c>
      <c r="F416" s="256">
        <f>SUM(H416:M416)</f>
        <v>48000</v>
      </c>
      <c r="G416" s="281">
        <f>(H416+I416+J416+K416)/F416</f>
        <v>1</v>
      </c>
      <c r="H416" s="256">
        <v>40800</v>
      </c>
      <c r="I416" s="256">
        <v>0</v>
      </c>
      <c r="J416" s="256">
        <v>7200</v>
      </c>
      <c r="K416" s="256"/>
      <c r="L416" s="256">
        <v>0</v>
      </c>
      <c r="M416" s="256">
        <v>0</v>
      </c>
      <c r="N416" s="335">
        <v>43284</v>
      </c>
      <c r="O416" s="357">
        <v>43287</v>
      </c>
      <c r="P416" s="366">
        <v>43300</v>
      </c>
      <c r="Q416" s="251"/>
      <c r="R416" s="228">
        <v>43314</v>
      </c>
      <c r="S416" s="336"/>
      <c r="T416" s="228"/>
      <c r="U416" s="151"/>
      <c r="V416" s="155"/>
      <c r="W416" s="25"/>
    </row>
    <row r="417" spans="1:23" s="14" customFormat="1" ht="30" customHeight="1">
      <c r="A417" s="974"/>
      <c r="B417" s="383" t="s">
        <v>1308</v>
      </c>
      <c r="C417" s="309" t="s">
        <v>156</v>
      </c>
      <c r="D417" s="309" t="s">
        <v>1268</v>
      </c>
      <c r="E417" s="256">
        <v>45000</v>
      </c>
      <c r="F417" s="256">
        <f>SUM(H417:M417)</f>
        <v>45000</v>
      </c>
      <c r="G417" s="281">
        <f>(H417+I417+J417+K417)/F417</f>
        <v>1</v>
      </c>
      <c r="H417" s="256">
        <v>38250</v>
      </c>
      <c r="I417" s="256">
        <v>0</v>
      </c>
      <c r="J417" s="256">
        <v>6750</v>
      </c>
      <c r="K417" s="256"/>
      <c r="L417" s="256">
        <v>0</v>
      </c>
      <c r="M417" s="256">
        <v>0</v>
      </c>
      <c r="N417" s="335">
        <v>43284</v>
      </c>
      <c r="O417" s="357">
        <v>43287</v>
      </c>
      <c r="P417" s="366">
        <v>43300</v>
      </c>
      <c r="Q417" s="251"/>
      <c r="R417" s="228">
        <v>43314</v>
      </c>
      <c r="S417" s="336"/>
      <c r="T417" s="228"/>
      <c r="U417" s="151"/>
      <c r="V417" s="155"/>
      <c r="W417" s="25"/>
    </row>
    <row r="418" spans="1:23" s="14" customFormat="1" ht="30" customHeight="1">
      <c r="A418" s="974"/>
      <c r="B418" s="383" t="s">
        <v>1309</v>
      </c>
      <c r="C418" s="388" t="s">
        <v>156</v>
      </c>
      <c r="D418" s="388" t="s">
        <v>1310</v>
      </c>
      <c r="E418" s="256">
        <v>48000</v>
      </c>
      <c r="F418" s="256">
        <f>SUM(H418:M418)</f>
        <v>48000</v>
      </c>
      <c r="G418" s="281">
        <f>(H418+I418+J418+K418)/F418</f>
        <v>1</v>
      </c>
      <c r="H418" s="256">
        <v>40800</v>
      </c>
      <c r="I418" s="256">
        <v>0</v>
      </c>
      <c r="J418" s="256">
        <v>7200</v>
      </c>
      <c r="K418" s="256"/>
      <c r="L418" s="256">
        <v>0</v>
      </c>
      <c r="M418" s="256">
        <v>0</v>
      </c>
      <c r="N418" s="335">
        <v>43284</v>
      </c>
      <c r="O418" s="357">
        <v>43287</v>
      </c>
      <c r="P418" s="366">
        <v>43300</v>
      </c>
      <c r="Q418" s="251"/>
      <c r="R418" s="228">
        <v>43314</v>
      </c>
      <c r="S418" s="336"/>
      <c r="T418" s="228"/>
      <c r="U418" s="151"/>
      <c r="V418" s="155"/>
      <c r="W418" s="25"/>
    </row>
    <row r="419" spans="1:23" s="14" customFormat="1" ht="30" customHeight="1">
      <c r="A419" s="975"/>
      <c r="B419" s="383" t="s">
        <v>1374</v>
      </c>
      <c r="C419" s="388" t="s">
        <v>156</v>
      </c>
      <c r="D419" s="388" t="s">
        <v>1063</v>
      </c>
      <c r="E419" s="369">
        <v>45000</v>
      </c>
      <c r="F419" s="256">
        <f>SUM(H419:M419)</f>
        <v>45000</v>
      </c>
      <c r="G419" s="281">
        <f>(H419+I419+J419+K419)/F419</f>
        <v>1</v>
      </c>
      <c r="H419" s="369">
        <v>38250</v>
      </c>
      <c r="I419" s="369">
        <v>0</v>
      </c>
      <c r="J419" s="369">
        <v>6750</v>
      </c>
      <c r="K419" s="256"/>
      <c r="L419" s="369">
        <v>0</v>
      </c>
      <c r="M419" s="369">
        <v>0</v>
      </c>
      <c r="N419" s="260">
        <v>43312</v>
      </c>
      <c r="O419" s="278">
        <v>43318</v>
      </c>
      <c r="P419" s="252">
        <v>43321</v>
      </c>
      <c r="Q419" s="270"/>
      <c r="R419" s="271"/>
      <c r="S419" s="336"/>
      <c r="T419" s="271"/>
      <c r="U419" s="282"/>
      <c r="V419" s="285"/>
      <c r="W419" s="25"/>
    </row>
    <row r="420" spans="1:23" ht="21">
      <c r="A420" s="338"/>
      <c r="B420" s="339"/>
      <c r="C420" s="340" t="s">
        <v>51</v>
      </c>
      <c r="D420" s="341"/>
      <c r="E420" s="342">
        <f>SUM(E395:E419)</f>
        <v>988500</v>
      </c>
      <c r="F420" s="342">
        <f>SUM(F395:F419)</f>
        <v>988500</v>
      </c>
      <c r="G420" s="343">
        <f>(H420+I420+J420+K420+L420)/F420</f>
        <v>1</v>
      </c>
      <c r="H420" s="342">
        <f>SUM(H395:H419)</f>
        <v>840225</v>
      </c>
      <c r="I420" s="342">
        <f>SUM(I395:I419)</f>
        <v>6750</v>
      </c>
      <c r="J420" s="342">
        <f>SUM(J395:J419)</f>
        <v>141525</v>
      </c>
      <c r="K420" s="207">
        <f>SUM(K400:K409)</f>
        <v>0</v>
      </c>
      <c r="L420" s="342">
        <f>SUM(L395:L419)</f>
        <v>0</v>
      </c>
      <c r="M420" s="342">
        <f>SUM(M395:M419)</f>
        <v>0</v>
      </c>
      <c r="O420" s="236">
        <f>COUNTA(B395:B419)</f>
        <v>25</v>
      </c>
      <c r="Q420" s="246"/>
      <c r="R420" s="246"/>
      <c r="S420" s="336"/>
      <c r="T420" s="246"/>
      <c r="U420" s="246"/>
      <c r="V420" s="246"/>
    </row>
    <row r="421" spans="1:23" s="14" customFormat="1" ht="45">
      <c r="A421" s="264" t="s">
        <v>478</v>
      </c>
      <c r="B421" s="253" t="s">
        <v>627</v>
      </c>
      <c r="C421" s="44" t="s">
        <v>479</v>
      </c>
      <c r="D421" s="199" t="s">
        <v>480</v>
      </c>
      <c r="E421" s="215">
        <v>998031.48</v>
      </c>
      <c r="F421" s="200">
        <v>998031.48</v>
      </c>
      <c r="G421" s="201">
        <f>(H421+I421+J421+K421+L421)/F421</f>
        <v>0.52651403340503844</v>
      </c>
      <c r="H421" s="45">
        <v>424264.17</v>
      </c>
      <c r="I421" s="45">
        <v>75399.56</v>
      </c>
      <c r="J421" s="45">
        <v>0</v>
      </c>
      <c r="K421" s="45">
        <v>0</v>
      </c>
      <c r="L421" s="45">
        <v>25813.85</v>
      </c>
      <c r="M421" s="45">
        <v>176159.27</v>
      </c>
      <c r="N421" s="44"/>
      <c r="O421" s="265">
        <v>42950</v>
      </c>
      <c r="P421" s="265">
        <v>42992</v>
      </c>
      <c r="Q421" s="265">
        <v>43020</v>
      </c>
      <c r="R421" s="228">
        <v>43062</v>
      </c>
      <c r="S421" s="217" t="s">
        <v>1148</v>
      </c>
      <c r="T421" s="202"/>
      <c r="U421" s="44"/>
      <c r="V421" s="46"/>
      <c r="W421" s="25"/>
    </row>
    <row r="422" spans="1:23" ht="18" customHeight="1">
      <c r="A422" s="204"/>
      <c r="B422" s="205"/>
      <c r="C422" s="206" t="s">
        <v>550</v>
      </c>
      <c r="D422" s="304"/>
      <c r="E422" s="207">
        <f>SUM(E421:E421)</f>
        <v>998031.48</v>
      </c>
      <c r="F422" s="207">
        <f>SUM(F421:F421)</f>
        <v>998031.48</v>
      </c>
      <c r="G422" s="208">
        <f>(H422+I422+J422+K422+L422)/F422</f>
        <v>0.52651403340503844</v>
      </c>
      <c r="H422" s="207">
        <f t="shared" ref="H422:M422" si="58">SUM(H421:H421)</f>
        <v>424264.17</v>
      </c>
      <c r="I422" s="207">
        <f t="shared" si="58"/>
        <v>75399.56</v>
      </c>
      <c r="J422" s="207">
        <f t="shared" si="58"/>
        <v>0</v>
      </c>
      <c r="K422" s="207">
        <f t="shared" si="58"/>
        <v>0</v>
      </c>
      <c r="L422" s="207">
        <f t="shared" si="58"/>
        <v>25813.85</v>
      </c>
      <c r="M422" s="207">
        <f t="shared" si="58"/>
        <v>176159.27</v>
      </c>
      <c r="O422" s="236">
        <v>1</v>
      </c>
      <c r="S422" s="217"/>
    </row>
    <row r="423" spans="1:23" s="234" customFormat="1" ht="53.45" customHeight="1">
      <c r="A423" s="956" t="s">
        <v>477</v>
      </c>
      <c r="B423" s="151" t="s">
        <v>469</v>
      </c>
      <c r="C423" s="151" t="s">
        <v>470</v>
      </c>
      <c r="D423" s="151" t="s">
        <v>474</v>
      </c>
      <c r="E423" s="215">
        <v>35000</v>
      </c>
      <c r="F423" s="213">
        <f>SUM(H423:M423)</f>
        <v>35000</v>
      </c>
      <c r="G423" s="220">
        <f>(H423+I423+J423+K423)/F423</f>
        <v>1</v>
      </c>
      <c r="H423" s="213">
        <v>29750</v>
      </c>
      <c r="I423" s="213">
        <v>0</v>
      </c>
      <c r="J423" s="213">
        <v>5250</v>
      </c>
      <c r="K423" s="213">
        <v>0</v>
      </c>
      <c r="L423" s="213">
        <v>0</v>
      </c>
      <c r="M423" s="213">
        <v>0</v>
      </c>
      <c r="N423" s="237"/>
      <c r="O423" s="238">
        <v>42950</v>
      </c>
      <c r="P423" s="239">
        <v>42992</v>
      </c>
      <c r="Q423" s="237"/>
      <c r="R423" s="239">
        <v>43024</v>
      </c>
      <c r="S423" s="217" t="s">
        <v>1174</v>
      </c>
      <c r="T423" s="237"/>
      <c r="U423" s="237"/>
      <c r="V423" s="237"/>
    </row>
    <row r="424" spans="1:23" s="234" customFormat="1" ht="42" customHeight="1">
      <c r="A424" s="957"/>
      <c r="B424" s="151" t="s">
        <v>471</v>
      </c>
      <c r="C424" s="235" t="s">
        <v>472</v>
      </c>
      <c r="D424" s="151" t="s">
        <v>475</v>
      </c>
      <c r="E424" s="233">
        <v>35000</v>
      </c>
      <c r="F424" s="242">
        <f>SUM(H424:M424)</f>
        <v>35000</v>
      </c>
      <c r="G424" s="243">
        <f>(H424+I424+J424+K424)/F424</f>
        <v>1</v>
      </c>
      <c r="H424" s="242">
        <v>29750</v>
      </c>
      <c r="I424" s="242">
        <v>0</v>
      </c>
      <c r="J424" s="242">
        <v>5250</v>
      </c>
      <c r="K424" s="242">
        <v>0</v>
      </c>
      <c r="L424" s="242">
        <v>0</v>
      </c>
      <c r="M424" s="242">
        <v>0</v>
      </c>
      <c r="N424" s="237"/>
      <c r="O424" s="238">
        <v>42950</v>
      </c>
      <c r="P424" s="239">
        <v>42992</v>
      </c>
      <c r="Q424" s="237"/>
      <c r="R424" s="239">
        <v>43024</v>
      </c>
      <c r="S424" s="217" t="s">
        <v>1173</v>
      </c>
      <c r="T424" s="237"/>
      <c r="U424" s="237"/>
      <c r="V424" s="237"/>
    </row>
    <row r="425" spans="1:23" s="234" customFormat="1" ht="30">
      <c r="A425" s="957"/>
      <c r="B425" s="165" t="s">
        <v>473</v>
      </c>
      <c r="C425" s="212" t="s">
        <v>472</v>
      </c>
      <c r="D425" s="240" t="s">
        <v>476</v>
      </c>
      <c r="E425" s="215">
        <v>35000</v>
      </c>
      <c r="F425" s="213">
        <f>SUM(H425:M425)</f>
        <v>35000</v>
      </c>
      <c r="G425" s="220">
        <f>(H425+I425+J425+K425)/F425</f>
        <v>1</v>
      </c>
      <c r="H425" s="213">
        <v>29750</v>
      </c>
      <c r="I425" s="213">
        <v>0</v>
      </c>
      <c r="J425" s="213">
        <v>5250</v>
      </c>
      <c r="K425" s="213">
        <v>0</v>
      </c>
      <c r="L425" s="213">
        <v>0</v>
      </c>
      <c r="M425" s="213">
        <v>0</v>
      </c>
      <c r="N425" s="241"/>
      <c r="O425" s="238">
        <v>42950</v>
      </c>
      <c r="P425" s="239">
        <v>42992</v>
      </c>
      <c r="Q425" s="237"/>
      <c r="R425" s="239">
        <v>43024</v>
      </c>
      <c r="S425" s="217" t="s">
        <v>1175</v>
      </c>
      <c r="T425" s="237"/>
      <c r="U425" s="237"/>
      <c r="V425" s="237"/>
    </row>
    <row r="426" spans="1:23" ht="18" customHeight="1">
      <c r="A426" s="269"/>
      <c r="B426" s="221"/>
      <c r="C426" s="222"/>
      <c r="D426" s="305"/>
      <c r="E426" s="244">
        <f>SUM(E423:E425)</f>
        <v>105000</v>
      </c>
      <c r="F426" s="223">
        <f>SUM(F423:F425)</f>
        <v>105000</v>
      </c>
      <c r="G426" s="245">
        <f>(H426+I426+J426+K426)/F426</f>
        <v>1</v>
      </c>
      <c r="H426" s="225">
        <f t="shared" ref="H426:M426" si="59">SUM(H423:H425)</f>
        <v>89250</v>
      </c>
      <c r="I426" s="225">
        <f t="shared" si="59"/>
        <v>0</v>
      </c>
      <c r="J426" s="225">
        <f t="shared" si="59"/>
        <v>15750</v>
      </c>
      <c r="K426" s="225">
        <f t="shared" si="59"/>
        <v>0</v>
      </c>
      <c r="L426" s="225">
        <f t="shared" si="59"/>
        <v>0</v>
      </c>
      <c r="M426" s="225">
        <f t="shared" si="59"/>
        <v>0</v>
      </c>
      <c r="N426" s="246"/>
      <c r="O426" s="247">
        <f>COUNTA(B423:B425)</f>
        <v>3</v>
      </c>
      <c r="P426" s="246"/>
      <c r="Q426" s="246"/>
      <c r="R426" s="246"/>
      <c r="S426" s="246"/>
      <c r="T426" s="246"/>
      <c r="U426" s="246"/>
      <c r="V426" s="246"/>
    </row>
    <row r="427" spans="1:23" s="14" customFormat="1" ht="45">
      <c r="A427" s="272" t="s">
        <v>618</v>
      </c>
      <c r="B427" s="273" t="s">
        <v>619</v>
      </c>
      <c r="C427" s="52" t="s">
        <v>620</v>
      </c>
      <c r="D427" s="52" t="s">
        <v>621</v>
      </c>
      <c r="E427" s="274">
        <v>1146231.8700000001</v>
      </c>
      <c r="F427" s="53">
        <v>1146231.8700000001</v>
      </c>
      <c r="G427" s="54">
        <f>(H427+I427+J427+K427+L427)/F427</f>
        <v>1</v>
      </c>
      <c r="H427" s="55">
        <v>913228.12</v>
      </c>
      <c r="I427" s="56">
        <v>0</v>
      </c>
      <c r="J427" s="55">
        <v>233003.75</v>
      </c>
      <c r="K427" s="56">
        <v>0</v>
      </c>
      <c r="L427" s="56">
        <v>0</v>
      </c>
      <c r="M427" s="56">
        <v>0</v>
      </c>
      <c r="N427" s="57" t="s">
        <v>551</v>
      </c>
      <c r="O427" s="275">
        <v>43025</v>
      </c>
      <c r="P427" s="58">
        <v>43062</v>
      </c>
      <c r="Q427" s="58">
        <v>43088</v>
      </c>
      <c r="R427" s="59">
        <v>43115</v>
      </c>
      <c r="S427" s="58" t="s">
        <v>933</v>
      </c>
      <c r="T427" s="58">
        <v>42359</v>
      </c>
      <c r="U427" s="58"/>
      <c r="V427" s="60"/>
    </row>
    <row r="428" spans="1:23" ht="21">
      <c r="A428" s="204"/>
      <c r="B428" s="205"/>
      <c r="C428" s="206" t="s">
        <v>622</v>
      </c>
      <c r="D428" s="304"/>
      <c r="E428" s="207">
        <f>SUM(E427:E427)</f>
        <v>1146231.8700000001</v>
      </c>
      <c r="F428" s="207">
        <f t="shared" ref="F428:M428" si="60">SUM(F427:F427)</f>
        <v>1146231.8700000001</v>
      </c>
      <c r="G428" s="245">
        <f t="shared" si="60"/>
        <v>1</v>
      </c>
      <c r="H428" s="207">
        <f t="shared" si="60"/>
        <v>913228.12</v>
      </c>
      <c r="I428" s="207">
        <f t="shared" si="60"/>
        <v>0</v>
      </c>
      <c r="J428" s="207">
        <f t="shared" si="60"/>
        <v>233003.75</v>
      </c>
      <c r="K428" s="207">
        <f t="shared" si="60"/>
        <v>0</v>
      </c>
      <c r="L428" s="207">
        <f t="shared" si="60"/>
        <v>0</v>
      </c>
      <c r="M428" s="207">
        <f t="shared" si="60"/>
        <v>0</v>
      </c>
      <c r="O428" s="236">
        <v>1</v>
      </c>
    </row>
    <row r="429" spans="1:23" ht="19.5" customHeight="1">
      <c r="A429" s="11"/>
      <c r="B429" s="12"/>
      <c r="C429" s="3"/>
      <c r="D429" s="306"/>
      <c r="E429" s="36"/>
      <c r="F429" s="4"/>
    </row>
    <row r="430" spans="1:23" s="30" customFormat="1" ht="38.25" customHeight="1">
      <c r="A430" s="204" t="s">
        <v>48</v>
      </c>
      <c r="B430" s="204"/>
      <c r="C430" s="204"/>
      <c r="D430" s="307"/>
      <c r="E430" s="204"/>
      <c r="F430" s="209">
        <f>F428+F422+F426+F420+F394+F376+F343</f>
        <v>48485113.210000008</v>
      </c>
      <c r="G430" s="210">
        <f>(H430+J430)/F430</f>
        <v>0.6290506664876172</v>
      </c>
      <c r="H430" s="209">
        <f>H428+H422+H426+H420+H394+H376+H343</f>
        <v>27044315.27572808</v>
      </c>
      <c r="I430" s="209">
        <f>I428+I422+I426+I420+I394+I376+I343</f>
        <v>2107455.5199999996</v>
      </c>
      <c r="J430" s="209">
        <f>J428+J422+J426+J420+J394+J376+J343</f>
        <v>3455277.5037499997</v>
      </c>
      <c r="K430" s="209">
        <f>K428+K422+K394+K376+K343</f>
        <v>0</v>
      </c>
      <c r="L430" s="209">
        <f>L428+L422+L426+L420+L394+L376+L343</f>
        <v>1216954.1199999999</v>
      </c>
      <c r="M430" s="209">
        <f>M428+M422+M426+M420+M394+M376+M343</f>
        <v>14161915.769999996</v>
      </c>
      <c r="N430" s="28"/>
      <c r="O430" s="286">
        <f>O428+O426+O422+O420+O394+O376+O343</f>
        <v>400</v>
      </c>
      <c r="P430" s="7"/>
      <c r="Q430" s="29"/>
      <c r="R430" s="29"/>
      <c r="S430" s="29"/>
      <c r="T430" s="29"/>
      <c r="U430" s="29"/>
      <c r="V430" s="29"/>
    </row>
    <row r="431" spans="1:23" ht="21">
      <c r="A431" s="5"/>
      <c r="B431" s="5"/>
      <c r="C431" s="5"/>
      <c r="D431" s="308"/>
      <c r="E431" s="5"/>
      <c r="G431" s="5"/>
      <c r="K431" s="5"/>
      <c r="L431" s="5"/>
      <c r="M431" s="5"/>
      <c r="N431" s="5"/>
      <c r="O431" s="5"/>
      <c r="P431" s="29"/>
      <c r="Q431" s="5"/>
      <c r="R431" s="5"/>
      <c r="S431" s="5"/>
      <c r="T431" s="5"/>
      <c r="U431" s="5"/>
    </row>
    <row r="432" spans="1:23">
      <c r="J432" s="41"/>
      <c r="K432" s="4"/>
    </row>
    <row r="433" spans="6:17">
      <c r="F433" s="4"/>
      <c r="G433" s="4"/>
      <c r="H433" s="4"/>
      <c r="I433" s="4"/>
      <c r="J433" s="4"/>
    </row>
    <row r="439" spans="6:17">
      <c r="Q439" s="36"/>
    </row>
    <row r="440" spans="6:17">
      <c r="Q440" s="36"/>
    </row>
    <row r="441" spans="6:17">
      <c r="Q441" s="37"/>
    </row>
    <row r="442" spans="6:17">
      <c r="Q442" s="38"/>
    </row>
    <row r="443" spans="6:17">
      <c r="Q443" s="38"/>
    </row>
    <row r="444" spans="6:17">
      <c r="Q444" s="38"/>
    </row>
    <row r="445" spans="6:17">
      <c r="Q445" s="37"/>
    </row>
    <row r="446" spans="6:17">
      <c r="Q446" s="38"/>
    </row>
    <row r="447" spans="6:17">
      <c r="Q447" s="38"/>
    </row>
    <row r="448" spans="6:17">
      <c r="Q448" s="37"/>
    </row>
    <row r="449" spans="16:17">
      <c r="Q449" s="37"/>
    </row>
    <row r="450" spans="16:17">
      <c r="Q450" s="37"/>
    </row>
    <row r="451" spans="16:17">
      <c r="Q451" s="37"/>
    </row>
    <row r="452" spans="16:17">
      <c r="Q452" s="37"/>
    </row>
    <row r="453" spans="16:17">
      <c r="Q453" s="37"/>
    </row>
    <row r="454" spans="16:17">
      <c r="Q454" s="37"/>
    </row>
    <row r="455" spans="16:17">
      <c r="Q455" s="37"/>
    </row>
    <row r="456" spans="16:17">
      <c r="Q456" s="37"/>
    </row>
    <row r="457" spans="16:17">
      <c r="Q457" s="37"/>
    </row>
    <row r="458" spans="16:17">
      <c r="Q458" s="37"/>
    </row>
    <row r="459" spans="16:17">
      <c r="P459" s="36"/>
      <c r="Q459" s="37"/>
    </row>
    <row r="460" spans="16:17">
      <c r="P460" s="36"/>
      <c r="Q460" s="37"/>
    </row>
    <row r="461" spans="16:17">
      <c r="P461" s="36"/>
      <c r="Q461" s="37"/>
    </row>
    <row r="462" spans="16:17">
      <c r="P462" s="36"/>
      <c r="Q462" s="36"/>
    </row>
    <row r="463" spans="16:17">
      <c r="P463" s="36"/>
    </row>
  </sheetData>
  <autoFilter ref="A15:V428"/>
  <mergeCells count="12">
    <mergeCell ref="A423:A425"/>
    <mergeCell ref="A394:D394"/>
    <mergeCell ref="A11:D11"/>
    <mergeCell ref="A13:D13"/>
    <mergeCell ref="A376:D376"/>
    <mergeCell ref="A343:D343"/>
    <mergeCell ref="A383:A393"/>
    <mergeCell ref="A382:D382"/>
    <mergeCell ref="A16:A342"/>
    <mergeCell ref="A344:A375"/>
    <mergeCell ref="A377:A381"/>
    <mergeCell ref="A395:A419"/>
  </mergeCells>
  <pageMargins left="0.70866141732283472" right="0.70866141732283472" top="0.74803149606299213" bottom="0.74803149606299213" header="0.31496062992125984" footer="0.31496062992125984"/>
  <pageSetup paperSize="8" scale="4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3:XFC562"/>
  <sheetViews>
    <sheetView topLeftCell="D529" zoomScale="70" zoomScaleNormal="70" workbookViewId="0">
      <selection activeCell="C123" sqref="C123"/>
    </sheetView>
  </sheetViews>
  <sheetFormatPr baseColWidth="10" defaultColWidth="11.42578125" defaultRowHeight="15"/>
  <cols>
    <col min="1" max="1" width="46.28515625" style="7" customWidth="1"/>
    <col min="2" max="2" width="26.7109375" style="7" customWidth="1"/>
    <col min="3" max="3" width="40.140625" style="7" customWidth="1"/>
    <col min="4" max="4" width="27.140625" style="14" customWidth="1"/>
    <col min="5" max="5" width="19.140625" style="457" customWidth="1"/>
    <col min="6" max="6" width="18.5703125" style="7" customWidth="1"/>
    <col min="7" max="7" width="14.42578125" style="7" customWidth="1"/>
    <col min="8" max="8" width="18.85546875" style="7" customWidth="1"/>
    <col min="9" max="9" width="20" style="7" customWidth="1"/>
    <col min="10" max="10" width="19.5703125" style="7" customWidth="1"/>
    <col min="11" max="11" width="14" style="7" customWidth="1"/>
    <col min="12" max="12" width="17.28515625" style="7" customWidth="1"/>
    <col min="13" max="13" width="19.140625" style="7" customWidth="1"/>
    <col min="14" max="14" width="12.140625" style="7" customWidth="1"/>
    <col min="15" max="15" width="14.7109375" style="7" customWidth="1"/>
    <col min="16" max="17" width="13.42578125" style="7" customWidth="1"/>
    <col min="18" max="18" width="13.28515625" style="7" customWidth="1"/>
    <col min="19" max="19" width="14.28515625" style="7" customWidth="1"/>
    <col min="20" max="20" width="18.28515625" style="7" customWidth="1"/>
    <col min="21" max="21" width="53.140625" style="7" customWidth="1"/>
    <col min="22" max="22" width="15.85546875" style="7" customWidth="1"/>
    <col min="23" max="16384" width="11.42578125" style="7"/>
  </cols>
  <sheetData>
    <row r="3" spans="1:22">
      <c r="A3" s="395"/>
      <c r="B3" s="7" t="s">
        <v>1588</v>
      </c>
    </row>
    <row r="4" spans="1:22">
      <c r="A4" s="399"/>
      <c r="B4" s="7" t="s">
        <v>1589</v>
      </c>
    </row>
    <row r="5" spans="1:22">
      <c r="A5" s="408"/>
      <c r="B5" s="7" t="s">
        <v>1590</v>
      </c>
    </row>
    <row r="6" spans="1:22">
      <c r="A6" s="474"/>
      <c r="B6" s="473" t="s">
        <v>1591</v>
      </c>
    </row>
    <row r="7" spans="1:22">
      <c r="A7" s="475"/>
      <c r="B7" s="473" t="s">
        <v>1592</v>
      </c>
    </row>
    <row r="8" spans="1:22">
      <c r="A8" s="419"/>
      <c r="B8" s="476" t="s">
        <v>1593</v>
      </c>
      <c r="C8" s="246" t="s">
        <v>1594</v>
      </c>
      <c r="O8" s="4"/>
    </row>
    <row r="9" spans="1:22">
      <c r="A9" s="472"/>
      <c r="B9" s="7" t="s">
        <v>1587</v>
      </c>
      <c r="P9" s="36"/>
      <c r="Q9" s="36"/>
      <c r="R9" s="36"/>
      <c r="S9" s="36"/>
    </row>
    <row r="10" spans="1:22">
      <c r="P10" s="36"/>
      <c r="Q10" s="36"/>
      <c r="R10" s="36"/>
      <c r="S10" s="36"/>
    </row>
    <row r="11" spans="1:22" ht="30.75" customHeight="1">
      <c r="A11" s="959" t="s">
        <v>500</v>
      </c>
      <c r="B11" s="960"/>
      <c r="C11" s="960"/>
      <c r="D11" s="961"/>
      <c r="E11" s="459">
        <v>9928640.4700000007</v>
      </c>
      <c r="F11" s="49"/>
      <c r="G11" s="50" t="s">
        <v>47</v>
      </c>
      <c r="H11" s="267">
        <f>H529</f>
        <v>42226631.78572806</v>
      </c>
      <c r="I11" s="268">
        <f>(E11+H11)/130200000</f>
        <v>0.40057812792417863</v>
      </c>
      <c r="J11" s="32"/>
      <c r="K11" s="32"/>
      <c r="L11" s="42"/>
      <c r="M11" s="32"/>
      <c r="N11" s="32"/>
      <c r="O11" s="32"/>
      <c r="P11" s="252"/>
      <c r="Q11" s="252"/>
      <c r="R11" s="252"/>
      <c r="S11" s="261"/>
      <c r="T11" s="32"/>
      <c r="U11" s="32"/>
      <c r="V11" s="32"/>
    </row>
    <row r="12" spans="1:22" ht="10.5" customHeight="1">
      <c r="A12" s="32"/>
      <c r="B12" s="32"/>
      <c r="C12" s="32"/>
      <c r="D12" s="297"/>
      <c r="E12" s="460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262"/>
      <c r="Q12" s="262"/>
      <c r="R12" s="262"/>
      <c r="S12" s="262"/>
      <c r="T12" s="32"/>
      <c r="U12" s="32"/>
      <c r="V12" s="32"/>
    </row>
    <row r="13" spans="1:22" ht="21.75" customHeight="1">
      <c r="A13" s="962" t="s">
        <v>41</v>
      </c>
      <c r="B13" s="962"/>
      <c r="C13" s="962"/>
      <c r="D13" s="962"/>
      <c r="E13" s="461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</row>
    <row r="14" spans="1:22" ht="12" customHeight="1">
      <c r="A14" s="8"/>
      <c r="B14" s="6"/>
      <c r="C14" s="6"/>
      <c r="D14" s="298"/>
      <c r="E14" s="462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</row>
    <row r="15" spans="1:22" s="1" customFormat="1" ht="45">
      <c r="A15" s="387" t="s">
        <v>0</v>
      </c>
      <c r="B15" s="51" t="s">
        <v>106</v>
      </c>
      <c r="C15" s="51" t="s">
        <v>1</v>
      </c>
      <c r="D15" s="299" t="s">
        <v>2</v>
      </c>
      <c r="E15" s="463" t="s">
        <v>413</v>
      </c>
      <c r="F15" s="51" t="s">
        <v>435</v>
      </c>
      <c r="G15" s="51" t="s">
        <v>46</v>
      </c>
      <c r="H15" s="51" t="s">
        <v>42</v>
      </c>
      <c r="I15" s="51" t="s">
        <v>255</v>
      </c>
      <c r="J15" s="51" t="s">
        <v>4</v>
      </c>
      <c r="K15" s="51" t="s">
        <v>6</v>
      </c>
      <c r="L15" s="51" t="s">
        <v>5</v>
      </c>
      <c r="M15" s="51" t="s">
        <v>3</v>
      </c>
      <c r="N15" s="51" t="s">
        <v>673</v>
      </c>
      <c r="O15" s="51" t="s">
        <v>420</v>
      </c>
      <c r="P15" s="51" t="s">
        <v>92</v>
      </c>
      <c r="Q15" s="51" t="s">
        <v>93</v>
      </c>
      <c r="R15" s="51" t="s">
        <v>7</v>
      </c>
      <c r="S15" s="2" t="s">
        <v>131</v>
      </c>
      <c r="T15" s="2" t="s">
        <v>8</v>
      </c>
      <c r="U15" s="51" t="s">
        <v>96</v>
      </c>
      <c r="V15" s="51" t="s">
        <v>95</v>
      </c>
    </row>
    <row r="16" spans="1:22" s="25" customFormat="1" ht="47.25" customHeight="1">
      <c r="A16" s="446" t="s">
        <v>1573</v>
      </c>
      <c r="B16" s="441" t="s">
        <v>1574</v>
      </c>
      <c r="C16" s="442" t="s">
        <v>1575</v>
      </c>
      <c r="D16" s="442" t="s">
        <v>1595</v>
      </c>
      <c r="E16" s="452">
        <v>52065</v>
      </c>
      <c r="F16" s="452">
        <f>H16+K16+L16+M16+I16+J16</f>
        <v>51965</v>
      </c>
      <c r="G16" s="453">
        <f>(H16+I16+J16+L16)/F16</f>
        <v>0.7</v>
      </c>
      <c r="H16" s="452">
        <v>30919.17</v>
      </c>
      <c r="I16" s="452">
        <v>0</v>
      </c>
      <c r="J16" s="452">
        <v>5456.33</v>
      </c>
      <c r="K16" s="452">
        <v>0</v>
      </c>
      <c r="L16" s="452">
        <v>0</v>
      </c>
      <c r="M16" s="452">
        <v>15589.5</v>
      </c>
      <c r="N16" s="226"/>
      <c r="O16" s="444">
        <v>43172</v>
      </c>
      <c r="P16" s="456">
        <v>43391</v>
      </c>
      <c r="Q16" s="443"/>
      <c r="R16" s="444">
        <v>43411</v>
      </c>
      <c r="S16" s="455" t="s">
        <v>1707</v>
      </c>
      <c r="T16" s="455"/>
      <c r="U16" s="454"/>
      <c r="V16" s="454"/>
    </row>
    <row r="17" spans="1:24" s="561" customFormat="1" ht="26.25" customHeight="1">
      <c r="A17" s="449"/>
      <c r="B17" s="448"/>
      <c r="C17" s="448"/>
      <c r="D17" s="448"/>
      <c r="E17" s="560">
        <f>SUBTOTAL(9,E16)</f>
        <v>52065</v>
      </c>
      <c r="F17" s="560">
        <f>SUBTOTAL(9,F16)</f>
        <v>51965</v>
      </c>
      <c r="G17" s="562">
        <f>(H17+I17+J17+L17)/F17</f>
        <v>0.7</v>
      </c>
      <c r="H17" s="492">
        <f t="shared" ref="H17:M17" si="0">SUBTOTAL(9,H16)</f>
        <v>30919.17</v>
      </c>
      <c r="I17" s="492">
        <f t="shared" si="0"/>
        <v>0</v>
      </c>
      <c r="J17" s="492">
        <f t="shared" si="0"/>
        <v>5456.33</v>
      </c>
      <c r="K17" s="492">
        <f t="shared" si="0"/>
        <v>0</v>
      </c>
      <c r="L17" s="492">
        <f t="shared" si="0"/>
        <v>0</v>
      </c>
      <c r="M17" s="492">
        <f t="shared" si="0"/>
        <v>15589.5</v>
      </c>
      <c r="N17" s="445"/>
      <c r="O17" s="445">
        <f>COUNTA(B16)</f>
        <v>1</v>
      </c>
      <c r="P17" s="450"/>
      <c r="Q17" s="450"/>
      <c r="R17" s="445"/>
      <c r="S17" s="451"/>
      <c r="T17" s="451"/>
      <c r="U17" s="450"/>
      <c r="V17" s="450"/>
    </row>
    <row r="18" spans="1:24" s="14" customFormat="1" ht="30" customHeight="1">
      <c r="A18" s="447" t="s">
        <v>537</v>
      </c>
      <c r="B18" s="390" t="s">
        <v>107</v>
      </c>
      <c r="C18" s="331" t="s">
        <v>24</v>
      </c>
      <c r="D18" s="331" t="s">
        <v>23</v>
      </c>
      <c r="E18" s="55"/>
      <c r="F18" s="53">
        <v>114231.8</v>
      </c>
      <c r="G18" s="54">
        <f t="shared" ref="G18:G38" si="1">(H18+I18+J18+K18+L18)/F18</f>
        <v>0.4999999124587024</v>
      </c>
      <c r="H18" s="55">
        <f>(F18*0.5)*0.85-0.01</f>
        <v>48548.504999999997</v>
      </c>
      <c r="I18" s="56">
        <v>0</v>
      </c>
      <c r="J18" s="55">
        <f>(F18*0.5)*0.15</f>
        <v>8567.3850000000002</v>
      </c>
      <c r="K18" s="56">
        <v>0</v>
      </c>
      <c r="L18" s="56">
        <v>0</v>
      </c>
      <c r="M18" s="56">
        <f t="shared" ref="M18:M24" si="2">+F18/2</f>
        <v>57115.9</v>
      </c>
      <c r="N18" s="57" t="s">
        <v>800</v>
      </c>
      <c r="O18" s="57" t="s">
        <v>807</v>
      </c>
      <c r="P18" s="58"/>
      <c r="Q18" s="58"/>
      <c r="R18" s="59" t="s">
        <v>781</v>
      </c>
      <c r="S18" s="58" t="s">
        <v>871</v>
      </c>
      <c r="T18" s="58">
        <v>42359</v>
      </c>
      <c r="U18" s="58"/>
      <c r="V18" s="60"/>
    </row>
    <row r="19" spans="1:24" s="14" customFormat="1" ht="30" customHeight="1">
      <c r="A19" s="410" t="s">
        <v>537</v>
      </c>
      <c r="B19" s="370" t="s">
        <v>108</v>
      </c>
      <c r="C19" s="61" t="s">
        <v>25</v>
      </c>
      <c r="D19" s="61" t="s">
        <v>23</v>
      </c>
      <c r="E19" s="66"/>
      <c r="F19" s="62">
        <v>106651.2</v>
      </c>
      <c r="G19" s="63">
        <f t="shared" si="1"/>
        <v>0.49999999999999994</v>
      </c>
      <c r="H19" s="64">
        <f t="shared" ref="H19:H24" si="3">(F19*0.5)*0.85</f>
        <v>45326.759999999995</v>
      </c>
      <c r="I19" s="65">
        <v>0</v>
      </c>
      <c r="J19" s="66">
        <f t="shared" ref="J19:J25" si="4">(F19*0.5)*0.15</f>
        <v>7998.8399999999992</v>
      </c>
      <c r="K19" s="65">
        <v>0</v>
      </c>
      <c r="L19" s="65">
        <v>0</v>
      </c>
      <c r="M19" s="64">
        <f t="shared" si="2"/>
        <v>53325.599999999999</v>
      </c>
      <c r="N19" s="67" t="s">
        <v>800</v>
      </c>
      <c r="O19" s="67" t="s">
        <v>807</v>
      </c>
      <c r="P19" s="68"/>
      <c r="Q19" s="68"/>
      <c r="R19" s="68" t="s">
        <v>782</v>
      </c>
      <c r="S19" s="69" t="s">
        <v>871</v>
      </c>
      <c r="T19" s="69">
        <v>42359</v>
      </c>
      <c r="U19" s="68"/>
      <c r="V19" s="70"/>
    </row>
    <row r="20" spans="1:24" s="13" customFormat="1" ht="30" customHeight="1">
      <c r="A20" s="410" t="s">
        <v>537</v>
      </c>
      <c r="B20" s="370" t="s">
        <v>109</v>
      </c>
      <c r="C20" s="61" t="s">
        <v>26</v>
      </c>
      <c r="D20" s="61" t="s">
        <v>23</v>
      </c>
      <c r="E20" s="66"/>
      <c r="F20" s="62">
        <v>180431.35</v>
      </c>
      <c r="G20" s="63">
        <f t="shared" si="1"/>
        <v>0.50000005542274106</v>
      </c>
      <c r="H20" s="64">
        <f t="shared" si="3"/>
        <v>76683.323749999996</v>
      </c>
      <c r="I20" s="66">
        <v>0</v>
      </c>
      <c r="J20" s="66">
        <f>F20-H20-M20+0.01</f>
        <v>13532.361250000007</v>
      </c>
      <c r="K20" s="66">
        <v>0</v>
      </c>
      <c r="L20" s="66">
        <v>0</v>
      </c>
      <c r="M20" s="64">
        <f t="shared" si="2"/>
        <v>90215.675000000003</v>
      </c>
      <c r="N20" s="67" t="s">
        <v>800</v>
      </c>
      <c r="O20" s="67" t="s">
        <v>807</v>
      </c>
      <c r="P20" s="71"/>
      <c r="Q20" s="71"/>
      <c r="R20" s="72" t="s">
        <v>781</v>
      </c>
      <c r="S20" s="71" t="s">
        <v>871</v>
      </c>
      <c r="T20" s="69">
        <v>42359</v>
      </c>
      <c r="U20" s="71"/>
      <c r="V20" s="73"/>
      <c r="W20" s="14"/>
    </row>
    <row r="21" spans="1:24" s="13" customFormat="1" ht="30" customHeight="1">
      <c r="A21" s="410" t="s">
        <v>537</v>
      </c>
      <c r="B21" s="370" t="s">
        <v>110</v>
      </c>
      <c r="C21" s="74" t="s">
        <v>28</v>
      </c>
      <c r="D21" s="74" t="s">
        <v>27</v>
      </c>
      <c r="E21" s="78"/>
      <c r="F21" s="75">
        <v>90967.2</v>
      </c>
      <c r="G21" s="76">
        <f t="shared" si="1"/>
        <v>0.5</v>
      </c>
      <c r="H21" s="77">
        <f t="shared" si="3"/>
        <v>38661.06</v>
      </c>
      <c r="I21" s="78">
        <v>0</v>
      </c>
      <c r="J21" s="78">
        <f t="shared" si="4"/>
        <v>6822.54</v>
      </c>
      <c r="K21" s="78">
        <v>0</v>
      </c>
      <c r="L21" s="78">
        <v>0</v>
      </c>
      <c r="M21" s="77">
        <f t="shared" si="2"/>
        <v>45483.6</v>
      </c>
      <c r="N21" s="79" t="s">
        <v>800</v>
      </c>
      <c r="O21" s="79" t="s">
        <v>807</v>
      </c>
      <c r="P21" s="80"/>
      <c r="Q21" s="80"/>
      <c r="R21" s="81" t="s">
        <v>781</v>
      </c>
      <c r="S21" s="80" t="s">
        <v>871</v>
      </c>
      <c r="T21" s="82">
        <v>42359</v>
      </c>
      <c r="U21" s="80"/>
      <c r="V21" s="83"/>
      <c r="W21" s="14"/>
    </row>
    <row r="22" spans="1:24" s="13" customFormat="1" ht="30" customHeight="1">
      <c r="A22" s="410" t="s">
        <v>537</v>
      </c>
      <c r="B22" s="370" t="s">
        <v>111</v>
      </c>
      <c r="C22" s="84" t="s">
        <v>29</v>
      </c>
      <c r="D22" s="84" t="s">
        <v>27</v>
      </c>
      <c r="E22" s="87"/>
      <c r="F22" s="85">
        <v>92143.5</v>
      </c>
      <c r="G22" s="86">
        <f t="shared" si="1"/>
        <v>0.49999999999999994</v>
      </c>
      <c r="H22" s="87">
        <f>(F22*0.5)*0.85-0.01</f>
        <v>39160.977499999994</v>
      </c>
      <c r="I22" s="87">
        <v>0</v>
      </c>
      <c r="J22" s="87">
        <f>(F22*0.5)*0.15+0.01</f>
        <v>6910.7725</v>
      </c>
      <c r="K22" s="87">
        <v>0</v>
      </c>
      <c r="L22" s="87">
        <v>0</v>
      </c>
      <c r="M22" s="88">
        <f t="shared" si="2"/>
        <v>46071.75</v>
      </c>
      <c r="N22" s="89" t="s">
        <v>800</v>
      </c>
      <c r="O22" s="89" t="s">
        <v>807</v>
      </c>
      <c r="P22" s="90"/>
      <c r="Q22" s="90"/>
      <c r="R22" s="91" t="s">
        <v>781</v>
      </c>
      <c r="S22" s="90" t="s">
        <v>871</v>
      </c>
      <c r="T22" s="92">
        <v>42359</v>
      </c>
      <c r="U22" s="90"/>
      <c r="V22" s="93"/>
      <c r="W22" s="14"/>
    </row>
    <row r="23" spans="1:24" s="13" customFormat="1" ht="30" customHeight="1">
      <c r="A23" s="410" t="s">
        <v>537</v>
      </c>
      <c r="B23" s="370" t="s">
        <v>112</v>
      </c>
      <c r="C23" s="94" t="s">
        <v>31</v>
      </c>
      <c r="D23" s="94" t="s">
        <v>30</v>
      </c>
      <c r="E23" s="98"/>
      <c r="F23" s="95">
        <v>91163.25</v>
      </c>
      <c r="G23" s="96">
        <f t="shared" si="1"/>
        <v>0.50000010969332487</v>
      </c>
      <c r="H23" s="97">
        <f t="shared" si="3"/>
        <v>38744.381249999999</v>
      </c>
      <c r="I23" s="98">
        <v>0</v>
      </c>
      <c r="J23" s="98">
        <f>(F23*0.5)*0.15+0.01</f>
        <v>6837.2537499999999</v>
      </c>
      <c r="K23" s="98">
        <v>0</v>
      </c>
      <c r="L23" s="98">
        <v>0</v>
      </c>
      <c r="M23" s="97">
        <f t="shared" si="2"/>
        <v>45581.625</v>
      </c>
      <c r="N23" s="99" t="s">
        <v>800</v>
      </c>
      <c r="O23" s="99" t="s">
        <v>807</v>
      </c>
      <c r="P23" s="100"/>
      <c r="Q23" s="100"/>
      <c r="R23" s="101" t="s">
        <v>781</v>
      </c>
      <c r="S23" s="100" t="s">
        <v>871</v>
      </c>
      <c r="T23" s="102">
        <v>42359</v>
      </c>
      <c r="U23" s="100"/>
      <c r="V23" s="103"/>
      <c r="W23" s="14"/>
    </row>
    <row r="24" spans="1:24" s="13" customFormat="1" ht="30" customHeight="1">
      <c r="A24" s="410" t="s">
        <v>537</v>
      </c>
      <c r="B24" s="370" t="s">
        <v>113</v>
      </c>
      <c r="C24" s="104" t="s">
        <v>33</v>
      </c>
      <c r="D24" s="104" t="s">
        <v>32</v>
      </c>
      <c r="E24" s="108"/>
      <c r="F24" s="105">
        <v>261400</v>
      </c>
      <c r="G24" s="106">
        <f t="shared" si="1"/>
        <v>0.5</v>
      </c>
      <c r="H24" s="107">
        <f t="shared" si="3"/>
        <v>111095</v>
      </c>
      <c r="I24" s="108">
        <v>0</v>
      </c>
      <c r="J24" s="108">
        <f t="shared" si="4"/>
        <v>19605</v>
      </c>
      <c r="K24" s="108">
        <v>0</v>
      </c>
      <c r="L24" s="108">
        <v>0</v>
      </c>
      <c r="M24" s="107">
        <f t="shared" si="2"/>
        <v>130700</v>
      </c>
      <c r="N24" s="109" t="s">
        <v>800</v>
      </c>
      <c r="O24" s="109" t="s">
        <v>807</v>
      </c>
      <c r="P24" s="110"/>
      <c r="Q24" s="110"/>
      <c r="R24" s="111" t="s">
        <v>781</v>
      </c>
      <c r="S24" s="110" t="s">
        <v>871</v>
      </c>
      <c r="T24" s="112">
        <v>42359</v>
      </c>
      <c r="U24" s="110"/>
      <c r="V24" s="113"/>
      <c r="W24" s="14"/>
    </row>
    <row r="25" spans="1:24" s="13" customFormat="1" ht="30" customHeight="1">
      <c r="A25" s="410" t="s">
        <v>537</v>
      </c>
      <c r="B25" s="371" t="s">
        <v>114</v>
      </c>
      <c r="C25" s="114" t="s">
        <v>35</v>
      </c>
      <c r="D25" s="114" t="s">
        <v>34</v>
      </c>
      <c r="E25" s="117"/>
      <c r="F25" s="115">
        <v>56919.85</v>
      </c>
      <c r="G25" s="116">
        <f t="shared" si="1"/>
        <v>0.49999982431436485</v>
      </c>
      <c r="H25" s="117">
        <f>(F25*0.5)*0.85-0.01</f>
        <v>24190.92625</v>
      </c>
      <c r="I25" s="117">
        <v>0</v>
      </c>
      <c r="J25" s="117">
        <f t="shared" si="4"/>
        <v>4268.9887499999995</v>
      </c>
      <c r="K25" s="117">
        <v>0</v>
      </c>
      <c r="L25" s="117">
        <v>0</v>
      </c>
      <c r="M25" s="117">
        <v>28459.919999999998</v>
      </c>
      <c r="N25" s="114" t="s">
        <v>800</v>
      </c>
      <c r="O25" s="114" t="s">
        <v>807</v>
      </c>
      <c r="P25" s="118"/>
      <c r="Q25" s="118"/>
      <c r="R25" s="119" t="s">
        <v>781</v>
      </c>
      <c r="S25" s="118" t="s">
        <v>871</v>
      </c>
      <c r="T25" s="118">
        <v>42359</v>
      </c>
      <c r="U25" s="120"/>
      <c r="V25" s="121"/>
      <c r="W25" s="14"/>
    </row>
    <row r="26" spans="1:24" s="13" customFormat="1" ht="30" customHeight="1">
      <c r="A26" s="410" t="s">
        <v>537</v>
      </c>
      <c r="B26" s="370" t="s">
        <v>115</v>
      </c>
      <c r="C26" s="122" t="s">
        <v>37</v>
      </c>
      <c r="D26" s="122" t="s">
        <v>36</v>
      </c>
      <c r="E26" s="125"/>
      <c r="F26" s="123">
        <f>67.46*3300</f>
        <v>222617.99999999997</v>
      </c>
      <c r="G26" s="124">
        <f t="shared" si="1"/>
        <v>0.64999995508000252</v>
      </c>
      <c r="H26" s="125">
        <f>(F26*0.65)*0.85-0.01</f>
        <v>122996.43499999998</v>
      </c>
      <c r="I26" s="125">
        <v>0</v>
      </c>
      <c r="J26" s="125">
        <f>(F26*0.65)*0.15</f>
        <v>21705.254999999997</v>
      </c>
      <c r="K26" s="125">
        <v>0</v>
      </c>
      <c r="L26" s="125">
        <v>0</v>
      </c>
      <c r="M26" s="125">
        <f>F26*0.35</f>
        <v>77916.299999999988</v>
      </c>
      <c r="N26" s="126" t="s">
        <v>800</v>
      </c>
      <c r="O26" s="126" t="s">
        <v>807</v>
      </c>
      <c r="P26" s="127"/>
      <c r="Q26" s="127"/>
      <c r="R26" s="128" t="s">
        <v>781</v>
      </c>
      <c r="S26" s="127" t="s">
        <v>871</v>
      </c>
      <c r="T26" s="129">
        <v>42359</v>
      </c>
      <c r="U26" s="127"/>
      <c r="V26" s="127"/>
      <c r="W26" s="14"/>
    </row>
    <row r="27" spans="1:24" s="13" customFormat="1" ht="30" customHeight="1">
      <c r="A27" s="410" t="s">
        <v>537</v>
      </c>
      <c r="B27" s="370" t="s">
        <v>116</v>
      </c>
      <c r="C27" s="130" t="s">
        <v>39</v>
      </c>
      <c r="D27" s="130" t="s">
        <v>38</v>
      </c>
      <c r="E27" s="133"/>
      <c r="F27" s="131">
        <v>173844</v>
      </c>
      <c r="G27" s="132">
        <f t="shared" si="1"/>
        <v>0.65</v>
      </c>
      <c r="H27" s="133">
        <f>(F27*0.65)*0.85</f>
        <v>96048.81</v>
      </c>
      <c r="I27" s="133">
        <v>0</v>
      </c>
      <c r="J27" s="133">
        <f>(F27*0.65)*0.15</f>
        <v>16949.79</v>
      </c>
      <c r="K27" s="133">
        <v>0</v>
      </c>
      <c r="L27" s="133">
        <v>0</v>
      </c>
      <c r="M27" s="133">
        <f>F27*0.35</f>
        <v>60845.399999999994</v>
      </c>
      <c r="N27" s="134" t="s">
        <v>800</v>
      </c>
      <c r="O27" s="134" t="s">
        <v>807</v>
      </c>
      <c r="P27" s="135"/>
      <c r="Q27" s="135"/>
      <c r="R27" s="136" t="s">
        <v>781</v>
      </c>
      <c r="S27" s="135" t="s">
        <v>871</v>
      </c>
      <c r="T27" s="137">
        <v>42359</v>
      </c>
      <c r="U27" s="135"/>
      <c r="V27" s="138"/>
      <c r="W27" s="14"/>
      <c r="X27" s="16"/>
    </row>
    <row r="28" spans="1:24" s="13" customFormat="1" ht="30" customHeight="1">
      <c r="A28" s="410" t="s">
        <v>537</v>
      </c>
      <c r="B28" s="370" t="s">
        <v>117</v>
      </c>
      <c r="C28" s="139" t="s">
        <v>40</v>
      </c>
      <c r="D28" s="139" t="s">
        <v>45</v>
      </c>
      <c r="E28" s="142"/>
      <c r="F28" s="140">
        <v>127576.6</v>
      </c>
      <c r="G28" s="141">
        <f t="shared" si="1"/>
        <v>0.63032993511349256</v>
      </c>
      <c r="H28" s="142">
        <v>68353.039999999994</v>
      </c>
      <c r="I28" s="142">
        <v>0</v>
      </c>
      <c r="J28" s="142">
        <v>12062.31</v>
      </c>
      <c r="K28" s="142">
        <v>0</v>
      </c>
      <c r="L28" s="142">
        <v>0</v>
      </c>
      <c r="M28" s="142">
        <v>47161.25</v>
      </c>
      <c r="N28" s="143" t="s">
        <v>800</v>
      </c>
      <c r="O28" s="143" t="s">
        <v>807</v>
      </c>
      <c r="P28" s="144"/>
      <c r="Q28" s="144"/>
      <c r="R28" s="145" t="s">
        <v>783</v>
      </c>
      <c r="S28" s="144" t="s">
        <v>871</v>
      </c>
      <c r="T28" s="146">
        <v>42359</v>
      </c>
      <c r="U28" s="144"/>
      <c r="V28" s="147"/>
      <c r="W28" s="14"/>
    </row>
    <row r="29" spans="1:24" s="13" customFormat="1" ht="30" customHeight="1">
      <c r="A29" s="410" t="s">
        <v>537</v>
      </c>
      <c r="B29" s="370" t="s">
        <v>118</v>
      </c>
      <c r="C29" s="18" t="s">
        <v>43</v>
      </c>
      <c r="D29" s="18" t="s">
        <v>44</v>
      </c>
      <c r="E29" s="360"/>
      <c r="F29" s="360">
        <v>97982</v>
      </c>
      <c r="G29" s="148">
        <f t="shared" si="1"/>
        <v>0.649999897940438</v>
      </c>
      <c r="H29" s="149">
        <f>(F29*0.65)*0.85-0.01</f>
        <v>54135.044999999998</v>
      </c>
      <c r="I29" s="149">
        <v>0</v>
      </c>
      <c r="J29" s="149">
        <f t="shared" ref="J29:J38" si="5">F29*0.0975</f>
        <v>9553.2450000000008</v>
      </c>
      <c r="K29" s="149">
        <v>0</v>
      </c>
      <c r="L29" s="149">
        <v>0</v>
      </c>
      <c r="M29" s="149">
        <f>F29*0.35</f>
        <v>34293.699999999997</v>
      </c>
      <c r="N29" s="150" t="s">
        <v>801</v>
      </c>
      <c r="O29" s="151" t="s">
        <v>94</v>
      </c>
      <c r="P29" s="152"/>
      <c r="Q29" s="152"/>
      <c r="R29" s="152" t="s">
        <v>783</v>
      </c>
      <c r="S29" s="153" t="s">
        <v>871</v>
      </c>
      <c r="T29" s="154">
        <v>42359</v>
      </c>
      <c r="U29" s="152"/>
      <c r="V29" s="155"/>
      <c r="W29" s="14"/>
    </row>
    <row r="30" spans="1:24" s="13" customFormat="1" ht="30" customHeight="1">
      <c r="A30" s="410" t="s">
        <v>537</v>
      </c>
      <c r="B30" s="370" t="s">
        <v>121</v>
      </c>
      <c r="C30" s="18" t="s">
        <v>9</v>
      </c>
      <c r="D30" s="18" t="s">
        <v>10</v>
      </c>
      <c r="E30" s="361"/>
      <c r="F30" s="361">
        <v>233145</v>
      </c>
      <c r="G30" s="148">
        <f t="shared" si="1"/>
        <v>0.65</v>
      </c>
      <c r="H30" s="149">
        <f>(F30*0.65)*0.85</f>
        <v>128812.6125</v>
      </c>
      <c r="I30" s="149">
        <v>0</v>
      </c>
      <c r="J30" s="149">
        <f t="shared" si="5"/>
        <v>22731.637500000001</v>
      </c>
      <c r="K30" s="149">
        <v>0</v>
      </c>
      <c r="L30" s="149">
        <v>0</v>
      </c>
      <c r="M30" s="149">
        <f>F30*0.35</f>
        <v>81600.75</v>
      </c>
      <c r="N30" s="150" t="s">
        <v>801</v>
      </c>
      <c r="O30" s="151" t="s">
        <v>94</v>
      </c>
      <c r="P30" s="152"/>
      <c r="Q30" s="152"/>
      <c r="R30" s="152" t="s">
        <v>783</v>
      </c>
      <c r="S30" s="153" t="s">
        <v>871</v>
      </c>
      <c r="T30" s="154">
        <v>42359</v>
      </c>
      <c r="U30" s="152"/>
      <c r="V30" s="155"/>
      <c r="W30" s="14"/>
    </row>
    <row r="31" spans="1:24" s="13" customFormat="1" ht="30" customHeight="1">
      <c r="A31" s="410" t="s">
        <v>537</v>
      </c>
      <c r="B31" s="370" t="s">
        <v>122</v>
      </c>
      <c r="C31" s="18" t="s">
        <v>11</v>
      </c>
      <c r="D31" s="18" t="s">
        <v>12</v>
      </c>
      <c r="E31" s="361"/>
      <c r="F31" s="361">
        <v>229515</v>
      </c>
      <c r="G31" s="148">
        <f t="shared" si="1"/>
        <v>0.64999999254035612</v>
      </c>
      <c r="H31" s="149">
        <f t="shared" ref="H31:H37" si="6">F31*0.552499948970219</f>
        <v>126807.02578789982</v>
      </c>
      <c r="I31" s="149">
        <v>0</v>
      </c>
      <c r="J31" s="149">
        <f>F31*0.0975+0.01</f>
        <v>22377.7225</v>
      </c>
      <c r="K31" s="149">
        <v>0</v>
      </c>
      <c r="L31" s="149">
        <v>0</v>
      </c>
      <c r="M31" s="149">
        <f>F31*0.35</f>
        <v>80330.25</v>
      </c>
      <c r="N31" s="150" t="s">
        <v>801</v>
      </c>
      <c r="O31" s="151" t="s">
        <v>94</v>
      </c>
      <c r="P31" s="152"/>
      <c r="Q31" s="152"/>
      <c r="R31" s="152" t="s">
        <v>783</v>
      </c>
      <c r="S31" s="153" t="s">
        <v>871</v>
      </c>
      <c r="T31" s="154">
        <v>42359</v>
      </c>
      <c r="U31" s="152"/>
      <c r="V31" s="155"/>
      <c r="W31" s="14"/>
    </row>
    <row r="32" spans="1:24" s="13" customFormat="1" ht="30" customHeight="1">
      <c r="A32" s="410" t="s">
        <v>537</v>
      </c>
      <c r="B32" s="370" t="s">
        <v>119</v>
      </c>
      <c r="C32" s="18" t="s">
        <v>13</v>
      </c>
      <c r="D32" s="18" t="s">
        <v>14</v>
      </c>
      <c r="E32" s="361"/>
      <c r="F32" s="361">
        <v>85569</v>
      </c>
      <c r="G32" s="132">
        <f t="shared" si="1"/>
        <v>0.64999994897021907</v>
      </c>
      <c r="H32" s="133">
        <f t="shared" si="6"/>
        <v>47276.868133432676</v>
      </c>
      <c r="I32" s="133">
        <v>0</v>
      </c>
      <c r="J32" s="133">
        <f t="shared" si="5"/>
        <v>8342.9775000000009</v>
      </c>
      <c r="K32" s="133">
        <v>0</v>
      </c>
      <c r="L32" s="133">
        <v>0</v>
      </c>
      <c r="M32" s="133">
        <f>F32*0.35</f>
        <v>29949.149999999998</v>
      </c>
      <c r="N32" s="156" t="s">
        <v>801</v>
      </c>
      <c r="O32" s="130" t="s">
        <v>94</v>
      </c>
      <c r="P32" s="136"/>
      <c r="Q32" s="136"/>
      <c r="R32" s="136" t="s">
        <v>783</v>
      </c>
      <c r="S32" s="135" t="s">
        <v>871</v>
      </c>
      <c r="T32" s="137">
        <v>42359</v>
      </c>
      <c r="U32" s="136"/>
      <c r="V32" s="157"/>
      <c r="W32" s="14"/>
    </row>
    <row r="33" spans="1:23" s="13" customFormat="1" ht="30" customHeight="1">
      <c r="A33" s="410" t="s">
        <v>537</v>
      </c>
      <c r="B33" s="370" t="s">
        <v>120</v>
      </c>
      <c r="C33" s="18" t="s">
        <v>15</v>
      </c>
      <c r="D33" s="18" t="s">
        <v>16</v>
      </c>
      <c r="E33" s="361"/>
      <c r="F33" s="361">
        <v>47190</v>
      </c>
      <c r="G33" s="158">
        <f t="shared" si="1"/>
        <v>0.64999994897021907</v>
      </c>
      <c r="H33" s="117">
        <f t="shared" si="6"/>
        <v>26072.472591904636</v>
      </c>
      <c r="I33" s="117">
        <v>0</v>
      </c>
      <c r="J33" s="117">
        <f t="shared" si="5"/>
        <v>4601.0250000000005</v>
      </c>
      <c r="K33" s="117">
        <v>0</v>
      </c>
      <c r="L33" s="117">
        <v>0</v>
      </c>
      <c r="M33" s="117">
        <v>15516.5</v>
      </c>
      <c r="N33" s="159" t="s">
        <v>801</v>
      </c>
      <c r="O33" s="114" t="s">
        <v>94</v>
      </c>
      <c r="P33" s="26"/>
      <c r="Q33" s="26"/>
      <c r="R33" s="20" t="s">
        <v>783</v>
      </c>
      <c r="S33" s="26" t="s">
        <v>871</v>
      </c>
      <c r="T33" s="160">
        <v>42359</v>
      </c>
      <c r="U33" s="26"/>
      <c r="V33" s="15"/>
      <c r="W33" s="14"/>
    </row>
    <row r="34" spans="1:23" s="13" customFormat="1" ht="30" customHeight="1">
      <c r="A34" s="410" t="s">
        <v>537</v>
      </c>
      <c r="B34" s="370" t="s">
        <v>123</v>
      </c>
      <c r="C34" s="17" t="s">
        <v>17</v>
      </c>
      <c r="D34" s="17" t="s">
        <v>14</v>
      </c>
      <c r="E34" s="361"/>
      <c r="F34" s="361">
        <v>90651</v>
      </c>
      <c r="G34" s="158">
        <f t="shared" si="1"/>
        <v>0.6500000592833981</v>
      </c>
      <c r="H34" s="117">
        <f t="shared" si="6"/>
        <v>50084.672874099328</v>
      </c>
      <c r="I34" s="117">
        <v>0</v>
      </c>
      <c r="J34" s="117">
        <f>F34*0.0975+0.01</f>
        <v>8838.4825000000001</v>
      </c>
      <c r="K34" s="117">
        <v>0</v>
      </c>
      <c r="L34" s="117">
        <v>0</v>
      </c>
      <c r="M34" s="19">
        <v>31727.850000000002</v>
      </c>
      <c r="N34" s="159" t="s">
        <v>801</v>
      </c>
      <c r="O34" s="114" t="s">
        <v>94</v>
      </c>
      <c r="P34" s="26"/>
      <c r="Q34" s="26"/>
      <c r="R34" s="20" t="s">
        <v>783</v>
      </c>
      <c r="S34" s="26" t="s">
        <v>871</v>
      </c>
      <c r="T34" s="160">
        <v>42359</v>
      </c>
      <c r="U34" s="26"/>
      <c r="V34" s="15"/>
      <c r="W34" s="14"/>
    </row>
    <row r="35" spans="1:23" s="13" customFormat="1" ht="30" customHeight="1">
      <c r="A35" s="410" t="s">
        <v>537</v>
      </c>
      <c r="B35" s="370" t="s">
        <v>124</v>
      </c>
      <c r="C35" s="17" t="s">
        <v>18</v>
      </c>
      <c r="D35" s="18" t="s">
        <v>16</v>
      </c>
      <c r="E35" s="361"/>
      <c r="F35" s="361">
        <v>96459</v>
      </c>
      <c r="G35" s="158">
        <f t="shared" si="1"/>
        <v>0.65000005264120875</v>
      </c>
      <c r="H35" s="117">
        <f t="shared" si="6"/>
        <v>53293.592577718358</v>
      </c>
      <c r="I35" s="117">
        <v>0</v>
      </c>
      <c r="J35" s="117">
        <f>F35*0.0975+0.01</f>
        <v>9404.7625000000007</v>
      </c>
      <c r="K35" s="117">
        <v>0</v>
      </c>
      <c r="L35" s="117">
        <v>0</v>
      </c>
      <c r="M35" s="19">
        <v>33760.65</v>
      </c>
      <c r="N35" s="159" t="s">
        <v>801</v>
      </c>
      <c r="O35" s="114" t="s">
        <v>94</v>
      </c>
      <c r="P35" s="26"/>
      <c r="Q35" s="26"/>
      <c r="R35" s="20" t="s">
        <v>783</v>
      </c>
      <c r="S35" s="26" t="s">
        <v>871</v>
      </c>
      <c r="T35" s="160">
        <v>42359</v>
      </c>
      <c r="U35" s="26"/>
      <c r="V35" s="15"/>
      <c r="W35" s="14"/>
    </row>
    <row r="36" spans="1:23" s="13" customFormat="1" ht="30" customHeight="1">
      <c r="A36" s="410" t="s">
        <v>537</v>
      </c>
      <c r="B36" s="370" t="s">
        <v>125</v>
      </c>
      <c r="C36" s="18" t="s">
        <v>19</v>
      </c>
      <c r="D36" s="165" t="s">
        <v>170</v>
      </c>
      <c r="E36" s="361"/>
      <c r="F36" s="361">
        <v>53526</v>
      </c>
      <c r="G36" s="158">
        <f t="shared" si="1"/>
        <v>0.64999994897021907</v>
      </c>
      <c r="H36" s="117">
        <f t="shared" si="6"/>
        <v>29573.112268579946</v>
      </c>
      <c r="I36" s="117">
        <v>0</v>
      </c>
      <c r="J36" s="117">
        <f t="shared" si="5"/>
        <v>5218.7849999999999</v>
      </c>
      <c r="K36" s="117">
        <v>0</v>
      </c>
      <c r="L36" s="117">
        <v>0</v>
      </c>
      <c r="M36" s="19">
        <v>18734.099999999999</v>
      </c>
      <c r="N36" s="159" t="s">
        <v>801</v>
      </c>
      <c r="O36" s="114" t="s">
        <v>94</v>
      </c>
      <c r="P36" s="27"/>
      <c r="Q36" s="27"/>
      <c r="R36" s="21" t="s">
        <v>783</v>
      </c>
      <c r="S36" s="27" t="s">
        <v>871</v>
      </c>
      <c r="T36" s="160">
        <v>42359</v>
      </c>
      <c r="U36" s="27"/>
      <c r="V36" s="22"/>
      <c r="W36" s="14"/>
    </row>
    <row r="37" spans="1:23" s="24" customFormat="1" ht="30" customHeight="1">
      <c r="A37" s="410" t="s">
        <v>537</v>
      </c>
      <c r="B37" s="370" t="s">
        <v>126</v>
      </c>
      <c r="C37" s="18" t="s">
        <v>20</v>
      </c>
      <c r="D37" s="18" t="s">
        <v>21</v>
      </c>
      <c r="E37" s="47"/>
      <c r="F37" s="47">
        <v>46992</v>
      </c>
      <c r="G37" s="96">
        <f t="shared" si="1"/>
        <v>0.64999994897021907</v>
      </c>
      <c r="H37" s="98">
        <f t="shared" si="6"/>
        <v>25963.077602008532</v>
      </c>
      <c r="I37" s="98">
        <v>0</v>
      </c>
      <c r="J37" s="98">
        <f t="shared" si="5"/>
        <v>4581.72</v>
      </c>
      <c r="K37" s="98">
        <v>0</v>
      </c>
      <c r="L37" s="98">
        <v>0</v>
      </c>
      <c r="M37" s="19">
        <v>16447.199999999997</v>
      </c>
      <c r="N37" s="161" t="s">
        <v>801</v>
      </c>
      <c r="O37" s="94" t="s">
        <v>94</v>
      </c>
      <c r="P37" s="112"/>
      <c r="Q37" s="112"/>
      <c r="R37" s="112" t="s">
        <v>783</v>
      </c>
      <c r="S37" s="112" t="s">
        <v>871</v>
      </c>
      <c r="T37" s="112">
        <v>42359</v>
      </c>
      <c r="U37" s="112"/>
      <c r="V37" s="162"/>
      <c r="W37" s="14"/>
    </row>
    <row r="38" spans="1:23" s="13" customFormat="1" ht="30" customHeight="1">
      <c r="A38" s="410" t="s">
        <v>537</v>
      </c>
      <c r="B38" s="370" t="s">
        <v>127</v>
      </c>
      <c r="C38" s="18" t="s">
        <v>22</v>
      </c>
      <c r="D38" s="18" t="s">
        <v>21</v>
      </c>
      <c r="E38" s="47"/>
      <c r="F38" s="361">
        <v>46200</v>
      </c>
      <c r="G38" s="96">
        <f t="shared" si="1"/>
        <v>0.64999994897021895</v>
      </c>
      <c r="H38" s="98">
        <f>F38*0.552499948970219</f>
        <v>25525.497642424118</v>
      </c>
      <c r="I38" s="98">
        <v>0</v>
      </c>
      <c r="J38" s="98">
        <f t="shared" si="5"/>
        <v>4504.5</v>
      </c>
      <c r="K38" s="98">
        <v>0</v>
      </c>
      <c r="L38" s="98">
        <v>0</v>
      </c>
      <c r="M38" s="19">
        <v>16170</v>
      </c>
      <c r="N38" s="161" t="s">
        <v>801</v>
      </c>
      <c r="O38" s="94" t="s">
        <v>94</v>
      </c>
      <c r="P38" s="112"/>
      <c r="Q38" s="112"/>
      <c r="R38" s="163" t="s">
        <v>783</v>
      </c>
      <c r="S38" s="112" t="s">
        <v>871</v>
      </c>
      <c r="T38" s="112">
        <v>42359</v>
      </c>
      <c r="U38" s="112"/>
      <c r="V38" s="162"/>
      <c r="W38" s="14"/>
    </row>
    <row r="39" spans="1:23" s="13" customFormat="1" ht="30" customHeight="1">
      <c r="A39" s="410" t="s">
        <v>537</v>
      </c>
      <c r="B39" s="372" t="s">
        <v>52</v>
      </c>
      <c r="C39" s="18" t="s">
        <v>53</v>
      </c>
      <c r="D39" s="48" t="s">
        <v>54</v>
      </c>
      <c r="E39" s="164"/>
      <c r="F39" s="97">
        <f t="shared" ref="F39:F70" si="7">H39+I39+J39+K39+L39+M39</f>
        <v>206679</v>
      </c>
      <c r="G39" s="96">
        <v>0.65</v>
      </c>
      <c r="H39" s="98">
        <v>114190.14</v>
      </c>
      <c r="I39" s="98">
        <v>0</v>
      </c>
      <c r="J39" s="98">
        <v>20151.21</v>
      </c>
      <c r="K39" s="98">
        <v>0</v>
      </c>
      <c r="L39" s="98">
        <v>0</v>
      </c>
      <c r="M39" s="19">
        <v>72337.649999999994</v>
      </c>
      <c r="N39" s="161" t="s">
        <v>802</v>
      </c>
      <c r="O39" s="94" t="s">
        <v>808</v>
      </c>
      <c r="P39" s="112"/>
      <c r="Q39" s="112"/>
      <c r="R39" s="163" t="s">
        <v>784</v>
      </c>
      <c r="S39" s="112" t="s">
        <v>871</v>
      </c>
      <c r="T39" s="112"/>
      <c r="U39" s="112"/>
      <c r="V39" s="162"/>
      <c r="W39" s="14"/>
    </row>
    <row r="40" spans="1:23" s="13" customFormat="1" ht="30" customHeight="1">
      <c r="A40" s="410" t="s">
        <v>537</v>
      </c>
      <c r="B40" s="372" t="s">
        <v>55</v>
      </c>
      <c r="C40" s="18" t="s">
        <v>56</v>
      </c>
      <c r="D40" s="48" t="s">
        <v>57</v>
      </c>
      <c r="E40" s="164"/>
      <c r="F40" s="97">
        <f t="shared" si="7"/>
        <v>60790.999999999993</v>
      </c>
      <c r="G40" s="96">
        <v>0.65</v>
      </c>
      <c r="H40" s="98">
        <v>33587.019999999997</v>
      </c>
      <c r="I40" s="98">
        <v>0</v>
      </c>
      <c r="J40" s="98">
        <v>5927.13</v>
      </c>
      <c r="K40" s="98">
        <v>0</v>
      </c>
      <c r="L40" s="98">
        <v>0</v>
      </c>
      <c r="M40" s="19">
        <v>21276.85</v>
      </c>
      <c r="N40" s="161" t="s">
        <v>802</v>
      </c>
      <c r="O40" s="94" t="s">
        <v>808</v>
      </c>
      <c r="P40" s="112"/>
      <c r="Q40" s="112"/>
      <c r="R40" s="163" t="s">
        <v>784</v>
      </c>
      <c r="S40" s="112" t="s">
        <v>871</v>
      </c>
      <c r="T40" s="112"/>
      <c r="U40" s="112"/>
      <c r="V40" s="162"/>
      <c r="W40" s="14"/>
    </row>
    <row r="41" spans="1:23" s="13" customFormat="1" ht="30" customHeight="1">
      <c r="A41" s="410" t="s">
        <v>537</v>
      </c>
      <c r="B41" s="372" t="s">
        <v>58</v>
      </c>
      <c r="C41" s="18" t="s">
        <v>59</v>
      </c>
      <c r="D41" s="48" t="s">
        <v>57</v>
      </c>
      <c r="E41" s="164"/>
      <c r="F41" s="97">
        <f t="shared" si="7"/>
        <v>83297</v>
      </c>
      <c r="G41" s="96">
        <v>0.65</v>
      </c>
      <c r="H41" s="98">
        <v>46021.59</v>
      </c>
      <c r="I41" s="98">
        <v>0</v>
      </c>
      <c r="J41" s="98">
        <v>8121.46</v>
      </c>
      <c r="K41" s="98">
        <v>0</v>
      </c>
      <c r="L41" s="98">
        <v>0</v>
      </c>
      <c r="M41" s="19">
        <v>29153.95</v>
      </c>
      <c r="N41" s="161" t="s">
        <v>802</v>
      </c>
      <c r="O41" s="94" t="s">
        <v>808</v>
      </c>
      <c r="P41" s="112"/>
      <c r="Q41" s="112"/>
      <c r="R41" s="163" t="s">
        <v>784</v>
      </c>
      <c r="S41" s="112" t="s">
        <v>871</v>
      </c>
      <c r="T41" s="112"/>
      <c r="U41" s="112"/>
      <c r="V41" s="162"/>
      <c r="W41" s="14"/>
    </row>
    <row r="42" spans="1:23" s="13" customFormat="1" ht="30" customHeight="1">
      <c r="A42" s="410" t="s">
        <v>537</v>
      </c>
      <c r="B42" s="372" t="s">
        <v>60</v>
      </c>
      <c r="C42" s="18" t="s">
        <v>61</v>
      </c>
      <c r="D42" s="48" t="s">
        <v>62</v>
      </c>
      <c r="E42" s="164"/>
      <c r="F42" s="97">
        <f t="shared" si="7"/>
        <v>30191.699999999997</v>
      </c>
      <c r="G42" s="96">
        <v>0.5</v>
      </c>
      <c r="H42" s="98">
        <v>12831.47</v>
      </c>
      <c r="I42" s="98">
        <v>0</v>
      </c>
      <c r="J42" s="98">
        <v>2264.38</v>
      </c>
      <c r="K42" s="98">
        <v>0</v>
      </c>
      <c r="L42" s="98">
        <v>0</v>
      </c>
      <c r="M42" s="19">
        <v>15095.85</v>
      </c>
      <c r="N42" s="161" t="s">
        <v>802</v>
      </c>
      <c r="O42" s="94" t="s">
        <v>808</v>
      </c>
      <c r="P42" s="112"/>
      <c r="Q42" s="112"/>
      <c r="R42" s="163" t="s">
        <v>784</v>
      </c>
      <c r="S42" s="112" t="s">
        <v>871</v>
      </c>
      <c r="T42" s="112"/>
      <c r="U42" s="112"/>
      <c r="V42" s="162"/>
      <c r="W42" s="14"/>
    </row>
    <row r="43" spans="1:23" s="13" customFormat="1" ht="30" customHeight="1">
      <c r="A43" s="410" t="s">
        <v>537</v>
      </c>
      <c r="B43" s="372" t="s">
        <v>63</v>
      </c>
      <c r="C43" s="18" t="s">
        <v>64</v>
      </c>
      <c r="D43" s="48" t="s">
        <v>65</v>
      </c>
      <c r="E43" s="164"/>
      <c r="F43" s="97">
        <f t="shared" si="7"/>
        <v>25747.9</v>
      </c>
      <c r="G43" s="96">
        <v>0.5</v>
      </c>
      <c r="H43" s="98">
        <v>10942.85</v>
      </c>
      <c r="I43" s="98">
        <v>0</v>
      </c>
      <c r="J43" s="98">
        <v>1931.1</v>
      </c>
      <c r="K43" s="98">
        <v>0</v>
      </c>
      <c r="L43" s="98">
        <v>0</v>
      </c>
      <c r="M43" s="19">
        <v>12873.95</v>
      </c>
      <c r="N43" s="161" t="s">
        <v>802</v>
      </c>
      <c r="O43" s="94" t="s">
        <v>808</v>
      </c>
      <c r="P43" s="112"/>
      <c r="Q43" s="112"/>
      <c r="R43" s="163" t="s">
        <v>784</v>
      </c>
      <c r="S43" s="112" t="s">
        <v>871</v>
      </c>
      <c r="T43" s="112"/>
      <c r="U43" s="112"/>
      <c r="V43" s="162"/>
      <c r="W43" s="14"/>
    </row>
    <row r="44" spans="1:23" s="13" customFormat="1" ht="30" customHeight="1">
      <c r="A44" s="410" t="s">
        <v>537</v>
      </c>
      <c r="B44" s="372" t="s">
        <v>66</v>
      </c>
      <c r="C44" s="18" t="s">
        <v>67</v>
      </c>
      <c r="D44" s="48" t="s">
        <v>65</v>
      </c>
      <c r="E44" s="164"/>
      <c r="F44" s="97">
        <f t="shared" si="7"/>
        <v>94300.049999999988</v>
      </c>
      <c r="G44" s="96">
        <v>0.5</v>
      </c>
      <c r="H44" s="98">
        <v>40077.519999999997</v>
      </c>
      <c r="I44" s="98">
        <v>0</v>
      </c>
      <c r="J44" s="98">
        <v>7072.51</v>
      </c>
      <c r="K44" s="98">
        <v>0</v>
      </c>
      <c r="L44" s="98">
        <v>0</v>
      </c>
      <c r="M44" s="19">
        <v>47150.02</v>
      </c>
      <c r="N44" s="161" t="s">
        <v>802</v>
      </c>
      <c r="O44" s="94" t="s">
        <v>808</v>
      </c>
      <c r="P44" s="112"/>
      <c r="Q44" s="112"/>
      <c r="R44" s="163" t="s">
        <v>784</v>
      </c>
      <c r="S44" s="112" t="s">
        <v>871</v>
      </c>
      <c r="T44" s="112"/>
      <c r="U44" s="112"/>
      <c r="V44" s="162"/>
      <c r="W44" s="14"/>
    </row>
    <row r="45" spans="1:23" s="13" customFormat="1" ht="30" customHeight="1">
      <c r="A45" s="410" t="s">
        <v>537</v>
      </c>
      <c r="B45" s="372" t="s">
        <v>68</v>
      </c>
      <c r="C45" s="18" t="s">
        <v>69</v>
      </c>
      <c r="D45" s="48" t="s">
        <v>70</v>
      </c>
      <c r="E45" s="164"/>
      <c r="F45" s="97">
        <f t="shared" si="7"/>
        <v>38940</v>
      </c>
      <c r="G45" s="96">
        <v>0.65</v>
      </c>
      <c r="H45" s="98">
        <v>21514.35</v>
      </c>
      <c r="I45" s="98">
        <v>0</v>
      </c>
      <c r="J45" s="98">
        <v>3796.65</v>
      </c>
      <c r="K45" s="98">
        <v>0</v>
      </c>
      <c r="L45" s="98">
        <v>0</v>
      </c>
      <c r="M45" s="19">
        <v>13629</v>
      </c>
      <c r="N45" s="161" t="s">
        <v>802</v>
      </c>
      <c r="O45" s="94" t="s">
        <v>808</v>
      </c>
      <c r="P45" s="112"/>
      <c r="Q45" s="112"/>
      <c r="R45" s="163" t="s">
        <v>784</v>
      </c>
      <c r="S45" s="112" t="s">
        <v>871</v>
      </c>
      <c r="T45" s="112"/>
      <c r="U45" s="112"/>
      <c r="V45" s="162"/>
      <c r="W45" s="14"/>
    </row>
    <row r="46" spans="1:23" s="13" customFormat="1" ht="30" customHeight="1">
      <c r="A46" s="410" t="s">
        <v>537</v>
      </c>
      <c r="B46" s="372" t="s">
        <v>71</v>
      </c>
      <c r="C46" s="18" t="s">
        <v>72</v>
      </c>
      <c r="D46" s="48" t="s">
        <v>62</v>
      </c>
      <c r="E46" s="164"/>
      <c r="F46" s="97">
        <f t="shared" si="7"/>
        <v>114231.8</v>
      </c>
      <c r="G46" s="96">
        <v>0.5</v>
      </c>
      <c r="H46" s="98">
        <v>48548.51</v>
      </c>
      <c r="I46" s="98">
        <v>0</v>
      </c>
      <c r="J46" s="98">
        <v>8567.39</v>
      </c>
      <c r="K46" s="98">
        <v>0</v>
      </c>
      <c r="L46" s="98">
        <v>0</v>
      </c>
      <c r="M46" s="19">
        <v>57115.9</v>
      </c>
      <c r="N46" s="161" t="s">
        <v>802</v>
      </c>
      <c r="O46" s="94" t="s">
        <v>808</v>
      </c>
      <c r="P46" s="112"/>
      <c r="Q46" s="112"/>
      <c r="R46" s="163" t="s">
        <v>784</v>
      </c>
      <c r="S46" s="112" t="s">
        <v>871</v>
      </c>
      <c r="T46" s="112"/>
      <c r="U46" s="112"/>
      <c r="V46" s="162"/>
      <c r="W46" s="14"/>
    </row>
    <row r="47" spans="1:23" s="13" customFormat="1" ht="30" customHeight="1">
      <c r="A47" s="410" t="s">
        <v>537</v>
      </c>
      <c r="B47" s="372" t="s">
        <v>73</v>
      </c>
      <c r="C47" s="18" t="s">
        <v>74</v>
      </c>
      <c r="D47" s="48" t="s">
        <v>75</v>
      </c>
      <c r="E47" s="164"/>
      <c r="F47" s="97">
        <f t="shared" si="7"/>
        <v>57508</v>
      </c>
      <c r="G47" s="96">
        <v>0.5</v>
      </c>
      <c r="H47" s="98">
        <v>24440.9</v>
      </c>
      <c r="I47" s="98">
        <v>0</v>
      </c>
      <c r="J47" s="98">
        <v>4313.1000000000004</v>
      </c>
      <c r="K47" s="98">
        <v>0</v>
      </c>
      <c r="L47" s="98">
        <v>0</v>
      </c>
      <c r="M47" s="19">
        <v>28754</v>
      </c>
      <c r="N47" s="161" t="s">
        <v>802</v>
      </c>
      <c r="O47" s="94" t="s">
        <v>808</v>
      </c>
      <c r="P47" s="112"/>
      <c r="Q47" s="112"/>
      <c r="R47" s="163" t="s">
        <v>784</v>
      </c>
      <c r="S47" s="112" t="s">
        <v>871</v>
      </c>
      <c r="T47" s="112"/>
      <c r="U47" s="112"/>
      <c r="V47" s="162"/>
      <c r="W47" s="14"/>
    </row>
    <row r="48" spans="1:23" s="13" customFormat="1" ht="30" customHeight="1">
      <c r="A48" s="410" t="s">
        <v>537</v>
      </c>
      <c r="B48" s="372" t="s">
        <v>91</v>
      </c>
      <c r="C48" s="18" t="s">
        <v>97</v>
      </c>
      <c r="D48" s="48" t="s">
        <v>76</v>
      </c>
      <c r="E48" s="164"/>
      <c r="F48" s="97">
        <f t="shared" si="7"/>
        <v>20988</v>
      </c>
      <c r="G48" s="96">
        <v>0.65</v>
      </c>
      <c r="H48" s="98">
        <v>11595.87</v>
      </c>
      <c r="I48" s="98">
        <v>0</v>
      </c>
      <c r="J48" s="98">
        <v>2046.33</v>
      </c>
      <c r="K48" s="98">
        <v>0</v>
      </c>
      <c r="L48" s="98">
        <v>0</v>
      </c>
      <c r="M48" s="19">
        <v>7345.8</v>
      </c>
      <c r="N48" s="161" t="s">
        <v>803</v>
      </c>
      <c r="O48" s="94" t="s">
        <v>809</v>
      </c>
      <c r="P48" s="112"/>
      <c r="Q48" s="112"/>
      <c r="R48" s="163" t="s">
        <v>785</v>
      </c>
      <c r="S48" s="112" t="s">
        <v>871</v>
      </c>
      <c r="T48" s="112"/>
      <c r="U48" s="112"/>
      <c r="V48" s="162"/>
      <c r="W48" s="14"/>
    </row>
    <row r="49" spans="1:23" s="13" customFormat="1" ht="30" customHeight="1">
      <c r="A49" s="410" t="s">
        <v>537</v>
      </c>
      <c r="B49" s="372" t="s">
        <v>77</v>
      </c>
      <c r="C49" s="18" t="s">
        <v>78</v>
      </c>
      <c r="D49" s="48" t="s">
        <v>79</v>
      </c>
      <c r="E49" s="164"/>
      <c r="F49" s="97">
        <f t="shared" si="7"/>
        <v>143092.15</v>
      </c>
      <c r="G49" s="96">
        <v>0.54</v>
      </c>
      <c r="H49" s="98">
        <v>65152.1</v>
      </c>
      <c r="I49" s="98">
        <v>0</v>
      </c>
      <c r="J49" s="98">
        <v>11497.43</v>
      </c>
      <c r="K49" s="98">
        <v>0</v>
      </c>
      <c r="L49" s="98">
        <v>0</v>
      </c>
      <c r="M49" s="19">
        <v>66442.62</v>
      </c>
      <c r="N49" s="161" t="s">
        <v>803</v>
      </c>
      <c r="O49" s="94" t="s">
        <v>809</v>
      </c>
      <c r="P49" s="112"/>
      <c r="Q49" s="112"/>
      <c r="R49" s="163" t="s">
        <v>785</v>
      </c>
      <c r="S49" s="112" t="s">
        <v>871</v>
      </c>
      <c r="T49" s="112"/>
      <c r="U49" s="112"/>
      <c r="V49" s="162"/>
      <c r="W49" s="14"/>
    </row>
    <row r="50" spans="1:23" s="13" customFormat="1" ht="30" customHeight="1">
      <c r="A50" s="410" t="s">
        <v>537</v>
      </c>
      <c r="B50" s="372" t="s">
        <v>80</v>
      </c>
      <c r="C50" s="18" t="s">
        <v>81</v>
      </c>
      <c r="D50" s="48" t="s">
        <v>79</v>
      </c>
      <c r="E50" s="164"/>
      <c r="F50" s="97">
        <f t="shared" si="7"/>
        <v>59664.55</v>
      </c>
      <c r="G50" s="96">
        <v>0.5</v>
      </c>
      <c r="H50" s="98">
        <v>25357.43</v>
      </c>
      <c r="I50" s="98">
        <v>0</v>
      </c>
      <c r="J50" s="98">
        <v>4474.8500000000004</v>
      </c>
      <c r="K50" s="98">
        <v>0</v>
      </c>
      <c r="L50" s="98">
        <v>0</v>
      </c>
      <c r="M50" s="19">
        <v>29832.27</v>
      </c>
      <c r="N50" s="161" t="s">
        <v>803</v>
      </c>
      <c r="O50" s="94" t="s">
        <v>809</v>
      </c>
      <c r="P50" s="112"/>
      <c r="Q50" s="112"/>
      <c r="R50" s="163" t="s">
        <v>785</v>
      </c>
      <c r="S50" s="112" t="s">
        <v>871</v>
      </c>
      <c r="T50" s="112"/>
      <c r="U50" s="112"/>
      <c r="V50" s="162"/>
      <c r="W50" s="14"/>
    </row>
    <row r="51" spans="1:23" s="13" customFormat="1" ht="30" customHeight="1">
      <c r="A51" s="410" t="s">
        <v>537</v>
      </c>
      <c r="B51" s="372" t="s">
        <v>82</v>
      </c>
      <c r="C51" s="18" t="s">
        <v>83</v>
      </c>
      <c r="D51" s="48" t="s">
        <v>84</v>
      </c>
      <c r="E51" s="164"/>
      <c r="F51" s="97">
        <f t="shared" si="7"/>
        <v>15642</v>
      </c>
      <c r="G51" s="96">
        <v>0.65</v>
      </c>
      <c r="H51" s="98">
        <v>8642.2000000000007</v>
      </c>
      <c r="I51" s="98">
        <v>0</v>
      </c>
      <c r="J51" s="98">
        <v>1525.1</v>
      </c>
      <c r="K51" s="98">
        <v>0</v>
      </c>
      <c r="L51" s="98">
        <v>0</v>
      </c>
      <c r="M51" s="19">
        <v>5474.7</v>
      </c>
      <c r="N51" s="161" t="s">
        <v>803</v>
      </c>
      <c r="O51" s="94" t="s">
        <v>809</v>
      </c>
      <c r="P51" s="112"/>
      <c r="Q51" s="112"/>
      <c r="R51" s="163" t="s">
        <v>785</v>
      </c>
      <c r="S51" s="112" t="s">
        <v>871</v>
      </c>
      <c r="T51" s="112"/>
      <c r="U51" s="112"/>
      <c r="V51" s="162"/>
      <c r="W51" s="14"/>
    </row>
    <row r="52" spans="1:23" s="13" customFormat="1" ht="30" customHeight="1">
      <c r="A52" s="410" t="s">
        <v>537</v>
      </c>
      <c r="B52" s="372" t="s">
        <v>85</v>
      </c>
      <c r="C52" s="18" t="s">
        <v>86</v>
      </c>
      <c r="D52" s="48" t="s">
        <v>87</v>
      </c>
      <c r="E52" s="164"/>
      <c r="F52" s="97">
        <f t="shared" si="7"/>
        <v>84225</v>
      </c>
      <c r="G52" s="96">
        <v>0.7</v>
      </c>
      <c r="H52" s="98">
        <v>50046.93</v>
      </c>
      <c r="I52" s="98">
        <v>0</v>
      </c>
      <c r="J52" s="98">
        <v>8831.82</v>
      </c>
      <c r="K52" s="98">
        <v>0</v>
      </c>
      <c r="L52" s="98">
        <v>0</v>
      </c>
      <c r="M52" s="19">
        <v>25346.25</v>
      </c>
      <c r="N52" s="161" t="s">
        <v>803</v>
      </c>
      <c r="O52" s="94" t="s">
        <v>809</v>
      </c>
      <c r="P52" s="112"/>
      <c r="Q52" s="112"/>
      <c r="R52" s="163" t="s">
        <v>785</v>
      </c>
      <c r="S52" s="112" t="s">
        <v>871</v>
      </c>
      <c r="T52" s="112"/>
      <c r="U52" s="112"/>
      <c r="V52" s="162"/>
      <c r="W52" s="14"/>
    </row>
    <row r="53" spans="1:23" s="13" customFormat="1" ht="30" customHeight="1">
      <c r="A53" s="410" t="s">
        <v>537</v>
      </c>
      <c r="B53" s="373" t="s">
        <v>133</v>
      </c>
      <c r="C53" s="94" t="s">
        <v>142</v>
      </c>
      <c r="D53" s="165" t="s">
        <v>149</v>
      </c>
      <c r="E53" s="98"/>
      <c r="F53" s="97">
        <f t="shared" si="7"/>
        <v>26793.5</v>
      </c>
      <c r="G53" s="96">
        <v>0.5</v>
      </c>
      <c r="H53" s="98">
        <v>11387.23</v>
      </c>
      <c r="I53" s="98">
        <v>0</v>
      </c>
      <c r="J53" s="98">
        <v>2009.52</v>
      </c>
      <c r="K53" s="98">
        <v>0</v>
      </c>
      <c r="L53" s="98">
        <v>0</v>
      </c>
      <c r="M53" s="98">
        <v>13396.75</v>
      </c>
      <c r="N53" s="166" t="s">
        <v>132</v>
      </c>
      <c r="O53" s="94"/>
      <c r="P53" s="102" t="s">
        <v>875</v>
      </c>
      <c r="Q53" s="102"/>
      <c r="R53" s="163" t="s">
        <v>786</v>
      </c>
      <c r="S53" s="102" t="s">
        <v>812</v>
      </c>
      <c r="T53" s="102"/>
      <c r="U53" s="102"/>
      <c r="V53" s="167"/>
      <c r="W53" s="14"/>
    </row>
    <row r="54" spans="1:23" s="13" customFormat="1" ht="30" customHeight="1">
      <c r="A54" s="410" t="s">
        <v>537</v>
      </c>
      <c r="B54" s="374" t="s">
        <v>134</v>
      </c>
      <c r="C54" s="168" t="s">
        <v>143</v>
      </c>
      <c r="D54" s="35" t="s">
        <v>150</v>
      </c>
      <c r="E54" s="169"/>
      <c r="F54" s="98">
        <f t="shared" si="7"/>
        <v>184793.49</v>
      </c>
      <c r="G54" s="170">
        <v>0.75</v>
      </c>
      <c r="H54" s="169">
        <v>117805.85</v>
      </c>
      <c r="I54" s="98">
        <v>0</v>
      </c>
      <c r="J54" s="169">
        <v>20789.27</v>
      </c>
      <c r="K54" s="98">
        <v>0</v>
      </c>
      <c r="L54" s="169">
        <v>0</v>
      </c>
      <c r="M54" s="169">
        <v>46198.37</v>
      </c>
      <c r="N54" s="166" t="s">
        <v>132</v>
      </c>
      <c r="O54" s="94"/>
      <c r="P54" s="171" t="s">
        <v>875</v>
      </c>
      <c r="Q54" s="171" t="s">
        <v>501</v>
      </c>
      <c r="R54" s="163" t="s">
        <v>786</v>
      </c>
      <c r="S54" s="102" t="s">
        <v>872</v>
      </c>
      <c r="T54" s="102"/>
      <c r="U54" s="102"/>
      <c r="V54" s="167"/>
      <c r="W54" s="14"/>
    </row>
    <row r="55" spans="1:23" s="13" customFormat="1" ht="30" customHeight="1">
      <c r="A55" s="410" t="s">
        <v>537</v>
      </c>
      <c r="B55" s="375" t="s">
        <v>135</v>
      </c>
      <c r="C55" s="173" t="s">
        <v>144</v>
      </c>
      <c r="D55" s="165" t="s">
        <v>151</v>
      </c>
      <c r="E55" s="169"/>
      <c r="F55" s="98">
        <f t="shared" si="7"/>
        <v>430864.85000000003</v>
      </c>
      <c r="G55" s="170">
        <v>0.65</v>
      </c>
      <c r="H55" s="169">
        <v>158095.42000000001</v>
      </c>
      <c r="I55" s="98">
        <v>0</v>
      </c>
      <c r="J55" s="169">
        <v>42757.33</v>
      </c>
      <c r="K55" s="98">
        <v>0</v>
      </c>
      <c r="L55" s="169">
        <v>79209.399999999994</v>
      </c>
      <c r="M55" s="169">
        <v>150802.70000000001</v>
      </c>
      <c r="N55" s="159" t="s">
        <v>132</v>
      </c>
      <c r="O55" s="94"/>
      <c r="P55" s="118" t="s">
        <v>875</v>
      </c>
      <c r="Q55" s="118" t="s">
        <v>501</v>
      </c>
      <c r="R55" s="163" t="s">
        <v>786</v>
      </c>
      <c r="S55" s="160" t="s">
        <v>873</v>
      </c>
      <c r="T55" s="160"/>
      <c r="U55" s="160"/>
      <c r="V55" s="174"/>
      <c r="W55" s="14"/>
    </row>
    <row r="56" spans="1:23" s="13" customFormat="1" ht="30" customHeight="1">
      <c r="A56" s="410" t="s">
        <v>537</v>
      </c>
      <c r="B56" s="564" t="s">
        <v>136</v>
      </c>
      <c r="C56" s="31" t="s">
        <v>145</v>
      </c>
      <c r="D56" s="165" t="s">
        <v>152</v>
      </c>
      <c r="E56" s="169"/>
      <c r="F56" s="97">
        <f t="shared" si="7"/>
        <v>61625.05</v>
      </c>
      <c r="G56" s="96">
        <v>0.5</v>
      </c>
      <c r="H56" s="169">
        <v>26190.65</v>
      </c>
      <c r="I56" s="98">
        <v>0</v>
      </c>
      <c r="J56" s="169">
        <v>4621.88</v>
      </c>
      <c r="K56" s="98">
        <v>0</v>
      </c>
      <c r="L56" s="169">
        <v>0</v>
      </c>
      <c r="M56" s="169">
        <v>30812.52</v>
      </c>
      <c r="N56" s="159" t="s">
        <v>132</v>
      </c>
      <c r="O56" s="94"/>
      <c r="P56" s="160" t="s">
        <v>875</v>
      </c>
      <c r="Q56" s="160"/>
      <c r="R56" s="163" t="s">
        <v>786</v>
      </c>
      <c r="S56" s="160" t="s">
        <v>813</v>
      </c>
      <c r="T56" s="160"/>
      <c r="U56" s="160"/>
      <c r="V56" s="174"/>
      <c r="W56" s="14"/>
    </row>
    <row r="57" spans="1:23" s="13" customFormat="1" ht="30" customHeight="1">
      <c r="A57" s="410" t="s">
        <v>537</v>
      </c>
      <c r="B57" s="376" t="s">
        <v>137</v>
      </c>
      <c r="C57" s="168" t="s">
        <v>146</v>
      </c>
      <c r="D57" s="165" t="s">
        <v>153</v>
      </c>
      <c r="E57" s="169"/>
      <c r="F57" s="97">
        <f t="shared" si="7"/>
        <v>8910</v>
      </c>
      <c r="G57" s="96">
        <v>0.65</v>
      </c>
      <c r="H57" s="169">
        <v>4922.7700000000004</v>
      </c>
      <c r="I57" s="98">
        <v>0</v>
      </c>
      <c r="J57" s="169">
        <v>868.73</v>
      </c>
      <c r="K57" s="98">
        <v>0</v>
      </c>
      <c r="L57" s="169">
        <v>0</v>
      </c>
      <c r="M57" s="169">
        <v>3118.5</v>
      </c>
      <c r="N57" s="159" t="s">
        <v>132</v>
      </c>
      <c r="O57" s="94"/>
      <c r="P57" s="160" t="s">
        <v>875</v>
      </c>
      <c r="Q57" s="160"/>
      <c r="R57" s="163" t="s">
        <v>786</v>
      </c>
      <c r="S57" s="160" t="s">
        <v>814</v>
      </c>
      <c r="T57" s="160"/>
      <c r="U57" s="160"/>
      <c r="V57" s="174"/>
      <c r="W57" s="14"/>
    </row>
    <row r="58" spans="1:23" s="13" customFormat="1" ht="30" customHeight="1">
      <c r="A58" s="410" t="s">
        <v>537</v>
      </c>
      <c r="B58" s="376" t="s">
        <v>138</v>
      </c>
      <c r="C58" s="168" t="s">
        <v>147</v>
      </c>
      <c r="D58" s="165" t="s">
        <v>154</v>
      </c>
      <c r="E58" s="169"/>
      <c r="F58" s="97">
        <f t="shared" si="7"/>
        <v>30200</v>
      </c>
      <c r="G58" s="96">
        <v>0.65</v>
      </c>
      <c r="H58" s="169">
        <v>16685.5</v>
      </c>
      <c r="I58" s="98">
        <v>0</v>
      </c>
      <c r="J58" s="169">
        <v>2944.5</v>
      </c>
      <c r="K58" s="98">
        <v>0</v>
      </c>
      <c r="L58" s="169">
        <v>0</v>
      </c>
      <c r="M58" s="169">
        <v>10570</v>
      </c>
      <c r="N58" s="159" t="s">
        <v>132</v>
      </c>
      <c r="O58" s="94"/>
      <c r="P58" s="160" t="s">
        <v>875</v>
      </c>
      <c r="Q58" s="160"/>
      <c r="R58" s="163" t="s">
        <v>786</v>
      </c>
      <c r="S58" s="160" t="s">
        <v>812</v>
      </c>
      <c r="T58" s="160"/>
      <c r="U58" s="160"/>
      <c r="V58" s="174"/>
      <c r="W58" s="14"/>
    </row>
    <row r="59" spans="1:23" s="13" customFormat="1" ht="30" customHeight="1">
      <c r="A59" s="410" t="s">
        <v>537</v>
      </c>
      <c r="B59" s="376" t="s">
        <v>139</v>
      </c>
      <c r="C59" s="168" t="s">
        <v>148</v>
      </c>
      <c r="D59" s="165" t="s">
        <v>155</v>
      </c>
      <c r="E59" s="169"/>
      <c r="F59" s="97">
        <f t="shared" si="7"/>
        <v>35942.5</v>
      </c>
      <c r="G59" s="96">
        <v>0.5</v>
      </c>
      <c r="H59" s="169">
        <v>15275.56</v>
      </c>
      <c r="I59" s="98">
        <v>0</v>
      </c>
      <c r="J59" s="169">
        <v>2695.69</v>
      </c>
      <c r="K59" s="98">
        <v>0</v>
      </c>
      <c r="L59" s="169">
        <v>0</v>
      </c>
      <c r="M59" s="169">
        <v>17971.25</v>
      </c>
      <c r="N59" s="159" t="s">
        <v>132</v>
      </c>
      <c r="O59" s="94"/>
      <c r="P59" s="160" t="s">
        <v>875</v>
      </c>
      <c r="Q59" s="160"/>
      <c r="R59" s="163" t="s">
        <v>786</v>
      </c>
      <c r="S59" s="160" t="s">
        <v>815</v>
      </c>
      <c r="T59" s="160"/>
      <c r="U59" s="160"/>
      <c r="V59" s="174"/>
      <c r="W59" s="14"/>
    </row>
    <row r="60" spans="1:23" s="13" customFormat="1" ht="30" customHeight="1">
      <c r="A60" s="410" t="s">
        <v>537</v>
      </c>
      <c r="B60" s="376" t="s">
        <v>159</v>
      </c>
      <c r="C60" s="175" t="s">
        <v>164</v>
      </c>
      <c r="D60" s="300" t="s">
        <v>169</v>
      </c>
      <c r="E60" s="176"/>
      <c r="F60" s="97">
        <f t="shared" si="7"/>
        <v>14652</v>
      </c>
      <c r="G60" s="96">
        <v>0.64999999999999991</v>
      </c>
      <c r="H60" s="98">
        <v>8095.23</v>
      </c>
      <c r="I60" s="98">
        <v>0</v>
      </c>
      <c r="J60" s="98">
        <v>1428.57</v>
      </c>
      <c r="K60" s="98">
        <v>0</v>
      </c>
      <c r="L60" s="98">
        <v>0</v>
      </c>
      <c r="M60" s="19">
        <v>5128.2</v>
      </c>
      <c r="N60" s="159" t="s">
        <v>804</v>
      </c>
      <c r="O60" s="94" t="s">
        <v>810</v>
      </c>
      <c r="P60" s="160" t="s">
        <v>875</v>
      </c>
      <c r="Q60" s="160"/>
      <c r="R60" s="163" t="s">
        <v>786</v>
      </c>
      <c r="S60" s="160" t="s">
        <v>816</v>
      </c>
      <c r="T60" s="160"/>
      <c r="U60" s="160"/>
      <c r="V60" s="174"/>
      <c r="W60" s="14"/>
    </row>
    <row r="61" spans="1:23" s="13" customFormat="1" ht="30" customHeight="1">
      <c r="A61" s="410" t="s">
        <v>537</v>
      </c>
      <c r="B61" s="376" t="s">
        <v>160</v>
      </c>
      <c r="C61" s="175" t="s">
        <v>165</v>
      </c>
      <c r="D61" s="300" t="s">
        <v>169</v>
      </c>
      <c r="E61" s="176"/>
      <c r="F61" s="97">
        <f t="shared" si="7"/>
        <v>89138.4</v>
      </c>
      <c r="G61" s="96">
        <v>0.52566234080934826</v>
      </c>
      <c r="H61" s="98">
        <v>39828.19</v>
      </c>
      <c r="I61" s="98">
        <v>0</v>
      </c>
      <c r="J61" s="98">
        <v>7028.51</v>
      </c>
      <c r="K61" s="98">
        <v>0</v>
      </c>
      <c r="L61" s="98">
        <v>0</v>
      </c>
      <c r="M61" s="19">
        <v>42281.7</v>
      </c>
      <c r="N61" s="159" t="s">
        <v>804</v>
      </c>
      <c r="O61" s="94" t="s">
        <v>810</v>
      </c>
      <c r="P61" s="160" t="s">
        <v>875</v>
      </c>
      <c r="Q61" s="160"/>
      <c r="R61" s="163" t="s">
        <v>786</v>
      </c>
      <c r="S61" s="160" t="s">
        <v>817</v>
      </c>
      <c r="T61" s="160"/>
      <c r="U61" s="160"/>
      <c r="V61" s="174"/>
      <c r="W61" s="14"/>
    </row>
    <row r="62" spans="1:23" s="13" customFormat="1" ht="30" customHeight="1">
      <c r="A62" s="410" t="s">
        <v>537</v>
      </c>
      <c r="B62" s="372" t="s">
        <v>161</v>
      </c>
      <c r="C62" s="168" t="s">
        <v>166</v>
      </c>
      <c r="D62" s="165" t="s">
        <v>170</v>
      </c>
      <c r="E62" s="169"/>
      <c r="F62" s="97">
        <f t="shared" si="7"/>
        <v>45407.7</v>
      </c>
      <c r="G62" s="96">
        <v>0.750000110113483</v>
      </c>
      <c r="H62" s="98">
        <v>28947.41</v>
      </c>
      <c r="I62" s="98">
        <v>0</v>
      </c>
      <c r="J62" s="98">
        <v>5108.37</v>
      </c>
      <c r="K62" s="98">
        <v>0</v>
      </c>
      <c r="L62" s="98">
        <v>0</v>
      </c>
      <c r="M62" s="19">
        <v>11351.92</v>
      </c>
      <c r="N62" s="159" t="s">
        <v>804</v>
      </c>
      <c r="O62" s="94" t="s">
        <v>810</v>
      </c>
      <c r="P62" s="160" t="s">
        <v>875</v>
      </c>
      <c r="Q62" s="160"/>
      <c r="R62" s="163" t="s">
        <v>786</v>
      </c>
      <c r="S62" s="160" t="s">
        <v>818</v>
      </c>
      <c r="T62" s="160"/>
      <c r="U62" s="160"/>
      <c r="V62" s="174"/>
      <c r="W62" s="14"/>
    </row>
    <row r="63" spans="1:23" s="13" customFormat="1" ht="30" customHeight="1">
      <c r="A63" s="410" t="s">
        <v>537</v>
      </c>
      <c r="B63" s="372" t="s">
        <v>162</v>
      </c>
      <c r="C63" s="175" t="s">
        <v>167</v>
      </c>
      <c r="D63" s="300" t="s">
        <v>171</v>
      </c>
      <c r="E63" s="176"/>
      <c r="F63" s="97">
        <f t="shared" si="7"/>
        <v>42409.45</v>
      </c>
      <c r="G63" s="96">
        <v>0.73189418867728773</v>
      </c>
      <c r="H63" s="98">
        <v>26383.34</v>
      </c>
      <c r="I63" s="98">
        <v>0</v>
      </c>
      <c r="J63" s="98">
        <v>4655.8900000000003</v>
      </c>
      <c r="K63" s="98">
        <v>0</v>
      </c>
      <c r="L63" s="98">
        <v>0</v>
      </c>
      <c r="M63" s="19">
        <v>11370.22</v>
      </c>
      <c r="N63" s="159" t="s">
        <v>805</v>
      </c>
      <c r="O63" s="94" t="s">
        <v>811</v>
      </c>
      <c r="P63" s="160" t="s">
        <v>875</v>
      </c>
      <c r="Q63" s="160"/>
      <c r="R63" s="163" t="s">
        <v>786</v>
      </c>
      <c r="S63" s="160" t="s">
        <v>819</v>
      </c>
      <c r="T63" s="160"/>
      <c r="U63" s="160"/>
      <c r="V63" s="174"/>
      <c r="W63" s="14"/>
    </row>
    <row r="64" spans="1:23" s="13" customFormat="1" ht="30" customHeight="1">
      <c r="A64" s="410" t="s">
        <v>537</v>
      </c>
      <c r="B64" s="377" t="s">
        <v>163</v>
      </c>
      <c r="C64" s="177" t="s">
        <v>168</v>
      </c>
      <c r="D64" s="301" t="s">
        <v>172</v>
      </c>
      <c r="E64" s="178"/>
      <c r="F64" s="179">
        <f t="shared" si="7"/>
        <v>18820.8</v>
      </c>
      <c r="G64" s="96">
        <v>0.5</v>
      </c>
      <c r="H64" s="98">
        <v>7998.84</v>
      </c>
      <c r="I64" s="98">
        <v>0</v>
      </c>
      <c r="J64" s="98">
        <v>1411.56</v>
      </c>
      <c r="K64" s="98">
        <v>0</v>
      </c>
      <c r="L64" s="98">
        <v>0</v>
      </c>
      <c r="M64" s="19">
        <v>9410.4</v>
      </c>
      <c r="N64" s="159" t="s">
        <v>805</v>
      </c>
      <c r="O64" s="94" t="s">
        <v>811</v>
      </c>
      <c r="P64" s="160" t="s">
        <v>875</v>
      </c>
      <c r="Q64" s="160"/>
      <c r="R64" s="163" t="s">
        <v>786</v>
      </c>
      <c r="S64" s="160" t="s">
        <v>820</v>
      </c>
      <c r="T64" s="160"/>
      <c r="U64" s="160"/>
      <c r="V64" s="174"/>
      <c r="W64" s="14"/>
    </row>
    <row r="65" spans="1:23" s="13" customFormat="1" ht="30" customHeight="1">
      <c r="A65" s="410" t="s">
        <v>537</v>
      </c>
      <c r="B65" s="378" t="s">
        <v>178</v>
      </c>
      <c r="C65" s="168" t="s">
        <v>176</v>
      </c>
      <c r="D65" s="302" t="s">
        <v>174</v>
      </c>
      <c r="E65" s="178"/>
      <c r="F65" s="179">
        <f>H65+I65+J65+K65+L65+M65</f>
        <v>79596.299999999988</v>
      </c>
      <c r="G65" s="96">
        <v>0.5</v>
      </c>
      <c r="H65" s="98">
        <v>33828.42</v>
      </c>
      <c r="I65" s="98">
        <v>0</v>
      </c>
      <c r="J65" s="98">
        <v>5969.73</v>
      </c>
      <c r="K65" s="98">
        <v>0</v>
      </c>
      <c r="L65" s="98">
        <v>0</v>
      </c>
      <c r="M65" s="19">
        <v>39798.15</v>
      </c>
      <c r="N65" s="159" t="s">
        <v>173</v>
      </c>
      <c r="O65" s="94"/>
      <c r="P65" s="160" t="s">
        <v>786</v>
      </c>
      <c r="Q65" s="160"/>
      <c r="R65" s="163" t="s">
        <v>787</v>
      </c>
      <c r="S65" s="160" t="s">
        <v>821</v>
      </c>
      <c r="T65" s="160"/>
      <c r="U65" s="160"/>
      <c r="V65" s="174"/>
      <c r="W65" s="14"/>
    </row>
    <row r="66" spans="1:23" s="13" customFormat="1" ht="30" customHeight="1">
      <c r="A66" s="410" t="s">
        <v>537</v>
      </c>
      <c r="B66" s="378" t="s">
        <v>179</v>
      </c>
      <c r="C66" s="168" t="s">
        <v>177</v>
      </c>
      <c r="D66" s="302" t="s">
        <v>175</v>
      </c>
      <c r="E66" s="178"/>
      <c r="F66" s="179">
        <f t="shared" si="7"/>
        <v>15513.75</v>
      </c>
      <c r="G66" s="96">
        <v>0.65</v>
      </c>
      <c r="H66" s="98">
        <v>8571.34</v>
      </c>
      <c r="I66" s="98">
        <v>0</v>
      </c>
      <c r="J66" s="98">
        <v>1512.6</v>
      </c>
      <c r="K66" s="98">
        <v>0</v>
      </c>
      <c r="L66" s="98">
        <v>0</v>
      </c>
      <c r="M66" s="19">
        <v>5429.81</v>
      </c>
      <c r="N66" s="159" t="s">
        <v>173</v>
      </c>
      <c r="O66" s="94"/>
      <c r="P66" s="160" t="s">
        <v>786</v>
      </c>
      <c r="Q66" s="160"/>
      <c r="R66" s="163" t="s">
        <v>788</v>
      </c>
      <c r="S66" s="160" t="s">
        <v>822</v>
      </c>
      <c r="T66" s="160"/>
      <c r="U66" s="160"/>
      <c r="V66" s="174"/>
      <c r="W66" s="14"/>
    </row>
    <row r="67" spans="1:23" s="13" customFormat="1" ht="30" customHeight="1">
      <c r="A67" s="410" t="s">
        <v>537</v>
      </c>
      <c r="B67" s="378" t="s">
        <v>182</v>
      </c>
      <c r="C67" s="168" t="s">
        <v>180</v>
      </c>
      <c r="D67" s="302" t="s">
        <v>181</v>
      </c>
      <c r="E67" s="178"/>
      <c r="F67" s="179">
        <f t="shared" si="7"/>
        <v>40451.65</v>
      </c>
      <c r="G67" s="96">
        <v>0.5</v>
      </c>
      <c r="H67" s="98">
        <v>17191.95</v>
      </c>
      <c r="I67" s="98">
        <v>0</v>
      </c>
      <c r="J67" s="98">
        <v>3033.88</v>
      </c>
      <c r="K67" s="98">
        <v>0</v>
      </c>
      <c r="L67" s="98">
        <v>0</v>
      </c>
      <c r="M67" s="19">
        <v>20225.82</v>
      </c>
      <c r="N67" s="159" t="s">
        <v>173</v>
      </c>
      <c r="O67" s="94"/>
      <c r="P67" s="160" t="s">
        <v>786</v>
      </c>
      <c r="Q67" s="160"/>
      <c r="R67" s="163" t="s">
        <v>789</v>
      </c>
      <c r="S67" s="160" t="s">
        <v>823</v>
      </c>
      <c r="T67" s="160"/>
      <c r="U67" s="160"/>
      <c r="V67" s="174"/>
      <c r="W67" s="14"/>
    </row>
    <row r="68" spans="1:23" s="13" customFormat="1" ht="30" customHeight="1">
      <c r="A68" s="410" t="s">
        <v>537</v>
      </c>
      <c r="B68" s="378" t="s">
        <v>187</v>
      </c>
      <c r="C68" s="168" t="s">
        <v>183</v>
      </c>
      <c r="D68" s="302" t="s">
        <v>184</v>
      </c>
      <c r="E68" s="178"/>
      <c r="F68" s="179">
        <f t="shared" si="7"/>
        <v>6501</v>
      </c>
      <c r="G68" s="96">
        <v>0.65</v>
      </c>
      <c r="H68" s="98">
        <v>3591.8</v>
      </c>
      <c r="I68" s="98">
        <v>0</v>
      </c>
      <c r="J68" s="98">
        <v>633.85</v>
      </c>
      <c r="K68" s="98">
        <v>0</v>
      </c>
      <c r="L68" s="98">
        <v>0</v>
      </c>
      <c r="M68" s="19">
        <v>2275.35</v>
      </c>
      <c r="N68" s="159" t="s">
        <v>173</v>
      </c>
      <c r="O68" s="94"/>
      <c r="P68" s="160" t="s">
        <v>786</v>
      </c>
      <c r="Q68" s="160"/>
      <c r="R68" s="163" t="s">
        <v>790</v>
      </c>
      <c r="S68" s="160" t="s">
        <v>824</v>
      </c>
      <c r="T68" s="160"/>
      <c r="U68" s="160"/>
      <c r="V68" s="174"/>
      <c r="W68" s="14"/>
    </row>
    <row r="69" spans="1:23" s="13" customFormat="1" ht="30" customHeight="1">
      <c r="A69" s="410" t="s">
        <v>537</v>
      </c>
      <c r="B69" s="378" t="s">
        <v>188</v>
      </c>
      <c r="C69" s="168" t="s">
        <v>185</v>
      </c>
      <c r="D69" s="300" t="s">
        <v>186</v>
      </c>
      <c r="E69" s="180"/>
      <c r="F69" s="97">
        <f t="shared" si="7"/>
        <v>41562.6</v>
      </c>
      <c r="G69" s="96">
        <v>0.5</v>
      </c>
      <c r="H69" s="98">
        <v>17664.099999999999</v>
      </c>
      <c r="I69" s="98">
        <v>0</v>
      </c>
      <c r="J69" s="98">
        <v>3117.2</v>
      </c>
      <c r="K69" s="98">
        <v>0</v>
      </c>
      <c r="L69" s="98">
        <v>0</v>
      </c>
      <c r="M69" s="19">
        <v>20781.3</v>
      </c>
      <c r="N69" s="159" t="s">
        <v>173</v>
      </c>
      <c r="O69" s="94"/>
      <c r="P69" s="160" t="s">
        <v>786</v>
      </c>
      <c r="Q69" s="160"/>
      <c r="R69" s="163" t="s">
        <v>791</v>
      </c>
      <c r="S69" s="160" t="s">
        <v>825</v>
      </c>
      <c r="T69" s="160"/>
      <c r="U69" s="160"/>
      <c r="V69" s="174"/>
      <c r="W69" s="14"/>
    </row>
    <row r="70" spans="1:23" s="13" customFormat="1" ht="30" customHeight="1">
      <c r="A70" s="410" t="s">
        <v>537</v>
      </c>
      <c r="B70" s="379" t="s">
        <v>88</v>
      </c>
      <c r="C70" s="33" t="s">
        <v>89</v>
      </c>
      <c r="D70" s="34" t="s">
        <v>90</v>
      </c>
      <c r="E70" s="164"/>
      <c r="F70" s="97">
        <f t="shared" si="7"/>
        <v>115948.59999999999</v>
      </c>
      <c r="G70" s="96">
        <v>0.67</v>
      </c>
      <c r="H70" s="98">
        <v>65640.649999999994</v>
      </c>
      <c r="I70" s="98">
        <v>0</v>
      </c>
      <c r="J70" s="98">
        <v>11583.65</v>
      </c>
      <c r="K70" s="98">
        <v>0</v>
      </c>
      <c r="L70" s="98">
        <v>0</v>
      </c>
      <c r="M70" s="23">
        <v>38724.300000000003</v>
      </c>
      <c r="N70" s="181" t="s">
        <v>803</v>
      </c>
      <c r="O70" s="94" t="s">
        <v>809</v>
      </c>
      <c r="P70" s="160"/>
      <c r="Q70" s="160"/>
      <c r="R70" s="163" t="s">
        <v>785</v>
      </c>
      <c r="S70" s="160" t="s">
        <v>871</v>
      </c>
      <c r="T70" s="160"/>
      <c r="U70" s="160"/>
      <c r="V70" s="174"/>
      <c r="W70" s="14"/>
    </row>
    <row r="71" spans="1:23" s="13" customFormat="1" ht="30" customHeight="1">
      <c r="A71" s="410" t="s">
        <v>537</v>
      </c>
      <c r="B71" s="380" t="s">
        <v>189</v>
      </c>
      <c r="C71" s="173" t="s">
        <v>190</v>
      </c>
      <c r="D71" s="165" t="s">
        <v>191</v>
      </c>
      <c r="E71" s="182"/>
      <c r="F71" s="169">
        <f>SUM(H71:M71)</f>
        <v>127889.95000000001</v>
      </c>
      <c r="G71" s="183">
        <f>(H71+I71+J71+K71)/F71</f>
        <v>0.50000003909611346</v>
      </c>
      <c r="H71" s="169">
        <v>54353.23</v>
      </c>
      <c r="I71" s="169">
        <v>0</v>
      </c>
      <c r="J71" s="169">
        <v>9591.75</v>
      </c>
      <c r="K71" s="169">
        <v>0</v>
      </c>
      <c r="L71" s="169">
        <v>0</v>
      </c>
      <c r="M71" s="169">
        <v>63944.97</v>
      </c>
      <c r="N71" s="94"/>
      <c r="O71" s="94" t="s">
        <v>882</v>
      </c>
      <c r="P71" s="163" t="s">
        <v>876</v>
      </c>
      <c r="Q71" s="163"/>
      <c r="R71" s="163" t="s">
        <v>792</v>
      </c>
      <c r="S71" s="163" t="s">
        <v>396</v>
      </c>
      <c r="T71" s="163"/>
      <c r="U71" s="163"/>
      <c r="V71" s="184"/>
      <c r="W71" s="14"/>
    </row>
    <row r="72" spans="1:23" s="13" customFormat="1" ht="30" customHeight="1">
      <c r="A72" s="410" t="s">
        <v>537</v>
      </c>
      <c r="B72" s="381" t="s">
        <v>192</v>
      </c>
      <c r="C72" s="168" t="s">
        <v>193</v>
      </c>
      <c r="D72" s="94" t="s">
        <v>194</v>
      </c>
      <c r="E72" s="169"/>
      <c r="F72" s="169">
        <f t="shared" ref="F72:F88" si="8">SUM(H72:M72)</f>
        <v>74891.100000000006</v>
      </c>
      <c r="G72" s="183">
        <f>(H72+I72+J72+K72)/F72</f>
        <v>0.5</v>
      </c>
      <c r="H72" s="185">
        <v>31828.71</v>
      </c>
      <c r="I72" s="169">
        <v>0</v>
      </c>
      <c r="J72" s="185">
        <v>5616.84</v>
      </c>
      <c r="K72" s="169">
        <v>0</v>
      </c>
      <c r="L72" s="169">
        <v>0</v>
      </c>
      <c r="M72" s="169">
        <v>37445.550000000003</v>
      </c>
      <c r="N72" s="94"/>
      <c r="O72" s="94" t="s">
        <v>882</v>
      </c>
      <c r="P72" s="163" t="s">
        <v>876</v>
      </c>
      <c r="Q72" s="163"/>
      <c r="R72" s="163" t="s">
        <v>793</v>
      </c>
      <c r="S72" s="163" t="s">
        <v>406</v>
      </c>
      <c r="T72" s="163"/>
      <c r="U72" s="163"/>
      <c r="V72" s="184"/>
      <c r="W72" s="14"/>
    </row>
    <row r="73" spans="1:23" s="13" customFormat="1" ht="30" customHeight="1">
      <c r="A73" s="410" t="s">
        <v>537</v>
      </c>
      <c r="B73" s="381" t="s">
        <v>195</v>
      </c>
      <c r="C73" s="168" t="s">
        <v>196</v>
      </c>
      <c r="D73" s="94" t="s">
        <v>197</v>
      </c>
      <c r="E73" s="169"/>
      <c r="F73" s="169">
        <f t="shared" si="8"/>
        <v>86293.39</v>
      </c>
      <c r="G73" s="183">
        <f t="shared" ref="G73:G102" si="9">(H73+I73+J73+K73)/F73</f>
        <v>0.74999997102906724</v>
      </c>
      <c r="H73" s="185">
        <v>55012.03</v>
      </c>
      <c r="I73" s="169">
        <v>0</v>
      </c>
      <c r="J73" s="185">
        <v>9708.01</v>
      </c>
      <c r="K73" s="169">
        <v>0</v>
      </c>
      <c r="L73" s="169">
        <v>0</v>
      </c>
      <c r="M73" s="169">
        <v>21573.35</v>
      </c>
      <c r="N73" s="94"/>
      <c r="O73" s="94" t="s">
        <v>882</v>
      </c>
      <c r="P73" s="163" t="s">
        <v>876</v>
      </c>
      <c r="Q73" s="163"/>
      <c r="R73" s="163" t="s">
        <v>793</v>
      </c>
      <c r="S73" s="163" t="s">
        <v>407</v>
      </c>
      <c r="T73" s="163"/>
      <c r="U73" s="163"/>
      <c r="V73" s="184"/>
      <c r="W73" s="14"/>
    </row>
    <row r="74" spans="1:23" s="13" customFormat="1" ht="30" customHeight="1">
      <c r="A74" s="410" t="s">
        <v>537</v>
      </c>
      <c r="B74" s="381" t="s">
        <v>198</v>
      </c>
      <c r="C74" s="168" t="s">
        <v>199</v>
      </c>
      <c r="D74" s="94" t="s">
        <v>200</v>
      </c>
      <c r="E74" s="169"/>
      <c r="F74" s="169">
        <f t="shared" si="8"/>
        <v>3300</v>
      </c>
      <c r="G74" s="183">
        <f t="shared" si="9"/>
        <v>0.65</v>
      </c>
      <c r="H74" s="185">
        <v>1823.25</v>
      </c>
      <c r="I74" s="169">
        <v>0</v>
      </c>
      <c r="J74" s="185">
        <v>321.75</v>
      </c>
      <c r="K74" s="169">
        <v>0</v>
      </c>
      <c r="L74" s="169">
        <v>0</v>
      </c>
      <c r="M74" s="169">
        <v>1155</v>
      </c>
      <c r="N74" s="94"/>
      <c r="O74" s="94" t="s">
        <v>882</v>
      </c>
      <c r="P74" s="163" t="s">
        <v>876</v>
      </c>
      <c r="Q74" s="163"/>
      <c r="R74" s="163" t="s">
        <v>793</v>
      </c>
      <c r="S74" s="163" t="s">
        <v>408</v>
      </c>
      <c r="T74" s="163"/>
      <c r="U74" s="163"/>
      <c r="V74" s="184"/>
      <c r="W74" s="14"/>
    </row>
    <row r="75" spans="1:23" s="13" customFormat="1" ht="30" customHeight="1">
      <c r="A75" s="410" t="s">
        <v>537</v>
      </c>
      <c r="B75" s="381" t="s">
        <v>201</v>
      </c>
      <c r="C75" s="168" t="s">
        <v>202</v>
      </c>
      <c r="D75" s="94" t="s">
        <v>203</v>
      </c>
      <c r="E75" s="169"/>
      <c r="F75" s="169">
        <f t="shared" si="8"/>
        <v>55256</v>
      </c>
      <c r="G75" s="183">
        <f t="shared" si="9"/>
        <v>0.6975242507600985</v>
      </c>
      <c r="H75" s="185">
        <v>32761.040000000001</v>
      </c>
      <c r="I75" s="169">
        <v>0</v>
      </c>
      <c r="J75" s="185">
        <v>5781.36</v>
      </c>
      <c r="K75" s="169">
        <v>0</v>
      </c>
      <c r="L75" s="169">
        <v>0</v>
      </c>
      <c r="M75" s="169">
        <v>16713.599999999999</v>
      </c>
      <c r="N75" s="94"/>
      <c r="O75" s="94" t="s">
        <v>882</v>
      </c>
      <c r="P75" s="163" t="s">
        <v>876</v>
      </c>
      <c r="Q75" s="163"/>
      <c r="R75" s="163" t="s">
        <v>793</v>
      </c>
      <c r="S75" s="163" t="s">
        <v>409</v>
      </c>
      <c r="T75" s="163"/>
      <c r="U75" s="163"/>
      <c r="V75" s="184"/>
      <c r="W75" s="14"/>
    </row>
    <row r="76" spans="1:23" s="13" customFormat="1" ht="30" customHeight="1">
      <c r="A76" s="410" t="s">
        <v>537</v>
      </c>
      <c r="B76" s="381" t="s">
        <v>204</v>
      </c>
      <c r="C76" s="168" t="s">
        <v>205</v>
      </c>
      <c r="D76" s="94" t="s">
        <v>206</v>
      </c>
      <c r="E76" s="169"/>
      <c r="F76" s="169">
        <f t="shared" si="8"/>
        <v>8076.9500000000007</v>
      </c>
      <c r="G76" s="183">
        <f t="shared" si="9"/>
        <v>0.55379567782393102</v>
      </c>
      <c r="H76" s="185">
        <v>3802.03</v>
      </c>
      <c r="I76" s="169">
        <v>0</v>
      </c>
      <c r="J76" s="185">
        <v>670.95</v>
      </c>
      <c r="K76" s="169">
        <v>0</v>
      </c>
      <c r="L76" s="169">
        <v>0</v>
      </c>
      <c r="M76" s="169">
        <v>3603.97</v>
      </c>
      <c r="N76" s="94"/>
      <c r="O76" s="94" t="s">
        <v>882</v>
      </c>
      <c r="P76" s="163" t="s">
        <v>876</v>
      </c>
      <c r="Q76" s="163"/>
      <c r="R76" s="163" t="s">
        <v>793</v>
      </c>
      <c r="S76" s="163" t="s">
        <v>410</v>
      </c>
      <c r="T76" s="163"/>
      <c r="U76" s="163"/>
      <c r="V76" s="184"/>
      <c r="W76" s="14"/>
    </row>
    <row r="77" spans="1:23" s="13" customFormat="1" ht="30" customHeight="1">
      <c r="A77" s="410" t="s">
        <v>537</v>
      </c>
      <c r="B77" s="381" t="s">
        <v>207</v>
      </c>
      <c r="C77" s="168" t="s">
        <v>208</v>
      </c>
      <c r="D77" s="94" t="s">
        <v>209</v>
      </c>
      <c r="E77" s="169"/>
      <c r="F77" s="169">
        <f t="shared" si="8"/>
        <v>73365.25</v>
      </c>
      <c r="G77" s="183">
        <f t="shared" si="9"/>
        <v>0.50000006815215647</v>
      </c>
      <c r="H77" s="185">
        <v>31180.23</v>
      </c>
      <c r="I77" s="169">
        <v>0</v>
      </c>
      <c r="J77" s="185">
        <v>5502.4</v>
      </c>
      <c r="K77" s="169">
        <v>0</v>
      </c>
      <c r="L77" s="169">
        <v>0</v>
      </c>
      <c r="M77" s="169">
        <v>36682.620000000003</v>
      </c>
      <c r="N77" s="94"/>
      <c r="O77" s="94" t="s">
        <v>882</v>
      </c>
      <c r="P77" s="163" t="s">
        <v>876</v>
      </c>
      <c r="Q77" s="163"/>
      <c r="R77" s="163" t="s">
        <v>793</v>
      </c>
      <c r="S77" s="163" t="s">
        <v>411</v>
      </c>
      <c r="T77" s="163"/>
      <c r="U77" s="163"/>
      <c r="V77" s="184"/>
      <c r="W77" s="14"/>
    </row>
    <row r="78" spans="1:23" s="13" customFormat="1" ht="30" customHeight="1">
      <c r="A78" s="410" t="s">
        <v>537</v>
      </c>
      <c r="B78" s="381" t="s">
        <v>210</v>
      </c>
      <c r="C78" s="168" t="s">
        <v>211</v>
      </c>
      <c r="D78" s="94" t="s">
        <v>212</v>
      </c>
      <c r="E78" s="169"/>
      <c r="F78" s="169">
        <f t="shared" si="8"/>
        <v>29466</v>
      </c>
      <c r="G78" s="183">
        <f t="shared" si="9"/>
        <v>0.85</v>
      </c>
      <c r="H78" s="185">
        <v>21289.18</v>
      </c>
      <c r="I78" s="169">
        <v>0</v>
      </c>
      <c r="J78" s="185">
        <v>3756.92</v>
      </c>
      <c r="K78" s="169">
        <v>0</v>
      </c>
      <c r="L78" s="169">
        <v>0</v>
      </c>
      <c r="M78" s="169">
        <v>4419.8999999999996</v>
      </c>
      <c r="N78" s="35"/>
      <c r="O78" s="168" t="s">
        <v>712</v>
      </c>
      <c r="P78" s="168" t="s">
        <v>877</v>
      </c>
      <c r="Q78" s="168"/>
      <c r="R78" s="168" t="s">
        <v>874</v>
      </c>
      <c r="S78" s="163" t="s">
        <v>826</v>
      </c>
      <c r="T78" s="163"/>
      <c r="U78" s="163"/>
      <c r="V78" s="184"/>
      <c r="W78" s="14"/>
    </row>
    <row r="79" spans="1:23" s="13" customFormat="1" ht="30" customHeight="1">
      <c r="A79" s="410" t="s">
        <v>537</v>
      </c>
      <c r="B79" s="381" t="s">
        <v>213</v>
      </c>
      <c r="C79" s="168" t="s">
        <v>214</v>
      </c>
      <c r="D79" s="94" t="s">
        <v>215</v>
      </c>
      <c r="E79" s="169"/>
      <c r="F79" s="169">
        <f t="shared" si="8"/>
        <v>66853.049999999988</v>
      </c>
      <c r="G79" s="183">
        <f t="shared" si="9"/>
        <v>0.50000007479090336</v>
      </c>
      <c r="H79" s="185">
        <v>28412.55</v>
      </c>
      <c r="I79" s="169">
        <v>0</v>
      </c>
      <c r="J79" s="185">
        <v>5013.9799999999996</v>
      </c>
      <c r="K79" s="169">
        <v>0</v>
      </c>
      <c r="L79" s="169">
        <v>0</v>
      </c>
      <c r="M79" s="169">
        <v>33426.519999999997</v>
      </c>
      <c r="N79" s="35"/>
      <c r="O79" s="168" t="s">
        <v>712</v>
      </c>
      <c r="P79" s="168" t="s">
        <v>877</v>
      </c>
      <c r="Q79" s="168"/>
      <c r="R79" s="168" t="s">
        <v>874</v>
      </c>
      <c r="S79" s="163" t="s">
        <v>827</v>
      </c>
      <c r="T79" s="163"/>
      <c r="U79" s="163"/>
      <c r="V79" s="184"/>
      <c r="W79" s="14"/>
    </row>
    <row r="80" spans="1:23" s="13" customFormat="1" ht="30" customHeight="1">
      <c r="A80" s="410" t="s">
        <v>537</v>
      </c>
      <c r="B80" s="381" t="s">
        <v>216</v>
      </c>
      <c r="C80" s="168" t="s">
        <v>217</v>
      </c>
      <c r="D80" s="94" t="s">
        <v>218</v>
      </c>
      <c r="E80" s="169"/>
      <c r="F80" s="169">
        <f t="shared" si="8"/>
        <v>6600</v>
      </c>
      <c r="G80" s="183">
        <f t="shared" si="9"/>
        <v>0.65</v>
      </c>
      <c r="H80" s="185">
        <v>3646.5</v>
      </c>
      <c r="I80" s="169">
        <v>0</v>
      </c>
      <c r="J80" s="185">
        <v>643.5</v>
      </c>
      <c r="K80" s="169">
        <v>0</v>
      </c>
      <c r="L80" s="169">
        <v>0</v>
      </c>
      <c r="M80" s="169">
        <v>2310</v>
      </c>
      <c r="N80" s="35"/>
      <c r="O80" s="168" t="s">
        <v>712</v>
      </c>
      <c r="P80" s="168" t="s">
        <v>877</v>
      </c>
      <c r="Q80" s="168"/>
      <c r="R80" s="168" t="s">
        <v>874</v>
      </c>
      <c r="S80" s="163" t="s">
        <v>828</v>
      </c>
      <c r="T80" s="163"/>
      <c r="U80" s="163"/>
      <c r="V80" s="184"/>
      <c r="W80" s="14"/>
    </row>
    <row r="81" spans="1:23" s="13" customFormat="1" ht="30" customHeight="1">
      <c r="A81" s="410" t="s">
        <v>537</v>
      </c>
      <c r="B81" s="381" t="s">
        <v>219</v>
      </c>
      <c r="C81" s="168" t="s">
        <v>220</v>
      </c>
      <c r="D81" s="94" t="s">
        <v>221</v>
      </c>
      <c r="E81" s="169"/>
      <c r="F81" s="169">
        <f t="shared" si="8"/>
        <v>22360.799999999999</v>
      </c>
      <c r="G81" s="183">
        <f t="shared" si="9"/>
        <v>0.75</v>
      </c>
      <c r="H81" s="185">
        <v>13851.27</v>
      </c>
      <c r="I81" s="169">
        <v>0</v>
      </c>
      <c r="J81" s="185">
        <v>2919.33</v>
      </c>
      <c r="K81" s="169">
        <v>0</v>
      </c>
      <c r="L81" s="169">
        <v>0</v>
      </c>
      <c r="M81" s="169">
        <v>5590.2</v>
      </c>
      <c r="N81" s="35"/>
      <c r="O81" s="168" t="s">
        <v>712</v>
      </c>
      <c r="P81" s="168" t="s">
        <v>877</v>
      </c>
      <c r="Q81" s="168"/>
      <c r="R81" s="168" t="s">
        <v>874</v>
      </c>
      <c r="S81" s="163" t="s">
        <v>829</v>
      </c>
      <c r="T81" s="163"/>
      <c r="U81" s="163"/>
      <c r="V81" s="184"/>
      <c r="W81" s="14"/>
    </row>
    <row r="82" spans="1:23" s="13" customFormat="1" ht="30" customHeight="1">
      <c r="A82" s="410" t="s">
        <v>537</v>
      </c>
      <c r="B82" s="381" t="s">
        <v>222</v>
      </c>
      <c r="C82" s="168" t="s">
        <v>223</v>
      </c>
      <c r="D82" s="94" t="s">
        <v>224</v>
      </c>
      <c r="E82" s="169"/>
      <c r="F82" s="169">
        <f>SUM(H82:M82)</f>
        <v>14686.350000000002</v>
      </c>
      <c r="G82" s="183">
        <f t="shared" si="9"/>
        <v>0.65000017022609424</v>
      </c>
      <c r="H82" s="185">
        <v>8114.21</v>
      </c>
      <c r="I82" s="169">
        <v>0</v>
      </c>
      <c r="J82" s="185">
        <v>1431.92</v>
      </c>
      <c r="K82" s="169">
        <v>0</v>
      </c>
      <c r="L82" s="169">
        <v>0</v>
      </c>
      <c r="M82" s="169">
        <v>5140.22</v>
      </c>
      <c r="N82" s="35"/>
      <c r="O82" s="168" t="s">
        <v>712</v>
      </c>
      <c r="P82" s="168" t="s">
        <v>877</v>
      </c>
      <c r="Q82" s="168"/>
      <c r="R82" s="168" t="s">
        <v>874</v>
      </c>
      <c r="S82" s="163" t="s">
        <v>830</v>
      </c>
      <c r="T82" s="163"/>
      <c r="U82" s="163"/>
      <c r="V82" s="184"/>
      <c r="W82" s="14"/>
    </row>
    <row r="83" spans="1:23" s="13" customFormat="1" ht="30" customHeight="1">
      <c r="A83" s="410" t="s">
        <v>537</v>
      </c>
      <c r="B83" s="381" t="s">
        <v>225</v>
      </c>
      <c r="C83" s="168" t="s">
        <v>226</v>
      </c>
      <c r="D83" s="94" t="s">
        <v>227</v>
      </c>
      <c r="E83" s="169"/>
      <c r="F83" s="169">
        <f t="shared" si="8"/>
        <v>3630</v>
      </c>
      <c r="G83" s="183">
        <f t="shared" si="9"/>
        <v>0.65</v>
      </c>
      <c r="H83" s="185">
        <v>2005.57</v>
      </c>
      <c r="I83" s="169">
        <v>0</v>
      </c>
      <c r="J83" s="185">
        <v>353.93</v>
      </c>
      <c r="K83" s="169">
        <v>0</v>
      </c>
      <c r="L83" s="169">
        <v>0</v>
      </c>
      <c r="M83" s="169">
        <v>1270.5</v>
      </c>
      <c r="N83" s="35"/>
      <c r="O83" s="168" t="s">
        <v>712</v>
      </c>
      <c r="P83" s="168" t="s">
        <v>877</v>
      </c>
      <c r="Q83" s="168"/>
      <c r="R83" s="168" t="s">
        <v>874</v>
      </c>
      <c r="S83" s="163" t="s">
        <v>831</v>
      </c>
      <c r="T83" s="163"/>
      <c r="U83" s="163"/>
      <c r="V83" s="184"/>
      <c r="W83" s="14"/>
    </row>
    <row r="84" spans="1:23" s="13" customFormat="1" ht="30" customHeight="1">
      <c r="A84" s="410" t="s">
        <v>537</v>
      </c>
      <c r="B84" s="381" t="s">
        <v>216</v>
      </c>
      <c r="C84" s="168" t="s">
        <v>228</v>
      </c>
      <c r="D84" s="94" t="s">
        <v>229</v>
      </c>
      <c r="E84" s="186"/>
      <c r="F84" s="169">
        <f t="shared" si="8"/>
        <v>115190</v>
      </c>
      <c r="G84" s="183">
        <f t="shared" si="9"/>
        <v>0.75599010330757876</v>
      </c>
      <c r="H84" s="185">
        <v>67440.67</v>
      </c>
      <c r="I84" s="169">
        <v>0</v>
      </c>
      <c r="J84" s="185">
        <v>19641.830000000002</v>
      </c>
      <c r="K84" s="169">
        <v>0</v>
      </c>
      <c r="L84" s="169">
        <v>0</v>
      </c>
      <c r="M84" s="169">
        <v>28107.5</v>
      </c>
      <c r="N84" s="35"/>
      <c r="O84" s="168" t="s">
        <v>712</v>
      </c>
      <c r="P84" s="187" t="s">
        <v>877</v>
      </c>
      <c r="Q84" s="168"/>
      <c r="R84" s="168" t="s">
        <v>874</v>
      </c>
      <c r="S84" s="163" t="s">
        <v>832</v>
      </c>
      <c r="T84" s="163"/>
      <c r="U84" s="163"/>
      <c r="V84" s="184"/>
      <c r="W84" s="14"/>
    </row>
    <row r="85" spans="1:23" s="13" customFormat="1" ht="30" customHeight="1">
      <c r="A85" s="410" t="s">
        <v>537</v>
      </c>
      <c r="B85" s="381" t="s">
        <v>239</v>
      </c>
      <c r="C85" s="168" t="s">
        <v>240</v>
      </c>
      <c r="D85" s="94" t="s">
        <v>241</v>
      </c>
      <c r="E85" s="169">
        <v>197914</v>
      </c>
      <c r="F85" s="169">
        <f t="shared" si="8"/>
        <v>169014</v>
      </c>
      <c r="G85" s="183">
        <f t="shared" si="9"/>
        <v>0.75</v>
      </c>
      <c r="H85" s="185">
        <v>107746.42</v>
      </c>
      <c r="I85" s="169">
        <v>0</v>
      </c>
      <c r="J85" s="185">
        <v>19014.080000000002</v>
      </c>
      <c r="K85" s="169">
        <v>0</v>
      </c>
      <c r="L85" s="169">
        <v>0</v>
      </c>
      <c r="M85" s="169">
        <v>42253.5</v>
      </c>
      <c r="N85" s="35"/>
      <c r="O85" s="168" t="s">
        <v>712</v>
      </c>
      <c r="P85" s="168" t="s">
        <v>877</v>
      </c>
      <c r="Q85" s="168" t="s">
        <v>251</v>
      </c>
      <c r="R85" s="168" t="s">
        <v>874</v>
      </c>
      <c r="S85" s="163" t="s">
        <v>812</v>
      </c>
      <c r="T85" s="163"/>
      <c r="U85" s="163"/>
      <c r="V85" s="184"/>
      <c r="W85" s="14"/>
    </row>
    <row r="86" spans="1:23" s="13" customFormat="1" ht="30" customHeight="1">
      <c r="A86" s="410" t="s">
        <v>537</v>
      </c>
      <c r="B86" s="381" t="s">
        <v>230</v>
      </c>
      <c r="C86" s="168" t="s">
        <v>231</v>
      </c>
      <c r="D86" s="94" t="s">
        <v>232</v>
      </c>
      <c r="E86" s="169">
        <v>69400</v>
      </c>
      <c r="F86" s="169">
        <f t="shared" si="8"/>
        <v>69400</v>
      </c>
      <c r="G86" s="183">
        <f t="shared" si="9"/>
        <v>0.75</v>
      </c>
      <c r="H86" s="185">
        <v>39228.35</v>
      </c>
      <c r="I86" s="169">
        <v>0</v>
      </c>
      <c r="J86" s="185">
        <v>12821.65</v>
      </c>
      <c r="K86" s="169">
        <v>0</v>
      </c>
      <c r="L86" s="169">
        <v>0</v>
      </c>
      <c r="M86" s="169">
        <v>17350</v>
      </c>
      <c r="N86" s="35"/>
      <c r="O86" s="168" t="s">
        <v>712</v>
      </c>
      <c r="P86" s="168" t="s">
        <v>877</v>
      </c>
      <c r="Q86" s="168"/>
      <c r="R86" s="168" t="s">
        <v>874</v>
      </c>
      <c r="S86" s="163" t="s">
        <v>833</v>
      </c>
      <c r="T86" s="163"/>
      <c r="U86" s="163"/>
      <c r="V86" s="184"/>
      <c r="W86" s="14"/>
    </row>
    <row r="87" spans="1:23" s="25" customFormat="1" ht="30" customHeight="1">
      <c r="A87" s="672" t="s">
        <v>537</v>
      </c>
      <c r="B87" s="673" t="s">
        <v>1409</v>
      </c>
      <c r="C87" s="689" t="s">
        <v>234</v>
      </c>
      <c r="D87" s="690" t="s">
        <v>235</v>
      </c>
      <c r="E87" s="691"/>
      <c r="F87" s="169">
        <f t="shared" si="8"/>
        <v>-67655.08</v>
      </c>
      <c r="G87" s="692">
        <f t="shared" si="9"/>
        <v>0.5</v>
      </c>
      <c r="H87" s="693">
        <v>-28753.4</v>
      </c>
      <c r="I87" s="691">
        <v>0</v>
      </c>
      <c r="J87" s="693">
        <v>-5074.1400000000003</v>
      </c>
      <c r="K87" s="691">
        <v>0</v>
      </c>
      <c r="L87" s="691">
        <v>0</v>
      </c>
      <c r="M87" s="691">
        <v>-33827.54</v>
      </c>
      <c r="N87" s="694"/>
      <c r="O87" s="689" t="s">
        <v>712</v>
      </c>
      <c r="P87" s="689" t="s">
        <v>877</v>
      </c>
      <c r="Q87" s="689"/>
      <c r="R87" s="689" t="s">
        <v>874</v>
      </c>
      <c r="S87" s="695" t="s">
        <v>834</v>
      </c>
      <c r="T87" s="695"/>
      <c r="U87" s="415" t="s">
        <v>1636</v>
      </c>
      <c r="V87" s="94"/>
      <c r="W87" s="229"/>
    </row>
    <row r="88" spans="1:23" s="13" customFormat="1" ht="30" customHeight="1">
      <c r="A88" s="410" t="s">
        <v>537</v>
      </c>
      <c r="B88" s="381" t="s">
        <v>236</v>
      </c>
      <c r="C88" s="168" t="s">
        <v>237</v>
      </c>
      <c r="D88" s="94" t="s">
        <v>238</v>
      </c>
      <c r="E88" s="169">
        <v>76530</v>
      </c>
      <c r="F88" s="169">
        <f t="shared" si="8"/>
        <v>76530</v>
      </c>
      <c r="G88" s="183">
        <f t="shared" si="9"/>
        <v>0.75</v>
      </c>
      <c r="H88" s="185">
        <v>48787.87</v>
      </c>
      <c r="I88" s="169">
        <v>0</v>
      </c>
      <c r="J88" s="185">
        <v>8609.6299999999992</v>
      </c>
      <c r="K88" s="169">
        <v>0</v>
      </c>
      <c r="L88" s="169">
        <v>0</v>
      </c>
      <c r="M88" s="169">
        <v>19132.5</v>
      </c>
      <c r="N88" s="35"/>
      <c r="O88" s="168" t="s">
        <v>712</v>
      </c>
      <c r="P88" s="168" t="s">
        <v>877</v>
      </c>
      <c r="Q88" s="168"/>
      <c r="R88" s="168" t="s">
        <v>874</v>
      </c>
      <c r="S88" s="163" t="s">
        <v>835</v>
      </c>
      <c r="T88" s="163"/>
      <c r="U88" s="163"/>
      <c r="V88" s="184"/>
      <c r="W88" s="14"/>
    </row>
    <row r="89" spans="1:23" s="13" customFormat="1" ht="30" customHeight="1">
      <c r="A89" s="410" t="s">
        <v>537</v>
      </c>
      <c r="B89" s="381" t="s">
        <v>249</v>
      </c>
      <c r="C89" s="168" t="s">
        <v>247</v>
      </c>
      <c r="D89" s="94" t="s">
        <v>248</v>
      </c>
      <c r="E89" s="169">
        <v>40205.949999999997</v>
      </c>
      <c r="F89" s="169">
        <f>SUM(H89:M89)</f>
        <v>30005.95</v>
      </c>
      <c r="G89" s="189">
        <f t="shared" si="9"/>
        <v>0.55888915365119252</v>
      </c>
      <c r="H89" s="190">
        <v>14254.5</v>
      </c>
      <c r="I89" s="188">
        <v>0</v>
      </c>
      <c r="J89" s="190">
        <v>2515.5</v>
      </c>
      <c r="K89" s="188">
        <v>0</v>
      </c>
      <c r="L89" s="188">
        <v>0</v>
      </c>
      <c r="M89" s="188">
        <v>13235.95</v>
      </c>
      <c r="N89" s="35"/>
      <c r="O89" s="168" t="s">
        <v>882</v>
      </c>
      <c r="P89" s="168" t="s">
        <v>878</v>
      </c>
      <c r="Q89" s="168"/>
      <c r="R89" s="168" t="s">
        <v>794</v>
      </c>
      <c r="S89" s="163" t="s">
        <v>836</v>
      </c>
      <c r="T89" s="163"/>
      <c r="U89" s="163"/>
      <c r="V89" s="184"/>
      <c r="W89" s="14"/>
    </row>
    <row r="90" spans="1:23" s="13" customFormat="1" ht="30" customHeight="1">
      <c r="A90" s="410" t="s">
        <v>537</v>
      </c>
      <c r="B90" s="381" t="s">
        <v>252</v>
      </c>
      <c r="C90" s="168" t="s">
        <v>253</v>
      </c>
      <c r="D90" s="94" t="s">
        <v>254</v>
      </c>
      <c r="E90" s="169">
        <v>42073.85</v>
      </c>
      <c r="F90" s="188">
        <f>SUM(H90:M90)</f>
        <v>30076</v>
      </c>
      <c r="G90" s="170">
        <f t="shared" si="9"/>
        <v>0.71301569357627348</v>
      </c>
      <c r="H90" s="95">
        <v>18227.96</v>
      </c>
      <c r="I90" s="98">
        <v>3216.7</v>
      </c>
      <c r="J90" s="95">
        <v>0</v>
      </c>
      <c r="K90" s="98">
        <v>0</v>
      </c>
      <c r="L90" s="98">
        <v>0</v>
      </c>
      <c r="M90" s="188">
        <v>8631.34</v>
      </c>
      <c r="N90" s="35"/>
      <c r="O90" s="168" t="s">
        <v>710</v>
      </c>
      <c r="P90" s="168" t="s">
        <v>722</v>
      </c>
      <c r="Q90" s="168"/>
      <c r="R90" s="168" t="s">
        <v>720</v>
      </c>
      <c r="S90" s="163" t="s">
        <v>736</v>
      </c>
      <c r="T90" s="163"/>
      <c r="U90" s="163"/>
      <c r="V90" s="184"/>
      <c r="W90" s="14"/>
    </row>
    <row r="91" spans="1:23" s="13" customFormat="1" ht="30" customHeight="1">
      <c r="A91" s="410" t="s">
        <v>537</v>
      </c>
      <c r="B91" s="381" t="s">
        <v>256</v>
      </c>
      <c r="C91" s="168" t="s">
        <v>257</v>
      </c>
      <c r="D91" s="94" t="s">
        <v>258</v>
      </c>
      <c r="E91" s="169">
        <v>43449.72</v>
      </c>
      <c r="F91" s="98">
        <f t="shared" ref="F91:F112" si="10">SUM(H91:M91)</f>
        <v>43799.880000000005</v>
      </c>
      <c r="G91" s="170">
        <f t="shared" si="9"/>
        <v>0.85000004566222553</v>
      </c>
      <c r="H91" s="95">
        <v>31425.759999999998</v>
      </c>
      <c r="I91" s="98">
        <v>5545.73</v>
      </c>
      <c r="J91" s="95">
        <v>258.41000000000003</v>
      </c>
      <c r="K91" s="98">
        <v>0</v>
      </c>
      <c r="L91" s="98">
        <v>0</v>
      </c>
      <c r="M91" s="98">
        <v>6569.98</v>
      </c>
      <c r="N91" s="35"/>
      <c r="O91" s="168" t="s">
        <v>710</v>
      </c>
      <c r="P91" s="168" t="s">
        <v>722</v>
      </c>
      <c r="Q91" s="168"/>
      <c r="R91" s="168" t="s">
        <v>720</v>
      </c>
      <c r="S91" s="163" t="s">
        <v>737</v>
      </c>
      <c r="T91" s="163"/>
      <c r="U91" s="163"/>
      <c r="V91" s="184"/>
      <c r="W91" s="14"/>
    </row>
    <row r="92" spans="1:23" s="13" customFormat="1" ht="30" customHeight="1">
      <c r="A92" s="410" t="s">
        <v>537</v>
      </c>
      <c r="B92" s="381" t="s">
        <v>259</v>
      </c>
      <c r="C92" s="168" t="s">
        <v>260</v>
      </c>
      <c r="D92" s="94" t="s">
        <v>261</v>
      </c>
      <c r="E92" s="169">
        <v>67334.960000000006</v>
      </c>
      <c r="F92" s="98">
        <f t="shared" si="10"/>
        <v>67334.960000000006</v>
      </c>
      <c r="G92" s="183">
        <f t="shared" si="9"/>
        <v>0.75</v>
      </c>
      <c r="H92" s="185">
        <v>38087.29</v>
      </c>
      <c r="I92" s="169">
        <v>6721.29</v>
      </c>
      <c r="J92" s="185">
        <v>5692.64</v>
      </c>
      <c r="K92" s="169">
        <v>0</v>
      </c>
      <c r="L92" s="169">
        <v>0</v>
      </c>
      <c r="M92" s="169">
        <v>16833.740000000002</v>
      </c>
      <c r="N92" s="35"/>
      <c r="O92" s="168" t="s">
        <v>710</v>
      </c>
      <c r="P92" s="168" t="s">
        <v>722</v>
      </c>
      <c r="Q92" s="168"/>
      <c r="R92" s="168" t="s">
        <v>720</v>
      </c>
      <c r="S92" s="163" t="s">
        <v>738</v>
      </c>
      <c r="T92" s="163"/>
      <c r="U92" s="163"/>
      <c r="V92" s="184"/>
      <c r="W92" s="14"/>
    </row>
    <row r="93" spans="1:23" s="13" customFormat="1" ht="30" customHeight="1">
      <c r="A93" s="410" t="s">
        <v>537</v>
      </c>
      <c r="B93" s="381" t="s">
        <v>262</v>
      </c>
      <c r="C93" s="168" t="s">
        <v>263</v>
      </c>
      <c r="D93" s="94" t="s">
        <v>264</v>
      </c>
      <c r="E93" s="169">
        <v>33701.83</v>
      </c>
      <c r="F93" s="98">
        <f t="shared" si="10"/>
        <v>33701.83</v>
      </c>
      <c r="G93" s="183">
        <f t="shared" si="9"/>
        <v>0.85000013352390658</v>
      </c>
      <c r="H93" s="185">
        <v>23859.06</v>
      </c>
      <c r="I93" s="169">
        <v>4210.43</v>
      </c>
      <c r="J93" s="185">
        <v>577.07000000000005</v>
      </c>
      <c r="K93" s="169">
        <v>0</v>
      </c>
      <c r="L93" s="169">
        <v>0</v>
      </c>
      <c r="M93" s="169">
        <v>5055.2700000000004</v>
      </c>
      <c r="N93" s="35"/>
      <c r="O93" s="168" t="s">
        <v>710</v>
      </c>
      <c r="P93" s="168" t="s">
        <v>722</v>
      </c>
      <c r="Q93" s="168"/>
      <c r="R93" s="168" t="s">
        <v>720</v>
      </c>
      <c r="S93" s="163" t="s">
        <v>739</v>
      </c>
      <c r="T93" s="163"/>
      <c r="U93" s="163"/>
      <c r="V93" s="184"/>
      <c r="W93" s="14"/>
    </row>
    <row r="94" spans="1:23" s="13" customFormat="1" ht="30" customHeight="1">
      <c r="A94" s="410" t="s">
        <v>537</v>
      </c>
      <c r="B94" s="381" t="s">
        <v>265</v>
      </c>
      <c r="C94" s="168" t="s">
        <v>266</v>
      </c>
      <c r="D94" s="94" t="s">
        <v>267</v>
      </c>
      <c r="E94" s="169">
        <v>17292.25</v>
      </c>
      <c r="F94" s="98">
        <f t="shared" si="10"/>
        <v>17292.25</v>
      </c>
      <c r="G94" s="183">
        <f t="shared" si="9"/>
        <v>0.73604418164206509</v>
      </c>
      <c r="H94" s="185">
        <v>10818.68</v>
      </c>
      <c r="I94" s="169">
        <v>1909.18</v>
      </c>
      <c r="J94" s="185">
        <v>0</v>
      </c>
      <c r="K94" s="169">
        <v>0</v>
      </c>
      <c r="L94" s="169">
        <v>0</v>
      </c>
      <c r="M94" s="169">
        <v>4564.3900000000003</v>
      </c>
      <c r="N94" s="35"/>
      <c r="O94" s="168" t="s">
        <v>710</v>
      </c>
      <c r="P94" s="168" t="s">
        <v>722</v>
      </c>
      <c r="Q94" s="168"/>
      <c r="R94" s="168" t="s">
        <v>720</v>
      </c>
      <c r="S94" s="163" t="s">
        <v>740</v>
      </c>
      <c r="T94" s="163"/>
      <c r="U94" s="163"/>
      <c r="V94" s="184"/>
      <c r="W94" s="14"/>
    </row>
    <row r="95" spans="1:23" s="13" customFormat="1" ht="30" customHeight="1">
      <c r="A95" s="410" t="s">
        <v>537</v>
      </c>
      <c r="B95" s="381" t="s">
        <v>268</v>
      </c>
      <c r="C95" s="168" t="s">
        <v>269</v>
      </c>
      <c r="D95" s="94" t="s">
        <v>270</v>
      </c>
      <c r="E95" s="169">
        <v>103525.03</v>
      </c>
      <c r="F95" s="98">
        <f t="shared" si="10"/>
        <v>82473.820000000007</v>
      </c>
      <c r="G95" s="183">
        <f t="shared" si="9"/>
        <v>0.8500000363751794</v>
      </c>
      <c r="H95" s="185">
        <v>59241.65</v>
      </c>
      <c r="I95" s="169">
        <v>10454.42</v>
      </c>
      <c r="J95" s="185">
        <v>406.68</v>
      </c>
      <c r="K95" s="169">
        <v>0</v>
      </c>
      <c r="L95" s="169">
        <v>0</v>
      </c>
      <c r="M95" s="169">
        <v>12371.07</v>
      </c>
      <c r="N95" s="35"/>
      <c r="O95" s="168" t="s">
        <v>710</v>
      </c>
      <c r="P95" s="195">
        <v>43132</v>
      </c>
      <c r="Q95" s="168"/>
      <c r="R95" s="197">
        <v>43160</v>
      </c>
      <c r="S95" s="163" t="s">
        <v>973</v>
      </c>
      <c r="T95" s="163"/>
      <c r="U95" s="163"/>
      <c r="V95" s="184"/>
      <c r="W95" s="14"/>
    </row>
    <row r="96" spans="1:23" s="13" customFormat="1" ht="30" customHeight="1">
      <c r="A96" s="410" t="s">
        <v>537</v>
      </c>
      <c r="B96" s="381" t="s">
        <v>271</v>
      </c>
      <c r="C96" s="168" t="s">
        <v>272</v>
      </c>
      <c r="D96" s="94" t="s">
        <v>273</v>
      </c>
      <c r="E96" s="169">
        <v>37500</v>
      </c>
      <c r="F96" s="98">
        <f>SUM(H96:M96)</f>
        <v>35870</v>
      </c>
      <c r="G96" s="183">
        <f t="shared" si="9"/>
        <v>0.85</v>
      </c>
      <c r="H96" s="185">
        <v>25916.07</v>
      </c>
      <c r="I96" s="169">
        <v>4573.43</v>
      </c>
      <c r="J96" s="185">
        <v>0</v>
      </c>
      <c r="K96" s="169">
        <v>0</v>
      </c>
      <c r="L96" s="169">
        <v>0</v>
      </c>
      <c r="M96" s="169">
        <v>5380.5</v>
      </c>
      <c r="N96" s="35"/>
      <c r="O96" s="168" t="s">
        <v>710</v>
      </c>
      <c r="P96" s="168" t="s">
        <v>722</v>
      </c>
      <c r="Q96" s="168"/>
      <c r="R96" s="168" t="s">
        <v>720</v>
      </c>
      <c r="S96" s="163" t="s">
        <v>741</v>
      </c>
      <c r="T96" s="163"/>
      <c r="U96" s="163"/>
      <c r="V96" s="184"/>
      <c r="W96" s="14"/>
    </row>
    <row r="97" spans="1:23" s="13" customFormat="1" ht="30" customHeight="1">
      <c r="A97" s="410" t="s">
        <v>537</v>
      </c>
      <c r="B97" s="381" t="s">
        <v>274</v>
      </c>
      <c r="C97" s="168" t="s">
        <v>275</v>
      </c>
      <c r="D97" s="94" t="s">
        <v>276</v>
      </c>
      <c r="E97" s="169">
        <v>39481</v>
      </c>
      <c r="F97" s="98">
        <f t="shared" si="10"/>
        <v>33881</v>
      </c>
      <c r="G97" s="183">
        <f t="shared" si="9"/>
        <v>0.77208022195330717</v>
      </c>
      <c r="H97" s="185">
        <v>21917.119999999999</v>
      </c>
      <c r="I97" s="169">
        <v>3867.73</v>
      </c>
      <c r="J97" s="185">
        <v>374</v>
      </c>
      <c r="K97" s="169">
        <v>0</v>
      </c>
      <c r="L97" s="169">
        <v>0</v>
      </c>
      <c r="M97" s="169">
        <v>7722.15</v>
      </c>
      <c r="N97" s="35"/>
      <c r="O97" s="168" t="s">
        <v>710</v>
      </c>
      <c r="P97" s="168" t="s">
        <v>722</v>
      </c>
      <c r="Q97" s="168"/>
      <c r="R97" s="168" t="s">
        <v>720</v>
      </c>
      <c r="S97" s="163" t="s">
        <v>742</v>
      </c>
      <c r="T97" s="163"/>
      <c r="U97" s="163"/>
      <c r="V97" s="184"/>
      <c r="W97" s="14"/>
    </row>
    <row r="98" spans="1:23" s="13" customFormat="1" ht="30" customHeight="1">
      <c r="A98" s="410" t="s">
        <v>537</v>
      </c>
      <c r="B98" s="381" t="s">
        <v>277</v>
      </c>
      <c r="C98" s="168" t="s">
        <v>278</v>
      </c>
      <c r="D98" s="94" t="s">
        <v>279</v>
      </c>
      <c r="E98" s="169">
        <v>113360</v>
      </c>
      <c r="F98" s="98">
        <f t="shared" si="10"/>
        <v>104980</v>
      </c>
      <c r="G98" s="183">
        <f t="shared" si="9"/>
        <v>0.75</v>
      </c>
      <c r="H98" s="185">
        <v>60670.79</v>
      </c>
      <c r="I98" s="169">
        <v>10706.61</v>
      </c>
      <c r="J98" s="185">
        <v>7357.6</v>
      </c>
      <c r="K98" s="169">
        <v>0</v>
      </c>
      <c r="L98" s="169">
        <v>0</v>
      </c>
      <c r="M98" s="169">
        <v>26245</v>
      </c>
      <c r="N98" s="35"/>
      <c r="O98" s="168" t="s">
        <v>710</v>
      </c>
      <c r="P98" s="168" t="s">
        <v>722</v>
      </c>
      <c r="Q98" s="168"/>
      <c r="R98" s="168" t="s">
        <v>720</v>
      </c>
      <c r="S98" s="163" t="s">
        <v>743</v>
      </c>
      <c r="T98" s="163"/>
      <c r="U98" s="163"/>
      <c r="V98" s="184"/>
      <c r="W98" s="14"/>
    </row>
    <row r="99" spans="1:23" s="13" customFormat="1" ht="30" customHeight="1">
      <c r="A99" s="410" t="s">
        <v>537</v>
      </c>
      <c r="B99" s="381" t="s">
        <v>280</v>
      </c>
      <c r="C99" s="168" t="s">
        <v>281</v>
      </c>
      <c r="D99" s="94" t="s">
        <v>282</v>
      </c>
      <c r="E99" s="169">
        <v>10488</v>
      </c>
      <c r="F99" s="98">
        <f t="shared" si="10"/>
        <v>10488</v>
      </c>
      <c r="G99" s="183">
        <f t="shared" si="9"/>
        <v>0.75</v>
      </c>
      <c r="H99" s="185">
        <v>6686.1</v>
      </c>
      <c r="I99" s="169">
        <v>1179.9000000000001</v>
      </c>
      <c r="J99" s="185">
        <v>0</v>
      </c>
      <c r="K99" s="169">
        <v>0</v>
      </c>
      <c r="L99" s="169">
        <v>0</v>
      </c>
      <c r="M99" s="169">
        <v>2622</v>
      </c>
      <c r="N99" s="35"/>
      <c r="O99" s="168" t="s">
        <v>710</v>
      </c>
      <c r="P99" s="168" t="s">
        <v>722</v>
      </c>
      <c r="Q99" s="168"/>
      <c r="R99" s="168" t="s">
        <v>720</v>
      </c>
      <c r="S99" s="163" t="s">
        <v>744</v>
      </c>
      <c r="T99" s="163"/>
      <c r="U99" s="163"/>
      <c r="V99" s="184"/>
      <c r="W99" s="14"/>
    </row>
    <row r="100" spans="1:23" s="13" customFormat="1" ht="30" customHeight="1">
      <c r="A100" s="410" t="s">
        <v>537</v>
      </c>
      <c r="B100" s="381" t="s">
        <v>1245</v>
      </c>
      <c r="C100" s="255" t="s">
        <v>1246</v>
      </c>
      <c r="D100" s="282" t="s">
        <v>1247</v>
      </c>
      <c r="E100" s="256">
        <v>733701.63</v>
      </c>
      <c r="F100" s="98">
        <f t="shared" si="10"/>
        <v>667513.12</v>
      </c>
      <c r="G100" s="183">
        <f t="shared" si="9"/>
        <v>0.70101937472030518</v>
      </c>
      <c r="H100" s="348">
        <v>397748.68</v>
      </c>
      <c r="I100" s="256">
        <v>70190.95</v>
      </c>
      <c r="J100" s="348">
        <v>0</v>
      </c>
      <c r="K100" s="256"/>
      <c r="L100" s="256">
        <f>3524+15951+13220.21</f>
        <v>32695.21</v>
      </c>
      <c r="M100" s="256">
        <v>166878.28</v>
      </c>
      <c r="N100" s="260">
        <v>43109</v>
      </c>
      <c r="O100" s="270">
        <v>43112</v>
      </c>
      <c r="P100" s="270">
        <v>43118</v>
      </c>
      <c r="Q100" s="270">
        <v>43139</v>
      </c>
      <c r="R100" s="270">
        <v>43146</v>
      </c>
      <c r="S100" s="257" t="s">
        <v>904</v>
      </c>
      <c r="T100" s="257"/>
      <c r="U100" s="257"/>
      <c r="V100" s="258"/>
      <c r="W100" s="14"/>
    </row>
    <row r="101" spans="1:23" s="13" customFormat="1" ht="30" customHeight="1">
      <c r="A101" s="410" t="s">
        <v>537</v>
      </c>
      <c r="B101" s="381" t="s">
        <v>1248</v>
      </c>
      <c r="C101" s="255" t="s">
        <v>1249</v>
      </c>
      <c r="D101" s="282" t="s">
        <v>636</v>
      </c>
      <c r="E101" s="256">
        <v>191213</v>
      </c>
      <c r="F101" s="98">
        <f t="shared" si="10"/>
        <v>152025</v>
      </c>
      <c r="G101" s="183">
        <f t="shared" si="9"/>
        <v>0.721672422298964</v>
      </c>
      <c r="H101" s="348">
        <v>93255.41</v>
      </c>
      <c r="I101" s="256">
        <v>16456.84</v>
      </c>
      <c r="J101" s="348">
        <v>0</v>
      </c>
      <c r="K101" s="256"/>
      <c r="L101" s="256">
        <v>0</v>
      </c>
      <c r="M101" s="256">
        <v>42312.75</v>
      </c>
      <c r="N101" s="260">
        <v>43109</v>
      </c>
      <c r="O101" s="270">
        <v>43112</v>
      </c>
      <c r="P101" s="270">
        <v>43118</v>
      </c>
      <c r="Q101" s="270">
        <v>43139</v>
      </c>
      <c r="R101" s="270">
        <v>43146</v>
      </c>
      <c r="S101" s="257" t="s">
        <v>1250</v>
      </c>
      <c r="T101" s="257"/>
      <c r="U101" s="257"/>
      <c r="V101" s="258"/>
      <c r="W101" s="14"/>
    </row>
    <row r="102" spans="1:23" s="13" customFormat="1" ht="30" customHeight="1">
      <c r="A102" s="410" t="s">
        <v>537</v>
      </c>
      <c r="B102" s="381" t="s">
        <v>283</v>
      </c>
      <c r="C102" s="168" t="s">
        <v>284</v>
      </c>
      <c r="D102" s="94" t="s">
        <v>285</v>
      </c>
      <c r="E102" s="169">
        <v>66327.8</v>
      </c>
      <c r="F102" s="98">
        <f t="shared" si="10"/>
        <v>44327.8</v>
      </c>
      <c r="G102" s="183">
        <f t="shared" si="9"/>
        <v>0.74999999999999989</v>
      </c>
      <c r="H102" s="185">
        <v>28258.97</v>
      </c>
      <c r="I102" s="169">
        <v>4986.88</v>
      </c>
      <c r="J102" s="185">
        <v>0</v>
      </c>
      <c r="K102" s="169">
        <v>0</v>
      </c>
      <c r="L102" s="169">
        <v>0</v>
      </c>
      <c r="M102" s="169">
        <v>11081.95</v>
      </c>
      <c r="N102" s="35"/>
      <c r="O102" s="168" t="s">
        <v>710</v>
      </c>
      <c r="P102" s="168" t="s">
        <v>722</v>
      </c>
      <c r="Q102" s="168"/>
      <c r="R102" s="168" t="s">
        <v>720</v>
      </c>
      <c r="S102" s="163" t="s">
        <v>745</v>
      </c>
      <c r="T102" s="163"/>
      <c r="U102" s="163"/>
      <c r="V102" s="184"/>
      <c r="W102" s="14"/>
    </row>
    <row r="103" spans="1:23" s="13" customFormat="1" ht="30" customHeight="1">
      <c r="A103" s="410" t="s">
        <v>537</v>
      </c>
      <c r="B103" s="381" t="s">
        <v>286</v>
      </c>
      <c r="C103" s="168" t="s">
        <v>287</v>
      </c>
      <c r="D103" s="94" t="s">
        <v>76</v>
      </c>
      <c r="E103" s="169">
        <v>71890</v>
      </c>
      <c r="F103" s="98">
        <f t="shared" si="10"/>
        <v>71890</v>
      </c>
      <c r="G103" s="183">
        <f>(H103+I103+J103+K103+L103)/F103</f>
        <v>0.75</v>
      </c>
      <c r="H103" s="185">
        <v>40635.82</v>
      </c>
      <c r="I103" s="169">
        <v>0</v>
      </c>
      <c r="J103" s="185">
        <v>13281.68</v>
      </c>
      <c r="K103" s="169">
        <v>0</v>
      </c>
      <c r="L103" s="169">
        <v>0</v>
      </c>
      <c r="M103" s="169">
        <v>17972.5</v>
      </c>
      <c r="N103" s="35"/>
      <c r="O103" s="168" t="s">
        <v>883</v>
      </c>
      <c r="P103" s="168" t="s">
        <v>879</v>
      </c>
      <c r="Q103" s="168"/>
      <c r="R103" s="168" t="s">
        <v>795</v>
      </c>
      <c r="S103" s="163" t="s">
        <v>837</v>
      </c>
      <c r="T103" s="163"/>
      <c r="U103" s="163"/>
      <c r="V103" s="184"/>
      <c r="W103" s="14"/>
    </row>
    <row r="104" spans="1:23" s="13" customFormat="1" ht="30" customHeight="1">
      <c r="A104" s="410" t="s">
        <v>537</v>
      </c>
      <c r="B104" s="381" t="s">
        <v>288</v>
      </c>
      <c r="C104" s="168" t="s">
        <v>289</v>
      </c>
      <c r="D104" s="94" t="s">
        <v>76</v>
      </c>
      <c r="E104" s="169">
        <v>94000</v>
      </c>
      <c r="F104" s="98">
        <f t="shared" si="10"/>
        <v>94000</v>
      </c>
      <c r="G104" s="183">
        <f>(H104+I104+J104+K104+L104)/F104</f>
        <v>0.75</v>
      </c>
      <c r="H104" s="185">
        <v>53133.5</v>
      </c>
      <c r="I104" s="169">
        <v>0</v>
      </c>
      <c r="J104" s="185">
        <v>17366.5</v>
      </c>
      <c r="K104" s="169">
        <v>0</v>
      </c>
      <c r="L104" s="169">
        <v>0</v>
      </c>
      <c r="M104" s="169">
        <v>23500</v>
      </c>
      <c r="N104" s="35"/>
      <c r="O104" s="168" t="s">
        <v>883</v>
      </c>
      <c r="P104" s="168" t="s">
        <v>879</v>
      </c>
      <c r="Q104" s="168"/>
      <c r="R104" s="168" t="s">
        <v>795</v>
      </c>
      <c r="S104" s="163" t="s">
        <v>838</v>
      </c>
      <c r="T104" s="163"/>
      <c r="U104" s="163"/>
      <c r="V104" s="184"/>
      <c r="W104" s="14"/>
    </row>
    <row r="105" spans="1:23" s="13" customFormat="1" ht="30" customHeight="1">
      <c r="A105" s="410" t="s">
        <v>537</v>
      </c>
      <c r="B105" s="381" t="s">
        <v>290</v>
      </c>
      <c r="C105" s="168" t="s">
        <v>291</v>
      </c>
      <c r="D105" s="94" t="s">
        <v>292</v>
      </c>
      <c r="E105" s="169">
        <v>118362.6</v>
      </c>
      <c r="F105" s="98">
        <f t="shared" si="10"/>
        <v>109015.1</v>
      </c>
      <c r="G105" s="183">
        <f>(H105+I105+J105+K105+L105)/F105</f>
        <v>0.75000004586520586</v>
      </c>
      <c r="H105" s="185">
        <v>69497.13</v>
      </c>
      <c r="I105" s="169">
        <v>12264.2</v>
      </c>
      <c r="J105" s="185">
        <v>0</v>
      </c>
      <c r="K105" s="169">
        <v>0</v>
      </c>
      <c r="L105" s="169">
        <v>0</v>
      </c>
      <c r="M105" s="169">
        <v>27253.77</v>
      </c>
      <c r="N105" s="35"/>
      <c r="O105" s="168" t="s">
        <v>711</v>
      </c>
      <c r="P105" s="168" t="s">
        <v>726</v>
      </c>
      <c r="Q105" s="168"/>
      <c r="R105" s="168" t="s">
        <v>729</v>
      </c>
      <c r="S105" s="163" t="s">
        <v>746</v>
      </c>
      <c r="T105" s="163"/>
      <c r="U105" s="163"/>
      <c r="V105" s="184"/>
      <c r="W105" s="14"/>
    </row>
    <row r="106" spans="1:23" s="13" customFormat="1" ht="30" customHeight="1">
      <c r="A106" s="410" t="s">
        <v>537</v>
      </c>
      <c r="B106" s="381" t="s">
        <v>293</v>
      </c>
      <c r="C106" s="168" t="s">
        <v>294</v>
      </c>
      <c r="D106" s="94" t="s">
        <v>49</v>
      </c>
      <c r="E106" s="169">
        <v>11952.38</v>
      </c>
      <c r="F106" s="98">
        <f t="shared" si="10"/>
        <v>11952.380000000001</v>
      </c>
      <c r="G106" s="183">
        <f t="shared" ref="G106:G124" si="11">(H106+I106+J106+K106+L106)/F106</f>
        <v>0.84999974900396402</v>
      </c>
      <c r="H106" s="185">
        <v>8635.59</v>
      </c>
      <c r="I106" s="169">
        <v>1523.93</v>
      </c>
      <c r="J106" s="185">
        <v>0</v>
      </c>
      <c r="K106" s="169">
        <v>0</v>
      </c>
      <c r="L106" s="169">
        <v>0</v>
      </c>
      <c r="M106" s="169">
        <v>1792.86</v>
      </c>
      <c r="N106" s="35"/>
      <c r="O106" s="168" t="s">
        <v>711</v>
      </c>
      <c r="P106" s="168" t="s">
        <v>726</v>
      </c>
      <c r="Q106" s="168"/>
      <c r="R106" s="168" t="s">
        <v>729</v>
      </c>
      <c r="S106" s="163" t="s">
        <v>747</v>
      </c>
      <c r="T106" s="163"/>
      <c r="U106" s="163"/>
      <c r="V106" s="184"/>
      <c r="W106" s="14"/>
    </row>
    <row r="107" spans="1:23" s="13" customFormat="1" ht="30" customHeight="1">
      <c r="A107" s="410" t="s">
        <v>537</v>
      </c>
      <c r="B107" s="381" t="s">
        <v>295</v>
      </c>
      <c r="C107" s="168" t="s">
        <v>296</v>
      </c>
      <c r="D107" s="94" t="s">
        <v>297</v>
      </c>
      <c r="E107" s="169">
        <v>6923.38</v>
      </c>
      <c r="F107" s="98">
        <f t="shared" si="10"/>
        <v>6923.38</v>
      </c>
      <c r="G107" s="183">
        <f t="shared" si="11"/>
        <v>0.75000072219060632</v>
      </c>
      <c r="H107" s="185">
        <v>4413.6499999999996</v>
      </c>
      <c r="I107" s="169">
        <v>778.89</v>
      </c>
      <c r="J107" s="185">
        <v>0</v>
      </c>
      <c r="K107" s="169">
        <v>0</v>
      </c>
      <c r="L107" s="169">
        <v>0</v>
      </c>
      <c r="M107" s="169">
        <v>1730.84</v>
      </c>
      <c r="N107" s="35"/>
      <c r="O107" s="168" t="s">
        <v>711</v>
      </c>
      <c r="P107" s="168" t="s">
        <v>726</v>
      </c>
      <c r="Q107" s="168"/>
      <c r="R107" s="168" t="s">
        <v>729</v>
      </c>
      <c r="S107" s="163" t="s">
        <v>748</v>
      </c>
      <c r="T107" s="163"/>
      <c r="U107" s="163"/>
      <c r="V107" s="184"/>
      <c r="W107" s="14"/>
    </row>
    <row r="108" spans="1:23" s="13" customFormat="1" ht="30" customHeight="1">
      <c r="A108" s="410" t="s">
        <v>537</v>
      </c>
      <c r="B108" s="381" t="s">
        <v>298</v>
      </c>
      <c r="C108" s="168" t="s">
        <v>299</v>
      </c>
      <c r="D108" s="94" t="s">
        <v>300</v>
      </c>
      <c r="E108" s="169">
        <v>3315.34</v>
      </c>
      <c r="F108" s="98">
        <f t="shared" si="10"/>
        <v>1386</v>
      </c>
      <c r="G108" s="183">
        <f t="shared" si="11"/>
        <v>0.65</v>
      </c>
      <c r="H108" s="185">
        <v>765.76</v>
      </c>
      <c r="I108" s="169">
        <v>135.13999999999999</v>
      </c>
      <c r="J108" s="185">
        <v>0</v>
      </c>
      <c r="K108" s="169">
        <v>0</v>
      </c>
      <c r="L108" s="169">
        <v>0</v>
      </c>
      <c r="M108" s="169">
        <v>485.1</v>
      </c>
      <c r="N108" s="35"/>
      <c r="O108" s="168" t="s">
        <v>711</v>
      </c>
      <c r="P108" s="168" t="s">
        <v>726</v>
      </c>
      <c r="Q108" s="168"/>
      <c r="R108" s="168" t="s">
        <v>729</v>
      </c>
      <c r="S108" s="163" t="s">
        <v>749</v>
      </c>
      <c r="T108" s="163"/>
      <c r="U108" s="163"/>
      <c r="V108" s="184"/>
      <c r="W108" s="14"/>
    </row>
    <row r="109" spans="1:23" s="13" customFormat="1" ht="30" customHeight="1">
      <c r="A109" s="410" t="s">
        <v>537</v>
      </c>
      <c r="B109" s="381" t="s">
        <v>301</v>
      </c>
      <c r="C109" s="168" t="s">
        <v>302</v>
      </c>
      <c r="D109" s="94" t="s">
        <v>303</v>
      </c>
      <c r="E109" s="169">
        <v>7689</v>
      </c>
      <c r="F109" s="98">
        <f t="shared" si="10"/>
        <v>2640</v>
      </c>
      <c r="G109" s="183">
        <f t="shared" si="11"/>
        <v>0.65</v>
      </c>
      <c r="H109" s="185">
        <v>1458.6</v>
      </c>
      <c r="I109" s="169">
        <v>257.39999999999998</v>
      </c>
      <c r="J109" s="185">
        <v>0</v>
      </c>
      <c r="K109" s="169">
        <v>0</v>
      </c>
      <c r="L109" s="169">
        <v>0</v>
      </c>
      <c r="M109" s="169">
        <v>924</v>
      </c>
      <c r="N109" s="35"/>
      <c r="O109" s="168" t="s">
        <v>711</v>
      </c>
      <c r="P109" s="168" t="s">
        <v>726</v>
      </c>
      <c r="Q109" s="168"/>
      <c r="R109" s="168" t="s">
        <v>729</v>
      </c>
      <c r="S109" s="163" t="s">
        <v>750</v>
      </c>
      <c r="T109" s="163"/>
      <c r="U109" s="163"/>
      <c r="V109" s="184"/>
      <c r="W109" s="14"/>
    </row>
    <row r="110" spans="1:23" s="13" customFormat="1" ht="30" customHeight="1">
      <c r="A110" s="410" t="s">
        <v>537</v>
      </c>
      <c r="B110" s="381" t="s">
        <v>304</v>
      </c>
      <c r="C110" s="168" t="s">
        <v>305</v>
      </c>
      <c r="D110" s="94" t="s">
        <v>306</v>
      </c>
      <c r="E110" s="169">
        <v>70989.8</v>
      </c>
      <c r="F110" s="98">
        <f t="shared" si="10"/>
        <v>9059.1</v>
      </c>
      <c r="G110" s="183">
        <f t="shared" si="11"/>
        <v>0.75000055193120729</v>
      </c>
      <c r="H110" s="185">
        <v>5775.18</v>
      </c>
      <c r="I110" s="169">
        <v>1019.15</v>
      </c>
      <c r="J110" s="185">
        <v>0</v>
      </c>
      <c r="K110" s="169">
        <v>0</v>
      </c>
      <c r="L110" s="169">
        <v>0</v>
      </c>
      <c r="M110" s="169">
        <v>2264.77</v>
      </c>
      <c r="N110" s="35"/>
      <c r="O110" s="168" t="s">
        <v>711</v>
      </c>
      <c r="P110" s="168" t="s">
        <v>726</v>
      </c>
      <c r="Q110" s="168"/>
      <c r="R110" s="168" t="s">
        <v>729</v>
      </c>
      <c r="S110" s="163" t="s">
        <v>751</v>
      </c>
      <c r="T110" s="163"/>
      <c r="U110" s="163"/>
      <c r="V110" s="184"/>
      <c r="W110" s="14"/>
    </row>
    <row r="111" spans="1:23" s="13" customFormat="1" ht="30" customHeight="1">
      <c r="A111" s="410" t="s">
        <v>537</v>
      </c>
      <c r="B111" s="381" t="s">
        <v>307</v>
      </c>
      <c r="C111" s="168" t="s">
        <v>308</v>
      </c>
      <c r="D111" s="94" t="s">
        <v>309</v>
      </c>
      <c r="E111" s="169">
        <v>32413.599999999999</v>
      </c>
      <c r="F111" s="98">
        <f t="shared" si="10"/>
        <v>32413.599999999999</v>
      </c>
      <c r="G111" s="183">
        <f t="shared" si="11"/>
        <v>0.50000000000000011</v>
      </c>
      <c r="H111" s="185">
        <v>13775.78</v>
      </c>
      <c r="I111" s="169">
        <v>2431.02</v>
      </c>
      <c r="J111" s="185">
        <v>0</v>
      </c>
      <c r="K111" s="169">
        <v>0</v>
      </c>
      <c r="L111" s="169">
        <v>0</v>
      </c>
      <c r="M111" s="169">
        <v>16206.8</v>
      </c>
      <c r="N111" s="35"/>
      <c r="O111" s="168" t="s">
        <v>711</v>
      </c>
      <c r="P111" s="168" t="s">
        <v>726</v>
      </c>
      <c r="Q111" s="168"/>
      <c r="R111" s="168" t="s">
        <v>729</v>
      </c>
      <c r="S111" s="163" t="s">
        <v>752</v>
      </c>
      <c r="T111" s="163"/>
      <c r="U111" s="163"/>
      <c r="V111" s="184"/>
      <c r="W111" s="14"/>
    </row>
    <row r="112" spans="1:23" s="13" customFormat="1" ht="30" customHeight="1">
      <c r="A112" s="410" t="s">
        <v>537</v>
      </c>
      <c r="B112" s="381" t="s">
        <v>313</v>
      </c>
      <c r="C112" s="168" t="s">
        <v>217</v>
      </c>
      <c r="D112" s="94" t="s">
        <v>218</v>
      </c>
      <c r="E112" s="169">
        <v>10768</v>
      </c>
      <c r="F112" s="98">
        <f t="shared" si="10"/>
        <v>6600</v>
      </c>
      <c r="G112" s="183">
        <f t="shared" si="11"/>
        <v>0.65</v>
      </c>
      <c r="H112" s="185">
        <v>3646.5</v>
      </c>
      <c r="I112" s="169">
        <v>643.5</v>
      </c>
      <c r="J112" s="185">
        <v>0</v>
      </c>
      <c r="K112" s="169">
        <v>0</v>
      </c>
      <c r="L112" s="169">
        <v>0</v>
      </c>
      <c r="M112" s="169">
        <v>2310</v>
      </c>
      <c r="N112" s="35"/>
      <c r="O112" s="168" t="s">
        <v>712</v>
      </c>
      <c r="P112" s="168" t="s">
        <v>729</v>
      </c>
      <c r="Q112" s="168"/>
      <c r="R112" s="187" t="s">
        <v>730</v>
      </c>
      <c r="S112" s="163" t="s">
        <v>753</v>
      </c>
      <c r="T112" s="163"/>
      <c r="U112" s="163"/>
      <c r="V112" s="184"/>
      <c r="W112" s="14"/>
    </row>
    <row r="113" spans="1:23" s="505" customFormat="1" ht="45" customHeight="1">
      <c r="A113" s="549" t="s">
        <v>537</v>
      </c>
      <c r="B113" s="550" t="s">
        <v>314</v>
      </c>
      <c r="C113" s="187" t="s">
        <v>315</v>
      </c>
      <c r="D113" s="551" t="s">
        <v>316</v>
      </c>
      <c r="E113" s="186">
        <v>56962.720000000001</v>
      </c>
      <c r="F113" s="186">
        <f>SUM(H113:M113)</f>
        <v>42922.720000000001</v>
      </c>
      <c r="G113" s="191">
        <f t="shared" si="11"/>
        <v>0.71540293811762168</v>
      </c>
      <c r="H113" s="192">
        <v>26100.98</v>
      </c>
      <c r="I113" s="186">
        <v>4606.0600000000004</v>
      </c>
      <c r="J113" s="192">
        <v>0</v>
      </c>
      <c r="K113" s="186">
        <v>0</v>
      </c>
      <c r="L113" s="186">
        <v>0</v>
      </c>
      <c r="M113" s="186">
        <v>12215.68</v>
      </c>
      <c r="N113" s="552"/>
      <c r="O113" s="555">
        <v>43417</v>
      </c>
      <c r="P113" s="555">
        <v>43426</v>
      </c>
      <c r="Q113" s="187"/>
      <c r="R113" s="554" t="s">
        <v>1718</v>
      </c>
      <c r="S113" s="553" t="s">
        <v>1798</v>
      </c>
      <c r="T113" s="553"/>
      <c r="U113" s="553" t="s">
        <v>1790</v>
      </c>
      <c r="V113" s="551"/>
      <c r="W113" s="504"/>
    </row>
    <row r="114" spans="1:23" s="13" customFormat="1" ht="30" customHeight="1">
      <c r="A114" s="410" t="s">
        <v>537</v>
      </c>
      <c r="B114" s="381" t="s">
        <v>319</v>
      </c>
      <c r="C114" s="168" t="s">
        <v>320</v>
      </c>
      <c r="D114" s="94" t="s">
        <v>321</v>
      </c>
      <c r="E114" s="169">
        <v>13783.35</v>
      </c>
      <c r="F114" s="169">
        <f t="shared" ref="F114:F127" si="12">SUM(H114:M114)</f>
        <v>13723.5</v>
      </c>
      <c r="G114" s="183">
        <f t="shared" si="11"/>
        <v>0.5</v>
      </c>
      <c r="H114" s="185">
        <v>5832.48</v>
      </c>
      <c r="I114" s="169">
        <v>1029.27</v>
      </c>
      <c r="J114" s="185">
        <v>0</v>
      </c>
      <c r="K114" s="169">
        <v>0</v>
      </c>
      <c r="L114" s="169">
        <v>0</v>
      </c>
      <c r="M114" s="169">
        <v>6861.75</v>
      </c>
      <c r="N114" s="35"/>
      <c r="O114" s="168" t="s">
        <v>713</v>
      </c>
      <c r="P114" s="168" t="s">
        <v>729</v>
      </c>
      <c r="Q114" s="168"/>
      <c r="R114" s="168" t="s">
        <v>731</v>
      </c>
      <c r="S114" s="163" t="s">
        <v>755</v>
      </c>
      <c r="T114" s="163"/>
      <c r="U114" s="163"/>
      <c r="V114" s="184"/>
      <c r="W114" s="14"/>
    </row>
    <row r="115" spans="1:23" s="13" customFormat="1" ht="30" customHeight="1">
      <c r="A115" s="410" t="s">
        <v>537</v>
      </c>
      <c r="B115" s="381" t="s">
        <v>322</v>
      </c>
      <c r="C115" s="168" t="s">
        <v>323</v>
      </c>
      <c r="D115" s="94" t="s">
        <v>90</v>
      </c>
      <c r="E115" s="169">
        <v>28630</v>
      </c>
      <c r="F115" s="169">
        <f t="shared" si="12"/>
        <v>28630</v>
      </c>
      <c r="G115" s="183">
        <f t="shared" si="11"/>
        <v>0.75</v>
      </c>
      <c r="H115" s="185">
        <v>17818.12</v>
      </c>
      <c r="I115" s="169">
        <v>3144.38</v>
      </c>
      <c r="J115" s="185">
        <v>510</v>
      </c>
      <c r="K115" s="169">
        <v>0</v>
      </c>
      <c r="L115" s="169">
        <v>0</v>
      </c>
      <c r="M115" s="169">
        <v>7157.5</v>
      </c>
      <c r="N115" s="35"/>
      <c r="O115" s="168" t="s">
        <v>713</v>
      </c>
      <c r="P115" s="168" t="s">
        <v>729</v>
      </c>
      <c r="Q115" s="168"/>
      <c r="R115" s="168" t="s">
        <v>731</v>
      </c>
      <c r="S115" s="163" t="s">
        <v>756</v>
      </c>
      <c r="T115" s="163"/>
      <c r="U115" s="163"/>
      <c r="V115" s="184"/>
      <c r="W115" s="14"/>
    </row>
    <row r="116" spans="1:23" s="13" customFormat="1" ht="30" customHeight="1">
      <c r="A116" s="410" t="s">
        <v>537</v>
      </c>
      <c r="B116" s="381" t="s">
        <v>324</v>
      </c>
      <c r="C116" s="168" t="s">
        <v>325</v>
      </c>
      <c r="D116" s="94" t="s">
        <v>326</v>
      </c>
      <c r="E116" s="169">
        <v>119017</v>
      </c>
      <c r="F116" s="169">
        <f t="shared" si="12"/>
        <v>114317</v>
      </c>
      <c r="G116" s="183">
        <f t="shared" si="11"/>
        <v>0.65</v>
      </c>
      <c r="H116" s="185">
        <v>63160.14</v>
      </c>
      <c r="I116" s="169">
        <v>11145.91</v>
      </c>
      <c r="J116" s="185">
        <v>0</v>
      </c>
      <c r="K116" s="169">
        <v>0</v>
      </c>
      <c r="L116" s="169">
        <v>0</v>
      </c>
      <c r="M116" s="169">
        <v>40010.949999999997</v>
      </c>
      <c r="N116" s="35"/>
      <c r="O116" s="168" t="s">
        <v>713</v>
      </c>
      <c r="P116" s="168" t="s">
        <v>729</v>
      </c>
      <c r="Q116" s="168"/>
      <c r="R116" s="168" t="s">
        <v>731</v>
      </c>
      <c r="S116" s="163" t="s">
        <v>757</v>
      </c>
      <c r="T116" s="163"/>
      <c r="U116" s="163"/>
      <c r="V116" s="184"/>
      <c r="W116" s="14"/>
    </row>
    <row r="117" spans="1:23" s="13" customFormat="1" ht="30" customHeight="1">
      <c r="A117" s="410" t="s">
        <v>537</v>
      </c>
      <c r="B117" s="381" t="s">
        <v>327</v>
      </c>
      <c r="C117" s="168" t="s">
        <v>328</v>
      </c>
      <c r="D117" s="94" t="s">
        <v>329</v>
      </c>
      <c r="E117" s="169">
        <v>41941.449999999997</v>
      </c>
      <c r="F117" s="169">
        <f t="shared" si="12"/>
        <v>18755.449999999997</v>
      </c>
      <c r="G117" s="183">
        <f t="shared" si="11"/>
        <v>0.50000026658917818</v>
      </c>
      <c r="H117" s="185">
        <v>7971.07</v>
      </c>
      <c r="I117" s="169">
        <v>1406.66</v>
      </c>
      <c r="J117" s="185">
        <v>0</v>
      </c>
      <c r="K117" s="169">
        <v>0</v>
      </c>
      <c r="L117" s="169">
        <v>0</v>
      </c>
      <c r="M117" s="169">
        <v>9377.7199999999993</v>
      </c>
      <c r="N117" s="35"/>
      <c r="O117" s="168" t="s">
        <v>713</v>
      </c>
      <c r="P117" s="168" t="s">
        <v>729</v>
      </c>
      <c r="Q117" s="168"/>
      <c r="R117" s="168" t="s">
        <v>731</v>
      </c>
      <c r="S117" s="163" t="s">
        <v>758</v>
      </c>
      <c r="T117" s="163"/>
      <c r="U117" s="163"/>
      <c r="V117" s="184"/>
      <c r="W117" s="14"/>
    </row>
    <row r="118" spans="1:23" s="13" customFormat="1" ht="30" customHeight="1">
      <c r="A118" s="410" t="s">
        <v>537</v>
      </c>
      <c r="B118" s="381" t="s">
        <v>405</v>
      </c>
      <c r="C118" s="168" t="s">
        <v>330</v>
      </c>
      <c r="D118" s="94" t="s">
        <v>331</v>
      </c>
      <c r="E118" s="169">
        <v>123000</v>
      </c>
      <c r="F118" s="169">
        <f t="shared" si="12"/>
        <v>51390</v>
      </c>
      <c r="G118" s="183">
        <f t="shared" si="11"/>
        <v>0.55925277291301811</v>
      </c>
      <c r="H118" s="185">
        <v>23888.57</v>
      </c>
      <c r="I118" s="169">
        <v>4215.63</v>
      </c>
      <c r="J118" s="185">
        <v>635.79999999999995</v>
      </c>
      <c r="K118" s="169">
        <v>0</v>
      </c>
      <c r="L118" s="169">
        <v>0</v>
      </c>
      <c r="M118" s="169">
        <v>22650</v>
      </c>
      <c r="N118" s="35"/>
      <c r="O118" s="168" t="s">
        <v>714</v>
      </c>
      <c r="P118" s="168" t="s">
        <v>723</v>
      </c>
      <c r="Q118" s="168"/>
      <c r="R118" s="168" t="s">
        <v>732</v>
      </c>
      <c r="S118" s="163" t="s">
        <v>759</v>
      </c>
      <c r="T118" s="163"/>
      <c r="U118" s="163"/>
      <c r="V118" s="184"/>
      <c r="W118" s="14"/>
    </row>
    <row r="119" spans="1:23" s="13" customFormat="1" ht="30" customHeight="1">
      <c r="A119" s="410" t="s">
        <v>537</v>
      </c>
      <c r="B119" s="381" t="s">
        <v>334</v>
      </c>
      <c r="C119" s="168" t="s">
        <v>332</v>
      </c>
      <c r="D119" s="94" t="s">
        <v>333</v>
      </c>
      <c r="E119" s="169">
        <v>93841.7</v>
      </c>
      <c r="F119" s="169">
        <f t="shared" si="12"/>
        <v>93841.7</v>
      </c>
      <c r="G119" s="183">
        <f t="shared" si="11"/>
        <v>0.56441326190808561</v>
      </c>
      <c r="H119" s="185">
        <v>45020.67</v>
      </c>
      <c r="I119" s="169">
        <v>7944.83</v>
      </c>
      <c r="J119" s="185">
        <v>0</v>
      </c>
      <c r="K119" s="169">
        <v>0</v>
      </c>
      <c r="L119" s="169">
        <v>0</v>
      </c>
      <c r="M119" s="169">
        <v>40876.199999999997</v>
      </c>
      <c r="N119" s="35"/>
      <c r="O119" s="168" t="s">
        <v>714</v>
      </c>
      <c r="P119" s="168" t="s">
        <v>723</v>
      </c>
      <c r="Q119" s="168"/>
      <c r="R119" s="168" t="s">
        <v>733</v>
      </c>
      <c r="S119" s="163" t="s">
        <v>760</v>
      </c>
      <c r="T119" s="163"/>
      <c r="U119" s="163"/>
      <c r="V119" s="184"/>
      <c r="W119" s="14"/>
    </row>
    <row r="120" spans="1:23" s="13" customFormat="1" ht="30" customHeight="1">
      <c r="A120" s="410" t="s">
        <v>537</v>
      </c>
      <c r="B120" s="381" t="s">
        <v>133</v>
      </c>
      <c r="C120" s="168" t="s">
        <v>335</v>
      </c>
      <c r="D120" s="94" t="s">
        <v>282</v>
      </c>
      <c r="E120" s="169">
        <v>28819.35</v>
      </c>
      <c r="F120" s="169">
        <f t="shared" si="12"/>
        <v>28819.35</v>
      </c>
      <c r="G120" s="183">
        <f t="shared" si="11"/>
        <v>0.50000017349454451</v>
      </c>
      <c r="H120" s="185">
        <v>12248.22</v>
      </c>
      <c r="I120" s="169">
        <v>2161.46</v>
      </c>
      <c r="J120" s="185">
        <v>0</v>
      </c>
      <c r="K120" s="169">
        <v>0</v>
      </c>
      <c r="L120" s="169">
        <v>0</v>
      </c>
      <c r="M120" s="169">
        <v>14409.67</v>
      </c>
      <c r="N120" s="35"/>
      <c r="O120" s="168" t="s">
        <v>714</v>
      </c>
      <c r="P120" s="168" t="s">
        <v>723</v>
      </c>
      <c r="Q120" s="168"/>
      <c r="R120" s="168" t="s">
        <v>733</v>
      </c>
      <c r="S120" s="163" t="s">
        <v>761</v>
      </c>
      <c r="T120" s="163"/>
      <c r="U120" s="163"/>
      <c r="V120" s="184"/>
      <c r="W120" s="14"/>
    </row>
    <row r="121" spans="1:23" s="13" customFormat="1" ht="30" customHeight="1">
      <c r="A121" s="410" t="s">
        <v>537</v>
      </c>
      <c r="B121" s="381" t="s">
        <v>336</v>
      </c>
      <c r="C121" s="168" t="s">
        <v>337</v>
      </c>
      <c r="D121" s="94" t="s">
        <v>282</v>
      </c>
      <c r="E121" s="169">
        <v>20871</v>
      </c>
      <c r="F121" s="169">
        <f t="shared" si="12"/>
        <v>19805</v>
      </c>
      <c r="G121" s="183">
        <f t="shared" si="11"/>
        <v>0.65</v>
      </c>
      <c r="H121" s="185">
        <v>10942.26</v>
      </c>
      <c r="I121" s="169">
        <v>1930.99</v>
      </c>
      <c r="J121" s="185">
        <v>0</v>
      </c>
      <c r="K121" s="169">
        <v>0</v>
      </c>
      <c r="L121" s="169">
        <v>0</v>
      </c>
      <c r="M121" s="169">
        <v>6931.75</v>
      </c>
      <c r="N121" s="35"/>
      <c r="O121" s="168" t="s">
        <v>714</v>
      </c>
      <c r="P121" s="168" t="s">
        <v>723</v>
      </c>
      <c r="Q121" s="168"/>
      <c r="R121" s="168" t="s">
        <v>733</v>
      </c>
      <c r="S121" s="163" t="s">
        <v>762</v>
      </c>
      <c r="T121" s="163"/>
      <c r="U121" s="163"/>
      <c r="V121" s="184"/>
      <c r="W121" s="14"/>
    </row>
    <row r="122" spans="1:23" s="13" customFormat="1" ht="30" customHeight="1">
      <c r="A122" s="410" t="s">
        <v>537</v>
      </c>
      <c r="B122" s="673" t="s">
        <v>338</v>
      </c>
      <c r="C122" s="689" t="s">
        <v>339</v>
      </c>
      <c r="D122" s="690" t="s">
        <v>235</v>
      </c>
      <c r="E122" s="169">
        <v>64742.1</v>
      </c>
      <c r="F122" s="169">
        <f t="shared" si="12"/>
        <v>39732.800000000003</v>
      </c>
      <c r="G122" s="183">
        <f t="shared" si="11"/>
        <v>0.49999999999999989</v>
      </c>
      <c r="H122" s="185">
        <v>16886.439999999999</v>
      </c>
      <c r="I122" s="169">
        <v>2979.96</v>
      </c>
      <c r="J122" s="185">
        <v>0</v>
      </c>
      <c r="K122" s="169">
        <v>0</v>
      </c>
      <c r="L122" s="169">
        <v>0</v>
      </c>
      <c r="M122" s="169">
        <v>19866.400000000001</v>
      </c>
      <c r="N122" s="35"/>
      <c r="O122" s="168" t="s">
        <v>714</v>
      </c>
      <c r="P122" s="168" t="s">
        <v>723</v>
      </c>
      <c r="Q122" s="168"/>
      <c r="R122" s="168" t="s">
        <v>733</v>
      </c>
      <c r="S122" s="163" t="s">
        <v>763</v>
      </c>
      <c r="T122" s="163"/>
      <c r="U122" s="163"/>
      <c r="V122" s="184"/>
      <c r="W122" s="14"/>
    </row>
    <row r="123" spans="1:23" s="13" customFormat="1" ht="30" customHeight="1">
      <c r="A123" s="410" t="s">
        <v>537</v>
      </c>
      <c r="B123" s="381" t="s">
        <v>340</v>
      </c>
      <c r="C123" s="168" t="s">
        <v>341</v>
      </c>
      <c r="D123" s="94" t="s">
        <v>149</v>
      </c>
      <c r="E123" s="169">
        <v>20324.849999999999</v>
      </c>
      <c r="F123" s="169">
        <f t="shared" si="12"/>
        <v>19670.349999999999</v>
      </c>
      <c r="G123" s="183">
        <f t="shared" si="11"/>
        <v>0.50000025418968153</v>
      </c>
      <c r="H123" s="185">
        <v>8359.9</v>
      </c>
      <c r="I123" s="169">
        <v>1475.28</v>
      </c>
      <c r="J123" s="185">
        <v>0</v>
      </c>
      <c r="K123" s="169">
        <v>0</v>
      </c>
      <c r="L123" s="169">
        <v>0</v>
      </c>
      <c r="M123" s="169">
        <v>9835.17</v>
      </c>
      <c r="N123" s="35"/>
      <c r="O123" s="168" t="s">
        <v>714</v>
      </c>
      <c r="P123" s="168" t="s">
        <v>723</v>
      </c>
      <c r="Q123" s="168"/>
      <c r="R123" s="168" t="s">
        <v>733</v>
      </c>
      <c r="S123" s="163" t="s">
        <v>764</v>
      </c>
      <c r="T123" s="163"/>
      <c r="U123" s="163"/>
      <c r="V123" s="184"/>
      <c r="W123" s="14"/>
    </row>
    <row r="124" spans="1:23" s="13" customFormat="1" ht="30" customHeight="1">
      <c r="A124" s="410" t="s">
        <v>537</v>
      </c>
      <c r="B124" s="381" t="s">
        <v>344</v>
      </c>
      <c r="C124" s="168" t="s">
        <v>342</v>
      </c>
      <c r="D124" s="94" t="s">
        <v>343</v>
      </c>
      <c r="E124" s="169">
        <v>115991.23</v>
      </c>
      <c r="F124" s="169">
        <f t="shared" si="12"/>
        <v>106405.73000000001</v>
      </c>
      <c r="G124" s="183">
        <f t="shared" si="11"/>
        <v>0.82732029562693665</v>
      </c>
      <c r="H124" s="185">
        <v>72780.06</v>
      </c>
      <c r="I124" s="169">
        <v>12843.54</v>
      </c>
      <c r="J124" s="185">
        <v>2408.02</v>
      </c>
      <c r="K124" s="169">
        <v>0</v>
      </c>
      <c r="L124" s="169">
        <v>0</v>
      </c>
      <c r="M124" s="169">
        <v>18374.11</v>
      </c>
      <c r="N124" s="35"/>
      <c r="O124" s="168" t="s">
        <v>714</v>
      </c>
      <c r="P124" s="168" t="s">
        <v>723</v>
      </c>
      <c r="Q124" s="168"/>
      <c r="R124" s="168" t="s">
        <v>733</v>
      </c>
      <c r="S124" s="163" t="s">
        <v>765</v>
      </c>
      <c r="T124" s="163"/>
      <c r="U124" s="163"/>
      <c r="V124" s="184"/>
      <c r="W124" s="14"/>
    </row>
    <row r="125" spans="1:23" s="13" customFormat="1" ht="30" customHeight="1">
      <c r="A125" s="410" t="s">
        <v>537</v>
      </c>
      <c r="B125" s="381" t="s">
        <v>368</v>
      </c>
      <c r="C125" s="168" t="s">
        <v>369</v>
      </c>
      <c r="D125" s="94" t="s">
        <v>318</v>
      </c>
      <c r="E125" s="169">
        <v>276410.34999999998</v>
      </c>
      <c r="F125" s="169">
        <f t="shared" si="12"/>
        <v>153000.75</v>
      </c>
      <c r="G125" s="183">
        <v>0.57434607346696021</v>
      </c>
      <c r="H125" s="185">
        <v>74694.070000000007</v>
      </c>
      <c r="I125" s="169">
        <v>13181.31</v>
      </c>
      <c r="J125" s="185">
        <v>0</v>
      </c>
      <c r="K125" s="169">
        <v>0</v>
      </c>
      <c r="L125" s="169">
        <v>0</v>
      </c>
      <c r="M125" s="169">
        <v>65125.37</v>
      </c>
      <c r="N125" s="35"/>
      <c r="O125" s="168" t="s">
        <v>715</v>
      </c>
      <c r="P125" s="168" t="s">
        <v>724</v>
      </c>
      <c r="Q125" s="193">
        <v>42831</v>
      </c>
      <c r="R125" s="168" t="s">
        <v>734</v>
      </c>
      <c r="S125" s="163" t="s">
        <v>766</v>
      </c>
      <c r="T125" s="163"/>
      <c r="U125" s="163"/>
      <c r="V125" s="184"/>
      <c r="W125" s="14"/>
    </row>
    <row r="126" spans="1:23" s="13" customFormat="1" ht="30" customHeight="1">
      <c r="A126" s="410" t="s">
        <v>537</v>
      </c>
      <c r="B126" s="381" t="s">
        <v>370</v>
      </c>
      <c r="C126" s="168" t="s">
        <v>371</v>
      </c>
      <c r="D126" s="94" t="s">
        <v>372</v>
      </c>
      <c r="E126" s="169">
        <v>183306.07</v>
      </c>
      <c r="F126" s="169">
        <f t="shared" si="12"/>
        <v>181738.35</v>
      </c>
      <c r="G126" s="183">
        <v>0.50000002751207995</v>
      </c>
      <c r="H126" s="185">
        <v>77238.8</v>
      </c>
      <c r="I126" s="169">
        <v>13630.38</v>
      </c>
      <c r="J126" s="185">
        <v>0</v>
      </c>
      <c r="K126" s="169">
        <v>0</v>
      </c>
      <c r="L126" s="169">
        <v>0</v>
      </c>
      <c r="M126" s="169">
        <v>90869.17</v>
      </c>
      <c r="N126" s="35"/>
      <c r="O126" s="168" t="s">
        <v>715</v>
      </c>
      <c r="P126" s="168" t="s">
        <v>724</v>
      </c>
      <c r="Q126" s="193">
        <v>42831</v>
      </c>
      <c r="R126" s="168" t="s">
        <v>734</v>
      </c>
      <c r="S126" s="163" t="s">
        <v>767</v>
      </c>
      <c r="T126" s="163"/>
      <c r="U126" s="163"/>
      <c r="V126" s="184"/>
      <c r="W126" s="14"/>
    </row>
    <row r="127" spans="1:23" s="13" customFormat="1" ht="30" customHeight="1">
      <c r="A127" s="410" t="s">
        <v>537</v>
      </c>
      <c r="B127" s="381" t="s">
        <v>373</v>
      </c>
      <c r="C127" s="168" t="s">
        <v>374</v>
      </c>
      <c r="D127" s="94" t="s">
        <v>375</v>
      </c>
      <c r="E127" s="169">
        <v>170822.87</v>
      </c>
      <c r="F127" s="169">
        <f t="shared" si="12"/>
        <v>42819.96</v>
      </c>
      <c r="G127" s="183">
        <v>0.75</v>
      </c>
      <c r="H127" s="185">
        <v>24929.25</v>
      </c>
      <c r="I127" s="169">
        <v>4399.28</v>
      </c>
      <c r="J127" s="185">
        <v>2786.44</v>
      </c>
      <c r="K127" s="169">
        <v>0</v>
      </c>
      <c r="L127" s="169">
        <v>0</v>
      </c>
      <c r="M127" s="169">
        <v>10704.99</v>
      </c>
      <c r="N127" s="35"/>
      <c r="O127" s="168" t="s">
        <v>715</v>
      </c>
      <c r="P127" s="168" t="s">
        <v>724</v>
      </c>
      <c r="Q127" s="193">
        <v>42831</v>
      </c>
      <c r="R127" s="168" t="s">
        <v>734</v>
      </c>
      <c r="S127" s="163" t="s">
        <v>768</v>
      </c>
      <c r="T127" s="163"/>
      <c r="U127" s="163"/>
      <c r="V127" s="184"/>
      <c r="W127" s="14"/>
    </row>
    <row r="128" spans="1:23" s="13" customFormat="1" ht="45" customHeight="1">
      <c r="A128" s="410" t="s">
        <v>537</v>
      </c>
      <c r="B128" s="381" t="s">
        <v>376</v>
      </c>
      <c r="C128" s="168" t="s">
        <v>377</v>
      </c>
      <c r="D128" s="94" t="s">
        <v>378</v>
      </c>
      <c r="E128" s="169">
        <v>202221.44</v>
      </c>
      <c r="F128" s="188">
        <f>SUM(H128:M128)</f>
        <v>201345.35</v>
      </c>
      <c r="G128" s="183">
        <v>0.49999505824197077</v>
      </c>
      <c r="H128" s="185">
        <v>85570.92</v>
      </c>
      <c r="I128" s="169">
        <v>15100.76</v>
      </c>
      <c r="J128" s="185">
        <v>0</v>
      </c>
      <c r="K128" s="169">
        <v>0</v>
      </c>
      <c r="L128" s="169">
        <v>0</v>
      </c>
      <c r="M128" s="188">
        <v>100673.67000000001</v>
      </c>
      <c r="N128" s="35"/>
      <c r="O128" s="168" t="s">
        <v>716</v>
      </c>
      <c r="P128" s="168" t="s">
        <v>725</v>
      </c>
      <c r="Q128" s="193">
        <v>42831</v>
      </c>
      <c r="R128" s="168" t="s">
        <v>734</v>
      </c>
      <c r="S128" s="163" t="s">
        <v>769</v>
      </c>
      <c r="T128" s="163"/>
      <c r="U128" s="163"/>
      <c r="V128" s="184"/>
      <c r="W128" s="14"/>
    </row>
    <row r="129" spans="1:23" s="13" customFormat="1" ht="30" customHeight="1">
      <c r="A129" s="410" t="s">
        <v>537</v>
      </c>
      <c r="B129" s="381" t="s">
        <v>379</v>
      </c>
      <c r="C129" s="168" t="s">
        <v>380</v>
      </c>
      <c r="D129" s="94" t="s">
        <v>381</v>
      </c>
      <c r="E129" s="169">
        <v>278406.3</v>
      </c>
      <c r="F129" s="98">
        <f>SUM(H129:M129)</f>
        <v>274148.71999999997</v>
      </c>
      <c r="G129" s="183">
        <v>0.84999999270468973</v>
      </c>
      <c r="H129" s="185">
        <v>186727.98</v>
      </c>
      <c r="I129" s="169">
        <v>32952</v>
      </c>
      <c r="J129" s="185">
        <v>13346.43</v>
      </c>
      <c r="K129" s="169">
        <v>0</v>
      </c>
      <c r="L129" s="169">
        <v>0</v>
      </c>
      <c r="M129" s="169">
        <v>41122.309999999961</v>
      </c>
      <c r="N129" s="35"/>
      <c r="O129" s="168" t="s">
        <v>716</v>
      </c>
      <c r="P129" s="168" t="s">
        <v>725</v>
      </c>
      <c r="Q129" s="193">
        <v>42831</v>
      </c>
      <c r="R129" s="168" t="s">
        <v>734</v>
      </c>
      <c r="S129" s="163" t="s">
        <v>770</v>
      </c>
      <c r="T129" s="163"/>
      <c r="U129" s="163"/>
      <c r="V129" s="184"/>
      <c r="W129" s="14"/>
    </row>
    <row r="130" spans="1:23" s="13" customFormat="1" ht="30" customHeight="1">
      <c r="A130" s="410" t="s">
        <v>537</v>
      </c>
      <c r="B130" s="381" t="s">
        <v>346</v>
      </c>
      <c r="C130" s="168" t="s">
        <v>347</v>
      </c>
      <c r="D130" s="94" t="s">
        <v>348</v>
      </c>
      <c r="E130" s="169">
        <v>35158.300000000003</v>
      </c>
      <c r="F130" s="169">
        <f>SUM(H130:M130)</f>
        <v>30714.5</v>
      </c>
      <c r="G130" s="183">
        <f t="shared" ref="G130:G154" si="13">(H130+I130+J130+K130+L130)/F130</f>
        <v>0.5</v>
      </c>
      <c r="H130" s="185">
        <v>13053.66</v>
      </c>
      <c r="I130" s="169">
        <v>0</v>
      </c>
      <c r="J130" s="185">
        <v>2303.59</v>
      </c>
      <c r="K130" s="169">
        <v>0</v>
      </c>
      <c r="L130" s="169">
        <v>0</v>
      </c>
      <c r="M130" s="169">
        <v>15357.25</v>
      </c>
      <c r="N130" s="35"/>
      <c r="O130" s="168" t="s">
        <v>721</v>
      </c>
      <c r="P130" s="168" t="s">
        <v>728</v>
      </c>
      <c r="Q130" s="168"/>
      <c r="R130" s="168" t="s">
        <v>735</v>
      </c>
      <c r="S130" s="168" t="s">
        <v>839</v>
      </c>
      <c r="T130" s="163"/>
      <c r="U130" s="163"/>
      <c r="V130" s="184"/>
      <c r="W130" s="14"/>
    </row>
    <row r="131" spans="1:23" s="13" customFormat="1" ht="30" customHeight="1">
      <c r="A131" s="410" t="s">
        <v>537</v>
      </c>
      <c r="B131" s="381" t="s">
        <v>349</v>
      </c>
      <c r="C131" s="168" t="s">
        <v>350</v>
      </c>
      <c r="D131" s="94" t="s">
        <v>348</v>
      </c>
      <c r="E131" s="169">
        <v>80743.100000000006</v>
      </c>
      <c r="F131" s="169">
        <f t="shared" ref="F131:F193" si="14">SUM(H131:M131)</f>
        <v>80743.099999999991</v>
      </c>
      <c r="G131" s="183">
        <f t="shared" si="13"/>
        <v>0.57558354831558356</v>
      </c>
      <c r="H131" s="185">
        <v>39503.24</v>
      </c>
      <c r="I131" s="169">
        <v>0</v>
      </c>
      <c r="J131" s="185">
        <v>6971.16</v>
      </c>
      <c r="K131" s="169">
        <v>0</v>
      </c>
      <c r="L131" s="169">
        <v>0</v>
      </c>
      <c r="M131" s="169">
        <v>34268.699999999997</v>
      </c>
      <c r="N131" s="35"/>
      <c r="O131" s="168" t="s">
        <v>721</v>
      </c>
      <c r="P131" s="168" t="s">
        <v>728</v>
      </c>
      <c r="Q131" s="168"/>
      <c r="R131" s="168" t="s">
        <v>382</v>
      </c>
      <c r="S131" s="168" t="s">
        <v>840</v>
      </c>
      <c r="T131" s="163"/>
      <c r="U131" s="163"/>
      <c r="V131" s="184"/>
      <c r="W131" s="14"/>
    </row>
    <row r="132" spans="1:23" s="13" customFormat="1" ht="30" customHeight="1">
      <c r="A132" s="410" t="s">
        <v>537</v>
      </c>
      <c r="B132" s="381" t="s">
        <v>351</v>
      </c>
      <c r="C132" s="168" t="s">
        <v>352</v>
      </c>
      <c r="D132" s="94" t="s">
        <v>353</v>
      </c>
      <c r="E132" s="169">
        <v>74041.55</v>
      </c>
      <c r="F132" s="169">
        <f t="shared" si="14"/>
        <v>74041.549999999988</v>
      </c>
      <c r="G132" s="183">
        <f t="shared" si="13"/>
        <v>0.50000006752965065</v>
      </c>
      <c r="H132" s="185">
        <v>31467.66</v>
      </c>
      <c r="I132" s="169">
        <v>0</v>
      </c>
      <c r="J132" s="185">
        <v>5553.12</v>
      </c>
      <c r="K132" s="169">
        <v>0</v>
      </c>
      <c r="L132" s="169">
        <v>0</v>
      </c>
      <c r="M132" s="169">
        <v>37020.769999999997</v>
      </c>
      <c r="N132" s="35"/>
      <c r="O132" s="168" t="s">
        <v>721</v>
      </c>
      <c r="P132" s="168" t="s">
        <v>728</v>
      </c>
      <c r="Q132" s="168"/>
      <c r="R132" s="168" t="s">
        <v>735</v>
      </c>
      <c r="S132" s="168" t="s">
        <v>841</v>
      </c>
      <c r="T132" s="163"/>
      <c r="U132" s="163"/>
      <c r="V132" s="184"/>
      <c r="W132" s="14"/>
    </row>
    <row r="133" spans="1:23" s="13" customFormat="1" ht="27.75" customHeight="1">
      <c r="A133" s="410" t="s">
        <v>537</v>
      </c>
      <c r="B133" s="381" t="s">
        <v>354</v>
      </c>
      <c r="C133" s="168" t="s">
        <v>355</v>
      </c>
      <c r="D133" s="94" t="s">
        <v>356</v>
      </c>
      <c r="E133" s="169">
        <v>58279.8</v>
      </c>
      <c r="F133" s="169">
        <f t="shared" si="14"/>
        <v>58279.8</v>
      </c>
      <c r="G133" s="183">
        <f t="shared" si="13"/>
        <v>0.57395358254489548</v>
      </c>
      <c r="H133" s="185">
        <v>28432.41</v>
      </c>
      <c r="I133" s="169">
        <v>0</v>
      </c>
      <c r="J133" s="185">
        <v>5017.49</v>
      </c>
      <c r="K133" s="169">
        <v>0</v>
      </c>
      <c r="L133" s="169">
        <v>0</v>
      </c>
      <c r="M133" s="169">
        <v>24829.9</v>
      </c>
      <c r="N133" s="35"/>
      <c r="O133" s="168" t="s">
        <v>721</v>
      </c>
      <c r="P133" s="168" t="s">
        <v>728</v>
      </c>
      <c r="Q133" s="168"/>
      <c r="R133" s="168" t="s">
        <v>735</v>
      </c>
      <c r="S133" s="168" t="s">
        <v>842</v>
      </c>
      <c r="T133" s="163"/>
      <c r="U133" s="163"/>
      <c r="V133" s="184"/>
      <c r="W133" s="14"/>
    </row>
    <row r="134" spans="1:23" s="13" customFormat="1" ht="27.75" customHeight="1">
      <c r="A134" s="410" t="s">
        <v>537</v>
      </c>
      <c r="B134" s="381" t="s">
        <v>357</v>
      </c>
      <c r="C134" s="168" t="s">
        <v>358</v>
      </c>
      <c r="D134" s="94" t="s">
        <v>333</v>
      </c>
      <c r="E134" s="169">
        <v>66002.25</v>
      </c>
      <c r="F134" s="169">
        <f t="shared" si="14"/>
        <v>66002.25</v>
      </c>
      <c r="G134" s="183">
        <f t="shared" si="13"/>
        <v>0.56757277214034374</v>
      </c>
      <c r="H134" s="185">
        <v>31841.91</v>
      </c>
      <c r="I134" s="169">
        <v>0</v>
      </c>
      <c r="J134" s="185">
        <v>5619.17</v>
      </c>
      <c r="K134" s="169">
        <v>0</v>
      </c>
      <c r="L134" s="169">
        <v>0</v>
      </c>
      <c r="M134" s="169">
        <v>28541.17</v>
      </c>
      <c r="N134" s="35"/>
      <c r="O134" s="168" t="s">
        <v>721</v>
      </c>
      <c r="P134" s="168" t="s">
        <v>728</v>
      </c>
      <c r="Q134" s="168"/>
      <c r="R134" s="168" t="s">
        <v>735</v>
      </c>
      <c r="S134" s="168" t="s">
        <v>843</v>
      </c>
      <c r="T134" s="163"/>
      <c r="U134" s="163"/>
      <c r="V134" s="184"/>
      <c r="W134" s="14"/>
    </row>
    <row r="135" spans="1:23" s="13" customFormat="1" ht="27.75" customHeight="1">
      <c r="A135" s="410" t="s">
        <v>537</v>
      </c>
      <c r="B135" s="381" t="s">
        <v>359</v>
      </c>
      <c r="C135" s="168" t="s">
        <v>360</v>
      </c>
      <c r="D135" s="94" t="s">
        <v>76</v>
      </c>
      <c r="E135" s="169">
        <v>28182</v>
      </c>
      <c r="F135" s="169">
        <f t="shared" si="14"/>
        <v>28182</v>
      </c>
      <c r="G135" s="183">
        <f t="shared" si="13"/>
        <v>0.65</v>
      </c>
      <c r="H135" s="185">
        <v>15570.55</v>
      </c>
      <c r="I135" s="169">
        <v>0</v>
      </c>
      <c r="J135" s="185">
        <v>2747.75</v>
      </c>
      <c r="K135" s="169">
        <v>0</v>
      </c>
      <c r="L135" s="169">
        <v>0</v>
      </c>
      <c r="M135" s="169">
        <v>9863.7000000000007</v>
      </c>
      <c r="N135" s="35"/>
      <c r="O135" s="168" t="s">
        <v>721</v>
      </c>
      <c r="P135" s="168" t="s">
        <v>728</v>
      </c>
      <c r="Q135" s="168"/>
      <c r="R135" s="168" t="s">
        <v>735</v>
      </c>
      <c r="S135" s="168" t="s">
        <v>844</v>
      </c>
      <c r="T135" s="163"/>
      <c r="U135" s="163"/>
      <c r="V135" s="184"/>
      <c r="W135" s="14"/>
    </row>
    <row r="136" spans="1:23" s="13" customFormat="1" ht="27.75" customHeight="1">
      <c r="A136" s="410" t="s">
        <v>537</v>
      </c>
      <c r="B136" s="381" t="s">
        <v>361</v>
      </c>
      <c r="C136" s="168" t="s">
        <v>362</v>
      </c>
      <c r="D136" s="94" t="s">
        <v>282</v>
      </c>
      <c r="E136" s="169">
        <v>106455</v>
      </c>
      <c r="F136" s="169">
        <f t="shared" si="14"/>
        <v>75725.5</v>
      </c>
      <c r="G136" s="183">
        <f t="shared" si="13"/>
        <v>0.69186641223894196</v>
      </c>
      <c r="H136" s="185">
        <v>44533.14</v>
      </c>
      <c r="I136" s="169">
        <v>0</v>
      </c>
      <c r="J136" s="185">
        <v>7858.79</v>
      </c>
      <c r="K136" s="169">
        <v>0</v>
      </c>
      <c r="L136" s="169">
        <v>0</v>
      </c>
      <c r="M136" s="169">
        <v>23333.57</v>
      </c>
      <c r="N136" s="35"/>
      <c r="O136" s="168" t="s">
        <v>721</v>
      </c>
      <c r="P136" s="168" t="s">
        <v>728</v>
      </c>
      <c r="Q136" s="168"/>
      <c r="R136" s="168" t="s">
        <v>735</v>
      </c>
      <c r="S136" s="168" t="s">
        <v>845</v>
      </c>
      <c r="T136" s="163"/>
      <c r="U136" s="163"/>
      <c r="V136" s="184"/>
      <c r="W136" s="14"/>
    </row>
    <row r="137" spans="1:23" s="13" customFormat="1" ht="27.75" customHeight="1">
      <c r="A137" s="410" t="s">
        <v>537</v>
      </c>
      <c r="B137" s="381" t="s">
        <v>385</v>
      </c>
      <c r="C137" s="168" t="s">
        <v>386</v>
      </c>
      <c r="D137" s="94" t="s">
        <v>221</v>
      </c>
      <c r="E137" s="169">
        <v>103617.15</v>
      </c>
      <c r="F137" s="169">
        <f t="shared" si="14"/>
        <v>47948.36</v>
      </c>
      <c r="G137" s="183">
        <f t="shared" si="13"/>
        <v>0.74999999999999989</v>
      </c>
      <c r="H137" s="185">
        <v>27966.07</v>
      </c>
      <c r="I137" s="169">
        <v>0</v>
      </c>
      <c r="J137" s="185">
        <v>7995.2</v>
      </c>
      <c r="K137" s="169">
        <v>0</v>
      </c>
      <c r="L137" s="169">
        <v>0</v>
      </c>
      <c r="M137" s="169">
        <v>11987.09</v>
      </c>
      <c r="N137" s="35"/>
      <c r="O137" s="168" t="s">
        <v>735</v>
      </c>
      <c r="P137" s="168" t="s">
        <v>880</v>
      </c>
      <c r="Q137" s="168"/>
      <c r="R137" s="168" t="s">
        <v>796</v>
      </c>
      <c r="S137" s="163" t="s">
        <v>846</v>
      </c>
      <c r="T137" s="163"/>
      <c r="U137" s="163"/>
      <c r="V137" s="184"/>
      <c r="W137" s="14"/>
    </row>
    <row r="138" spans="1:23" s="13" customFormat="1" ht="27.75" customHeight="1">
      <c r="A138" s="410" t="s">
        <v>537</v>
      </c>
      <c r="B138" s="381" t="s">
        <v>387</v>
      </c>
      <c r="C138" s="168" t="s">
        <v>388</v>
      </c>
      <c r="D138" s="94" t="s">
        <v>389</v>
      </c>
      <c r="E138" s="169">
        <v>10037.01</v>
      </c>
      <c r="F138" s="169">
        <f t="shared" si="14"/>
        <v>3300</v>
      </c>
      <c r="G138" s="183">
        <f t="shared" si="13"/>
        <v>0.65</v>
      </c>
      <c r="H138" s="185">
        <v>1823.25</v>
      </c>
      <c r="I138" s="169">
        <v>0</v>
      </c>
      <c r="J138" s="185">
        <v>321.75</v>
      </c>
      <c r="K138" s="169">
        <v>0</v>
      </c>
      <c r="L138" s="169">
        <v>0</v>
      </c>
      <c r="M138" s="169">
        <v>1155</v>
      </c>
      <c r="N138" s="35"/>
      <c r="O138" s="168" t="s">
        <v>735</v>
      </c>
      <c r="P138" s="168" t="s">
        <v>880</v>
      </c>
      <c r="Q138" s="168"/>
      <c r="R138" s="168" t="s">
        <v>796</v>
      </c>
      <c r="S138" s="163" t="s">
        <v>847</v>
      </c>
      <c r="T138" s="163"/>
      <c r="U138" s="163"/>
      <c r="V138" s="184"/>
      <c r="W138" s="14"/>
    </row>
    <row r="139" spans="1:23" s="13" customFormat="1" ht="27.75" customHeight="1">
      <c r="A139" s="410" t="s">
        <v>537</v>
      </c>
      <c r="B139" s="381" t="s">
        <v>390</v>
      </c>
      <c r="C139" s="168" t="s">
        <v>391</v>
      </c>
      <c r="D139" s="94" t="s">
        <v>392</v>
      </c>
      <c r="E139" s="169">
        <v>9100</v>
      </c>
      <c r="F139" s="169">
        <f t="shared" si="14"/>
        <v>6237</v>
      </c>
      <c r="G139" s="183">
        <f t="shared" si="13"/>
        <v>0.65</v>
      </c>
      <c r="H139" s="185">
        <v>3445.94</v>
      </c>
      <c r="I139" s="169">
        <v>0</v>
      </c>
      <c r="J139" s="185">
        <v>608.11</v>
      </c>
      <c r="K139" s="169">
        <v>0</v>
      </c>
      <c r="L139" s="169">
        <v>0</v>
      </c>
      <c r="M139" s="169">
        <v>2182.9499999999998</v>
      </c>
      <c r="N139" s="35"/>
      <c r="O139" s="168" t="s">
        <v>735</v>
      </c>
      <c r="P139" s="168" t="s">
        <v>880</v>
      </c>
      <c r="Q139" s="168"/>
      <c r="R139" s="168" t="s">
        <v>796</v>
      </c>
      <c r="S139" s="163" t="s">
        <v>848</v>
      </c>
      <c r="T139" s="163"/>
      <c r="U139" s="163"/>
      <c r="V139" s="184"/>
      <c r="W139" s="14"/>
    </row>
    <row r="140" spans="1:23" s="13" customFormat="1" ht="27.75" customHeight="1">
      <c r="A140" s="410" t="s">
        <v>537</v>
      </c>
      <c r="B140" s="381" t="s">
        <v>393</v>
      </c>
      <c r="C140" s="168" t="s">
        <v>394</v>
      </c>
      <c r="D140" s="94" t="s">
        <v>395</v>
      </c>
      <c r="E140" s="169">
        <v>50990</v>
      </c>
      <c r="F140" s="169">
        <f t="shared" si="14"/>
        <v>50990</v>
      </c>
      <c r="G140" s="183">
        <f t="shared" si="13"/>
        <v>0.75</v>
      </c>
      <c r="H140" s="185">
        <v>28822.09</v>
      </c>
      <c r="I140" s="169">
        <v>0</v>
      </c>
      <c r="J140" s="185">
        <v>9420.41</v>
      </c>
      <c r="K140" s="169">
        <v>0</v>
      </c>
      <c r="L140" s="169">
        <v>0</v>
      </c>
      <c r="M140" s="169">
        <v>12747.5</v>
      </c>
      <c r="N140" s="35"/>
      <c r="O140" s="168" t="s">
        <v>735</v>
      </c>
      <c r="P140" s="168" t="s">
        <v>880</v>
      </c>
      <c r="Q140" s="168"/>
      <c r="R140" s="168" t="s">
        <v>796</v>
      </c>
      <c r="S140" s="163" t="s">
        <v>849</v>
      </c>
      <c r="T140" s="163"/>
      <c r="U140" s="163"/>
      <c r="V140" s="184"/>
      <c r="W140" s="14"/>
    </row>
    <row r="141" spans="1:23" s="13" customFormat="1" ht="27.75" customHeight="1">
      <c r="A141" s="410" t="s">
        <v>537</v>
      </c>
      <c r="B141" s="381" t="s">
        <v>399</v>
      </c>
      <c r="C141" s="168" t="s">
        <v>400</v>
      </c>
      <c r="D141" s="94" t="s">
        <v>401</v>
      </c>
      <c r="E141" s="169">
        <v>145500</v>
      </c>
      <c r="F141" s="169">
        <f t="shared" si="14"/>
        <v>81000</v>
      </c>
      <c r="G141" s="183">
        <f t="shared" si="13"/>
        <v>0.75</v>
      </c>
      <c r="H141" s="185">
        <v>47158</v>
      </c>
      <c r="I141" s="169">
        <v>8322</v>
      </c>
      <c r="J141" s="185">
        <v>5270</v>
      </c>
      <c r="K141" s="169">
        <v>0</v>
      </c>
      <c r="L141" s="169">
        <v>0</v>
      </c>
      <c r="M141" s="169">
        <v>20250</v>
      </c>
      <c r="N141" s="35"/>
      <c r="O141" s="168" t="s">
        <v>717</v>
      </c>
      <c r="P141" s="195">
        <v>42920</v>
      </c>
      <c r="Q141" s="168"/>
      <c r="R141" s="195">
        <v>42937</v>
      </c>
      <c r="S141" s="163" t="s">
        <v>771</v>
      </c>
      <c r="T141" s="163"/>
      <c r="U141" s="163"/>
      <c r="V141" s="184"/>
      <c r="W141" s="14"/>
    </row>
    <row r="142" spans="1:23" s="13" customFormat="1" ht="27.75" customHeight="1">
      <c r="A142" s="410" t="s">
        <v>537</v>
      </c>
      <c r="B142" s="381" t="s">
        <v>402</v>
      </c>
      <c r="C142" s="168" t="s">
        <v>403</v>
      </c>
      <c r="D142" s="94" t="s">
        <v>404</v>
      </c>
      <c r="E142" s="169">
        <v>67900</v>
      </c>
      <c r="F142" s="169">
        <f t="shared" si="14"/>
        <v>37200</v>
      </c>
      <c r="G142" s="183">
        <f t="shared" si="13"/>
        <v>0.67016129032258065</v>
      </c>
      <c r="H142" s="185">
        <v>21190.5</v>
      </c>
      <c r="I142" s="169">
        <v>0</v>
      </c>
      <c r="J142" s="185">
        <v>3739.5</v>
      </c>
      <c r="K142" s="169">
        <v>0</v>
      </c>
      <c r="L142" s="169">
        <v>0</v>
      </c>
      <c r="M142" s="169">
        <v>12270</v>
      </c>
      <c r="N142" s="35"/>
      <c r="O142" s="168" t="s">
        <v>717</v>
      </c>
      <c r="P142" s="195">
        <v>42920</v>
      </c>
      <c r="Q142" s="168"/>
      <c r="R142" s="195">
        <v>42937</v>
      </c>
      <c r="S142" s="163" t="s">
        <v>850</v>
      </c>
      <c r="T142" s="163"/>
      <c r="U142" s="163"/>
      <c r="V142" s="184"/>
      <c r="W142" s="14"/>
    </row>
    <row r="143" spans="1:23" s="13" customFormat="1" ht="27.75" customHeight="1">
      <c r="A143" s="558"/>
      <c r="B143" s="381" t="s">
        <v>434</v>
      </c>
      <c r="C143" s="168" t="s">
        <v>414</v>
      </c>
      <c r="D143" s="94" t="s">
        <v>415</v>
      </c>
      <c r="E143" s="169">
        <v>525138.97</v>
      </c>
      <c r="F143" s="169">
        <f t="shared" si="14"/>
        <v>494541.07</v>
      </c>
      <c r="G143" s="183">
        <v>0.75</v>
      </c>
      <c r="H143" s="185">
        <v>304430.43</v>
      </c>
      <c r="I143" s="169">
        <v>53723.02</v>
      </c>
      <c r="J143" s="185">
        <v>12752.35</v>
      </c>
      <c r="K143" s="169">
        <v>0</v>
      </c>
      <c r="L143" s="169">
        <v>0</v>
      </c>
      <c r="M143" s="169">
        <v>123635.27</v>
      </c>
      <c r="N143" s="35"/>
      <c r="O143" s="168" t="s">
        <v>717</v>
      </c>
      <c r="P143" s="168" t="s">
        <v>419</v>
      </c>
      <c r="Q143" s="195">
        <v>42943</v>
      </c>
      <c r="R143" s="195">
        <v>42958</v>
      </c>
      <c r="S143" s="163" t="s">
        <v>772</v>
      </c>
      <c r="T143" s="163"/>
      <c r="U143" s="163"/>
      <c r="V143" s="184"/>
      <c r="W143" s="14"/>
    </row>
    <row r="144" spans="1:23" s="13" customFormat="1" ht="27.75" customHeight="1">
      <c r="A144" s="410" t="s">
        <v>537</v>
      </c>
      <c r="B144" s="381" t="s">
        <v>416</v>
      </c>
      <c r="C144" s="168" t="s">
        <v>417</v>
      </c>
      <c r="D144" s="94" t="s">
        <v>418</v>
      </c>
      <c r="E144" s="169">
        <v>253756.06</v>
      </c>
      <c r="F144" s="169">
        <f t="shared" si="14"/>
        <v>215670.15</v>
      </c>
      <c r="G144" s="183">
        <v>0.75</v>
      </c>
      <c r="H144" s="185">
        <v>127888.62</v>
      </c>
      <c r="I144" s="169">
        <v>0</v>
      </c>
      <c r="J144" s="185">
        <v>33863.99</v>
      </c>
      <c r="K144" s="169">
        <v>0</v>
      </c>
      <c r="L144" s="169">
        <v>0</v>
      </c>
      <c r="M144" s="169">
        <v>53917.54</v>
      </c>
      <c r="N144" s="35"/>
      <c r="O144" s="168" t="s">
        <v>717</v>
      </c>
      <c r="P144" s="168" t="s">
        <v>419</v>
      </c>
      <c r="Q144" s="168" t="s">
        <v>436</v>
      </c>
      <c r="R144" s="195">
        <v>42958</v>
      </c>
      <c r="S144" s="163" t="s">
        <v>851</v>
      </c>
      <c r="T144" s="163"/>
      <c r="U144" s="163"/>
      <c r="V144" s="184"/>
      <c r="W144" s="14"/>
    </row>
    <row r="145" spans="1:23" s="13" customFormat="1" ht="27.75" customHeight="1">
      <c r="A145" s="410" t="s">
        <v>537</v>
      </c>
      <c r="B145" s="381" t="s">
        <v>421</v>
      </c>
      <c r="C145" s="168" t="s">
        <v>422</v>
      </c>
      <c r="D145" s="94" t="s">
        <v>102</v>
      </c>
      <c r="E145" s="169">
        <v>269143</v>
      </c>
      <c r="F145" s="169">
        <f t="shared" si="14"/>
        <v>242385.78</v>
      </c>
      <c r="G145" s="183">
        <v>0.74</v>
      </c>
      <c r="H145" s="185">
        <v>136957.37</v>
      </c>
      <c r="I145" s="169">
        <v>24168.95</v>
      </c>
      <c r="J145" s="185">
        <v>19411.490000000002</v>
      </c>
      <c r="K145" s="169">
        <v>0</v>
      </c>
      <c r="L145" s="169">
        <v>0</v>
      </c>
      <c r="M145" s="169">
        <v>61847.97</v>
      </c>
      <c r="N145" s="35"/>
      <c r="O145" s="168" t="s">
        <v>717</v>
      </c>
      <c r="P145" s="168" t="s">
        <v>419</v>
      </c>
      <c r="Q145" s="168" t="s">
        <v>436</v>
      </c>
      <c r="R145" s="195">
        <v>42958</v>
      </c>
      <c r="S145" s="163" t="s">
        <v>773</v>
      </c>
      <c r="T145" s="163"/>
      <c r="U145" s="163"/>
      <c r="V145" s="184"/>
      <c r="W145" s="14"/>
    </row>
    <row r="146" spans="1:23" s="13" customFormat="1" ht="27.75" customHeight="1">
      <c r="A146" s="558"/>
      <c r="B146" s="381" t="s">
        <v>423</v>
      </c>
      <c r="C146" s="168" t="s">
        <v>424</v>
      </c>
      <c r="D146" s="94" t="s">
        <v>425</v>
      </c>
      <c r="E146" s="169">
        <v>287785.33</v>
      </c>
      <c r="F146" s="169">
        <f t="shared" si="14"/>
        <v>237165.5</v>
      </c>
      <c r="G146" s="183">
        <f>(H146+I146+J146+K146)/F146</f>
        <v>0.75000002108232444</v>
      </c>
      <c r="H146" s="185">
        <v>143382.46</v>
      </c>
      <c r="I146" s="169">
        <v>0</v>
      </c>
      <c r="J146" s="185">
        <v>34491.67</v>
      </c>
      <c r="K146" s="169">
        <v>0</v>
      </c>
      <c r="L146" s="169">
        <v>0</v>
      </c>
      <c r="M146" s="169">
        <v>59291.37</v>
      </c>
      <c r="N146" s="35"/>
      <c r="O146" s="168" t="s">
        <v>717</v>
      </c>
      <c r="P146" s="168" t="s">
        <v>419</v>
      </c>
      <c r="Q146" s="195">
        <v>42943</v>
      </c>
      <c r="R146" s="195">
        <v>42958</v>
      </c>
      <c r="S146" s="163" t="s">
        <v>852</v>
      </c>
      <c r="T146" s="163"/>
      <c r="U146" s="163"/>
      <c r="V146" s="184"/>
      <c r="W146" s="14"/>
    </row>
    <row r="147" spans="1:23" s="13" customFormat="1" ht="27.75" customHeight="1">
      <c r="A147" s="558"/>
      <c r="B147" s="381" t="s">
        <v>426</v>
      </c>
      <c r="C147" s="168" t="s">
        <v>427</v>
      </c>
      <c r="D147" s="94" t="s">
        <v>428</v>
      </c>
      <c r="E147" s="169">
        <v>238550</v>
      </c>
      <c r="F147" s="169">
        <f t="shared" si="14"/>
        <v>223811.95</v>
      </c>
      <c r="G147" s="183">
        <f>(H147+I147+J147+K147)/F147</f>
        <v>0.71018978209161765</v>
      </c>
      <c r="H147" s="185">
        <v>133629.1</v>
      </c>
      <c r="I147" s="169">
        <v>0</v>
      </c>
      <c r="J147" s="185">
        <v>25319.86</v>
      </c>
      <c r="K147" s="169">
        <v>0</v>
      </c>
      <c r="L147" s="169">
        <v>0</v>
      </c>
      <c r="M147" s="169">
        <v>64862.99</v>
      </c>
      <c r="N147" s="35"/>
      <c r="O147" s="168" t="s">
        <v>717</v>
      </c>
      <c r="P147" s="168" t="s">
        <v>419</v>
      </c>
      <c r="Q147" s="195">
        <v>42943</v>
      </c>
      <c r="R147" s="195">
        <v>42958</v>
      </c>
      <c r="S147" s="163" t="s">
        <v>853</v>
      </c>
      <c r="T147" s="163"/>
      <c r="U147" s="163"/>
      <c r="V147" s="184"/>
      <c r="W147" s="14"/>
    </row>
    <row r="148" spans="1:23" s="13" customFormat="1" ht="27.75" customHeight="1">
      <c r="A148" s="410" t="s">
        <v>537</v>
      </c>
      <c r="B148" s="381" t="s">
        <v>431</v>
      </c>
      <c r="C148" s="168" t="s">
        <v>432</v>
      </c>
      <c r="D148" s="94" t="s">
        <v>433</v>
      </c>
      <c r="E148" s="169">
        <v>467835.49</v>
      </c>
      <c r="F148" s="169">
        <f t="shared" si="14"/>
        <v>430080.82</v>
      </c>
      <c r="G148" s="183">
        <v>0.75</v>
      </c>
      <c r="H148" s="185">
        <v>243103.19</v>
      </c>
      <c r="I148" s="169">
        <v>42900.57</v>
      </c>
      <c r="J148" s="185">
        <v>36556.86</v>
      </c>
      <c r="K148" s="169">
        <v>0</v>
      </c>
      <c r="L148" s="169">
        <v>0</v>
      </c>
      <c r="M148" s="169">
        <v>107520.2</v>
      </c>
      <c r="N148" s="35"/>
      <c r="O148" s="168" t="s">
        <v>717</v>
      </c>
      <c r="P148" s="168" t="s">
        <v>419</v>
      </c>
      <c r="Q148" s="168" t="s">
        <v>436</v>
      </c>
      <c r="R148" s="195">
        <v>42958</v>
      </c>
      <c r="S148" s="163" t="s">
        <v>773</v>
      </c>
      <c r="T148" s="163"/>
      <c r="U148" s="163"/>
      <c r="V148" s="184"/>
      <c r="W148" s="14"/>
    </row>
    <row r="149" spans="1:23" s="13" customFormat="1" ht="27.75" customHeight="1">
      <c r="A149" s="558"/>
      <c r="B149" s="381" t="s">
        <v>429</v>
      </c>
      <c r="C149" s="168" t="s">
        <v>430</v>
      </c>
      <c r="D149" s="94" t="s">
        <v>170</v>
      </c>
      <c r="E149" s="169">
        <v>178206.15</v>
      </c>
      <c r="F149" s="169">
        <f t="shared" si="14"/>
        <v>171208.40000000002</v>
      </c>
      <c r="G149" s="183">
        <f>(H149+I149+J149+K149)/F149</f>
        <v>0.54761010557893186</v>
      </c>
      <c r="H149" s="185">
        <v>79692.13</v>
      </c>
      <c r="I149" s="169">
        <v>14063.32</v>
      </c>
      <c r="J149" s="185">
        <v>0</v>
      </c>
      <c r="K149" s="169">
        <v>0</v>
      </c>
      <c r="L149" s="169">
        <v>0</v>
      </c>
      <c r="M149" s="169">
        <v>77452.95</v>
      </c>
      <c r="N149" s="35"/>
      <c r="O149" s="168" t="s">
        <v>717</v>
      </c>
      <c r="P149" s="168" t="s">
        <v>419</v>
      </c>
      <c r="Q149" s="195">
        <v>42943</v>
      </c>
      <c r="R149" s="195">
        <v>42958</v>
      </c>
      <c r="S149" s="163" t="s">
        <v>774</v>
      </c>
      <c r="T149" s="163"/>
      <c r="U149" s="163"/>
      <c r="V149" s="184"/>
      <c r="W149" s="14"/>
    </row>
    <row r="150" spans="1:23" s="13" customFormat="1" ht="27.75" customHeight="1">
      <c r="A150" s="410" t="s">
        <v>537</v>
      </c>
      <c r="B150" s="381" t="s">
        <v>439</v>
      </c>
      <c r="C150" s="168" t="s">
        <v>440</v>
      </c>
      <c r="D150" s="94" t="s">
        <v>441</v>
      </c>
      <c r="E150" s="169">
        <v>104075</v>
      </c>
      <c r="F150" s="169">
        <f t="shared" si="14"/>
        <v>68275</v>
      </c>
      <c r="G150" s="183">
        <f>(H150+I150+J150+K150+L150)/F150</f>
        <v>0.69320761625778105</v>
      </c>
      <c r="H150" s="185">
        <v>40229.43</v>
      </c>
      <c r="I150" s="169">
        <v>0</v>
      </c>
      <c r="J150" s="185">
        <v>7099.32</v>
      </c>
      <c r="K150" s="169">
        <v>0</v>
      </c>
      <c r="L150" s="169">
        <v>0</v>
      </c>
      <c r="M150" s="169">
        <v>20946.25</v>
      </c>
      <c r="N150" s="35"/>
      <c r="O150" s="168" t="s">
        <v>718</v>
      </c>
      <c r="P150" s="195">
        <v>42947</v>
      </c>
      <c r="Q150" s="168"/>
      <c r="R150" s="195">
        <v>42958</v>
      </c>
      <c r="S150" s="163" t="s">
        <v>854</v>
      </c>
      <c r="T150" s="163"/>
      <c r="U150" s="163"/>
      <c r="V150" s="184"/>
      <c r="W150" s="14"/>
    </row>
    <row r="151" spans="1:23" s="25" customFormat="1" ht="27.75" customHeight="1">
      <c r="A151" s="558"/>
      <c r="B151" s="679" t="s">
        <v>442</v>
      </c>
      <c r="C151" s="680" t="s">
        <v>443</v>
      </c>
      <c r="D151" s="94" t="s">
        <v>444</v>
      </c>
      <c r="E151" s="169">
        <v>200500</v>
      </c>
      <c r="F151" s="169">
        <f t="shared" si="14"/>
        <v>92500</v>
      </c>
      <c r="G151" s="183">
        <f>(H151+I151+J151+K151+L151)/F151</f>
        <v>0.75</v>
      </c>
      <c r="H151" s="185">
        <v>52286.05</v>
      </c>
      <c r="I151" s="169">
        <v>9226.9500000000007</v>
      </c>
      <c r="J151" s="185">
        <v>7862</v>
      </c>
      <c r="K151" s="169">
        <v>0</v>
      </c>
      <c r="L151" s="169">
        <v>0</v>
      </c>
      <c r="M151" s="169">
        <v>23125</v>
      </c>
      <c r="N151" s="35"/>
      <c r="O151" s="168" t="s">
        <v>718</v>
      </c>
      <c r="P151" s="168" t="s">
        <v>552</v>
      </c>
      <c r="Q151" s="251">
        <v>43020</v>
      </c>
      <c r="R151" s="228">
        <v>43062</v>
      </c>
      <c r="S151" s="197" t="s">
        <v>1151</v>
      </c>
      <c r="T151" s="197"/>
      <c r="U151" s="197"/>
      <c r="V151" s="94"/>
      <c r="W151" s="229"/>
    </row>
    <row r="152" spans="1:23" s="13" customFormat="1" ht="27.75" customHeight="1">
      <c r="A152" s="678" t="s">
        <v>537</v>
      </c>
      <c r="B152" s="686" t="s">
        <v>445</v>
      </c>
      <c r="C152" s="255" t="s">
        <v>446</v>
      </c>
      <c r="D152" s="373" t="s">
        <v>215</v>
      </c>
      <c r="E152" s="169">
        <v>76524.850000000006</v>
      </c>
      <c r="F152" s="169">
        <f t="shared" si="14"/>
        <v>51495.8</v>
      </c>
      <c r="G152" s="183">
        <f>(H152+I152+J152+K152+L152)/F152</f>
        <v>0.49999999999999994</v>
      </c>
      <c r="H152" s="185">
        <v>21885.71</v>
      </c>
      <c r="I152" s="169">
        <v>3862.19</v>
      </c>
      <c r="J152" s="185">
        <v>0</v>
      </c>
      <c r="K152" s="169">
        <v>0</v>
      </c>
      <c r="L152" s="169">
        <v>0</v>
      </c>
      <c r="M152" s="169">
        <v>25747.9</v>
      </c>
      <c r="N152" s="35"/>
      <c r="O152" s="168" t="s">
        <v>718</v>
      </c>
      <c r="P152" s="195">
        <v>42947</v>
      </c>
      <c r="Q152" s="168"/>
      <c r="R152" s="195">
        <v>42958</v>
      </c>
      <c r="S152" s="163" t="s">
        <v>776</v>
      </c>
      <c r="T152" s="163"/>
      <c r="U152" s="670" t="s">
        <v>1806</v>
      </c>
      <c r="V152" s="184"/>
      <c r="W152" s="14"/>
    </row>
    <row r="153" spans="1:23" s="13" customFormat="1" ht="27.75" customHeight="1">
      <c r="A153" s="410" t="s">
        <v>537</v>
      </c>
      <c r="B153" s="681" t="s">
        <v>449</v>
      </c>
      <c r="C153" s="618" t="s">
        <v>450</v>
      </c>
      <c r="D153" s="94" t="s">
        <v>451</v>
      </c>
      <c r="E153" s="169">
        <v>121706.5</v>
      </c>
      <c r="F153" s="169">
        <f t="shared" si="14"/>
        <v>107506.50000000001</v>
      </c>
      <c r="G153" s="183">
        <f>(H153+I153+J153+K153+L153)/F153</f>
        <v>0.84102105454088816</v>
      </c>
      <c r="H153" s="185">
        <v>70631.490000000005</v>
      </c>
      <c r="I153" s="169">
        <v>12464.39</v>
      </c>
      <c r="J153" s="185">
        <v>7319.35</v>
      </c>
      <c r="K153" s="169">
        <v>0</v>
      </c>
      <c r="L153" s="169">
        <v>0</v>
      </c>
      <c r="M153" s="169">
        <v>17091.27</v>
      </c>
      <c r="N153" s="35"/>
      <c r="O153" s="168" t="s">
        <v>718</v>
      </c>
      <c r="P153" s="195">
        <v>42947</v>
      </c>
      <c r="Q153" s="168"/>
      <c r="R153" s="195">
        <v>42958</v>
      </c>
      <c r="S153" s="163" t="s">
        <v>777</v>
      </c>
      <c r="T153" s="163"/>
      <c r="U153" s="163"/>
      <c r="V153" s="184"/>
      <c r="W153" s="14"/>
    </row>
    <row r="154" spans="1:23" s="13" customFormat="1" ht="27.75" customHeight="1">
      <c r="A154" s="410" t="s">
        <v>537</v>
      </c>
      <c r="B154" s="381" t="s">
        <v>454</v>
      </c>
      <c r="C154" s="212" t="s">
        <v>455</v>
      </c>
      <c r="D154" s="151" t="s">
        <v>456</v>
      </c>
      <c r="E154" s="169">
        <v>44772</v>
      </c>
      <c r="F154" s="169">
        <f t="shared" si="14"/>
        <v>9755</v>
      </c>
      <c r="G154" s="183">
        <f t="shared" si="13"/>
        <v>0.75</v>
      </c>
      <c r="H154" s="185">
        <v>6218.81</v>
      </c>
      <c r="I154" s="169">
        <v>0</v>
      </c>
      <c r="J154" s="185">
        <v>1097.44</v>
      </c>
      <c r="K154" s="169">
        <v>0</v>
      </c>
      <c r="L154" s="169">
        <v>0</v>
      </c>
      <c r="M154" s="169">
        <v>2438.75</v>
      </c>
      <c r="N154" s="35"/>
      <c r="O154" s="168" t="s">
        <v>884</v>
      </c>
      <c r="P154" s="195">
        <v>42992</v>
      </c>
      <c r="Q154" s="168"/>
      <c r="R154" s="195">
        <v>43024</v>
      </c>
      <c r="S154" s="163" t="s">
        <v>1179</v>
      </c>
      <c r="T154" s="163"/>
      <c r="U154" s="163"/>
      <c r="V154" s="184"/>
      <c r="W154" s="14"/>
    </row>
    <row r="155" spans="1:23" s="13" customFormat="1" ht="27.75" customHeight="1">
      <c r="A155" s="410" t="s">
        <v>537</v>
      </c>
      <c r="B155" s="373" t="s">
        <v>457</v>
      </c>
      <c r="C155" s="151" t="s">
        <v>458</v>
      </c>
      <c r="D155" s="151" t="s">
        <v>459</v>
      </c>
      <c r="E155" s="219">
        <v>132374.82999999999</v>
      </c>
      <c r="F155" s="169">
        <f t="shared" si="14"/>
        <v>41822.49</v>
      </c>
      <c r="G155" s="220">
        <f t="shared" ref="G155:G215" si="15">(H155+I155+J155+K155)/F155</f>
        <v>0.68026270076219753</v>
      </c>
      <c r="H155" s="219">
        <v>23372.48</v>
      </c>
      <c r="I155" s="219">
        <v>0</v>
      </c>
      <c r="J155" s="219">
        <v>5077.8</v>
      </c>
      <c r="K155" s="219">
        <v>0</v>
      </c>
      <c r="L155" s="219">
        <v>0</v>
      </c>
      <c r="M155" s="219">
        <v>13372.21</v>
      </c>
      <c r="N155" s="35"/>
      <c r="O155" s="168" t="s">
        <v>884</v>
      </c>
      <c r="P155" s="195">
        <v>42992</v>
      </c>
      <c r="Q155" s="212"/>
      <c r="R155" s="195">
        <v>43024</v>
      </c>
      <c r="S155" s="217" t="s">
        <v>1178</v>
      </c>
      <c r="T155" s="217"/>
      <c r="U155" s="217"/>
      <c r="V155" s="218"/>
      <c r="W155" s="14"/>
    </row>
    <row r="156" spans="1:23" s="13" customFormat="1" ht="27.75" customHeight="1">
      <c r="A156" s="410" t="s">
        <v>537</v>
      </c>
      <c r="B156" s="373" t="s">
        <v>460</v>
      </c>
      <c r="C156" s="151" t="s">
        <v>461</v>
      </c>
      <c r="D156" s="151" t="s">
        <v>462</v>
      </c>
      <c r="E156" s="213">
        <v>119724</v>
      </c>
      <c r="F156" s="169">
        <f t="shared" si="14"/>
        <v>119724</v>
      </c>
      <c r="G156" s="220">
        <f t="shared" si="15"/>
        <v>0.64999999999999991</v>
      </c>
      <c r="H156" s="219">
        <v>66147.509999999995</v>
      </c>
      <c r="I156" s="219">
        <v>0</v>
      </c>
      <c r="J156" s="219">
        <v>11673.09</v>
      </c>
      <c r="K156" s="219">
        <v>0</v>
      </c>
      <c r="L156" s="219">
        <v>0</v>
      </c>
      <c r="M156" s="219">
        <v>41903.4</v>
      </c>
      <c r="N156" s="35"/>
      <c r="O156" s="168" t="s">
        <v>884</v>
      </c>
      <c r="P156" s="195">
        <v>42992</v>
      </c>
      <c r="Q156" s="212"/>
      <c r="R156" s="195">
        <v>43024</v>
      </c>
      <c r="S156" s="217" t="s">
        <v>1177</v>
      </c>
      <c r="T156" s="217"/>
      <c r="U156" s="217"/>
      <c r="V156" s="218"/>
      <c r="W156" s="14"/>
    </row>
    <row r="157" spans="1:23" s="13" customFormat="1" ht="27.75" customHeight="1">
      <c r="A157" s="410" t="s">
        <v>537</v>
      </c>
      <c r="B157" s="373" t="s">
        <v>463</v>
      </c>
      <c r="C157" s="151" t="s">
        <v>464</v>
      </c>
      <c r="D157" s="151" t="s">
        <v>465</v>
      </c>
      <c r="E157" s="213">
        <v>142494</v>
      </c>
      <c r="F157" s="169">
        <f t="shared" si="14"/>
        <v>69777.509999999995</v>
      </c>
      <c r="G157" s="220">
        <f t="shared" si="15"/>
        <v>0.74999996417183701</v>
      </c>
      <c r="H157" s="219">
        <v>44158.03</v>
      </c>
      <c r="I157" s="219">
        <v>0</v>
      </c>
      <c r="J157" s="219">
        <v>8175.1</v>
      </c>
      <c r="K157" s="219">
        <v>0</v>
      </c>
      <c r="L157" s="219">
        <v>0</v>
      </c>
      <c r="M157" s="219">
        <v>17444.38</v>
      </c>
      <c r="N157" s="35"/>
      <c r="O157" s="168" t="s">
        <v>884</v>
      </c>
      <c r="P157" s="195">
        <v>42992</v>
      </c>
      <c r="Q157" s="212"/>
      <c r="R157" s="195">
        <v>43024</v>
      </c>
      <c r="S157" s="217" t="s">
        <v>1176</v>
      </c>
      <c r="T157" s="217"/>
      <c r="U157" s="217"/>
      <c r="V157" s="218"/>
      <c r="W157" s="14"/>
    </row>
    <row r="158" spans="1:23" s="13" customFormat="1" ht="27.75" customHeight="1">
      <c r="A158" s="410" t="s">
        <v>537</v>
      </c>
      <c r="B158" s="382" t="s">
        <v>466</v>
      </c>
      <c r="C158" s="212" t="s">
        <v>467</v>
      </c>
      <c r="D158" s="151" t="s">
        <v>468</v>
      </c>
      <c r="E158" s="213">
        <v>127693.9</v>
      </c>
      <c r="F158" s="169">
        <f t="shared" si="14"/>
        <v>118675.6</v>
      </c>
      <c r="G158" s="220">
        <f t="shared" si="15"/>
        <v>0.49999999999999994</v>
      </c>
      <c r="H158" s="213">
        <v>50437.13</v>
      </c>
      <c r="I158" s="213">
        <v>0</v>
      </c>
      <c r="J158" s="213">
        <v>8900.67</v>
      </c>
      <c r="K158" s="213">
        <v>0</v>
      </c>
      <c r="L158" s="213">
        <v>0</v>
      </c>
      <c r="M158" s="213">
        <v>59337.8</v>
      </c>
      <c r="N158" s="35"/>
      <c r="O158" s="168" t="s">
        <v>884</v>
      </c>
      <c r="P158" s="195">
        <v>42992</v>
      </c>
      <c r="Q158" s="212"/>
      <c r="R158" s="195">
        <v>43024</v>
      </c>
      <c r="S158" s="217" t="s">
        <v>1172</v>
      </c>
      <c r="T158" s="217"/>
      <c r="U158" s="217"/>
      <c r="V158" s="218"/>
      <c r="W158" s="14"/>
    </row>
    <row r="159" spans="1:23" s="13" customFormat="1" ht="27.75" customHeight="1">
      <c r="A159" s="410" t="s">
        <v>537</v>
      </c>
      <c r="B159" s="382" t="s">
        <v>533</v>
      </c>
      <c r="C159" s="212" t="s">
        <v>534</v>
      </c>
      <c r="D159" s="151" t="s">
        <v>535</v>
      </c>
      <c r="E159" s="213">
        <v>51448.55</v>
      </c>
      <c r="F159" s="169">
        <f t="shared" si="14"/>
        <v>45137.950000000004</v>
      </c>
      <c r="G159" s="220">
        <f t="shared" si="15"/>
        <v>0.78766115873671716</v>
      </c>
      <c r="H159" s="213">
        <v>30220.39</v>
      </c>
      <c r="I159" s="213">
        <v>0</v>
      </c>
      <c r="J159" s="213">
        <v>5333.02</v>
      </c>
      <c r="K159" s="213">
        <v>0</v>
      </c>
      <c r="L159" s="213">
        <v>2813.85</v>
      </c>
      <c r="M159" s="213">
        <v>6770.69</v>
      </c>
      <c r="N159" s="35"/>
      <c r="O159" s="251">
        <v>42983</v>
      </c>
      <c r="P159" s="251">
        <v>42999</v>
      </c>
      <c r="Q159" s="212"/>
      <c r="R159" s="212" t="s">
        <v>536</v>
      </c>
      <c r="S159" s="314">
        <v>0</v>
      </c>
      <c r="T159" s="217"/>
      <c r="U159" s="217"/>
      <c r="V159" s="218"/>
      <c r="W159" s="14"/>
    </row>
    <row r="160" spans="1:23" s="13" customFormat="1" ht="27.75" customHeight="1">
      <c r="A160" s="558"/>
      <c r="B160" s="382" t="s">
        <v>481</v>
      </c>
      <c r="C160" s="212" t="s">
        <v>538</v>
      </c>
      <c r="D160" s="151" t="s">
        <v>482</v>
      </c>
      <c r="E160" s="213">
        <v>245236</v>
      </c>
      <c r="F160" s="169">
        <f t="shared" si="14"/>
        <v>211944.89999999997</v>
      </c>
      <c r="G160" s="220">
        <f t="shared" si="15"/>
        <v>0.65806999838165492</v>
      </c>
      <c r="H160" s="213">
        <v>118554.89</v>
      </c>
      <c r="I160" s="213">
        <v>0</v>
      </c>
      <c r="J160" s="213">
        <v>20919.689999999999</v>
      </c>
      <c r="K160" s="213">
        <v>0</v>
      </c>
      <c r="L160" s="213">
        <v>9672.4</v>
      </c>
      <c r="M160" s="213">
        <v>62797.919999999998</v>
      </c>
      <c r="N160" s="35"/>
      <c r="O160" s="212" t="s">
        <v>719</v>
      </c>
      <c r="P160" s="251">
        <v>43006</v>
      </c>
      <c r="Q160" s="251">
        <v>43020</v>
      </c>
      <c r="R160" s="228">
        <v>43069</v>
      </c>
      <c r="S160" s="217"/>
      <c r="T160" s="217"/>
      <c r="U160" s="217"/>
      <c r="V160" s="218"/>
      <c r="W160" s="14"/>
    </row>
    <row r="161" spans="1:23" s="13" customFormat="1" ht="27.75" customHeight="1">
      <c r="A161" s="558"/>
      <c r="B161" s="382" t="s">
        <v>483</v>
      </c>
      <c r="C161" s="212" t="s">
        <v>484</v>
      </c>
      <c r="D161" s="151" t="s">
        <v>485</v>
      </c>
      <c r="E161" s="213">
        <v>618949.25</v>
      </c>
      <c r="F161" s="169">
        <f t="shared" si="14"/>
        <v>592899.58000000007</v>
      </c>
      <c r="G161" s="220">
        <f t="shared" si="15"/>
        <v>0.68409677402706193</v>
      </c>
      <c r="H161" s="213">
        <v>344760.58</v>
      </c>
      <c r="I161" s="213">
        <v>0</v>
      </c>
      <c r="J161" s="213">
        <v>60840.11</v>
      </c>
      <c r="K161" s="213">
        <v>0</v>
      </c>
      <c r="L161" s="213">
        <v>13532</v>
      </c>
      <c r="M161" s="213">
        <v>173766.89</v>
      </c>
      <c r="N161" s="35"/>
      <c r="O161" s="212" t="s">
        <v>719</v>
      </c>
      <c r="P161" s="251">
        <v>43006</v>
      </c>
      <c r="Q161" s="251">
        <v>43020</v>
      </c>
      <c r="R161" s="228">
        <v>43062</v>
      </c>
      <c r="S161" s="217"/>
      <c r="T161" s="217"/>
      <c r="U161" s="217"/>
      <c r="V161" s="218"/>
      <c r="W161" s="14"/>
    </row>
    <row r="162" spans="1:23" s="13" customFormat="1" ht="27.75" customHeight="1">
      <c r="A162" s="558"/>
      <c r="B162" s="382" t="s">
        <v>486</v>
      </c>
      <c r="C162" s="212" t="s">
        <v>487</v>
      </c>
      <c r="D162" s="151" t="s">
        <v>485</v>
      </c>
      <c r="E162" s="213">
        <v>375202.8</v>
      </c>
      <c r="F162" s="169">
        <f t="shared" si="14"/>
        <v>183033.02000000002</v>
      </c>
      <c r="G162" s="220">
        <f t="shared" si="15"/>
        <v>0.78258305523232907</v>
      </c>
      <c r="H162" s="213">
        <v>121752.75</v>
      </c>
      <c r="I162" s="213">
        <v>0</v>
      </c>
      <c r="J162" s="213">
        <v>21485.79</v>
      </c>
      <c r="K162" s="213">
        <v>0</v>
      </c>
      <c r="L162" s="213">
        <v>21485.79</v>
      </c>
      <c r="M162" s="213">
        <v>18308.689999999999</v>
      </c>
      <c r="N162" s="35"/>
      <c r="O162" s="212" t="s">
        <v>719</v>
      </c>
      <c r="P162" s="251">
        <v>43006</v>
      </c>
      <c r="Q162" s="251">
        <v>43020</v>
      </c>
      <c r="R162" s="228">
        <v>43062</v>
      </c>
      <c r="S162" s="217"/>
      <c r="T162" s="217"/>
      <c r="U162" s="217"/>
      <c r="V162" s="218"/>
      <c r="W162" s="14"/>
    </row>
    <row r="163" spans="1:23" s="13" customFormat="1" ht="27.75" customHeight="1">
      <c r="A163" s="558"/>
      <c r="B163" s="382" t="s">
        <v>488</v>
      </c>
      <c r="C163" s="212" t="s">
        <v>489</v>
      </c>
      <c r="D163" s="151" t="s">
        <v>490</v>
      </c>
      <c r="E163" s="213">
        <v>221116.99</v>
      </c>
      <c r="F163" s="169">
        <f t="shared" si="14"/>
        <v>203669.47000000003</v>
      </c>
      <c r="G163" s="220">
        <f t="shared" si="15"/>
        <v>0.60360627442100179</v>
      </c>
      <c r="H163" s="213">
        <v>104495.74</v>
      </c>
      <c r="I163" s="213">
        <v>0</v>
      </c>
      <c r="J163" s="213">
        <v>18440.43</v>
      </c>
      <c r="K163" s="213">
        <v>0</v>
      </c>
      <c r="L163" s="213">
        <v>0</v>
      </c>
      <c r="M163" s="213">
        <v>80733.3</v>
      </c>
      <c r="N163" s="35"/>
      <c r="O163" s="212" t="s">
        <v>719</v>
      </c>
      <c r="P163" s="251">
        <v>43006</v>
      </c>
      <c r="Q163" s="251">
        <v>43020</v>
      </c>
      <c r="R163" s="228">
        <v>43062</v>
      </c>
      <c r="S163" s="217" t="s">
        <v>1153</v>
      </c>
      <c r="T163" s="217"/>
      <c r="U163" s="217"/>
      <c r="V163" s="218"/>
      <c r="W163" s="14"/>
    </row>
    <row r="164" spans="1:23" s="25" customFormat="1" ht="27.75" customHeight="1">
      <c r="A164" s="559"/>
      <c r="B164" s="382" t="s">
        <v>491</v>
      </c>
      <c r="C164" s="212" t="s">
        <v>492</v>
      </c>
      <c r="D164" s="151" t="s">
        <v>506</v>
      </c>
      <c r="E164" s="213">
        <v>187668</v>
      </c>
      <c r="F164" s="169">
        <f t="shared" si="14"/>
        <v>102941.5</v>
      </c>
      <c r="G164" s="220">
        <f t="shared" si="15"/>
        <v>0.73344569488495892</v>
      </c>
      <c r="H164" s="213">
        <v>64176.77</v>
      </c>
      <c r="I164" s="213">
        <v>0</v>
      </c>
      <c r="J164" s="213">
        <v>11325.23</v>
      </c>
      <c r="K164" s="213">
        <v>0</v>
      </c>
      <c r="L164" s="213">
        <v>1704.25</v>
      </c>
      <c r="M164" s="213">
        <v>25735.25</v>
      </c>
      <c r="N164" s="35"/>
      <c r="O164" s="212" t="s">
        <v>719</v>
      </c>
      <c r="P164" s="251">
        <v>43006</v>
      </c>
      <c r="Q164" s="251">
        <v>43020</v>
      </c>
      <c r="R164" s="228">
        <v>43062</v>
      </c>
      <c r="S164" s="228" t="s">
        <v>1152</v>
      </c>
      <c r="T164" s="228"/>
      <c r="U164" s="228"/>
      <c r="V164" s="151"/>
      <c r="W164" s="229"/>
    </row>
    <row r="165" spans="1:23" s="13" customFormat="1" ht="27.75" customHeight="1">
      <c r="A165" s="558"/>
      <c r="B165" s="382" t="s">
        <v>453</v>
      </c>
      <c r="C165" s="212" t="s">
        <v>539</v>
      </c>
      <c r="D165" s="151" t="s">
        <v>318</v>
      </c>
      <c r="E165" s="213">
        <v>155144.04999999999</v>
      </c>
      <c r="F165" s="169">
        <f t="shared" si="14"/>
        <v>104380.1</v>
      </c>
      <c r="G165" s="220">
        <f t="shared" si="15"/>
        <v>0.75000004790185104</v>
      </c>
      <c r="H165" s="213">
        <v>66542.31</v>
      </c>
      <c r="I165" s="213">
        <v>11742.77</v>
      </c>
      <c r="J165" s="213">
        <v>0</v>
      </c>
      <c r="K165" s="213">
        <v>0</v>
      </c>
      <c r="L165" s="213">
        <v>0</v>
      </c>
      <c r="M165" s="213">
        <v>26095.02</v>
      </c>
      <c r="N165" s="35"/>
      <c r="O165" s="212" t="s">
        <v>719</v>
      </c>
      <c r="P165" s="251">
        <v>43006</v>
      </c>
      <c r="Q165" s="251">
        <v>43020</v>
      </c>
      <c r="R165" s="228">
        <v>43062</v>
      </c>
      <c r="S165" s="217"/>
      <c r="T165" s="217"/>
      <c r="U165" s="217"/>
      <c r="V165" s="218"/>
      <c r="W165" s="14"/>
    </row>
    <row r="166" spans="1:23" s="13" customFormat="1" ht="27.75" customHeight="1">
      <c r="A166" s="558"/>
      <c r="B166" s="382" t="s">
        <v>452</v>
      </c>
      <c r="C166" s="255" t="s">
        <v>397</v>
      </c>
      <c r="D166" s="282" t="s">
        <v>540</v>
      </c>
      <c r="E166" s="256">
        <v>173700</v>
      </c>
      <c r="F166" s="169">
        <f t="shared" si="14"/>
        <v>126511.9</v>
      </c>
      <c r="G166" s="220">
        <f t="shared" si="15"/>
        <v>0.7500000395219738</v>
      </c>
      <c r="H166" s="256">
        <v>80651.34</v>
      </c>
      <c r="I166" s="256">
        <v>0</v>
      </c>
      <c r="J166" s="256">
        <v>14232.59</v>
      </c>
      <c r="K166" s="256">
        <v>0</v>
      </c>
      <c r="L166" s="256">
        <v>0</v>
      </c>
      <c r="M166" s="256">
        <v>31627.97</v>
      </c>
      <c r="N166" s="35"/>
      <c r="O166" s="212" t="s">
        <v>719</v>
      </c>
      <c r="P166" s="251">
        <v>43006</v>
      </c>
      <c r="Q166" s="251">
        <v>43020</v>
      </c>
      <c r="R166" s="228">
        <v>43062</v>
      </c>
      <c r="S166" s="257"/>
      <c r="T166" s="257"/>
      <c r="U166" s="257"/>
      <c r="V166" s="258"/>
      <c r="W166" s="14"/>
    </row>
    <row r="167" spans="1:23" s="13" customFormat="1" ht="27.75" customHeight="1">
      <c r="A167" s="558"/>
      <c r="B167" s="382" t="s">
        <v>398</v>
      </c>
      <c r="C167" s="255" t="s">
        <v>541</v>
      </c>
      <c r="D167" s="282" t="s">
        <v>542</v>
      </c>
      <c r="E167" s="256">
        <v>164415.65</v>
      </c>
      <c r="F167" s="169">
        <f t="shared" si="14"/>
        <v>137685.65000000002</v>
      </c>
      <c r="G167" s="220">
        <f t="shared" si="15"/>
        <v>0.5859959262276061</v>
      </c>
      <c r="H167" s="256">
        <v>68580.740000000005</v>
      </c>
      <c r="I167" s="256">
        <v>0</v>
      </c>
      <c r="J167" s="256">
        <v>12102.49</v>
      </c>
      <c r="K167" s="256">
        <v>0</v>
      </c>
      <c r="L167" s="256">
        <v>0</v>
      </c>
      <c r="M167" s="256">
        <v>57002.42</v>
      </c>
      <c r="N167" s="35"/>
      <c r="O167" s="212" t="s">
        <v>719</v>
      </c>
      <c r="P167" s="251">
        <v>43006</v>
      </c>
      <c r="Q167" s="251">
        <v>43020</v>
      </c>
      <c r="R167" s="228">
        <v>43062</v>
      </c>
      <c r="S167" s="257" t="s">
        <v>841</v>
      </c>
      <c r="T167" s="257"/>
      <c r="U167" s="257"/>
      <c r="V167" s="258"/>
      <c r="W167" s="14"/>
    </row>
    <row r="168" spans="1:23" s="13" customFormat="1" ht="27.75" customHeight="1">
      <c r="A168" s="558"/>
      <c r="B168" s="682" t="s">
        <v>493</v>
      </c>
      <c r="C168" s="255" t="s">
        <v>494</v>
      </c>
      <c r="D168" s="282" t="s">
        <v>543</v>
      </c>
      <c r="E168" s="256">
        <v>212435</v>
      </c>
      <c r="F168" s="169">
        <f t="shared" si="14"/>
        <v>135200</v>
      </c>
      <c r="G168" s="220">
        <f t="shared" si="15"/>
        <v>0.71586168639053249</v>
      </c>
      <c r="H168" s="256">
        <v>82266.820000000007</v>
      </c>
      <c r="I168" s="256">
        <v>0</v>
      </c>
      <c r="J168" s="256">
        <v>14517.68</v>
      </c>
      <c r="K168" s="256">
        <v>0</v>
      </c>
      <c r="L168" s="256">
        <v>4615.5</v>
      </c>
      <c r="M168" s="256">
        <v>33800</v>
      </c>
      <c r="N168" s="35"/>
      <c r="O168" s="212" t="s">
        <v>719</v>
      </c>
      <c r="P168" s="251">
        <v>43006</v>
      </c>
      <c r="Q168" s="251">
        <v>43020</v>
      </c>
      <c r="R168" s="228">
        <v>43062</v>
      </c>
      <c r="S168" s="257" t="s">
        <v>1150</v>
      </c>
      <c r="T168" s="257"/>
      <c r="U168" s="257"/>
      <c r="V168" s="258"/>
      <c r="W168" s="14"/>
    </row>
    <row r="169" spans="1:23" s="13" customFormat="1" ht="27.75" customHeight="1">
      <c r="A169" s="684"/>
      <c r="B169" s="685" t="s">
        <v>445</v>
      </c>
      <c r="C169" s="382" t="s">
        <v>495</v>
      </c>
      <c r="D169" s="282" t="s">
        <v>215</v>
      </c>
      <c r="E169" s="256">
        <v>158953.95000000001</v>
      </c>
      <c r="F169" s="169">
        <f t="shared" si="14"/>
        <v>139653.09999999998</v>
      </c>
      <c r="G169" s="220">
        <f t="shared" si="15"/>
        <v>0.66506794335392483</v>
      </c>
      <c r="H169" s="256">
        <v>78946.98</v>
      </c>
      <c r="I169" s="256">
        <v>0</v>
      </c>
      <c r="J169" s="256">
        <v>13931.82</v>
      </c>
      <c r="K169" s="256">
        <v>0</v>
      </c>
      <c r="L169" s="256">
        <v>0</v>
      </c>
      <c r="M169" s="256">
        <v>46774.3</v>
      </c>
      <c r="N169" s="35"/>
      <c r="O169" s="212" t="s">
        <v>719</v>
      </c>
      <c r="P169" s="251">
        <v>43006</v>
      </c>
      <c r="Q169" s="251">
        <v>43020</v>
      </c>
      <c r="R169" s="228">
        <v>43062</v>
      </c>
      <c r="S169" s="257" t="s">
        <v>1147</v>
      </c>
      <c r="T169" s="257"/>
      <c r="U169" s="257"/>
      <c r="V169" s="258"/>
      <c r="W169" s="14"/>
    </row>
    <row r="170" spans="1:23" s="13" customFormat="1" ht="27.75" customHeight="1">
      <c r="A170" s="558"/>
      <c r="B170" s="683" t="s">
        <v>496</v>
      </c>
      <c r="C170" s="382" t="s">
        <v>544</v>
      </c>
      <c r="D170" s="282" t="s">
        <v>79</v>
      </c>
      <c r="E170" s="256">
        <v>155165.6</v>
      </c>
      <c r="F170" s="169">
        <f t="shared" si="14"/>
        <v>134400.85</v>
      </c>
      <c r="G170" s="220">
        <f t="shared" si="15"/>
        <v>0.75000001860107279</v>
      </c>
      <c r="H170" s="256">
        <v>85680.54</v>
      </c>
      <c r="I170" s="256">
        <v>0</v>
      </c>
      <c r="J170" s="256">
        <v>15120.1</v>
      </c>
      <c r="K170" s="256">
        <v>0</v>
      </c>
      <c r="L170" s="256">
        <v>0</v>
      </c>
      <c r="M170" s="256">
        <v>33600.21</v>
      </c>
      <c r="N170" s="35"/>
      <c r="O170" s="212" t="s">
        <v>719</v>
      </c>
      <c r="P170" s="251">
        <v>43006</v>
      </c>
      <c r="Q170" s="251">
        <v>43020</v>
      </c>
      <c r="R170" s="228">
        <v>43062</v>
      </c>
      <c r="S170" s="257"/>
      <c r="T170" s="257"/>
      <c r="U170" s="257"/>
      <c r="V170" s="258"/>
      <c r="W170" s="14"/>
    </row>
    <row r="171" spans="1:23" s="13" customFormat="1" ht="27.75" customHeight="1">
      <c r="A171" s="558"/>
      <c r="B171" s="382" t="s">
        <v>499</v>
      </c>
      <c r="C171" s="255" t="s">
        <v>546</v>
      </c>
      <c r="D171" s="282" t="s">
        <v>306</v>
      </c>
      <c r="E171" s="256">
        <v>270627.84999999998</v>
      </c>
      <c r="F171" s="169">
        <f t="shared" si="14"/>
        <v>242778.25</v>
      </c>
      <c r="G171" s="220">
        <f t="shared" si="15"/>
        <v>0.66420027329466291</v>
      </c>
      <c r="H171" s="256">
        <v>137065.37</v>
      </c>
      <c r="I171" s="256">
        <v>0</v>
      </c>
      <c r="J171" s="256">
        <v>24188.01</v>
      </c>
      <c r="K171" s="256">
        <v>0</v>
      </c>
      <c r="L171" s="256">
        <v>0</v>
      </c>
      <c r="M171" s="256">
        <v>81524.87</v>
      </c>
      <c r="N171" s="35"/>
      <c r="O171" s="212" t="s">
        <v>719</v>
      </c>
      <c r="P171" s="251">
        <v>43006</v>
      </c>
      <c r="Q171" s="251">
        <v>43020</v>
      </c>
      <c r="R171" s="228">
        <v>43062</v>
      </c>
      <c r="S171" s="257" t="s">
        <v>1149</v>
      </c>
      <c r="T171" s="257"/>
      <c r="U171" s="257"/>
      <c r="V171" s="258"/>
      <c r="W171" s="14"/>
    </row>
    <row r="172" spans="1:23" s="13" customFormat="1" ht="27.75" customHeight="1">
      <c r="A172" s="558"/>
      <c r="B172" s="382" t="s">
        <v>547</v>
      </c>
      <c r="C172" s="255" t="s">
        <v>548</v>
      </c>
      <c r="D172" s="282" t="s">
        <v>549</v>
      </c>
      <c r="E172" s="256">
        <v>272624.61</v>
      </c>
      <c r="F172" s="169">
        <f t="shared" si="14"/>
        <v>162127.04000000001</v>
      </c>
      <c r="G172" s="220">
        <f t="shared" si="15"/>
        <v>0.63749995065597931</v>
      </c>
      <c r="H172" s="256">
        <v>103355.98</v>
      </c>
      <c r="I172" s="256">
        <v>0</v>
      </c>
      <c r="J172" s="256">
        <v>0</v>
      </c>
      <c r="K172" s="256">
        <v>0</v>
      </c>
      <c r="L172" s="256">
        <v>18239.3</v>
      </c>
      <c r="M172" s="256">
        <v>40531.760000000002</v>
      </c>
      <c r="N172" s="35"/>
      <c r="O172" s="212" t="s">
        <v>719</v>
      </c>
      <c r="P172" s="251">
        <v>43006</v>
      </c>
      <c r="Q172" s="251">
        <v>43020</v>
      </c>
      <c r="R172" s="228">
        <v>43069</v>
      </c>
      <c r="S172" s="257" t="s">
        <v>1157</v>
      </c>
      <c r="T172" s="257"/>
      <c r="U172" s="257"/>
      <c r="V172" s="258"/>
      <c r="W172" s="14"/>
    </row>
    <row r="173" spans="1:23" s="13" customFormat="1" ht="27.75" customHeight="1">
      <c r="A173" s="558"/>
      <c r="B173" s="382" t="s">
        <v>553</v>
      </c>
      <c r="C173" s="255" t="s">
        <v>554</v>
      </c>
      <c r="D173" s="282" t="s">
        <v>353</v>
      </c>
      <c r="E173" s="256">
        <v>76339.399999999994</v>
      </c>
      <c r="F173" s="169">
        <f t="shared" si="14"/>
        <v>70838.899999999994</v>
      </c>
      <c r="G173" s="220">
        <f t="shared" si="15"/>
        <v>0.6563646527543483</v>
      </c>
      <c r="H173" s="256">
        <v>39521.72</v>
      </c>
      <c r="I173" s="256">
        <v>0</v>
      </c>
      <c r="J173" s="256">
        <v>6974.43</v>
      </c>
      <c r="K173" s="256">
        <v>0</v>
      </c>
      <c r="L173" s="256">
        <v>0</v>
      </c>
      <c r="M173" s="256">
        <v>24342.75</v>
      </c>
      <c r="N173" s="35"/>
      <c r="O173" s="251">
        <v>42983</v>
      </c>
      <c r="P173" s="251">
        <v>42999</v>
      </c>
      <c r="Q173" s="251" t="s">
        <v>551</v>
      </c>
      <c r="R173" s="228">
        <v>43028</v>
      </c>
      <c r="S173" s="257" t="s">
        <v>1160</v>
      </c>
      <c r="T173" s="257"/>
      <c r="U173" s="257"/>
      <c r="V173" s="258"/>
      <c r="W173" s="14"/>
    </row>
    <row r="174" spans="1:23" s="13" customFormat="1" ht="27.75" customHeight="1">
      <c r="A174" s="410" t="s">
        <v>537</v>
      </c>
      <c r="B174" s="382" t="s">
        <v>555</v>
      </c>
      <c r="C174" s="212" t="s">
        <v>556</v>
      </c>
      <c r="D174" s="151" t="s">
        <v>557</v>
      </c>
      <c r="E174" s="213">
        <v>50514.73</v>
      </c>
      <c r="F174" s="169">
        <f t="shared" si="14"/>
        <v>45760.55</v>
      </c>
      <c r="G174" s="220">
        <f t="shared" si="15"/>
        <v>0.58112894185056774</v>
      </c>
      <c r="H174" s="213">
        <v>22603.86</v>
      </c>
      <c r="I174" s="213">
        <v>0</v>
      </c>
      <c r="J174" s="213">
        <v>3988.92</v>
      </c>
      <c r="K174" s="256">
        <v>0</v>
      </c>
      <c r="L174" s="213">
        <v>0</v>
      </c>
      <c r="M174" s="213">
        <v>19167.77</v>
      </c>
      <c r="N174" s="35"/>
      <c r="O174" s="251">
        <v>42983</v>
      </c>
      <c r="P174" s="251">
        <v>42999</v>
      </c>
      <c r="Q174" s="251"/>
      <c r="R174" s="228">
        <v>43028</v>
      </c>
      <c r="S174" s="217" t="s">
        <v>1159</v>
      </c>
      <c r="T174" s="217"/>
      <c r="U174" s="217"/>
      <c r="V174" s="218"/>
      <c r="W174" s="14"/>
    </row>
    <row r="175" spans="1:23" s="13" customFormat="1" ht="27.75" customHeight="1">
      <c r="A175" s="410" t="s">
        <v>537</v>
      </c>
      <c r="B175" s="382" t="s">
        <v>558</v>
      </c>
      <c r="C175" s="212" t="s">
        <v>559</v>
      </c>
      <c r="D175" s="151" t="s">
        <v>560</v>
      </c>
      <c r="E175" s="213">
        <v>93018.75</v>
      </c>
      <c r="F175" s="169">
        <f t="shared" si="14"/>
        <v>76367</v>
      </c>
      <c r="G175" s="220">
        <f t="shared" si="15"/>
        <v>0.65065473306532928</v>
      </c>
      <c r="H175" s="213">
        <v>42235.26</v>
      </c>
      <c r="I175" s="213">
        <v>0</v>
      </c>
      <c r="J175" s="213">
        <v>7453.29</v>
      </c>
      <c r="K175" s="256">
        <v>0</v>
      </c>
      <c r="L175" s="213">
        <v>0</v>
      </c>
      <c r="M175" s="213">
        <v>26678.45</v>
      </c>
      <c r="N175" s="35"/>
      <c r="O175" s="251">
        <v>42983</v>
      </c>
      <c r="P175" s="251">
        <v>42999</v>
      </c>
      <c r="Q175" s="251"/>
      <c r="R175" s="228">
        <v>43028</v>
      </c>
      <c r="S175" s="217" t="s">
        <v>1171</v>
      </c>
      <c r="T175" s="217"/>
      <c r="U175" s="217"/>
      <c r="V175" s="218"/>
      <c r="W175" s="14"/>
    </row>
    <row r="176" spans="1:23" s="13" customFormat="1" ht="27.75" customHeight="1">
      <c r="A176" s="410" t="s">
        <v>537</v>
      </c>
      <c r="B176" s="382" t="s">
        <v>561</v>
      </c>
      <c r="C176" s="212" t="s">
        <v>562</v>
      </c>
      <c r="D176" s="151" t="s">
        <v>563</v>
      </c>
      <c r="E176" s="213">
        <v>96218.44</v>
      </c>
      <c r="F176" s="169">
        <f t="shared" si="14"/>
        <v>82000</v>
      </c>
      <c r="G176" s="220">
        <f t="shared" si="15"/>
        <v>0.66500000000000004</v>
      </c>
      <c r="H176" s="213">
        <v>46350.5</v>
      </c>
      <c r="I176" s="213">
        <v>0</v>
      </c>
      <c r="J176" s="213">
        <v>8179.5</v>
      </c>
      <c r="K176" s="256">
        <v>0</v>
      </c>
      <c r="L176" s="213">
        <v>6970</v>
      </c>
      <c r="M176" s="213">
        <v>20500</v>
      </c>
      <c r="N176" s="35"/>
      <c r="O176" s="251">
        <v>42983</v>
      </c>
      <c r="P176" s="251">
        <v>42999</v>
      </c>
      <c r="Q176" s="251"/>
      <c r="R176" s="228">
        <v>43028</v>
      </c>
      <c r="S176" s="217" t="s">
        <v>1168</v>
      </c>
      <c r="T176" s="217"/>
      <c r="U176" s="217"/>
      <c r="V176" s="218"/>
      <c r="W176" s="14"/>
    </row>
    <row r="177" spans="1:23" s="13" customFormat="1" ht="27.75" customHeight="1">
      <c r="A177" s="410" t="s">
        <v>537</v>
      </c>
      <c r="B177" s="382" t="s">
        <v>564</v>
      </c>
      <c r="C177" s="212" t="s">
        <v>565</v>
      </c>
      <c r="D177" s="151" t="s">
        <v>563</v>
      </c>
      <c r="E177" s="213">
        <v>99000</v>
      </c>
      <c r="F177" s="169">
        <f t="shared" si="14"/>
        <v>99000</v>
      </c>
      <c r="G177" s="220">
        <f t="shared" si="15"/>
        <v>0.65</v>
      </c>
      <c r="H177" s="213">
        <v>54697.5</v>
      </c>
      <c r="I177" s="213">
        <v>0</v>
      </c>
      <c r="J177" s="213">
        <v>9652.5</v>
      </c>
      <c r="K177" s="256">
        <v>0</v>
      </c>
      <c r="L177" s="213">
        <v>0</v>
      </c>
      <c r="M177" s="213">
        <v>34650</v>
      </c>
      <c r="N177" s="35"/>
      <c r="O177" s="251">
        <v>42983</v>
      </c>
      <c r="P177" s="251">
        <v>42999</v>
      </c>
      <c r="Q177" s="251"/>
      <c r="R177" s="228">
        <v>43028</v>
      </c>
      <c r="S177" s="217" t="s">
        <v>1167</v>
      </c>
      <c r="T177" s="217"/>
      <c r="U177" s="217"/>
      <c r="V177" s="218"/>
      <c r="W177" s="14"/>
    </row>
    <row r="178" spans="1:23" s="13" customFormat="1" ht="27.75" customHeight="1">
      <c r="A178" s="410" t="s">
        <v>537</v>
      </c>
      <c r="B178" s="382" t="s">
        <v>566</v>
      </c>
      <c r="C178" s="212" t="s">
        <v>567</v>
      </c>
      <c r="D178" s="151" t="s">
        <v>568</v>
      </c>
      <c r="E178" s="213">
        <v>51057.75</v>
      </c>
      <c r="F178" s="169">
        <f t="shared" si="14"/>
        <v>40273.75</v>
      </c>
      <c r="G178" s="220">
        <f t="shared" si="15"/>
        <v>0.74464111238710085</v>
      </c>
      <c r="H178" s="213">
        <v>25491.06</v>
      </c>
      <c r="I178" s="213">
        <v>0</v>
      </c>
      <c r="J178" s="213">
        <v>4498.43</v>
      </c>
      <c r="K178" s="256">
        <v>0</v>
      </c>
      <c r="L178" s="213">
        <v>215.82</v>
      </c>
      <c r="M178" s="213">
        <v>10068.44</v>
      </c>
      <c r="N178" s="35"/>
      <c r="O178" s="251">
        <v>42983</v>
      </c>
      <c r="P178" s="251">
        <v>42999</v>
      </c>
      <c r="Q178" s="251"/>
      <c r="R178" s="228">
        <v>43028</v>
      </c>
      <c r="S178" s="217" t="s">
        <v>1170</v>
      </c>
      <c r="T178" s="217"/>
      <c r="U178" s="217"/>
      <c r="V178" s="218"/>
      <c r="W178" s="14"/>
    </row>
    <row r="179" spans="1:23" s="13" customFormat="1" ht="27.75" customHeight="1">
      <c r="A179" s="410" t="s">
        <v>537</v>
      </c>
      <c r="B179" s="382" t="s">
        <v>569</v>
      </c>
      <c r="C179" s="212" t="s">
        <v>570</v>
      </c>
      <c r="D179" s="151" t="s">
        <v>526</v>
      </c>
      <c r="E179" s="213">
        <v>75640.009999999995</v>
      </c>
      <c r="F179" s="169">
        <f t="shared" si="14"/>
        <v>66570.89</v>
      </c>
      <c r="G179" s="220">
        <f t="shared" si="15"/>
        <v>0.50734292421206928</v>
      </c>
      <c r="H179" s="213">
        <v>28708.12</v>
      </c>
      <c r="I179" s="213">
        <v>0</v>
      </c>
      <c r="J179" s="213">
        <v>5066.1499999999996</v>
      </c>
      <c r="K179" s="256">
        <v>0</v>
      </c>
      <c r="L179" s="213">
        <v>9496.81</v>
      </c>
      <c r="M179" s="213">
        <v>23299.81</v>
      </c>
      <c r="N179" s="35"/>
      <c r="O179" s="251">
        <v>42983</v>
      </c>
      <c r="P179" s="251">
        <v>42999</v>
      </c>
      <c r="Q179" s="251"/>
      <c r="R179" s="228">
        <v>43028</v>
      </c>
      <c r="S179" s="217" t="s">
        <v>1161</v>
      </c>
      <c r="T179" s="217"/>
      <c r="U179" s="217"/>
      <c r="V179" s="218"/>
      <c r="W179" s="14"/>
    </row>
    <row r="180" spans="1:23" s="13" customFormat="1" ht="27.75" customHeight="1">
      <c r="A180" s="410" t="s">
        <v>537</v>
      </c>
      <c r="B180" s="382" t="s">
        <v>571</v>
      </c>
      <c r="C180" s="212" t="s">
        <v>572</v>
      </c>
      <c r="D180" s="151" t="s">
        <v>526</v>
      </c>
      <c r="E180" s="213">
        <v>61094.03</v>
      </c>
      <c r="F180" s="169">
        <f t="shared" si="14"/>
        <v>29853.229999999996</v>
      </c>
      <c r="G180" s="220">
        <f t="shared" si="15"/>
        <v>0.6281899814525933</v>
      </c>
      <c r="H180" s="213">
        <v>15940.47</v>
      </c>
      <c r="I180" s="213">
        <v>0</v>
      </c>
      <c r="J180" s="213">
        <v>2813.03</v>
      </c>
      <c r="K180" s="256">
        <v>0</v>
      </c>
      <c r="L180" s="213">
        <v>651.1</v>
      </c>
      <c r="M180" s="213">
        <v>10448.629999999999</v>
      </c>
      <c r="N180" s="35"/>
      <c r="O180" s="251">
        <v>42983</v>
      </c>
      <c r="P180" s="251">
        <v>42999</v>
      </c>
      <c r="Q180" s="251"/>
      <c r="R180" s="228">
        <v>43028</v>
      </c>
      <c r="S180" s="217" t="s">
        <v>1169</v>
      </c>
      <c r="T180" s="217"/>
      <c r="U180" s="217"/>
      <c r="V180" s="218"/>
      <c r="W180" s="14"/>
    </row>
    <row r="181" spans="1:23" s="13" customFormat="1" ht="27.75" customHeight="1">
      <c r="A181" s="410" t="s">
        <v>537</v>
      </c>
      <c r="B181" s="382" t="s">
        <v>573</v>
      </c>
      <c r="C181" s="212" t="s">
        <v>574</v>
      </c>
      <c r="D181" s="151" t="s">
        <v>575</v>
      </c>
      <c r="E181" s="213">
        <v>69750</v>
      </c>
      <c r="F181" s="169">
        <f t="shared" si="14"/>
        <v>69750</v>
      </c>
      <c r="G181" s="220">
        <f t="shared" si="15"/>
        <v>0.75</v>
      </c>
      <c r="H181" s="213">
        <v>44465.62</v>
      </c>
      <c r="I181" s="213">
        <v>0</v>
      </c>
      <c r="J181" s="213">
        <v>7846.88</v>
      </c>
      <c r="K181" s="256">
        <v>0</v>
      </c>
      <c r="L181" s="213">
        <v>0</v>
      </c>
      <c r="M181" s="213">
        <v>17437.5</v>
      </c>
      <c r="N181" s="35"/>
      <c r="O181" s="251">
        <v>42983</v>
      </c>
      <c r="P181" s="251">
        <v>42999</v>
      </c>
      <c r="Q181" s="251"/>
      <c r="R181" s="228">
        <v>43028</v>
      </c>
      <c r="S181" s="217" t="s">
        <v>1166</v>
      </c>
      <c r="T181" s="217"/>
      <c r="U181" s="217"/>
      <c r="V181" s="218"/>
      <c r="W181" s="14"/>
    </row>
    <row r="182" spans="1:23" s="13" customFormat="1" ht="27.75" customHeight="1">
      <c r="A182" s="410" t="s">
        <v>537</v>
      </c>
      <c r="B182" s="382" t="s">
        <v>577</v>
      </c>
      <c r="C182" s="212" t="s">
        <v>578</v>
      </c>
      <c r="D182" s="151" t="s">
        <v>579</v>
      </c>
      <c r="E182" s="213">
        <v>32230</v>
      </c>
      <c r="F182" s="169">
        <f t="shared" si="14"/>
        <v>30700</v>
      </c>
      <c r="G182" s="220">
        <f t="shared" si="15"/>
        <v>0.66409446254071669</v>
      </c>
      <c r="H182" s="213">
        <v>17329.54</v>
      </c>
      <c r="I182" s="213">
        <v>0</v>
      </c>
      <c r="J182" s="213">
        <v>3058.16</v>
      </c>
      <c r="K182" s="256">
        <v>0</v>
      </c>
      <c r="L182" s="213">
        <v>1647.3</v>
      </c>
      <c r="M182" s="213">
        <v>8665</v>
      </c>
      <c r="N182" s="35"/>
      <c r="O182" s="251">
        <v>42983</v>
      </c>
      <c r="P182" s="251">
        <v>42999</v>
      </c>
      <c r="Q182" s="251"/>
      <c r="R182" s="228">
        <v>43028</v>
      </c>
      <c r="S182" s="217" t="s">
        <v>1163</v>
      </c>
      <c r="T182" s="217"/>
      <c r="U182" s="217"/>
      <c r="V182" s="218"/>
      <c r="W182" s="14"/>
    </row>
    <row r="183" spans="1:23" s="13" customFormat="1" ht="27.75" customHeight="1">
      <c r="A183" s="410" t="s">
        <v>537</v>
      </c>
      <c r="B183" s="382" t="s">
        <v>533</v>
      </c>
      <c r="C183" s="212" t="s">
        <v>580</v>
      </c>
      <c r="D183" s="151" t="s">
        <v>535</v>
      </c>
      <c r="E183" s="213">
        <v>51149.35</v>
      </c>
      <c r="F183" s="169">
        <f t="shared" si="14"/>
        <v>45138.75</v>
      </c>
      <c r="G183" s="220">
        <f t="shared" si="15"/>
        <v>0.78766226357619573</v>
      </c>
      <c r="H183" s="213">
        <v>30220.97</v>
      </c>
      <c r="I183" s="213">
        <v>0</v>
      </c>
      <c r="J183" s="213">
        <v>5333.12</v>
      </c>
      <c r="K183" s="256">
        <v>0</v>
      </c>
      <c r="L183" s="213">
        <v>2813.85</v>
      </c>
      <c r="M183" s="213">
        <v>6770.81</v>
      </c>
      <c r="N183" s="35"/>
      <c r="O183" s="251">
        <v>42983</v>
      </c>
      <c r="P183" s="251">
        <v>42999</v>
      </c>
      <c r="Q183" s="251"/>
      <c r="R183" s="228">
        <v>43028</v>
      </c>
      <c r="S183" s="217" t="s">
        <v>1162</v>
      </c>
      <c r="T183" s="217"/>
      <c r="U183" s="217"/>
      <c r="V183" s="218"/>
      <c r="W183" s="14"/>
    </row>
    <row r="184" spans="1:23" s="13" customFormat="1" ht="27.75" customHeight="1">
      <c r="A184" s="410" t="s">
        <v>537</v>
      </c>
      <c r="B184" s="382" t="s">
        <v>581</v>
      </c>
      <c r="C184" s="212" t="s">
        <v>582</v>
      </c>
      <c r="D184" s="151" t="s">
        <v>583</v>
      </c>
      <c r="E184" s="213">
        <v>31828</v>
      </c>
      <c r="F184" s="169">
        <f t="shared" si="14"/>
        <v>31828.000000000004</v>
      </c>
      <c r="G184" s="220">
        <f t="shared" si="15"/>
        <v>0.76865872816388081</v>
      </c>
      <c r="H184" s="213">
        <v>20795.13</v>
      </c>
      <c r="I184" s="213">
        <v>0</v>
      </c>
      <c r="J184" s="213">
        <v>3669.74</v>
      </c>
      <c r="K184" s="256">
        <v>0</v>
      </c>
      <c r="L184" s="213">
        <v>2588.9299999999998</v>
      </c>
      <c r="M184" s="213">
        <v>4774.2</v>
      </c>
      <c r="N184" s="35"/>
      <c r="O184" s="251">
        <v>42983</v>
      </c>
      <c r="P184" s="251">
        <v>42999</v>
      </c>
      <c r="Q184" s="251"/>
      <c r="R184" s="228">
        <v>43028</v>
      </c>
      <c r="S184" s="217" t="s">
        <v>1165</v>
      </c>
      <c r="T184" s="217"/>
      <c r="U184" s="217"/>
      <c r="V184" s="218"/>
      <c r="W184" s="14"/>
    </row>
    <row r="185" spans="1:23" s="13" customFormat="1" ht="27.75" customHeight="1">
      <c r="A185" s="410" t="s">
        <v>537</v>
      </c>
      <c r="B185" s="382" t="s">
        <v>511</v>
      </c>
      <c r="C185" s="212" t="s">
        <v>507</v>
      </c>
      <c r="D185" s="151" t="s">
        <v>508</v>
      </c>
      <c r="E185" s="213">
        <v>4500</v>
      </c>
      <c r="F185" s="169">
        <f t="shared" si="14"/>
        <v>3210</v>
      </c>
      <c r="G185" s="220">
        <f t="shared" si="15"/>
        <v>0.75</v>
      </c>
      <c r="H185" s="213">
        <v>2046.37</v>
      </c>
      <c r="I185" s="213">
        <v>0</v>
      </c>
      <c r="J185" s="213">
        <v>361.13</v>
      </c>
      <c r="K185" s="256">
        <v>0</v>
      </c>
      <c r="L185" s="213">
        <v>0</v>
      </c>
      <c r="M185" s="213">
        <v>802.5</v>
      </c>
      <c r="N185" s="35"/>
      <c r="O185" s="251">
        <v>43025</v>
      </c>
      <c r="P185" s="251">
        <v>43034</v>
      </c>
      <c r="Q185" s="251"/>
      <c r="R185" s="228">
        <v>43081</v>
      </c>
      <c r="S185" s="217" t="s">
        <v>855</v>
      </c>
      <c r="T185" s="217"/>
      <c r="U185" s="217"/>
      <c r="V185" s="218"/>
      <c r="W185" s="14"/>
    </row>
    <row r="186" spans="1:23" s="13" customFormat="1" ht="27.75" customHeight="1">
      <c r="A186" s="410" t="s">
        <v>537</v>
      </c>
      <c r="B186" s="382" t="s">
        <v>512</v>
      </c>
      <c r="C186" s="212" t="s">
        <v>584</v>
      </c>
      <c r="D186" s="151" t="s">
        <v>509</v>
      </c>
      <c r="E186" s="213">
        <v>69329.289999999994</v>
      </c>
      <c r="F186" s="169">
        <f t="shared" si="14"/>
        <v>69329.899999999994</v>
      </c>
      <c r="G186" s="220">
        <f t="shared" si="15"/>
        <v>0.5712268444062375</v>
      </c>
      <c r="H186" s="213">
        <v>33662.629999999997</v>
      </c>
      <c r="I186" s="213">
        <v>0</v>
      </c>
      <c r="J186" s="213">
        <v>5940.47</v>
      </c>
      <c r="K186" s="256">
        <v>0</v>
      </c>
      <c r="L186" s="213">
        <v>1317.5</v>
      </c>
      <c r="M186" s="213">
        <v>28409.3</v>
      </c>
      <c r="N186" s="35"/>
      <c r="O186" s="251">
        <v>43025</v>
      </c>
      <c r="P186" s="251">
        <v>43034</v>
      </c>
      <c r="Q186" s="251"/>
      <c r="R186" s="228">
        <v>43081</v>
      </c>
      <c r="S186" s="217" t="s">
        <v>856</v>
      </c>
      <c r="T186" s="217"/>
      <c r="U186" s="217"/>
      <c r="V186" s="218"/>
      <c r="W186" s="14"/>
    </row>
    <row r="187" spans="1:23" s="13" customFormat="1" ht="27.75" customHeight="1">
      <c r="A187" s="410" t="s">
        <v>537</v>
      </c>
      <c r="B187" s="382" t="s">
        <v>513</v>
      </c>
      <c r="C187" s="212" t="s">
        <v>585</v>
      </c>
      <c r="D187" s="151" t="s">
        <v>348</v>
      </c>
      <c r="E187" s="213">
        <v>84559.43</v>
      </c>
      <c r="F187" s="169">
        <f t="shared" si="14"/>
        <v>84559.43</v>
      </c>
      <c r="G187" s="220">
        <f t="shared" si="15"/>
        <v>0.63214357050420045</v>
      </c>
      <c r="H187" s="213">
        <v>45435.64</v>
      </c>
      <c r="I187" s="213">
        <v>0</v>
      </c>
      <c r="J187" s="213">
        <v>8018.06</v>
      </c>
      <c r="K187" s="256">
        <v>0</v>
      </c>
      <c r="L187" s="213">
        <v>0</v>
      </c>
      <c r="M187" s="213">
        <v>31105.73</v>
      </c>
      <c r="N187" s="35"/>
      <c r="O187" s="251">
        <v>43025</v>
      </c>
      <c r="P187" s="251">
        <v>43034</v>
      </c>
      <c r="Q187" s="251"/>
      <c r="R187" s="228">
        <v>43081</v>
      </c>
      <c r="S187" s="217" t="s">
        <v>857</v>
      </c>
      <c r="T187" s="217"/>
      <c r="U187" s="217"/>
      <c r="V187" s="218"/>
      <c r="W187" s="14"/>
    </row>
    <row r="188" spans="1:23" s="13" customFormat="1" ht="27.75" customHeight="1">
      <c r="A188" s="410" t="s">
        <v>537</v>
      </c>
      <c r="B188" s="382" t="s">
        <v>518</v>
      </c>
      <c r="C188" s="212" t="s">
        <v>519</v>
      </c>
      <c r="D188" s="151" t="s">
        <v>586</v>
      </c>
      <c r="E188" s="213">
        <v>16305</v>
      </c>
      <c r="F188" s="169">
        <f t="shared" si="14"/>
        <v>12843</v>
      </c>
      <c r="G188" s="220">
        <f t="shared" si="15"/>
        <v>0.71392976718835166</v>
      </c>
      <c r="H188" s="213">
        <v>7793.65</v>
      </c>
      <c r="I188" s="213">
        <v>0</v>
      </c>
      <c r="J188" s="213">
        <v>1375.35</v>
      </c>
      <c r="K188" s="256">
        <v>0</v>
      </c>
      <c r="L188" s="213">
        <v>463.25</v>
      </c>
      <c r="M188" s="213">
        <v>3210.75</v>
      </c>
      <c r="N188" s="35"/>
      <c r="O188" s="251">
        <v>43025</v>
      </c>
      <c r="P188" s="251">
        <v>43034</v>
      </c>
      <c r="Q188" s="251"/>
      <c r="R188" s="228">
        <v>43081</v>
      </c>
      <c r="S188" s="217" t="s">
        <v>858</v>
      </c>
      <c r="T188" s="217"/>
      <c r="U188" s="217"/>
      <c r="V188" s="218"/>
      <c r="W188" s="14"/>
    </row>
    <row r="189" spans="1:23" s="13" customFormat="1" ht="27.75" customHeight="1">
      <c r="A189" s="410" t="s">
        <v>537</v>
      </c>
      <c r="B189" s="382" t="s">
        <v>524</v>
      </c>
      <c r="C189" s="212" t="s">
        <v>525</v>
      </c>
      <c r="D189" s="151" t="s">
        <v>587</v>
      </c>
      <c r="E189" s="213">
        <v>10400</v>
      </c>
      <c r="F189" s="169">
        <f t="shared" si="14"/>
        <v>10400</v>
      </c>
      <c r="G189" s="220">
        <f t="shared" si="15"/>
        <v>0.65</v>
      </c>
      <c r="H189" s="213">
        <v>5746</v>
      </c>
      <c r="I189" s="213">
        <v>0</v>
      </c>
      <c r="J189" s="213">
        <v>1014</v>
      </c>
      <c r="K189" s="256">
        <v>0</v>
      </c>
      <c r="L189" s="213">
        <v>0</v>
      </c>
      <c r="M189" s="213">
        <v>3640</v>
      </c>
      <c r="N189" s="35"/>
      <c r="O189" s="251">
        <v>43025</v>
      </c>
      <c r="P189" s="251">
        <v>43034</v>
      </c>
      <c r="Q189" s="251"/>
      <c r="R189" s="228">
        <v>43081</v>
      </c>
      <c r="S189" s="217" t="s">
        <v>859</v>
      </c>
      <c r="T189" s="217"/>
      <c r="U189" s="217"/>
      <c r="V189" s="218"/>
      <c r="W189" s="14"/>
    </row>
    <row r="190" spans="1:23" s="13" customFormat="1" ht="27.75" customHeight="1">
      <c r="A190" s="410" t="s">
        <v>537</v>
      </c>
      <c r="B190" s="382" t="s">
        <v>588</v>
      </c>
      <c r="C190" s="212" t="s">
        <v>589</v>
      </c>
      <c r="D190" s="151" t="s">
        <v>590</v>
      </c>
      <c r="E190" s="213">
        <v>127667.74</v>
      </c>
      <c r="F190" s="169">
        <f t="shared" si="14"/>
        <v>73200</v>
      </c>
      <c r="G190" s="220">
        <f t="shared" si="15"/>
        <v>0.66500000000000004</v>
      </c>
      <c r="H190" s="213">
        <v>41376.300000000003</v>
      </c>
      <c r="I190" s="213">
        <v>0</v>
      </c>
      <c r="J190" s="213">
        <v>7301.7</v>
      </c>
      <c r="K190" s="256">
        <v>0</v>
      </c>
      <c r="L190" s="213">
        <v>6222</v>
      </c>
      <c r="M190" s="213">
        <v>18300</v>
      </c>
      <c r="N190" s="35"/>
      <c r="O190" s="251">
        <v>43025</v>
      </c>
      <c r="P190" s="251">
        <v>43034</v>
      </c>
      <c r="Q190" s="251"/>
      <c r="R190" s="228">
        <v>43081</v>
      </c>
      <c r="S190" s="478"/>
      <c r="T190" s="217"/>
      <c r="U190" s="217"/>
      <c r="V190" s="218"/>
      <c r="W190" s="14"/>
    </row>
    <row r="191" spans="1:23" s="13" customFormat="1" ht="27.75" customHeight="1">
      <c r="A191" s="410" t="s">
        <v>537</v>
      </c>
      <c r="B191" s="382" t="s">
        <v>504</v>
      </c>
      <c r="C191" s="212" t="s">
        <v>623</v>
      </c>
      <c r="D191" s="151" t="s">
        <v>624</v>
      </c>
      <c r="E191" s="213">
        <v>142440</v>
      </c>
      <c r="F191" s="169">
        <f t="shared" si="14"/>
        <v>123130</v>
      </c>
      <c r="G191" s="220">
        <f t="shared" si="15"/>
        <v>0.66747137172094539</v>
      </c>
      <c r="H191" s="213">
        <v>69857.88</v>
      </c>
      <c r="I191" s="213">
        <v>0</v>
      </c>
      <c r="J191" s="213">
        <v>12327.87</v>
      </c>
      <c r="K191" s="256">
        <v>0</v>
      </c>
      <c r="L191" s="213">
        <v>10161.75</v>
      </c>
      <c r="M191" s="213">
        <v>30782.5</v>
      </c>
      <c r="N191" s="35"/>
      <c r="O191" s="251">
        <v>43025</v>
      </c>
      <c r="P191" s="251">
        <v>43048</v>
      </c>
      <c r="Q191" s="251"/>
      <c r="R191" s="228">
        <v>43076</v>
      </c>
      <c r="S191" s="217" t="s">
        <v>860</v>
      </c>
      <c r="T191" s="217"/>
      <c r="U191" s="217"/>
      <c r="V191" s="218"/>
      <c r="W191" s="14"/>
    </row>
    <row r="192" spans="1:23" s="13" customFormat="1" ht="27.75" customHeight="1">
      <c r="A192" s="410" t="s">
        <v>537</v>
      </c>
      <c r="B192" s="382" t="s">
        <v>344</v>
      </c>
      <c r="C192" s="212" t="s">
        <v>625</v>
      </c>
      <c r="D192" s="151" t="s">
        <v>626</v>
      </c>
      <c r="E192" s="213">
        <v>115991.23</v>
      </c>
      <c r="F192" s="169">
        <f t="shared" si="14"/>
        <v>106405.73000000001</v>
      </c>
      <c r="G192" s="220">
        <f t="shared" si="15"/>
        <v>0.81440961873011908</v>
      </c>
      <c r="H192" s="213">
        <v>73659.16</v>
      </c>
      <c r="I192" s="213">
        <v>0</v>
      </c>
      <c r="J192" s="213">
        <v>12998.69</v>
      </c>
      <c r="K192" s="256">
        <v>0</v>
      </c>
      <c r="L192" s="213">
        <v>2408.02</v>
      </c>
      <c r="M192" s="213">
        <v>17339.86</v>
      </c>
      <c r="N192" s="35"/>
      <c r="O192" s="251">
        <v>43025</v>
      </c>
      <c r="P192" s="251">
        <v>43048</v>
      </c>
      <c r="Q192" s="251" t="s">
        <v>1410</v>
      </c>
      <c r="R192" s="228">
        <v>43076</v>
      </c>
      <c r="S192" s="217" t="s">
        <v>861</v>
      </c>
      <c r="T192" s="217"/>
      <c r="U192" s="217"/>
      <c r="V192" s="218"/>
      <c r="W192" s="14"/>
    </row>
    <row r="193" spans="1:23" s="13" customFormat="1" ht="27.75" customHeight="1">
      <c r="A193" s="410" t="s">
        <v>537</v>
      </c>
      <c r="B193" s="382" t="s">
        <v>516</v>
      </c>
      <c r="C193" s="212" t="s">
        <v>591</v>
      </c>
      <c r="D193" s="151" t="s">
        <v>517</v>
      </c>
      <c r="E193" s="213">
        <v>93011.58</v>
      </c>
      <c r="F193" s="169">
        <f t="shared" si="14"/>
        <v>76404</v>
      </c>
      <c r="G193" s="220">
        <f t="shared" si="15"/>
        <v>0.77369313124967276</v>
      </c>
      <c r="H193" s="213">
        <v>50246.26</v>
      </c>
      <c r="I193" s="213">
        <v>8866.99</v>
      </c>
      <c r="J193" s="213">
        <v>0</v>
      </c>
      <c r="K193" s="256">
        <v>0</v>
      </c>
      <c r="L193" s="213">
        <v>5830.15</v>
      </c>
      <c r="M193" s="213">
        <v>11460.6</v>
      </c>
      <c r="N193" s="35"/>
      <c r="O193" s="251">
        <v>43053</v>
      </c>
      <c r="P193" s="251">
        <v>43062</v>
      </c>
      <c r="Q193" s="251"/>
      <c r="R193" s="228">
        <v>43084</v>
      </c>
      <c r="S193" s="217"/>
      <c r="T193" s="217"/>
      <c r="U193" s="217"/>
      <c r="V193" s="218"/>
      <c r="W193" s="14"/>
    </row>
    <row r="194" spans="1:23" s="13" customFormat="1" ht="27.75" customHeight="1">
      <c r="A194" s="410" t="s">
        <v>537</v>
      </c>
      <c r="B194" s="382" t="s">
        <v>592</v>
      </c>
      <c r="C194" s="212" t="s">
        <v>363</v>
      </c>
      <c r="D194" s="151" t="s">
        <v>364</v>
      </c>
      <c r="E194" s="213">
        <v>52990.53</v>
      </c>
      <c r="F194" s="169">
        <f t="shared" ref="F194:F215" si="16">SUM(H194:M194)</f>
        <v>50590.53</v>
      </c>
      <c r="G194" s="220">
        <f t="shared" si="15"/>
        <v>0.75727394039951745</v>
      </c>
      <c r="H194" s="213">
        <v>32564.25</v>
      </c>
      <c r="I194" s="213">
        <v>0</v>
      </c>
      <c r="J194" s="213">
        <v>5746.64</v>
      </c>
      <c r="K194" s="256">
        <v>0</v>
      </c>
      <c r="L194" s="213">
        <v>2930.09</v>
      </c>
      <c r="M194" s="213">
        <v>9349.5499999999993</v>
      </c>
      <c r="N194" s="35"/>
      <c r="O194" s="251">
        <v>43053</v>
      </c>
      <c r="P194" s="251">
        <v>43062</v>
      </c>
      <c r="Q194" s="251"/>
      <c r="R194" s="228">
        <v>43084</v>
      </c>
      <c r="S194" s="217" t="s">
        <v>1138</v>
      </c>
      <c r="T194" s="217"/>
      <c r="U194" s="217"/>
      <c r="V194" s="218"/>
      <c r="W194" s="14"/>
    </row>
    <row r="195" spans="1:23" s="13" customFormat="1" ht="27.75" customHeight="1">
      <c r="A195" s="410" t="s">
        <v>537</v>
      </c>
      <c r="B195" s="382" t="s">
        <v>593</v>
      </c>
      <c r="C195" s="212" t="s">
        <v>594</v>
      </c>
      <c r="D195" s="151" t="s">
        <v>595</v>
      </c>
      <c r="E195" s="213">
        <v>27160.05</v>
      </c>
      <c r="F195" s="169">
        <f t="shared" si="16"/>
        <v>24424.37</v>
      </c>
      <c r="G195" s="220">
        <f t="shared" si="15"/>
        <v>0.78004345659683338</v>
      </c>
      <c r="H195" s="213">
        <v>16194.25</v>
      </c>
      <c r="I195" s="213">
        <v>2857.82</v>
      </c>
      <c r="J195" s="213">
        <v>0</v>
      </c>
      <c r="K195" s="256">
        <v>0</v>
      </c>
      <c r="L195" s="213">
        <v>1708.64</v>
      </c>
      <c r="M195" s="213">
        <v>3663.66</v>
      </c>
      <c r="N195" s="35"/>
      <c r="O195" s="251">
        <v>43053</v>
      </c>
      <c r="P195" s="251">
        <v>43062</v>
      </c>
      <c r="Q195" s="251"/>
      <c r="R195" s="228">
        <v>43084</v>
      </c>
      <c r="S195" s="217" t="s">
        <v>1141</v>
      </c>
      <c r="T195" s="217"/>
      <c r="U195" s="217"/>
      <c r="V195" s="218"/>
      <c r="W195" s="14"/>
    </row>
    <row r="196" spans="1:23" s="13" customFormat="1" ht="27.75" customHeight="1">
      <c r="A196" s="410" t="s">
        <v>537</v>
      </c>
      <c r="B196" s="382" t="s">
        <v>577</v>
      </c>
      <c r="C196" s="212" t="s">
        <v>578</v>
      </c>
      <c r="D196" s="151" t="s">
        <v>579</v>
      </c>
      <c r="E196" s="213">
        <v>32230</v>
      </c>
      <c r="F196" s="169">
        <f t="shared" si="16"/>
        <v>30780</v>
      </c>
      <c r="G196" s="220">
        <f t="shared" si="15"/>
        <v>0.66431773879142297</v>
      </c>
      <c r="H196" s="213">
        <v>17380.54</v>
      </c>
      <c r="I196" s="213">
        <v>0</v>
      </c>
      <c r="J196" s="213">
        <v>3067.16</v>
      </c>
      <c r="K196" s="256">
        <v>0</v>
      </c>
      <c r="L196" s="213">
        <v>1647.3</v>
      </c>
      <c r="M196" s="213">
        <v>8685</v>
      </c>
      <c r="N196" s="35"/>
      <c r="O196" s="251">
        <v>43053</v>
      </c>
      <c r="P196" s="251">
        <v>43062</v>
      </c>
      <c r="Q196" s="251"/>
      <c r="R196" s="228">
        <v>43084</v>
      </c>
      <c r="S196" s="217" t="s">
        <v>1131</v>
      </c>
      <c r="T196" s="217"/>
      <c r="U196" s="217"/>
      <c r="V196" s="218"/>
      <c r="W196" s="14"/>
    </row>
    <row r="197" spans="1:23" s="13" customFormat="1" ht="27.75" customHeight="1">
      <c r="A197" s="410" t="s">
        <v>537</v>
      </c>
      <c r="B197" s="382" t="s">
        <v>293</v>
      </c>
      <c r="C197" s="212" t="s">
        <v>294</v>
      </c>
      <c r="D197" s="151" t="s">
        <v>49</v>
      </c>
      <c r="E197" s="213">
        <v>11952.38</v>
      </c>
      <c r="F197" s="169">
        <f t="shared" si="16"/>
        <v>11758.2</v>
      </c>
      <c r="G197" s="220">
        <f t="shared" si="15"/>
        <v>0.85000510282186048</v>
      </c>
      <c r="H197" s="213">
        <v>8495.35</v>
      </c>
      <c r="I197" s="213">
        <v>0</v>
      </c>
      <c r="J197" s="213">
        <v>1499.18</v>
      </c>
      <c r="K197" s="256">
        <v>0</v>
      </c>
      <c r="L197" s="213">
        <v>0</v>
      </c>
      <c r="M197" s="213">
        <v>1763.67</v>
      </c>
      <c r="N197" s="35"/>
      <c r="O197" s="251">
        <v>43053</v>
      </c>
      <c r="P197" s="251">
        <v>43062</v>
      </c>
      <c r="Q197" s="251"/>
      <c r="R197" s="228">
        <v>43084</v>
      </c>
      <c r="S197" s="217" t="s">
        <v>1142</v>
      </c>
      <c r="T197" s="217"/>
      <c r="U197" s="217"/>
      <c r="V197" s="218"/>
      <c r="W197" s="14"/>
    </row>
    <row r="198" spans="1:23" s="13" customFormat="1" ht="27.75" customHeight="1">
      <c r="A198" s="410" t="s">
        <v>537</v>
      </c>
      <c r="B198" s="382" t="s">
        <v>596</v>
      </c>
      <c r="C198" s="212" t="s">
        <v>597</v>
      </c>
      <c r="D198" s="151" t="s">
        <v>598</v>
      </c>
      <c r="E198" s="213">
        <v>66543.95</v>
      </c>
      <c r="F198" s="169">
        <f t="shared" si="16"/>
        <v>56187.280000000006</v>
      </c>
      <c r="G198" s="220">
        <f t="shared" si="15"/>
        <v>0.80686803134090124</v>
      </c>
      <c r="H198" s="213">
        <v>38535.360000000001</v>
      </c>
      <c r="I198" s="213">
        <v>0</v>
      </c>
      <c r="J198" s="213">
        <v>6800.36</v>
      </c>
      <c r="K198" s="256">
        <v>0</v>
      </c>
      <c r="L198" s="213">
        <v>1556.37</v>
      </c>
      <c r="M198" s="213">
        <v>9295.19</v>
      </c>
      <c r="N198" s="35"/>
      <c r="O198" s="251">
        <v>43053</v>
      </c>
      <c r="P198" s="251">
        <v>43062</v>
      </c>
      <c r="Q198" s="251"/>
      <c r="R198" s="228">
        <v>43084</v>
      </c>
      <c r="S198" s="217" t="s">
        <v>1129</v>
      </c>
      <c r="T198" s="217"/>
      <c r="U198" s="217"/>
      <c r="V198" s="218"/>
      <c r="W198" s="14"/>
    </row>
    <row r="199" spans="1:23" s="13" customFormat="1" ht="27.75" customHeight="1">
      <c r="A199" s="410" t="s">
        <v>537</v>
      </c>
      <c r="B199" s="382" t="s">
        <v>602</v>
      </c>
      <c r="C199" s="212" t="s">
        <v>603</v>
      </c>
      <c r="D199" s="151" t="s">
        <v>604</v>
      </c>
      <c r="E199" s="213">
        <v>22500</v>
      </c>
      <c r="F199" s="169">
        <f t="shared" si="16"/>
        <v>22249.870000000003</v>
      </c>
      <c r="G199" s="220">
        <f t="shared" si="15"/>
        <v>0.4000000898881656</v>
      </c>
      <c r="H199" s="213">
        <v>7564.95</v>
      </c>
      <c r="I199" s="213">
        <v>0</v>
      </c>
      <c r="J199" s="213">
        <v>1335</v>
      </c>
      <c r="K199" s="256">
        <v>0</v>
      </c>
      <c r="L199" s="213">
        <v>7787.45</v>
      </c>
      <c r="M199" s="213">
        <v>5562.47</v>
      </c>
      <c r="N199" s="35"/>
      <c r="O199" s="251">
        <v>43053</v>
      </c>
      <c r="P199" s="251">
        <v>43062</v>
      </c>
      <c r="Q199" s="251"/>
      <c r="R199" s="228">
        <v>43084</v>
      </c>
      <c r="S199" s="217" t="s">
        <v>935</v>
      </c>
      <c r="T199" s="217"/>
      <c r="U199" s="217"/>
      <c r="V199" s="218"/>
      <c r="W199" s="14"/>
    </row>
    <row r="200" spans="1:23" s="13" customFormat="1" ht="27.75" customHeight="1">
      <c r="A200" s="410" t="s">
        <v>537</v>
      </c>
      <c r="B200" s="382" t="s">
        <v>605</v>
      </c>
      <c r="C200" s="212" t="s">
        <v>606</v>
      </c>
      <c r="D200" s="151" t="s">
        <v>607</v>
      </c>
      <c r="E200" s="213">
        <v>12050</v>
      </c>
      <c r="F200" s="169">
        <f t="shared" si="16"/>
        <v>12050</v>
      </c>
      <c r="G200" s="220">
        <f t="shared" si="15"/>
        <v>0.654149377593361</v>
      </c>
      <c r="H200" s="213">
        <v>6700.12</v>
      </c>
      <c r="I200" s="213">
        <v>0</v>
      </c>
      <c r="J200" s="213">
        <v>1182.3800000000001</v>
      </c>
      <c r="K200" s="256">
        <v>0</v>
      </c>
      <c r="L200" s="213">
        <v>0</v>
      </c>
      <c r="M200" s="213">
        <v>4167.5</v>
      </c>
      <c r="N200" s="35"/>
      <c r="O200" s="251">
        <v>43053</v>
      </c>
      <c r="P200" s="251">
        <v>43062</v>
      </c>
      <c r="Q200" s="251"/>
      <c r="R200" s="228">
        <v>43084</v>
      </c>
      <c r="S200" s="217" t="s">
        <v>1130</v>
      </c>
      <c r="T200" s="217"/>
      <c r="U200" s="217"/>
      <c r="V200" s="218"/>
      <c r="W200" s="14"/>
    </row>
    <row r="201" spans="1:23" s="13" customFormat="1" ht="27.75" customHeight="1">
      <c r="A201" s="410" t="s">
        <v>537</v>
      </c>
      <c r="B201" s="382" t="s">
        <v>608</v>
      </c>
      <c r="C201" s="212" t="s">
        <v>606</v>
      </c>
      <c r="D201" s="151" t="s">
        <v>609</v>
      </c>
      <c r="E201" s="213">
        <v>6407</v>
      </c>
      <c r="F201" s="169">
        <f t="shared" si="16"/>
        <v>6407</v>
      </c>
      <c r="G201" s="220">
        <f t="shared" si="15"/>
        <v>0.6578039644139223</v>
      </c>
      <c r="H201" s="213">
        <v>3582.36</v>
      </c>
      <c r="I201" s="213">
        <v>0</v>
      </c>
      <c r="J201" s="213">
        <v>632.19000000000005</v>
      </c>
      <c r="K201" s="256">
        <v>0</v>
      </c>
      <c r="L201" s="213">
        <v>0</v>
      </c>
      <c r="M201" s="213">
        <v>2192.4499999999998</v>
      </c>
      <c r="N201" s="35"/>
      <c r="O201" s="251">
        <v>43053</v>
      </c>
      <c r="P201" s="251">
        <v>43062</v>
      </c>
      <c r="Q201" s="251"/>
      <c r="R201" s="228">
        <v>43084</v>
      </c>
      <c r="S201" s="217" t="s">
        <v>1140</v>
      </c>
      <c r="T201" s="217"/>
      <c r="U201" s="217"/>
      <c r="V201" s="218"/>
      <c r="W201" s="14"/>
    </row>
    <row r="202" spans="1:23" s="13" customFormat="1" ht="27.75" customHeight="1">
      <c r="A202" s="410" t="s">
        <v>537</v>
      </c>
      <c r="B202" s="382" t="s">
        <v>610</v>
      </c>
      <c r="C202" s="212" t="s">
        <v>611</v>
      </c>
      <c r="D202" s="151" t="s">
        <v>586</v>
      </c>
      <c r="E202" s="213">
        <v>121516.3</v>
      </c>
      <c r="F202" s="169">
        <f t="shared" si="16"/>
        <v>121516.30000000002</v>
      </c>
      <c r="G202" s="220">
        <f t="shared" si="15"/>
        <v>0.69021686802511262</v>
      </c>
      <c r="H202" s="213">
        <v>71291.710000000006</v>
      </c>
      <c r="I202" s="213">
        <v>12580.89</v>
      </c>
      <c r="J202" s="213">
        <v>0</v>
      </c>
      <c r="K202" s="256">
        <v>0</v>
      </c>
      <c r="L202" s="213">
        <v>7264.63</v>
      </c>
      <c r="M202" s="213">
        <v>30379.07</v>
      </c>
      <c r="N202" s="35"/>
      <c r="O202" s="251">
        <v>43053</v>
      </c>
      <c r="P202" s="251">
        <v>43062</v>
      </c>
      <c r="Q202" s="251"/>
      <c r="R202" s="228">
        <v>43084</v>
      </c>
      <c r="S202" s="217" t="s">
        <v>1136</v>
      </c>
      <c r="T202" s="217"/>
      <c r="U202" s="217"/>
      <c r="V202" s="218"/>
      <c r="W202" s="14"/>
    </row>
    <row r="203" spans="1:23" s="13" customFormat="1" ht="27.75" customHeight="1">
      <c r="A203" s="410" t="s">
        <v>537</v>
      </c>
      <c r="B203" s="382" t="s">
        <v>612</v>
      </c>
      <c r="C203" s="212" t="s">
        <v>613</v>
      </c>
      <c r="D203" s="151" t="s">
        <v>522</v>
      </c>
      <c r="E203" s="213">
        <v>142552.15</v>
      </c>
      <c r="F203" s="169">
        <f t="shared" si="16"/>
        <v>139052.15</v>
      </c>
      <c r="G203" s="220">
        <f t="shared" si="15"/>
        <v>0.62811765226211891</v>
      </c>
      <c r="H203" s="213">
        <v>74239.94</v>
      </c>
      <c r="I203" s="213">
        <v>0</v>
      </c>
      <c r="J203" s="213">
        <v>13101.17</v>
      </c>
      <c r="K203" s="256">
        <v>0</v>
      </c>
      <c r="L203" s="213">
        <v>16948</v>
      </c>
      <c r="M203" s="213">
        <v>34763.040000000001</v>
      </c>
      <c r="N203" s="35"/>
      <c r="O203" s="251">
        <v>43053</v>
      </c>
      <c r="P203" s="251">
        <v>43062</v>
      </c>
      <c r="Q203" s="251"/>
      <c r="R203" s="228">
        <v>43084</v>
      </c>
      <c r="S203" s="217" t="s">
        <v>1133</v>
      </c>
      <c r="T203" s="217"/>
      <c r="U203" s="217"/>
      <c r="V203" s="218"/>
      <c r="W203" s="14"/>
    </row>
    <row r="204" spans="1:23" s="13" customFormat="1" ht="27.75" customHeight="1">
      <c r="A204" s="410" t="s">
        <v>537</v>
      </c>
      <c r="B204" s="382" t="s">
        <v>134</v>
      </c>
      <c r="C204" s="212" t="s">
        <v>614</v>
      </c>
      <c r="D204" s="151" t="s">
        <v>615</v>
      </c>
      <c r="E204" s="213">
        <v>58999.199999999997</v>
      </c>
      <c r="F204" s="169">
        <f t="shared" si="16"/>
        <v>57893.85</v>
      </c>
      <c r="G204" s="220">
        <f t="shared" si="15"/>
        <v>0.7500000431824797</v>
      </c>
      <c r="H204" s="213">
        <v>36907.33</v>
      </c>
      <c r="I204" s="213">
        <v>0</v>
      </c>
      <c r="J204" s="213">
        <v>6513.06</v>
      </c>
      <c r="K204" s="256">
        <v>0</v>
      </c>
      <c r="L204" s="213">
        <v>0</v>
      </c>
      <c r="M204" s="213">
        <v>14473.46</v>
      </c>
      <c r="N204" s="35"/>
      <c r="O204" s="251">
        <v>43053</v>
      </c>
      <c r="P204" s="251">
        <v>43062</v>
      </c>
      <c r="Q204" s="251"/>
      <c r="R204" s="228">
        <v>43084</v>
      </c>
      <c r="S204" s="217" t="s">
        <v>1134</v>
      </c>
      <c r="T204" s="217"/>
      <c r="U204" s="217"/>
      <c r="V204" s="218"/>
      <c r="W204" s="14"/>
    </row>
    <row r="205" spans="1:23" s="13" customFormat="1" ht="27.75" customHeight="1">
      <c r="A205" s="410" t="s">
        <v>537</v>
      </c>
      <c r="B205" s="382" t="s">
        <v>642</v>
      </c>
      <c r="C205" s="212" t="s">
        <v>616</v>
      </c>
      <c r="D205" s="151" t="s">
        <v>617</v>
      </c>
      <c r="E205" s="213">
        <v>15291.9</v>
      </c>
      <c r="F205" s="169">
        <f t="shared" si="16"/>
        <v>15291.900000000001</v>
      </c>
      <c r="G205" s="220">
        <f t="shared" si="15"/>
        <v>0.5</v>
      </c>
      <c r="H205" s="213">
        <v>6499.05</v>
      </c>
      <c r="I205" s="213">
        <v>0</v>
      </c>
      <c r="J205" s="213">
        <v>1146.9000000000001</v>
      </c>
      <c r="K205" s="256">
        <v>0</v>
      </c>
      <c r="L205" s="213">
        <v>0</v>
      </c>
      <c r="M205" s="213">
        <v>7645.95</v>
      </c>
      <c r="N205" s="35"/>
      <c r="O205" s="251">
        <v>43053</v>
      </c>
      <c r="P205" s="251">
        <v>43062</v>
      </c>
      <c r="Q205" s="251"/>
      <c r="R205" s="228">
        <v>43084</v>
      </c>
      <c r="S205" s="217" t="s">
        <v>1132</v>
      </c>
      <c r="T205" s="217"/>
      <c r="U205" s="217"/>
      <c r="V205" s="218"/>
      <c r="W205" s="14"/>
    </row>
    <row r="206" spans="1:23" s="13" customFormat="1" ht="27.75" customHeight="1">
      <c r="A206" s="558"/>
      <c r="B206" s="382" t="s">
        <v>481</v>
      </c>
      <c r="C206" s="212" t="s">
        <v>630</v>
      </c>
      <c r="D206" s="151" t="s">
        <v>482</v>
      </c>
      <c r="E206" s="213">
        <v>245236</v>
      </c>
      <c r="F206" s="169">
        <f t="shared" si="16"/>
        <v>211934.89999999997</v>
      </c>
      <c r="G206" s="220">
        <f t="shared" si="15"/>
        <v>0.65805386465372151</v>
      </c>
      <c r="H206" s="213">
        <v>118544.89</v>
      </c>
      <c r="I206" s="213">
        <v>0</v>
      </c>
      <c r="J206" s="213">
        <v>20919.689999999999</v>
      </c>
      <c r="K206" s="256">
        <v>0</v>
      </c>
      <c r="L206" s="213">
        <v>9672.4</v>
      </c>
      <c r="M206" s="213">
        <v>62797.919999999998</v>
      </c>
      <c r="N206" s="35"/>
      <c r="O206" s="251">
        <v>42950</v>
      </c>
      <c r="P206" s="251">
        <v>42992</v>
      </c>
      <c r="Q206" s="251">
        <v>43020</v>
      </c>
      <c r="R206" s="228">
        <v>43062</v>
      </c>
      <c r="S206" s="217" t="s">
        <v>1158</v>
      </c>
      <c r="T206" s="217"/>
      <c r="U206" s="217"/>
      <c r="V206" s="218"/>
      <c r="W206" s="14"/>
    </row>
    <row r="207" spans="1:23" s="13" customFormat="1" ht="27.75" customHeight="1">
      <c r="A207" s="558"/>
      <c r="B207" s="382" t="s">
        <v>483</v>
      </c>
      <c r="C207" s="212" t="s">
        <v>484</v>
      </c>
      <c r="D207" s="151" t="s">
        <v>485</v>
      </c>
      <c r="E207" s="213">
        <v>618949.25</v>
      </c>
      <c r="F207" s="169">
        <f t="shared" si="16"/>
        <v>592899.58000000007</v>
      </c>
      <c r="G207" s="220">
        <f t="shared" si="15"/>
        <v>0.68409677402706193</v>
      </c>
      <c r="H207" s="213">
        <v>344760.58</v>
      </c>
      <c r="I207" s="213">
        <v>0</v>
      </c>
      <c r="J207" s="213">
        <v>60840.11</v>
      </c>
      <c r="K207" s="256">
        <v>0</v>
      </c>
      <c r="L207" s="213">
        <v>13532</v>
      </c>
      <c r="M207" s="213">
        <v>173766.89</v>
      </c>
      <c r="N207" s="35"/>
      <c r="O207" s="251">
        <v>42950</v>
      </c>
      <c r="P207" s="251">
        <v>42992</v>
      </c>
      <c r="Q207" s="251">
        <v>43020</v>
      </c>
      <c r="R207" s="228">
        <v>43062</v>
      </c>
      <c r="S207" s="217" t="s">
        <v>1156</v>
      </c>
      <c r="T207" s="217"/>
      <c r="U207" s="217"/>
      <c r="V207" s="218"/>
      <c r="W207" s="14"/>
    </row>
    <row r="208" spans="1:23" s="13" customFormat="1" ht="27.75" customHeight="1">
      <c r="A208" s="558"/>
      <c r="B208" s="382" t="s">
        <v>486</v>
      </c>
      <c r="C208" s="212" t="s">
        <v>487</v>
      </c>
      <c r="D208" s="151" t="s">
        <v>485</v>
      </c>
      <c r="E208" s="213">
        <v>375202.8</v>
      </c>
      <c r="F208" s="169">
        <f t="shared" si="16"/>
        <v>215396.31</v>
      </c>
      <c r="G208" s="220">
        <f t="shared" si="15"/>
        <v>0.66499997144797884</v>
      </c>
      <c r="H208" s="213">
        <v>121752.75</v>
      </c>
      <c r="I208" s="213">
        <v>0</v>
      </c>
      <c r="J208" s="213">
        <v>21485.79</v>
      </c>
      <c r="K208" s="256">
        <v>0</v>
      </c>
      <c r="L208" s="213">
        <v>18308.689999999999</v>
      </c>
      <c r="M208" s="213">
        <v>53849.08</v>
      </c>
      <c r="N208" s="35"/>
      <c r="O208" s="251">
        <v>42950</v>
      </c>
      <c r="P208" s="251">
        <v>42992</v>
      </c>
      <c r="Q208" s="251">
        <v>43020</v>
      </c>
      <c r="R208" s="228">
        <v>43062</v>
      </c>
      <c r="S208" s="217" t="s">
        <v>1154</v>
      </c>
      <c r="T208" s="217"/>
      <c r="U208" s="217"/>
      <c r="V208" s="218"/>
      <c r="W208" s="14"/>
    </row>
    <row r="209" spans="1:23" s="13" customFormat="1" ht="27.75" customHeight="1">
      <c r="A209" s="558"/>
      <c r="B209" s="382" t="s">
        <v>488</v>
      </c>
      <c r="C209" s="212" t="s">
        <v>489</v>
      </c>
      <c r="D209" s="151" t="s">
        <v>490</v>
      </c>
      <c r="E209" s="213">
        <v>221116.99</v>
      </c>
      <c r="F209" s="169">
        <f t="shared" si="16"/>
        <v>203669.47000000003</v>
      </c>
      <c r="G209" s="220">
        <f t="shared" si="15"/>
        <v>0.60360627442100179</v>
      </c>
      <c r="H209" s="213">
        <v>104495.74</v>
      </c>
      <c r="I209" s="213">
        <v>0</v>
      </c>
      <c r="J209" s="213">
        <v>18440.43</v>
      </c>
      <c r="K209" s="256">
        <v>0</v>
      </c>
      <c r="L209" s="213">
        <v>0</v>
      </c>
      <c r="M209" s="213">
        <v>80733.3</v>
      </c>
      <c r="N209" s="35"/>
      <c r="O209" s="251">
        <v>42950</v>
      </c>
      <c r="P209" s="251">
        <v>42992</v>
      </c>
      <c r="Q209" s="251">
        <v>43020</v>
      </c>
      <c r="R209" s="228">
        <v>43062</v>
      </c>
      <c r="S209" s="217"/>
      <c r="T209" s="217"/>
      <c r="U209" s="217"/>
      <c r="V209" s="218"/>
      <c r="W209" s="14"/>
    </row>
    <row r="210" spans="1:23" s="13" customFormat="1" ht="27.75" customHeight="1">
      <c r="A210" s="558"/>
      <c r="B210" s="382" t="s">
        <v>631</v>
      </c>
      <c r="C210" s="212" t="s">
        <v>492</v>
      </c>
      <c r="D210" s="151" t="s">
        <v>506</v>
      </c>
      <c r="E210" s="213">
        <v>187668</v>
      </c>
      <c r="F210" s="169">
        <f t="shared" si="16"/>
        <v>102941</v>
      </c>
      <c r="G210" s="220">
        <f t="shared" si="15"/>
        <v>0.73344440019040036</v>
      </c>
      <c r="H210" s="213">
        <v>64176.27</v>
      </c>
      <c r="I210" s="213">
        <v>0</v>
      </c>
      <c r="J210" s="213">
        <v>11325.23</v>
      </c>
      <c r="K210" s="256">
        <v>0</v>
      </c>
      <c r="L210" s="213">
        <v>1704.25</v>
      </c>
      <c r="M210" s="213">
        <v>25735.25</v>
      </c>
      <c r="N210" s="35"/>
      <c r="O210" s="251">
        <v>42950</v>
      </c>
      <c r="P210" s="251">
        <v>42992</v>
      </c>
      <c r="Q210" s="251">
        <v>43020</v>
      </c>
      <c r="R210" s="228">
        <v>43062</v>
      </c>
      <c r="S210" s="217"/>
      <c r="T210" s="217"/>
      <c r="U210" s="217"/>
      <c r="V210" s="218"/>
      <c r="W210" s="14"/>
    </row>
    <row r="211" spans="1:23" s="13" customFormat="1" ht="27.75" customHeight="1">
      <c r="A211" s="558"/>
      <c r="B211" s="382" t="s">
        <v>453</v>
      </c>
      <c r="C211" s="212" t="s">
        <v>317</v>
      </c>
      <c r="D211" s="151" t="s">
        <v>318</v>
      </c>
      <c r="E211" s="213">
        <v>155144.04999999999</v>
      </c>
      <c r="F211" s="169">
        <f t="shared" si="16"/>
        <v>104380.1</v>
      </c>
      <c r="G211" s="220">
        <f t="shared" si="15"/>
        <v>0.75000004790185104</v>
      </c>
      <c r="H211" s="213">
        <v>66542.31</v>
      </c>
      <c r="I211" s="213">
        <v>11742.77</v>
      </c>
      <c r="J211" s="213">
        <v>0</v>
      </c>
      <c r="K211" s="256">
        <v>0</v>
      </c>
      <c r="L211" s="213">
        <v>0</v>
      </c>
      <c r="M211" s="213">
        <v>26095.02</v>
      </c>
      <c r="N211" s="35"/>
      <c r="O211" s="251">
        <v>42950</v>
      </c>
      <c r="P211" s="251">
        <v>42992</v>
      </c>
      <c r="Q211" s="251">
        <v>43020</v>
      </c>
      <c r="R211" s="228">
        <v>43062</v>
      </c>
      <c r="S211" s="217"/>
      <c r="T211" s="217"/>
      <c r="U211" s="217"/>
      <c r="V211" s="218"/>
      <c r="W211" s="14"/>
    </row>
    <row r="212" spans="1:23" s="13" customFormat="1" ht="27.75" customHeight="1">
      <c r="A212" s="558"/>
      <c r="B212" s="382" t="s">
        <v>452</v>
      </c>
      <c r="C212" s="212" t="s">
        <v>397</v>
      </c>
      <c r="D212" s="151" t="s">
        <v>540</v>
      </c>
      <c r="E212" s="213">
        <v>173700</v>
      </c>
      <c r="F212" s="169">
        <f t="shared" si="16"/>
        <v>126511.9</v>
      </c>
      <c r="G212" s="220">
        <f t="shared" si="15"/>
        <v>0.7500000395219738</v>
      </c>
      <c r="H212" s="213">
        <v>80651.34</v>
      </c>
      <c r="I212" s="213">
        <v>0</v>
      </c>
      <c r="J212" s="213">
        <v>14232.59</v>
      </c>
      <c r="K212" s="256">
        <v>0</v>
      </c>
      <c r="L212" s="213">
        <v>0</v>
      </c>
      <c r="M212" s="213">
        <v>31627.97</v>
      </c>
      <c r="N212" s="35"/>
      <c r="O212" s="251">
        <v>42950</v>
      </c>
      <c r="P212" s="251">
        <v>42992</v>
      </c>
      <c r="Q212" s="251">
        <v>43020</v>
      </c>
      <c r="R212" s="228">
        <v>43062</v>
      </c>
      <c r="S212" s="217" t="s">
        <v>845</v>
      </c>
      <c r="T212" s="217"/>
      <c r="U212" s="217"/>
      <c r="V212" s="218"/>
      <c r="W212" s="14"/>
    </row>
    <row r="213" spans="1:23" s="13" customFormat="1" ht="27.75" customHeight="1">
      <c r="A213" s="410" t="s">
        <v>537</v>
      </c>
      <c r="B213" s="382" t="s">
        <v>442</v>
      </c>
      <c r="C213" s="212" t="s">
        <v>632</v>
      </c>
      <c r="D213" s="151" t="s">
        <v>444</v>
      </c>
      <c r="E213" s="213">
        <v>92500</v>
      </c>
      <c r="F213" s="169">
        <f t="shared" si="16"/>
        <v>92500</v>
      </c>
      <c r="G213" s="220">
        <f t="shared" si="15"/>
        <v>0.75</v>
      </c>
      <c r="H213" s="213">
        <v>52286.05</v>
      </c>
      <c r="I213" s="213">
        <v>9226.9500000000007</v>
      </c>
      <c r="J213" s="213">
        <v>7862</v>
      </c>
      <c r="K213" s="256">
        <v>0</v>
      </c>
      <c r="L213" s="213">
        <v>0</v>
      </c>
      <c r="M213" s="213">
        <v>23125</v>
      </c>
      <c r="N213" s="260">
        <v>42892</v>
      </c>
      <c r="O213" s="251">
        <v>42915</v>
      </c>
      <c r="P213" s="251">
        <v>42947</v>
      </c>
      <c r="Q213" s="251"/>
      <c r="R213" s="228">
        <v>42958</v>
      </c>
      <c r="S213" s="478"/>
      <c r="T213" s="217"/>
      <c r="U213" s="217"/>
      <c r="V213" s="218"/>
      <c r="W213" s="14"/>
    </row>
    <row r="214" spans="1:23" s="13" customFormat="1" ht="27.75" customHeight="1">
      <c r="A214" s="558"/>
      <c r="B214" s="382" t="s">
        <v>447</v>
      </c>
      <c r="C214" s="212" t="s">
        <v>633</v>
      </c>
      <c r="D214" s="151" t="s">
        <v>448</v>
      </c>
      <c r="E214" s="213">
        <v>156867.41</v>
      </c>
      <c r="F214" s="169">
        <f t="shared" si="16"/>
        <v>139833.28999999998</v>
      </c>
      <c r="G214" s="220">
        <f t="shared" si="15"/>
        <v>0.72151538449821218</v>
      </c>
      <c r="H214" s="213">
        <v>80962.05</v>
      </c>
      <c r="I214" s="213">
        <v>0</v>
      </c>
      <c r="J214" s="213">
        <v>19929.82</v>
      </c>
      <c r="K214" s="256">
        <v>0</v>
      </c>
      <c r="L214" s="213">
        <v>0</v>
      </c>
      <c r="M214" s="213">
        <v>38941.42</v>
      </c>
      <c r="N214" s="35"/>
      <c r="O214" s="251">
        <v>42950</v>
      </c>
      <c r="P214" s="251">
        <v>42992</v>
      </c>
      <c r="Q214" s="251">
        <v>43020</v>
      </c>
      <c r="R214" s="228">
        <v>43062</v>
      </c>
      <c r="S214" s="217" t="s">
        <v>840</v>
      </c>
      <c r="T214" s="217"/>
      <c r="U214" s="217"/>
      <c r="V214" s="218"/>
      <c r="W214" s="14"/>
    </row>
    <row r="215" spans="1:23" s="13" customFormat="1" ht="27.75" customHeight="1">
      <c r="A215" s="558"/>
      <c r="B215" s="382" t="s">
        <v>496</v>
      </c>
      <c r="C215" s="212" t="s">
        <v>634</v>
      </c>
      <c r="D215" s="151" t="s">
        <v>79</v>
      </c>
      <c r="E215" s="213">
        <v>155165.6</v>
      </c>
      <c r="F215" s="169">
        <f t="shared" si="16"/>
        <v>134400.85</v>
      </c>
      <c r="G215" s="220">
        <f t="shared" si="15"/>
        <v>0.75000001860107279</v>
      </c>
      <c r="H215" s="213">
        <v>85680.54</v>
      </c>
      <c r="I215" s="213">
        <v>0</v>
      </c>
      <c r="J215" s="213">
        <v>15120.1</v>
      </c>
      <c r="K215" s="256">
        <v>0</v>
      </c>
      <c r="L215" s="213">
        <v>0</v>
      </c>
      <c r="M215" s="213">
        <v>33600.21</v>
      </c>
      <c r="N215" s="35"/>
      <c r="O215" s="251">
        <v>42950</v>
      </c>
      <c r="P215" s="251">
        <v>42992</v>
      </c>
      <c r="Q215" s="251">
        <v>43020</v>
      </c>
      <c r="R215" s="228">
        <v>43062</v>
      </c>
      <c r="S215" s="217" t="s">
        <v>1155</v>
      </c>
      <c r="T215" s="217"/>
      <c r="U215" s="217"/>
      <c r="V215" s="218"/>
      <c r="W215" s="14"/>
    </row>
    <row r="216" spans="1:23" s="25" customFormat="1" ht="80.25" customHeight="1">
      <c r="A216" s="677"/>
      <c r="B216" s="687"/>
      <c r="C216" s="688" t="s">
        <v>1813</v>
      </c>
      <c r="D216" s="574" t="s">
        <v>79</v>
      </c>
      <c r="E216" s="567">
        <v>-233511.78</v>
      </c>
      <c r="F216" s="568">
        <f>SUM(H216:M216)</f>
        <v>-182500</v>
      </c>
      <c r="G216" s="569">
        <f t="shared" ref="G216:G248" si="17">(H216+I216+J216+K216)/F216</f>
        <v>0.7176301369863014</v>
      </c>
      <c r="H216" s="567">
        <v>-111322.37</v>
      </c>
      <c r="I216" s="567">
        <v>0</v>
      </c>
      <c r="J216" s="567">
        <v>-19645.13</v>
      </c>
      <c r="K216" s="256">
        <v>0</v>
      </c>
      <c r="L216" s="567">
        <v>-5907.5</v>
      </c>
      <c r="M216" s="567">
        <v>-45625</v>
      </c>
      <c r="N216" s="35"/>
      <c r="O216" s="251">
        <v>42950</v>
      </c>
      <c r="P216" s="251">
        <v>42992</v>
      </c>
      <c r="Q216" s="251">
        <v>43020</v>
      </c>
      <c r="R216" s="228">
        <v>43062</v>
      </c>
      <c r="S216" s="228"/>
      <c r="T216" s="228"/>
      <c r="U216" s="570" t="s">
        <v>1807</v>
      </c>
      <c r="V216" s="151"/>
      <c r="W216" s="229"/>
    </row>
    <row r="217" spans="1:23" s="13" customFormat="1" ht="27.75" customHeight="1">
      <c r="A217" s="558"/>
      <c r="B217" s="382" t="s">
        <v>547</v>
      </c>
      <c r="C217" s="212" t="s">
        <v>548</v>
      </c>
      <c r="D217" s="151" t="s">
        <v>549</v>
      </c>
      <c r="E217" s="213">
        <v>272624.61</v>
      </c>
      <c r="F217" s="219">
        <f>SUM(H217:M217)</f>
        <v>162127.04000000001</v>
      </c>
      <c r="G217" s="220">
        <f t="shared" si="17"/>
        <v>0.63749995065597931</v>
      </c>
      <c r="H217" s="213">
        <v>103355.98</v>
      </c>
      <c r="I217" s="213">
        <v>0</v>
      </c>
      <c r="J217" s="213">
        <v>0</v>
      </c>
      <c r="K217" s="256">
        <v>0</v>
      </c>
      <c r="L217" s="213">
        <v>18239.3</v>
      </c>
      <c r="M217" s="213">
        <v>40531.760000000002</v>
      </c>
      <c r="N217" s="35"/>
      <c r="O217" s="251">
        <v>42983</v>
      </c>
      <c r="P217" s="251">
        <v>43034</v>
      </c>
      <c r="Q217" s="251">
        <v>43020</v>
      </c>
      <c r="R217" s="228">
        <v>43062</v>
      </c>
      <c r="S217" s="217"/>
      <c r="T217" s="217"/>
      <c r="U217" s="217"/>
      <c r="V217" s="218"/>
      <c r="W217" s="14"/>
    </row>
    <row r="218" spans="1:23" s="13" customFormat="1" ht="27.75" customHeight="1">
      <c r="A218" s="558"/>
      <c r="B218" s="382" t="s">
        <v>523</v>
      </c>
      <c r="C218" s="212" t="s">
        <v>635</v>
      </c>
      <c r="D218" s="151" t="s">
        <v>636</v>
      </c>
      <c r="E218" s="213">
        <v>172426.14</v>
      </c>
      <c r="F218" s="219">
        <f t="shared" ref="F218:F223" si="18">SUM(H218:M218)</f>
        <v>100009.22</v>
      </c>
      <c r="G218" s="220">
        <f t="shared" si="17"/>
        <v>0.75000004999539038</v>
      </c>
      <c r="H218" s="213">
        <v>63755.88</v>
      </c>
      <c r="I218" s="213">
        <v>0</v>
      </c>
      <c r="J218" s="213">
        <v>11251.04</v>
      </c>
      <c r="K218" s="256">
        <v>0</v>
      </c>
      <c r="L218" s="213">
        <v>0</v>
      </c>
      <c r="M218" s="213">
        <v>25002.3</v>
      </c>
      <c r="N218" s="35"/>
      <c r="O218" s="251">
        <v>43025</v>
      </c>
      <c r="P218" s="251">
        <v>43034</v>
      </c>
      <c r="Q218" s="251">
        <v>43053</v>
      </c>
      <c r="R218" s="228">
        <v>43083</v>
      </c>
      <c r="S218" s="217" t="s">
        <v>1146</v>
      </c>
      <c r="T218" s="217"/>
      <c r="U218" s="217"/>
      <c r="V218" s="218"/>
      <c r="W218" s="14"/>
    </row>
    <row r="219" spans="1:23" s="13" customFormat="1" ht="27.75" customHeight="1">
      <c r="A219" s="558"/>
      <c r="B219" s="382" t="s">
        <v>510</v>
      </c>
      <c r="C219" s="212" t="s">
        <v>505</v>
      </c>
      <c r="D219" s="151" t="s">
        <v>506</v>
      </c>
      <c r="E219" s="213">
        <v>201978</v>
      </c>
      <c r="F219" s="219">
        <f t="shared" si="18"/>
        <v>185350</v>
      </c>
      <c r="G219" s="220">
        <f t="shared" si="17"/>
        <v>0.53991097922848663</v>
      </c>
      <c r="H219" s="213">
        <v>85061.62</v>
      </c>
      <c r="I219" s="213">
        <v>0</v>
      </c>
      <c r="J219" s="213">
        <v>15010.88</v>
      </c>
      <c r="K219" s="256">
        <v>0</v>
      </c>
      <c r="L219" s="213">
        <v>38940</v>
      </c>
      <c r="M219" s="213">
        <v>46337.5</v>
      </c>
      <c r="N219" s="35"/>
      <c r="O219" s="251">
        <v>43025</v>
      </c>
      <c r="P219" s="251">
        <v>43034</v>
      </c>
      <c r="Q219" s="251">
        <v>43053</v>
      </c>
      <c r="R219" s="228">
        <v>43083</v>
      </c>
      <c r="S219" s="217" t="s">
        <v>862</v>
      </c>
      <c r="T219" s="217"/>
      <c r="U219" s="217"/>
      <c r="V219" s="218"/>
      <c r="W219" s="14"/>
    </row>
    <row r="220" spans="1:23" s="13" customFormat="1" ht="27.75" customHeight="1">
      <c r="A220" s="558"/>
      <c r="B220" s="382" t="s">
        <v>520</v>
      </c>
      <c r="C220" s="212" t="s">
        <v>521</v>
      </c>
      <c r="D220" s="151" t="s">
        <v>522</v>
      </c>
      <c r="E220" s="213">
        <v>399846</v>
      </c>
      <c r="F220" s="219">
        <f t="shared" si="18"/>
        <v>352502.79</v>
      </c>
      <c r="G220" s="220">
        <v>2131.8921</v>
      </c>
      <c r="H220" s="213">
        <v>219189.21</v>
      </c>
      <c r="I220" s="213">
        <v>38680.46</v>
      </c>
      <c r="J220" s="213">
        <v>0</v>
      </c>
      <c r="K220" s="256">
        <v>0</v>
      </c>
      <c r="L220" s="213">
        <v>6507.42</v>
      </c>
      <c r="M220" s="213">
        <v>88125.7</v>
      </c>
      <c r="N220" s="35"/>
      <c r="O220" s="251">
        <v>43025</v>
      </c>
      <c r="P220" s="251">
        <v>43034</v>
      </c>
      <c r="Q220" s="251">
        <v>43053</v>
      </c>
      <c r="R220" s="228">
        <v>43083</v>
      </c>
      <c r="S220" s="217" t="s">
        <v>1144</v>
      </c>
      <c r="T220" s="217"/>
      <c r="U220" s="217"/>
      <c r="V220" s="218"/>
      <c r="W220" s="14"/>
    </row>
    <row r="221" spans="1:23" s="13" customFormat="1" ht="27.75" customHeight="1">
      <c r="A221" s="558"/>
      <c r="B221" s="382" t="s">
        <v>514</v>
      </c>
      <c r="C221" s="212" t="s">
        <v>515</v>
      </c>
      <c r="D221" s="151" t="s">
        <v>628</v>
      </c>
      <c r="E221" s="213">
        <v>154671.87</v>
      </c>
      <c r="F221" s="219">
        <f t="shared" si="18"/>
        <v>131874.44</v>
      </c>
      <c r="G221" s="220">
        <f t="shared" si="17"/>
        <v>0.84148512782310203</v>
      </c>
      <c r="H221" s="213">
        <v>94324.82</v>
      </c>
      <c r="I221" s="213">
        <v>0</v>
      </c>
      <c r="J221" s="213">
        <v>16645.560000000001</v>
      </c>
      <c r="K221" s="256">
        <v>0</v>
      </c>
      <c r="L221" s="213">
        <v>433.39</v>
      </c>
      <c r="M221" s="213">
        <v>20470.669999999998</v>
      </c>
      <c r="N221" s="35"/>
      <c r="O221" s="251">
        <v>43025</v>
      </c>
      <c r="P221" s="251">
        <v>43034</v>
      </c>
      <c r="Q221" s="251">
        <v>43053</v>
      </c>
      <c r="R221" s="228">
        <v>43083</v>
      </c>
      <c r="S221" s="217" t="s">
        <v>1143</v>
      </c>
      <c r="T221" s="217"/>
      <c r="U221" s="217"/>
      <c r="V221" s="218"/>
      <c r="W221" s="14"/>
    </row>
    <row r="222" spans="1:23" s="13" customFormat="1" ht="27.75" customHeight="1">
      <c r="A222" s="558"/>
      <c r="B222" s="382" t="s">
        <v>637</v>
      </c>
      <c r="C222" s="212" t="s">
        <v>638</v>
      </c>
      <c r="D222" s="151" t="s">
        <v>639</v>
      </c>
      <c r="E222" s="213">
        <v>706219</v>
      </c>
      <c r="F222" s="219">
        <f t="shared" si="18"/>
        <v>622319</v>
      </c>
      <c r="G222" s="220">
        <f t="shared" si="17"/>
        <v>0.67822411014286887</v>
      </c>
      <c r="H222" s="213">
        <v>358760.98</v>
      </c>
      <c r="I222" s="213">
        <v>63310.77</v>
      </c>
      <c r="J222" s="213">
        <v>0</v>
      </c>
      <c r="K222" s="256">
        <v>0</v>
      </c>
      <c r="L222" s="213">
        <v>44667.5</v>
      </c>
      <c r="M222" s="213">
        <v>155579.75</v>
      </c>
      <c r="N222" s="35"/>
      <c r="O222" s="251">
        <v>43025</v>
      </c>
      <c r="P222" s="251">
        <v>43034</v>
      </c>
      <c r="Q222" s="251">
        <v>43053</v>
      </c>
      <c r="R222" s="228">
        <v>43083</v>
      </c>
      <c r="S222" s="217" t="s">
        <v>1145</v>
      </c>
      <c r="T222" s="217"/>
      <c r="U222" s="217"/>
      <c r="V222" s="218"/>
      <c r="W222" s="14"/>
    </row>
    <row r="223" spans="1:23" s="13" customFormat="1" ht="27.75" customHeight="1">
      <c r="A223" s="410" t="s">
        <v>537</v>
      </c>
      <c r="B223" s="382" t="s">
        <v>640</v>
      </c>
      <c r="C223" s="212" t="s">
        <v>641</v>
      </c>
      <c r="D223" s="151" t="s">
        <v>155</v>
      </c>
      <c r="E223" s="213">
        <v>22480.400000000001</v>
      </c>
      <c r="F223" s="219">
        <f t="shared" si="18"/>
        <v>22480.400000000001</v>
      </c>
      <c r="G223" s="220">
        <f t="shared" si="17"/>
        <v>0.5</v>
      </c>
      <c r="H223" s="213">
        <v>9554.17</v>
      </c>
      <c r="I223" s="213">
        <v>0</v>
      </c>
      <c r="J223" s="213">
        <v>1686.03</v>
      </c>
      <c r="K223" s="256">
        <v>0</v>
      </c>
      <c r="L223" s="213">
        <v>0</v>
      </c>
      <c r="M223" s="213">
        <v>11240.2</v>
      </c>
      <c r="N223" s="35"/>
      <c r="O223" s="251">
        <v>42989</v>
      </c>
      <c r="P223" s="251">
        <v>43027</v>
      </c>
      <c r="Q223" s="251"/>
      <c r="R223" s="228">
        <v>43081</v>
      </c>
      <c r="S223" s="217" t="s">
        <v>863</v>
      </c>
      <c r="T223" s="217"/>
      <c r="U223" s="217"/>
      <c r="V223" s="218"/>
      <c r="W223" s="14"/>
    </row>
    <row r="224" spans="1:23" s="13" customFormat="1" ht="27.75" customHeight="1">
      <c r="A224" s="558"/>
      <c r="B224" s="382" t="s">
        <v>645</v>
      </c>
      <c r="C224" s="212" t="s">
        <v>644</v>
      </c>
      <c r="D224" s="151" t="s">
        <v>76</v>
      </c>
      <c r="E224" s="213">
        <v>424610</v>
      </c>
      <c r="F224" s="219">
        <f t="shared" ref="F224:F231" si="19">SUM(H224:M224)</f>
        <v>424609.99999999994</v>
      </c>
      <c r="G224" s="220">
        <f t="shared" si="17"/>
        <v>0.66500000000000004</v>
      </c>
      <c r="H224" s="213">
        <v>240010.8</v>
      </c>
      <c r="I224" s="213">
        <v>0</v>
      </c>
      <c r="J224" s="213">
        <v>42354.85</v>
      </c>
      <c r="K224" s="256">
        <v>0</v>
      </c>
      <c r="L224" s="213">
        <v>36091.85</v>
      </c>
      <c r="M224" s="213">
        <v>106152.5</v>
      </c>
      <c r="N224" s="35"/>
      <c r="O224" s="251">
        <v>42989</v>
      </c>
      <c r="P224" s="251">
        <v>43027</v>
      </c>
      <c r="Q224" s="251">
        <v>43088</v>
      </c>
      <c r="R224" s="228">
        <v>43115</v>
      </c>
      <c r="S224" s="217" t="s">
        <v>1128</v>
      </c>
      <c r="T224" s="217"/>
      <c r="U224" s="217"/>
      <c r="V224" s="218"/>
      <c r="W224" s="14"/>
    </row>
    <row r="225" spans="1:23" s="13" customFormat="1" ht="27.75" customHeight="1">
      <c r="A225" s="558"/>
      <c r="B225" s="382" t="s">
        <v>646</v>
      </c>
      <c r="C225" s="255" t="s">
        <v>647</v>
      </c>
      <c r="D225" s="282" t="s">
        <v>648</v>
      </c>
      <c r="E225" s="256">
        <v>266695.59999999998</v>
      </c>
      <c r="F225" s="219">
        <f t="shared" si="19"/>
        <v>182012.85</v>
      </c>
      <c r="G225" s="220">
        <f t="shared" si="17"/>
        <v>0.67361414317725377</v>
      </c>
      <c r="H225" s="256">
        <v>104215.46</v>
      </c>
      <c r="I225" s="256">
        <v>18390.97</v>
      </c>
      <c r="J225" s="256">
        <v>0</v>
      </c>
      <c r="K225" s="256">
        <v>0</v>
      </c>
      <c r="L225" s="256">
        <v>0</v>
      </c>
      <c r="M225" s="256">
        <v>59406.42</v>
      </c>
      <c r="N225" s="35"/>
      <c r="O225" s="270">
        <v>43053</v>
      </c>
      <c r="P225" s="270">
        <v>43062</v>
      </c>
      <c r="Q225" s="270">
        <v>43088</v>
      </c>
      <c r="R225" s="271">
        <v>43115</v>
      </c>
      <c r="S225" s="217" t="s">
        <v>893</v>
      </c>
      <c r="T225" s="257"/>
      <c r="U225" s="257"/>
      <c r="V225" s="258"/>
      <c r="W225" s="14"/>
    </row>
    <row r="226" spans="1:23" s="13" customFormat="1" ht="27.75" customHeight="1">
      <c r="A226" s="410" t="s">
        <v>537</v>
      </c>
      <c r="B226" s="382" t="s">
        <v>649</v>
      </c>
      <c r="C226" s="255" t="s">
        <v>650</v>
      </c>
      <c r="D226" s="282" t="s">
        <v>651</v>
      </c>
      <c r="E226" s="256">
        <v>23289</v>
      </c>
      <c r="F226" s="219">
        <f t="shared" si="19"/>
        <v>35289</v>
      </c>
      <c r="G226" s="220">
        <f t="shared" si="17"/>
        <v>0.5</v>
      </c>
      <c r="H226" s="256">
        <v>14997.82</v>
      </c>
      <c r="I226" s="256">
        <v>2646.68</v>
      </c>
      <c r="J226" s="256">
        <v>0</v>
      </c>
      <c r="K226" s="256">
        <v>0</v>
      </c>
      <c r="L226" s="256">
        <v>0</v>
      </c>
      <c r="M226" s="256">
        <v>17644.5</v>
      </c>
      <c r="N226" s="260">
        <v>43077</v>
      </c>
      <c r="O226" s="270">
        <v>43082</v>
      </c>
      <c r="P226" s="270">
        <v>43083</v>
      </c>
      <c r="Q226" s="270"/>
      <c r="R226" s="284">
        <v>43133</v>
      </c>
      <c r="S226" s="478"/>
      <c r="T226" s="257"/>
      <c r="U226" s="257"/>
      <c r="V226" s="258"/>
      <c r="W226" s="14"/>
    </row>
    <row r="227" spans="1:23" s="13" customFormat="1" ht="27.75" customHeight="1">
      <c r="A227" s="410" t="s">
        <v>537</v>
      </c>
      <c r="B227" s="382" t="s">
        <v>652</v>
      </c>
      <c r="C227" s="276" t="s">
        <v>653</v>
      </c>
      <c r="D227" s="282" t="s">
        <v>438</v>
      </c>
      <c r="E227" s="256">
        <v>123797.05</v>
      </c>
      <c r="F227" s="219">
        <f t="shared" si="19"/>
        <v>74784.55</v>
      </c>
      <c r="G227" s="220">
        <f t="shared" si="17"/>
        <v>0.55365018576698</v>
      </c>
      <c r="H227" s="256">
        <v>35193.800000000003</v>
      </c>
      <c r="I227" s="256">
        <v>6210.68</v>
      </c>
      <c r="J227" s="256">
        <v>0</v>
      </c>
      <c r="K227" s="256">
        <v>0</v>
      </c>
      <c r="L227" s="256">
        <v>1336.2</v>
      </c>
      <c r="M227" s="256">
        <v>32043.87</v>
      </c>
      <c r="N227" s="260">
        <v>43077</v>
      </c>
      <c r="O227" s="270">
        <v>43082</v>
      </c>
      <c r="P227" s="270">
        <v>43083</v>
      </c>
      <c r="Q227" s="270"/>
      <c r="R227" s="271">
        <v>43115</v>
      </c>
      <c r="S227" s="217" t="s">
        <v>937</v>
      </c>
      <c r="T227" s="257"/>
      <c r="U227" s="257"/>
      <c r="V227" s="258"/>
      <c r="W227" s="14"/>
    </row>
    <row r="228" spans="1:23" s="13" customFormat="1" ht="27.75" customHeight="1">
      <c r="A228" s="410" t="s">
        <v>537</v>
      </c>
      <c r="B228" s="382" t="s">
        <v>654</v>
      </c>
      <c r="C228" s="276" t="s">
        <v>655</v>
      </c>
      <c r="D228" s="282" t="s">
        <v>604</v>
      </c>
      <c r="E228" s="256">
        <v>79700</v>
      </c>
      <c r="F228" s="219">
        <f t="shared" si="19"/>
        <v>76008.549999999988</v>
      </c>
      <c r="G228" s="220">
        <f t="shared" si="17"/>
        <v>0.6110257332892155</v>
      </c>
      <c r="H228" s="256">
        <v>39476.699999999997</v>
      </c>
      <c r="I228" s="256">
        <v>6966.48</v>
      </c>
      <c r="J228" s="256">
        <v>0</v>
      </c>
      <c r="K228" s="256">
        <v>0</v>
      </c>
      <c r="L228" s="256">
        <v>9922</v>
      </c>
      <c r="M228" s="256">
        <v>19643.37</v>
      </c>
      <c r="N228" s="260">
        <v>43077</v>
      </c>
      <c r="O228" s="270">
        <v>43082</v>
      </c>
      <c r="P228" s="270">
        <v>43083</v>
      </c>
      <c r="Q228" s="270"/>
      <c r="R228" s="271">
        <v>43115</v>
      </c>
      <c r="S228" s="217" t="s">
        <v>934</v>
      </c>
      <c r="T228" s="257"/>
      <c r="U228" s="257"/>
      <c r="V228" s="258"/>
      <c r="W228" s="14"/>
    </row>
    <row r="229" spans="1:23" s="13" customFormat="1" ht="27.75" customHeight="1">
      <c r="A229" s="410" t="s">
        <v>537</v>
      </c>
      <c r="B229" s="382" t="s">
        <v>656</v>
      </c>
      <c r="C229" s="280" t="s">
        <v>657</v>
      </c>
      <c r="D229" s="282" t="s">
        <v>658</v>
      </c>
      <c r="E229" s="256">
        <v>123106.56</v>
      </c>
      <c r="F229" s="219">
        <f t="shared" si="19"/>
        <v>107250.04000000001</v>
      </c>
      <c r="G229" s="220">
        <f t="shared" si="17"/>
        <v>0.79812221981455678</v>
      </c>
      <c r="H229" s="256">
        <v>72759.320000000007</v>
      </c>
      <c r="I229" s="256">
        <v>12839.32</v>
      </c>
      <c r="J229" s="256">
        <v>0</v>
      </c>
      <c r="K229" s="256">
        <v>0</v>
      </c>
      <c r="L229" s="256">
        <v>5563.81</v>
      </c>
      <c r="M229" s="256">
        <v>16087.59</v>
      </c>
      <c r="N229" s="260">
        <v>43077</v>
      </c>
      <c r="O229" s="270">
        <v>43082</v>
      </c>
      <c r="P229" s="270">
        <v>43083</v>
      </c>
      <c r="Q229" s="270"/>
      <c r="R229" s="271">
        <v>43115</v>
      </c>
      <c r="S229" s="217" t="s">
        <v>936</v>
      </c>
      <c r="T229" s="257"/>
      <c r="U229" s="257"/>
      <c r="V229" s="258"/>
      <c r="W229" s="14"/>
    </row>
    <row r="230" spans="1:23" s="13" customFormat="1" ht="27.75" customHeight="1">
      <c r="A230" s="410" t="s">
        <v>537</v>
      </c>
      <c r="B230" s="212" t="s">
        <v>659</v>
      </c>
      <c r="C230" s="276" t="s">
        <v>660</v>
      </c>
      <c r="D230" s="303" t="s">
        <v>661</v>
      </c>
      <c r="E230" s="256">
        <v>55489.25</v>
      </c>
      <c r="F230" s="219">
        <f t="shared" si="19"/>
        <v>46811.44</v>
      </c>
      <c r="G230" s="220">
        <f t="shared" si="17"/>
        <v>0.63550640612636566</v>
      </c>
      <c r="H230" s="256">
        <v>25286.58</v>
      </c>
      <c r="I230" s="256">
        <v>4462.3900000000003</v>
      </c>
      <c r="J230" s="256">
        <v>0</v>
      </c>
      <c r="K230" s="256">
        <v>0</v>
      </c>
      <c r="L230" s="256">
        <v>678.37</v>
      </c>
      <c r="M230" s="256">
        <v>16384.099999999999</v>
      </c>
      <c r="N230" s="260">
        <v>43077</v>
      </c>
      <c r="O230" s="270">
        <v>43082</v>
      </c>
      <c r="P230" s="270">
        <v>43083</v>
      </c>
      <c r="Q230" s="270"/>
      <c r="R230" s="271">
        <v>43115</v>
      </c>
      <c r="S230" s="217" t="s">
        <v>888</v>
      </c>
      <c r="T230" s="257"/>
      <c r="U230" s="257"/>
      <c r="V230" s="258"/>
      <c r="W230" s="14"/>
    </row>
    <row r="231" spans="1:23" s="13" customFormat="1" ht="27.75" customHeight="1">
      <c r="A231" s="410" t="s">
        <v>537</v>
      </c>
      <c r="B231" s="212" t="s">
        <v>645</v>
      </c>
      <c r="C231" s="276" t="s">
        <v>644</v>
      </c>
      <c r="D231" s="303" t="s">
        <v>76</v>
      </c>
      <c r="E231" s="256"/>
      <c r="F231" s="219">
        <f t="shared" si="19"/>
        <v>424609.99999999994</v>
      </c>
      <c r="G231" s="281">
        <f>(H231+I231+J231+K231+L231)/F231</f>
        <v>0.75</v>
      </c>
      <c r="H231" s="256">
        <v>240010.8</v>
      </c>
      <c r="I231" s="256">
        <v>42354.85</v>
      </c>
      <c r="J231" s="256">
        <v>0</v>
      </c>
      <c r="K231" s="256">
        <v>0</v>
      </c>
      <c r="L231" s="256">
        <v>36091.85</v>
      </c>
      <c r="M231" s="256">
        <v>106152.5</v>
      </c>
      <c r="N231" s="260">
        <v>43077</v>
      </c>
      <c r="O231" s="270">
        <v>43082</v>
      </c>
      <c r="P231" s="270">
        <v>43083</v>
      </c>
      <c r="Q231" s="270"/>
      <c r="R231" s="271"/>
      <c r="S231" s="217" t="s">
        <v>894</v>
      </c>
      <c r="T231" s="257"/>
      <c r="U231" s="257"/>
      <c r="V231" s="258"/>
      <c r="W231" s="14"/>
    </row>
    <row r="232" spans="1:23" s="13" customFormat="1" ht="27.75" customHeight="1">
      <c r="A232" s="410" t="s">
        <v>537</v>
      </c>
      <c r="B232" s="212" t="s">
        <v>662</v>
      </c>
      <c r="C232" s="276" t="s">
        <v>663</v>
      </c>
      <c r="D232" s="303" t="s">
        <v>664</v>
      </c>
      <c r="E232" s="256">
        <v>90233.87</v>
      </c>
      <c r="F232" s="219">
        <f t="shared" ref="F232:F240" si="20">SUM(H232:M232)</f>
        <v>82910.530000000013</v>
      </c>
      <c r="G232" s="220">
        <f t="shared" si="17"/>
        <v>0.84921408655812469</v>
      </c>
      <c r="H232" s="256">
        <v>59847.47</v>
      </c>
      <c r="I232" s="256">
        <v>10561.32</v>
      </c>
      <c r="J232" s="256">
        <v>0</v>
      </c>
      <c r="K232" s="256">
        <v>0</v>
      </c>
      <c r="L232" s="256">
        <v>65.16</v>
      </c>
      <c r="M232" s="256">
        <v>12436.58</v>
      </c>
      <c r="N232" s="260">
        <v>43077</v>
      </c>
      <c r="O232" s="270">
        <v>43082</v>
      </c>
      <c r="P232" s="270">
        <v>43083</v>
      </c>
      <c r="Q232" s="270"/>
      <c r="R232" s="271">
        <v>43115</v>
      </c>
      <c r="S232" s="217" t="s">
        <v>887</v>
      </c>
      <c r="T232" s="257"/>
      <c r="U232" s="257"/>
      <c r="V232" s="258"/>
      <c r="W232" s="14"/>
    </row>
    <row r="233" spans="1:23" s="13" customFormat="1" ht="27.75" customHeight="1">
      <c r="A233" s="410" t="s">
        <v>537</v>
      </c>
      <c r="B233" s="373" t="s">
        <v>530</v>
      </c>
      <c r="C233" s="276" t="s">
        <v>669</v>
      </c>
      <c r="D233" s="282" t="s">
        <v>629</v>
      </c>
      <c r="E233" s="256">
        <v>36601.879999999997</v>
      </c>
      <c r="F233" s="219">
        <f>SUM(H233:M233)</f>
        <v>33890.839999999997</v>
      </c>
      <c r="G233" s="220">
        <f t="shared" si="17"/>
        <v>0.76541950568354167</v>
      </c>
      <c r="H233" s="256">
        <v>22049.599999999999</v>
      </c>
      <c r="I233" s="256">
        <v>0</v>
      </c>
      <c r="J233" s="256">
        <v>3891.11</v>
      </c>
      <c r="K233" s="256">
        <v>0</v>
      </c>
      <c r="L233" s="256">
        <v>2659.65</v>
      </c>
      <c r="M233" s="256">
        <v>5290.48</v>
      </c>
      <c r="N233" s="260">
        <v>43077</v>
      </c>
      <c r="O233" s="270">
        <v>43082</v>
      </c>
      <c r="P233" s="270">
        <v>43083</v>
      </c>
      <c r="Q233" s="270"/>
      <c r="R233" s="271">
        <v>43115</v>
      </c>
      <c r="S233" s="217" t="s">
        <v>938</v>
      </c>
      <c r="T233" s="257"/>
      <c r="U233" s="257"/>
      <c r="V233" s="258"/>
      <c r="W233" s="14"/>
    </row>
    <row r="234" spans="1:23" s="13" customFormat="1" ht="27.75" customHeight="1">
      <c r="A234" s="410" t="s">
        <v>537</v>
      </c>
      <c r="B234" s="382" t="s">
        <v>670</v>
      </c>
      <c r="C234" s="255" t="s">
        <v>671</v>
      </c>
      <c r="D234" s="282" t="s">
        <v>672</v>
      </c>
      <c r="E234" s="256">
        <v>63256</v>
      </c>
      <c r="F234" s="219">
        <f t="shared" si="20"/>
        <v>28842.300000000003</v>
      </c>
      <c r="G234" s="220">
        <f t="shared" si="17"/>
        <v>0.71493050138165126</v>
      </c>
      <c r="H234" s="256">
        <v>17527.2</v>
      </c>
      <c r="I234" s="256">
        <v>3093.04</v>
      </c>
      <c r="J234" s="256">
        <v>0</v>
      </c>
      <c r="K234" s="256">
        <v>0</v>
      </c>
      <c r="L234" s="256">
        <v>383.07</v>
      </c>
      <c r="M234" s="256">
        <v>7838.99</v>
      </c>
      <c r="N234" s="260">
        <v>43109</v>
      </c>
      <c r="O234" s="270">
        <v>43112</v>
      </c>
      <c r="P234" s="270">
        <v>43118</v>
      </c>
      <c r="Q234" s="270"/>
      <c r="R234" s="271">
        <v>43133</v>
      </c>
      <c r="S234" s="217" t="s">
        <v>903</v>
      </c>
      <c r="T234" s="257"/>
      <c r="U234" s="257"/>
      <c r="V234" s="258"/>
      <c r="W234" s="14"/>
    </row>
    <row r="235" spans="1:23" s="13" customFormat="1" ht="27.75" customHeight="1">
      <c r="A235" s="410" t="s">
        <v>537</v>
      </c>
      <c r="B235" s="382" t="s">
        <v>268</v>
      </c>
      <c r="C235" s="255" t="s">
        <v>889</v>
      </c>
      <c r="D235" s="282" t="s">
        <v>890</v>
      </c>
      <c r="E235" s="256">
        <v>103525.03</v>
      </c>
      <c r="F235" s="219">
        <f t="shared" si="20"/>
        <v>82473.820000000007</v>
      </c>
      <c r="G235" s="220">
        <f t="shared" si="17"/>
        <v>0.84506901705292659</v>
      </c>
      <c r="H235" s="256">
        <v>59241.65</v>
      </c>
      <c r="I235" s="256">
        <v>10454.42</v>
      </c>
      <c r="J235" s="256">
        <v>0</v>
      </c>
      <c r="K235" s="256">
        <v>0</v>
      </c>
      <c r="L235" s="256">
        <v>406.68</v>
      </c>
      <c r="M235" s="256">
        <v>12371.07</v>
      </c>
      <c r="N235" s="260"/>
      <c r="O235" s="270">
        <v>43081</v>
      </c>
      <c r="P235" s="270">
        <v>43132</v>
      </c>
      <c r="Q235" s="270"/>
      <c r="R235" s="271">
        <v>43160</v>
      </c>
      <c r="S235" s="217" t="s">
        <v>973</v>
      </c>
      <c r="T235" s="257"/>
      <c r="U235" s="257"/>
      <c r="V235" s="258"/>
      <c r="W235" s="14"/>
    </row>
    <row r="236" spans="1:23" s="13" customFormat="1" ht="27.75" customHeight="1">
      <c r="A236" s="410" t="s">
        <v>537</v>
      </c>
      <c r="B236" s="382" t="s">
        <v>891</v>
      </c>
      <c r="C236" s="255" t="s">
        <v>892</v>
      </c>
      <c r="D236" s="282" t="s">
        <v>912</v>
      </c>
      <c r="E236" s="256">
        <v>105970.3</v>
      </c>
      <c r="F236" s="219">
        <f t="shared" si="20"/>
        <v>105970.29999999999</v>
      </c>
      <c r="G236" s="220">
        <f t="shared" si="17"/>
        <v>0.68906335076903635</v>
      </c>
      <c r="H236" s="256">
        <v>62067.21</v>
      </c>
      <c r="I236" s="256">
        <v>10953.04</v>
      </c>
      <c r="J236" s="256">
        <v>0</v>
      </c>
      <c r="K236" s="256">
        <v>0</v>
      </c>
      <c r="L236" s="256">
        <v>6457.48</v>
      </c>
      <c r="M236" s="256">
        <v>26492.57</v>
      </c>
      <c r="N236" s="260"/>
      <c r="O236" s="270">
        <v>43081</v>
      </c>
      <c r="P236" s="270">
        <v>43132</v>
      </c>
      <c r="Q236" s="270"/>
      <c r="R236" s="271">
        <v>43160</v>
      </c>
      <c r="S236" s="217" t="s">
        <v>1244</v>
      </c>
      <c r="T236" s="257"/>
      <c r="U236" s="257"/>
      <c r="V236" s="258"/>
      <c r="W236" s="14"/>
    </row>
    <row r="237" spans="1:23" s="25" customFormat="1" ht="30" customHeight="1">
      <c r="A237" s="433" t="s">
        <v>537</v>
      </c>
      <c r="B237" s="382" t="s">
        <v>895</v>
      </c>
      <c r="C237" s="255" t="s">
        <v>896</v>
      </c>
      <c r="D237" s="282" t="s">
        <v>215</v>
      </c>
      <c r="E237" s="256">
        <v>244228.5</v>
      </c>
      <c r="F237" s="219">
        <f t="shared" si="20"/>
        <v>71891.299999999988</v>
      </c>
      <c r="G237" s="220">
        <f t="shared" si="17"/>
        <v>0.75000006954944487</v>
      </c>
      <c r="H237" s="256">
        <v>45830.7</v>
      </c>
      <c r="I237" s="256">
        <v>8087.78</v>
      </c>
      <c r="J237" s="256">
        <v>0</v>
      </c>
      <c r="K237" s="256">
        <v>0</v>
      </c>
      <c r="L237" s="256">
        <v>0</v>
      </c>
      <c r="M237" s="256">
        <v>17972.82</v>
      </c>
      <c r="N237" s="260"/>
      <c r="O237" s="270">
        <v>43112</v>
      </c>
      <c r="P237" s="270">
        <v>43153</v>
      </c>
      <c r="Q237" s="270">
        <v>43193</v>
      </c>
      <c r="R237" s="271">
        <v>43216</v>
      </c>
      <c r="S237" s="228" t="s">
        <v>1791</v>
      </c>
      <c r="T237" s="271"/>
      <c r="U237" s="271" t="s">
        <v>1803</v>
      </c>
      <c r="V237" s="282"/>
      <c r="W237" s="229"/>
    </row>
    <row r="238" spans="1:23" s="25" customFormat="1" ht="38.25" customHeight="1">
      <c r="A238" s="433" t="s">
        <v>537</v>
      </c>
      <c r="B238" s="565" t="s">
        <v>244</v>
      </c>
      <c r="C238" s="255" t="s">
        <v>576</v>
      </c>
      <c r="D238" s="282" t="s">
        <v>506</v>
      </c>
      <c r="E238" s="256">
        <v>116402.76</v>
      </c>
      <c r="F238" s="219">
        <f t="shared" si="20"/>
        <v>100963.43000000001</v>
      </c>
      <c r="G238" s="220">
        <f t="shared" si="17"/>
        <v>0.66567270941567658</v>
      </c>
      <c r="H238" s="256">
        <v>57127.31</v>
      </c>
      <c r="I238" s="256">
        <v>10081.290000000001</v>
      </c>
      <c r="J238" s="256">
        <v>0</v>
      </c>
      <c r="K238" s="256">
        <v>0</v>
      </c>
      <c r="L238" s="256">
        <v>8514</v>
      </c>
      <c r="M238" s="256">
        <v>25240.83</v>
      </c>
      <c r="N238" s="260"/>
      <c r="O238" s="270">
        <v>43112</v>
      </c>
      <c r="P238" s="270">
        <v>43153</v>
      </c>
      <c r="Q238" s="270"/>
      <c r="R238" s="271">
        <v>43195</v>
      </c>
      <c r="S238" s="228" t="s">
        <v>987</v>
      </c>
      <c r="T238" s="271"/>
      <c r="U238" s="271" t="s">
        <v>1801</v>
      </c>
      <c r="V238" s="282"/>
      <c r="W238" s="229"/>
    </row>
    <row r="239" spans="1:23" s="13" customFormat="1" ht="30" customHeight="1">
      <c r="A239" s="410" t="s">
        <v>537</v>
      </c>
      <c r="B239" s="409" t="s">
        <v>913</v>
      </c>
      <c r="C239" s="255" t="s">
        <v>914</v>
      </c>
      <c r="D239" s="282" t="s">
        <v>915</v>
      </c>
      <c r="E239" s="256"/>
      <c r="F239" s="219">
        <f t="shared" si="20"/>
        <v>62112.630000000005</v>
      </c>
      <c r="G239" s="220">
        <f t="shared" si="17"/>
        <v>0.70605446911521852</v>
      </c>
      <c r="H239" s="256">
        <v>37276.660000000003</v>
      </c>
      <c r="I239" s="256">
        <v>6578.24</v>
      </c>
      <c r="J239" s="256">
        <v>0</v>
      </c>
      <c r="K239" s="256">
        <v>0</v>
      </c>
      <c r="L239" s="256">
        <v>2729.57</v>
      </c>
      <c r="M239" s="256">
        <v>15528.16</v>
      </c>
      <c r="N239" s="228">
        <v>43255</v>
      </c>
      <c r="O239" s="251">
        <v>43112</v>
      </c>
      <c r="P239" s="251">
        <v>43132</v>
      </c>
      <c r="Q239" s="270"/>
      <c r="R239" s="271">
        <v>43160</v>
      </c>
      <c r="S239" s="217" t="s">
        <v>986</v>
      </c>
      <c r="T239" s="257"/>
      <c r="U239" s="257"/>
      <c r="V239" s="258"/>
      <c r="W239" s="14"/>
    </row>
    <row r="240" spans="1:23" s="13" customFormat="1" ht="30" customHeight="1">
      <c r="A240" s="410" t="s">
        <v>537</v>
      </c>
      <c r="B240" s="373" t="s">
        <v>916</v>
      </c>
      <c r="C240" s="282" t="s">
        <v>917</v>
      </c>
      <c r="D240" s="282" t="s">
        <v>152</v>
      </c>
      <c r="E240" s="256">
        <v>35911.839999999997</v>
      </c>
      <c r="F240" s="219">
        <f t="shared" si="20"/>
        <v>35911.839999999997</v>
      </c>
      <c r="G240" s="220">
        <f>(H240+I240+J240+K240)/F240</f>
        <v>0.75000000000000011</v>
      </c>
      <c r="H240" s="256">
        <v>22893.79</v>
      </c>
      <c r="I240" s="256">
        <v>0</v>
      </c>
      <c r="J240" s="256">
        <v>4040.09</v>
      </c>
      <c r="K240" s="256">
        <v>0</v>
      </c>
      <c r="L240" s="256">
        <v>0</v>
      </c>
      <c r="M240" s="256">
        <v>8977.9599999999991</v>
      </c>
      <c r="N240" s="228">
        <v>43137</v>
      </c>
      <c r="O240" s="251">
        <v>43152</v>
      </c>
      <c r="P240" s="251">
        <v>43167</v>
      </c>
      <c r="Q240" s="270"/>
      <c r="R240" s="271">
        <v>43195</v>
      </c>
      <c r="S240" s="217" t="s">
        <v>978</v>
      </c>
      <c r="T240" s="257"/>
      <c r="U240" s="257"/>
      <c r="V240" s="258"/>
      <c r="W240" s="14"/>
    </row>
    <row r="241" spans="1:23" s="25" customFormat="1" ht="30" customHeight="1">
      <c r="A241" s="433" t="s">
        <v>537</v>
      </c>
      <c r="B241" s="575" t="s">
        <v>497</v>
      </c>
      <c r="C241" s="282" t="s">
        <v>956</v>
      </c>
      <c r="D241" s="573" t="s">
        <v>957</v>
      </c>
      <c r="E241" s="572">
        <v>233511.78</v>
      </c>
      <c r="F241" s="568">
        <f>SUM(H241:M241)</f>
        <v>182500</v>
      </c>
      <c r="G241" s="569">
        <f>(H241+I241+J241+K241)/F241</f>
        <v>0.75</v>
      </c>
      <c r="H241" s="572">
        <v>111322.37</v>
      </c>
      <c r="I241" s="572">
        <v>19645.13</v>
      </c>
      <c r="J241" s="572">
        <v>5907.5</v>
      </c>
      <c r="K241" s="256">
        <v>0</v>
      </c>
      <c r="L241" s="572">
        <v>0</v>
      </c>
      <c r="M241" s="572">
        <v>45625</v>
      </c>
      <c r="N241" s="228">
        <v>43137</v>
      </c>
      <c r="O241" s="251">
        <v>43152</v>
      </c>
      <c r="P241" s="251">
        <v>43153</v>
      </c>
      <c r="Q241" s="270">
        <v>43161</v>
      </c>
      <c r="R241" s="271">
        <v>43195</v>
      </c>
      <c r="S241" s="228" t="s">
        <v>1251</v>
      </c>
      <c r="T241" s="271"/>
      <c r="U241" s="571" t="s">
        <v>1802</v>
      </c>
      <c r="V241" s="282"/>
      <c r="W241" s="229"/>
    </row>
    <row r="242" spans="1:23" s="13" customFormat="1" ht="30" customHeight="1">
      <c r="A242" s="410" t="s">
        <v>537</v>
      </c>
      <c r="B242" s="382" t="s">
        <v>918</v>
      </c>
      <c r="C242" s="255" t="s">
        <v>919</v>
      </c>
      <c r="D242" s="282" t="s">
        <v>920</v>
      </c>
      <c r="E242" s="256">
        <v>98580.57</v>
      </c>
      <c r="F242" s="219">
        <f>SUM(H242:M242)</f>
        <v>60233.070000000007</v>
      </c>
      <c r="G242" s="220">
        <f t="shared" si="17"/>
        <v>0.74999995849456114</v>
      </c>
      <c r="H242" s="256">
        <v>38398.58</v>
      </c>
      <c r="I242" s="256">
        <v>0</v>
      </c>
      <c r="J242" s="256">
        <v>6776.22</v>
      </c>
      <c r="K242" s="256">
        <v>0</v>
      </c>
      <c r="L242" s="256">
        <v>0</v>
      </c>
      <c r="M242" s="256">
        <v>15058.27</v>
      </c>
      <c r="N242" s="228">
        <v>43137</v>
      </c>
      <c r="O242" s="251">
        <v>43152</v>
      </c>
      <c r="P242" s="251">
        <v>43167</v>
      </c>
      <c r="Q242" s="270"/>
      <c r="R242" s="271">
        <v>43195</v>
      </c>
      <c r="S242" s="217" t="s">
        <v>980</v>
      </c>
      <c r="T242" s="257"/>
      <c r="U242" s="257"/>
      <c r="V242" s="258"/>
      <c r="W242" s="14"/>
    </row>
    <row r="243" spans="1:23" s="13" customFormat="1" ht="30" customHeight="1">
      <c r="A243" s="410" t="s">
        <v>537</v>
      </c>
      <c r="B243" s="382" t="s">
        <v>921</v>
      </c>
      <c r="C243" s="255" t="s">
        <v>922</v>
      </c>
      <c r="D243" s="282" t="s">
        <v>923</v>
      </c>
      <c r="E243" s="256">
        <v>17400</v>
      </c>
      <c r="F243" s="219">
        <f t="shared" ref="F243:F303" si="21">SUM(H243:M243)</f>
        <v>17400</v>
      </c>
      <c r="G243" s="220">
        <f t="shared" si="17"/>
        <v>0.75</v>
      </c>
      <c r="H243" s="256">
        <v>11092.5</v>
      </c>
      <c r="I243" s="256">
        <v>0</v>
      </c>
      <c r="J243" s="256">
        <v>1957.5</v>
      </c>
      <c r="K243" s="256">
        <v>0</v>
      </c>
      <c r="L243" s="256">
        <v>0</v>
      </c>
      <c r="M243" s="256">
        <v>4350</v>
      </c>
      <c r="N243" s="228">
        <v>43137</v>
      </c>
      <c r="O243" s="251">
        <v>43152</v>
      </c>
      <c r="P243" s="251">
        <v>43167</v>
      </c>
      <c r="Q243" s="270"/>
      <c r="R243" s="271">
        <v>43195</v>
      </c>
      <c r="S243" s="217" t="s">
        <v>1355</v>
      </c>
      <c r="T243" s="257"/>
      <c r="U243" s="257"/>
      <c r="V243" s="258"/>
      <c r="W243" s="14"/>
    </row>
    <row r="244" spans="1:23" s="13" customFormat="1" ht="30" customHeight="1">
      <c r="A244" s="410" t="s">
        <v>537</v>
      </c>
      <c r="B244" s="382" t="s">
        <v>925</v>
      </c>
      <c r="C244" s="255" t="s">
        <v>924</v>
      </c>
      <c r="D244" s="282" t="s">
        <v>509</v>
      </c>
      <c r="E244" s="256">
        <v>87059.85</v>
      </c>
      <c r="F244" s="219">
        <f t="shared" si="21"/>
        <v>83059.850000000006</v>
      </c>
      <c r="G244" s="220">
        <f t="shared" si="17"/>
        <v>0.50000006019755627</v>
      </c>
      <c r="H244" s="256">
        <v>35300.44</v>
      </c>
      <c r="I244" s="256">
        <v>0</v>
      </c>
      <c r="J244" s="256">
        <v>6229.49</v>
      </c>
      <c r="K244" s="256">
        <v>0</v>
      </c>
      <c r="L244" s="256">
        <v>0</v>
      </c>
      <c r="M244" s="256">
        <v>41529.919999999998</v>
      </c>
      <c r="N244" s="228">
        <v>43137</v>
      </c>
      <c r="O244" s="251">
        <v>43152</v>
      </c>
      <c r="P244" s="251">
        <v>43167</v>
      </c>
      <c r="Q244" s="270"/>
      <c r="R244" s="271">
        <v>43195</v>
      </c>
      <c r="S244" s="217" t="s">
        <v>979</v>
      </c>
      <c r="T244" s="257"/>
      <c r="U244" s="257"/>
      <c r="V244" s="258"/>
      <c r="W244" s="14"/>
    </row>
    <row r="245" spans="1:23" s="13" customFormat="1" ht="30" customHeight="1">
      <c r="A245" s="410" t="s">
        <v>537</v>
      </c>
      <c r="B245" s="382" t="s">
        <v>926</v>
      </c>
      <c r="C245" s="255" t="s">
        <v>927</v>
      </c>
      <c r="D245" s="282" t="s">
        <v>215</v>
      </c>
      <c r="E245" s="256">
        <v>51822.55</v>
      </c>
      <c r="F245" s="219">
        <f t="shared" si="21"/>
        <v>51822.55</v>
      </c>
      <c r="G245" s="220">
        <f t="shared" si="17"/>
        <v>0.50000009648309474</v>
      </c>
      <c r="H245" s="256">
        <v>22024.58</v>
      </c>
      <c r="I245" s="256">
        <v>0</v>
      </c>
      <c r="J245" s="256">
        <v>3886.7</v>
      </c>
      <c r="K245" s="256">
        <v>0</v>
      </c>
      <c r="L245" s="256">
        <v>0</v>
      </c>
      <c r="M245" s="256">
        <v>25911.27</v>
      </c>
      <c r="N245" s="228">
        <v>43137</v>
      </c>
      <c r="O245" s="251">
        <v>43152</v>
      </c>
      <c r="P245" s="251">
        <v>43167</v>
      </c>
      <c r="Q245" s="270"/>
      <c r="R245" s="271">
        <v>43195</v>
      </c>
      <c r="S245" s="217" t="s">
        <v>976</v>
      </c>
      <c r="T245" s="257"/>
      <c r="U245" s="257"/>
      <c r="V245" s="258"/>
      <c r="W245" s="14"/>
    </row>
    <row r="246" spans="1:23" s="13" customFormat="1" ht="30" customHeight="1">
      <c r="A246" s="410" t="s">
        <v>537</v>
      </c>
      <c r="B246" s="382" t="s">
        <v>928</v>
      </c>
      <c r="C246" s="255" t="s">
        <v>929</v>
      </c>
      <c r="D246" s="282" t="s">
        <v>930</v>
      </c>
      <c r="E246" s="256">
        <v>98973.58</v>
      </c>
      <c r="F246" s="219">
        <f t="shared" si="21"/>
        <v>85910.03</v>
      </c>
      <c r="G246" s="220">
        <f t="shared" si="17"/>
        <v>0.85000005238037979</v>
      </c>
      <c r="H246" s="256">
        <v>62070</v>
      </c>
      <c r="I246" s="256">
        <v>0</v>
      </c>
      <c r="J246" s="256">
        <v>10953.53</v>
      </c>
      <c r="K246" s="256">
        <v>0</v>
      </c>
      <c r="L246" s="256">
        <v>0</v>
      </c>
      <c r="M246" s="256">
        <v>12886.5</v>
      </c>
      <c r="N246" s="228">
        <v>43137</v>
      </c>
      <c r="O246" s="251">
        <v>43152</v>
      </c>
      <c r="P246" s="251">
        <v>43167</v>
      </c>
      <c r="Q246" s="270"/>
      <c r="R246" s="271">
        <v>43195</v>
      </c>
      <c r="S246" s="217" t="s">
        <v>981</v>
      </c>
      <c r="T246" s="257"/>
      <c r="U246" s="257"/>
      <c r="V246" s="258"/>
      <c r="W246" s="14"/>
    </row>
    <row r="247" spans="1:23" s="13" customFormat="1" ht="30" customHeight="1">
      <c r="A247" s="410" t="s">
        <v>537</v>
      </c>
      <c r="B247" s="382" t="s">
        <v>953</v>
      </c>
      <c r="C247" s="255" t="s">
        <v>931</v>
      </c>
      <c r="D247" s="282" t="s">
        <v>932</v>
      </c>
      <c r="E247" s="256">
        <v>104232.71</v>
      </c>
      <c r="F247" s="219">
        <f t="shared" si="21"/>
        <v>49810.470000000008</v>
      </c>
      <c r="G247" s="220">
        <f t="shared" si="17"/>
        <v>0.67913452733933244</v>
      </c>
      <c r="H247" s="256">
        <v>28753.8</v>
      </c>
      <c r="I247" s="256">
        <v>0</v>
      </c>
      <c r="J247" s="256">
        <v>5074.21</v>
      </c>
      <c r="K247" s="256">
        <v>0</v>
      </c>
      <c r="L247" s="256">
        <v>3529.84</v>
      </c>
      <c r="M247" s="289">
        <v>12452.62</v>
      </c>
      <c r="N247" s="228">
        <v>43137</v>
      </c>
      <c r="O247" s="251">
        <v>43152</v>
      </c>
      <c r="P247" s="251">
        <v>43167</v>
      </c>
      <c r="Q247" s="270"/>
      <c r="R247" s="271">
        <v>43195</v>
      </c>
      <c r="S247" s="217" t="s">
        <v>985</v>
      </c>
      <c r="T247" s="257"/>
      <c r="U247" s="257"/>
      <c r="V247" s="354"/>
      <c r="W247" s="14"/>
    </row>
    <row r="248" spans="1:23" s="13" customFormat="1" ht="30" customHeight="1">
      <c r="A248" s="410" t="s">
        <v>537</v>
      </c>
      <c r="B248" s="382" t="s">
        <v>962</v>
      </c>
      <c r="C248" s="255" t="s">
        <v>963</v>
      </c>
      <c r="D248" s="282" t="s">
        <v>964</v>
      </c>
      <c r="E248" s="256">
        <v>393357.32</v>
      </c>
      <c r="F248" s="219">
        <f t="shared" si="21"/>
        <v>241099.32</v>
      </c>
      <c r="G248" s="220">
        <f t="shared" si="17"/>
        <v>0.72795024888498228</v>
      </c>
      <c r="H248" s="256">
        <v>149182.06</v>
      </c>
      <c r="I248" s="256">
        <v>0</v>
      </c>
      <c r="J248" s="256">
        <v>26326.25</v>
      </c>
      <c r="K248" s="256">
        <v>0</v>
      </c>
      <c r="L248" s="256">
        <v>5266.18</v>
      </c>
      <c r="M248" s="289">
        <v>60324.83</v>
      </c>
      <c r="N248" s="228"/>
      <c r="O248" s="287"/>
      <c r="P248" s="270"/>
      <c r="Q248" s="270">
        <v>43193</v>
      </c>
      <c r="R248" s="271">
        <v>43216</v>
      </c>
      <c r="S248" s="228" t="s">
        <v>1795</v>
      </c>
      <c r="T248" s="257"/>
      <c r="U248" s="257"/>
      <c r="V248" s="258"/>
      <c r="W248" s="14"/>
    </row>
    <row r="249" spans="1:23" s="13" customFormat="1" ht="30" customHeight="1">
      <c r="A249" s="410" t="s">
        <v>537</v>
      </c>
      <c r="B249" s="382" t="s">
        <v>958</v>
      </c>
      <c r="C249" s="255" t="s">
        <v>959</v>
      </c>
      <c r="D249" s="282" t="s">
        <v>318</v>
      </c>
      <c r="E249" s="256">
        <v>198925.8</v>
      </c>
      <c r="F249" s="219">
        <f t="shared" si="21"/>
        <v>116865.8</v>
      </c>
      <c r="G249" s="220">
        <f>(H249+I249+J249+K249)/F249</f>
        <v>0.49991443176703537</v>
      </c>
      <c r="H249" s="256">
        <v>49659.46</v>
      </c>
      <c r="I249" s="256">
        <v>0</v>
      </c>
      <c r="J249" s="256">
        <v>8763.44</v>
      </c>
      <c r="K249" s="256">
        <v>0</v>
      </c>
      <c r="L249" s="256">
        <v>0</v>
      </c>
      <c r="M249" s="256">
        <v>58442.9</v>
      </c>
      <c r="N249" s="271">
        <v>43165</v>
      </c>
      <c r="O249" s="287">
        <v>43172</v>
      </c>
      <c r="P249" s="270">
        <v>43202</v>
      </c>
      <c r="Q249" s="270">
        <v>43256</v>
      </c>
      <c r="R249" s="271">
        <v>43279</v>
      </c>
      <c r="S249" s="217" t="s">
        <v>1359</v>
      </c>
      <c r="T249" s="257"/>
      <c r="U249" s="257"/>
      <c r="V249" s="258"/>
      <c r="W249" s="14"/>
    </row>
    <row r="250" spans="1:23" s="13" customFormat="1" ht="30" customHeight="1">
      <c r="A250" s="410" t="s">
        <v>537</v>
      </c>
      <c r="B250" s="382" t="s">
        <v>965</v>
      </c>
      <c r="C250" s="255" t="s">
        <v>966</v>
      </c>
      <c r="D250" s="282" t="s">
        <v>967</v>
      </c>
      <c r="E250" s="256">
        <v>195702.85</v>
      </c>
      <c r="F250" s="219">
        <f t="shared" si="21"/>
        <v>195702.84999999998</v>
      </c>
      <c r="G250" s="220">
        <f>(H250+I250+J250+K250)/F250</f>
        <v>0.70713804116802592</v>
      </c>
      <c r="H250" s="256">
        <v>117630.59</v>
      </c>
      <c r="I250" s="256">
        <v>0</v>
      </c>
      <c r="J250" s="256">
        <v>20758.34</v>
      </c>
      <c r="K250" s="256">
        <v>0</v>
      </c>
      <c r="L250" s="256">
        <v>1020</v>
      </c>
      <c r="M250" s="256">
        <v>56293.919999999998</v>
      </c>
      <c r="N250" s="271"/>
      <c r="O250" s="287"/>
      <c r="P250" s="270"/>
      <c r="Q250" s="270">
        <v>43193</v>
      </c>
      <c r="R250" s="271">
        <v>43216</v>
      </c>
      <c r="S250" s="228" t="s">
        <v>1794</v>
      </c>
      <c r="T250" s="257"/>
      <c r="U250" s="257"/>
      <c r="V250" s="258"/>
      <c r="W250" s="14"/>
    </row>
    <row r="251" spans="1:23" s="25" customFormat="1" ht="30" customHeight="1">
      <c r="A251" s="433" t="s">
        <v>537</v>
      </c>
      <c r="B251" s="566" t="s">
        <v>971</v>
      </c>
      <c r="C251" s="489" t="s">
        <v>972</v>
      </c>
      <c r="D251" s="282" t="s">
        <v>215</v>
      </c>
      <c r="E251" s="351">
        <v>9998.5499999999993</v>
      </c>
      <c r="F251" s="219">
        <f t="shared" si="21"/>
        <v>9998.5499999999993</v>
      </c>
      <c r="G251" s="220">
        <f>(H251+I251+J251+K251)/F251</f>
        <v>0.50000050007251051</v>
      </c>
      <c r="H251" s="256">
        <v>4249.38</v>
      </c>
      <c r="I251" s="256">
        <v>0</v>
      </c>
      <c r="J251" s="256">
        <v>749.9</v>
      </c>
      <c r="K251" s="256">
        <v>0</v>
      </c>
      <c r="L251" s="256">
        <v>0</v>
      </c>
      <c r="M251" s="256">
        <v>4999.2700000000004</v>
      </c>
      <c r="N251" s="271"/>
      <c r="O251" s="287"/>
      <c r="P251" s="270"/>
      <c r="Q251" s="270">
        <v>43193</v>
      </c>
      <c r="R251" s="271">
        <v>43216</v>
      </c>
      <c r="S251" s="228" t="s">
        <v>1792</v>
      </c>
      <c r="T251" s="271"/>
      <c r="U251" s="271"/>
      <c r="V251" s="282"/>
      <c r="W251" s="229"/>
    </row>
    <row r="252" spans="1:23" s="13" customFormat="1" ht="30" customHeight="1">
      <c r="A252" s="410" t="s">
        <v>537</v>
      </c>
      <c r="B252" s="394" t="s">
        <v>968</v>
      </c>
      <c r="C252" s="276" t="s">
        <v>969</v>
      </c>
      <c r="D252" s="285" t="s">
        <v>970</v>
      </c>
      <c r="E252" s="345">
        <v>499854.09</v>
      </c>
      <c r="F252" s="219">
        <f t="shared" si="21"/>
        <v>351427.5</v>
      </c>
      <c r="G252" s="220">
        <f>(H252+I252+J252+K252)/F252</f>
        <v>0.70738240462115232</v>
      </c>
      <c r="H252" s="256">
        <v>211304.59</v>
      </c>
      <c r="I252" s="256">
        <v>37289.040000000001</v>
      </c>
      <c r="J252" s="256">
        <v>0</v>
      </c>
      <c r="K252" s="256">
        <v>0</v>
      </c>
      <c r="L252" s="256">
        <v>14977</v>
      </c>
      <c r="M252" s="256">
        <v>87856.87</v>
      </c>
      <c r="N252" s="271"/>
      <c r="O252" s="287"/>
      <c r="P252" s="270"/>
      <c r="Q252" s="270">
        <v>43193</v>
      </c>
      <c r="R252" s="271">
        <v>43216</v>
      </c>
      <c r="S252" s="228" t="s">
        <v>1793</v>
      </c>
      <c r="T252" s="257"/>
      <c r="U252" s="257"/>
      <c r="V252" s="258"/>
      <c r="W252" s="14"/>
    </row>
    <row r="253" spans="1:23" s="13" customFormat="1" ht="30" customHeight="1">
      <c r="A253" s="410" t="s">
        <v>537</v>
      </c>
      <c r="B253" s="382" t="s">
        <v>961</v>
      </c>
      <c r="C253" s="255" t="s">
        <v>960</v>
      </c>
      <c r="D253" s="282" t="s">
        <v>321</v>
      </c>
      <c r="E253" s="256">
        <v>369092</v>
      </c>
      <c r="F253" s="219">
        <f t="shared" si="21"/>
        <v>281540</v>
      </c>
      <c r="G253" s="220">
        <f t="shared" ref="G253:G314" si="22">(H253+I253+J253+K253)/F253</f>
        <v>0.75</v>
      </c>
      <c r="H253" s="256">
        <v>179481.75</v>
      </c>
      <c r="I253" s="256">
        <v>31673.25</v>
      </c>
      <c r="J253" s="256">
        <v>0</v>
      </c>
      <c r="K253" s="256">
        <v>0</v>
      </c>
      <c r="L253" s="256">
        <v>0</v>
      </c>
      <c r="M253" s="256">
        <v>70385</v>
      </c>
      <c r="N253" s="271">
        <v>43165</v>
      </c>
      <c r="O253" s="287">
        <v>43172</v>
      </c>
      <c r="P253" s="270">
        <v>43202</v>
      </c>
      <c r="Q253" s="270">
        <v>43256</v>
      </c>
      <c r="R253" s="271">
        <v>43279</v>
      </c>
      <c r="S253" s="217" t="s">
        <v>1357</v>
      </c>
      <c r="T253" s="257"/>
      <c r="U253" s="257"/>
      <c r="V253" s="258"/>
      <c r="W253" s="14"/>
    </row>
    <row r="254" spans="1:23" s="13" customFormat="1" ht="30" customHeight="1">
      <c r="A254" s="410" t="s">
        <v>537</v>
      </c>
      <c r="B254" s="382" t="s">
        <v>993</v>
      </c>
      <c r="C254" s="255" t="s">
        <v>994</v>
      </c>
      <c r="D254" s="282" t="s">
        <v>297</v>
      </c>
      <c r="E254" s="256">
        <v>31500</v>
      </c>
      <c r="F254" s="219">
        <f t="shared" si="21"/>
        <v>31500</v>
      </c>
      <c r="G254" s="220">
        <f t="shared" si="22"/>
        <v>0.75</v>
      </c>
      <c r="H254" s="256">
        <v>20081.25</v>
      </c>
      <c r="I254" s="256">
        <v>0</v>
      </c>
      <c r="J254" s="256">
        <v>3543.75</v>
      </c>
      <c r="K254" s="256">
        <v>0</v>
      </c>
      <c r="L254" s="256">
        <v>0</v>
      </c>
      <c r="M254" s="256">
        <v>7875</v>
      </c>
      <c r="N254" s="293">
        <v>43165</v>
      </c>
      <c r="O254" s="287">
        <v>43172</v>
      </c>
      <c r="P254" s="270">
        <v>43209</v>
      </c>
      <c r="Q254" s="270"/>
      <c r="R254" s="271">
        <v>43233</v>
      </c>
      <c r="S254" s="217" t="s">
        <v>1236</v>
      </c>
      <c r="T254" s="257"/>
      <c r="U254" s="257"/>
      <c r="V254" s="258"/>
      <c r="W254" s="14"/>
    </row>
    <row r="255" spans="1:23" s="13" customFormat="1" ht="30" customHeight="1">
      <c r="A255" s="410" t="s">
        <v>537</v>
      </c>
      <c r="B255" s="382" t="s">
        <v>995</v>
      </c>
      <c r="C255" s="255" t="s">
        <v>996</v>
      </c>
      <c r="D255" s="282" t="s">
        <v>932</v>
      </c>
      <c r="E255" s="256">
        <v>94506.2</v>
      </c>
      <c r="F255" s="219">
        <f t="shared" si="21"/>
        <v>60318.05</v>
      </c>
      <c r="G255" s="220">
        <f t="shared" si="22"/>
        <v>0.50000008289392639</v>
      </c>
      <c r="H255" s="256">
        <v>25635.17</v>
      </c>
      <c r="I255" s="256">
        <v>0</v>
      </c>
      <c r="J255" s="256">
        <v>4523.8599999999997</v>
      </c>
      <c r="K255" s="256">
        <v>0</v>
      </c>
      <c r="L255" s="256">
        <v>0</v>
      </c>
      <c r="M255" s="256">
        <v>30159.02</v>
      </c>
      <c r="N255" s="293">
        <v>43165</v>
      </c>
      <c r="O255" s="287">
        <v>43172</v>
      </c>
      <c r="P255" s="270">
        <v>43209</v>
      </c>
      <c r="Q255" s="270"/>
      <c r="R255" s="271">
        <v>43238</v>
      </c>
      <c r="S255" s="217" t="s">
        <v>1238</v>
      </c>
      <c r="T255" s="257"/>
      <c r="U255" s="257"/>
      <c r="V255" s="258"/>
      <c r="W255" s="14"/>
    </row>
    <row r="256" spans="1:23" s="13" customFormat="1" ht="30" customHeight="1">
      <c r="A256" s="410" t="s">
        <v>537</v>
      </c>
      <c r="B256" s="382" t="s">
        <v>997</v>
      </c>
      <c r="C256" s="255" t="s">
        <v>998</v>
      </c>
      <c r="D256" s="282" t="s">
        <v>999</v>
      </c>
      <c r="E256" s="256">
        <v>37570</v>
      </c>
      <c r="F256" s="219">
        <f t="shared" si="21"/>
        <v>21000</v>
      </c>
      <c r="G256" s="220">
        <f t="shared" si="22"/>
        <v>0.65</v>
      </c>
      <c r="H256" s="256">
        <v>10699.37</v>
      </c>
      <c r="I256" s="256">
        <v>0</v>
      </c>
      <c r="J256" s="256">
        <v>2950.63</v>
      </c>
      <c r="K256" s="256">
        <v>0</v>
      </c>
      <c r="L256" s="256">
        <v>0</v>
      </c>
      <c r="M256" s="256">
        <v>7350</v>
      </c>
      <c r="N256" s="293">
        <v>43165</v>
      </c>
      <c r="O256" s="287">
        <v>43172</v>
      </c>
      <c r="P256" s="270">
        <v>43209</v>
      </c>
      <c r="Q256" s="270"/>
      <c r="R256" s="271">
        <v>43238</v>
      </c>
      <c r="S256" s="478"/>
      <c r="T256" s="257"/>
      <c r="U256" s="257"/>
      <c r="V256" s="258"/>
      <c r="W256" s="14"/>
    </row>
    <row r="257" spans="1:23" s="25" customFormat="1" ht="37.5" customHeight="1">
      <c r="A257" s="433" t="s">
        <v>537</v>
      </c>
      <c r="B257" s="565" t="s">
        <v>527</v>
      </c>
      <c r="C257" s="255" t="s">
        <v>1042</v>
      </c>
      <c r="D257" s="282" t="s">
        <v>529</v>
      </c>
      <c r="E257" s="256"/>
      <c r="F257" s="219">
        <f t="shared" si="21"/>
        <v>50514.2</v>
      </c>
      <c r="G257" s="220">
        <f t="shared" si="22"/>
        <v>0.40213524117970795</v>
      </c>
      <c r="H257" s="256">
        <v>17266.5</v>
      </c>
      <c r="I257" s="256">
        <v>0</v>
      </c>
      <c r="J257" s="256">
        <v>3047.04</v>
      </c>
      <c r="K257" s="256">
        <v>0</v>
      </c>
      <c r="L257" s="698">
        <v>17572.11</v>
      </c>
      <c r="M257" s="256">
        <v>12628.55</v>
      </c>
      <c r="N257" s="293">
        <v>43165</v>
      </c>
      <c r="O257" s="287">
        <v>43172</v>
      </c>
      <c r="P257" s="270">
        <v>43209</v>
      </c>
      <c r="Q257" s="270"/>
      <c r="R257" s="271">
        <v>43238</v>
      </c>
      <c r="S257" s="228" t="s">
        <v>1237</v>
      </c>
      <c r="T257" s="271"/>
      <c r="U257" s="271" t="s">
        <v>1800</v>
      </c>
      <c r="V257" s="282"/>
      <c r="W257" s="229"/>
    </row>
    <row r="258" spans="1:23" s="13" customFormat="1" ht="30" customHeight="1">
      <c r="A258" s="410" t="s">
        <v>537</v>
      </c>
      <c r="B258" s="382" t="s">
        <v>1043</v>
      </c>
      <c r="C258" s="255" t="s">
        <v>1044</v>
      </c>
      <c r="D258" s="282" t="s">
        <v>1045</v>
      </c>
      <c r="E258" s="256">
        <v>3300</v>
      </c>
      <c r="F258" s="219">
        <f t="shared" si="21"/>
        <v>3300</v>
      </c>
      <c r="G258" s="220">
        <f t="shared" si="22"/>
        <v>0.65</v>
      </c>
      <c r="H258" s="256">
        <v>1823.25</v>
      </c>
      <c r="I258" s="256">
        <v>0</v>
      </c>
      <c r="J258" s="256">
        <v>321.75</v>
      </c>
      <c r="K258" s="256">
        <v>0</v>
      </c>
      <c r="L258" s="256">
        <v>0</v>
      </c>
      <c r="M258" s="256">
        <v>1155</v>
      </c>
      <c r="N258" s="293">
        <v>43165</v>
      </c>
      <c r="O258" s="287">
        <v>43172</v>
      </c>
      <c r="P258" s="270">
        <v>43209</v>
      </c>
      <c r="Q258" s="270"/>
      <c r="R258" s="271">
        <v>43238</v>
      </c>
      <c r="S258" s="217" t="s">
        <v>1239</v>
      </c>
      <c r="T258" s="257"/>
      <c r="U258" s="257"/>
      <c r="V258" s="258"/>
      <c r="W258" s="14"/>
    </row>
    <row r="259" spans="1:23" s="13" customFormat="1" ht="30" customHeight="1">
      <c r="A259" s="410" t="s">
        <v>537</v>
      </c>
      <c r="B259" s="382" t="s">
        <v>1000</v>
      </c>
      <c r="C259" s="255" t="s">
        <v>1001</v>
      </c>
      <c r="D259" s="282" t="s">
        <v>1002</v>
      </c>
      <c r="E259" s="256">
        <v>95184.27</v>
      </c>
      <c r="F259" s="219">
        <f t="shared" si="21"/>
        <v>77160.72</v>
      </c>
      <c r="G259" s="220">
        <f t="shared" si="22"/>
        <v>0.75</v>
      </c>
      <c r="H259" s="256">
        <v>49085.98</v>
      </c>
      <c r="I259" s="256">
        <v>0</v>
      </c>
      <c r="J259" s="256">
        <v>8784.56</v>
      </c>
      <c r="K259" s="256">
        <v>0</v>
      </c>
      <c r="L259" s="256">
        <v>0</v>
      </c>
      <c r="M259" s="256">
        <v>19290.18</v>
      </c>
      <c r="N259" s="293">
        <v>43165</v>
      </c>
      <c r="O259" s="287">
        <v>43172</v>
      </c>
      <c r="P259" s="270">
        <v>43209</v>
      </c>
      <c r="Q259" s="270"/>
      <c r="R259" s="271">
        <v>43238</v>
      </c>
      <c r="S259" s="217" t="s">
        <v>1240</v>
      </c>
      <c r="T259" s="257"/>
      <c r="U259" s="257"/>
      <c r="V259" s="258"/>
      <c r="W259" s="14"/>
    </row>
    <row r="260" spans="1:23" s="13" customFormat="1" ht="30" customHeight="1">
      <c r="A260" s="410" t="s">
        <v>537</v>
      </c>
      <c r="B260" s="382" t="s">
        <v>1003</v>
      </c>
      <c r="C260" s="255" t="s">
        <v>1004</v>
      </c>
      <c r="D260" s="282" t="s">
        <v>1005</v>
      </c>
      <c r="E260" s="256">
        <v>556420</v>
      </c>
      <c r="F260" s="219">
        <f t="shared" si="21"/>
        <v>546618</v>
      </c>
      <c r="G260" s="220">
        <f t="shared" si="22"/>
        <v>0.68872892952665299</v>
      </c>
      <c r="H260" s="256">
        <v>320000.88</v>
      </c>
      <c r="I260" s="256">
        <v>56470.75</v>
      </c>
      <c r="J260" s="256">
        <v>0</v>
      </c>
      <c r="K260" s="256">
        <v>0</v>
      </c>
      <c r="L260" s="256">
        <v>0</v>
      </c>
      <c r="M260" s="256">
        <v>170146.37</v>
      </c>
      <c r="N260" s="293">
        <v>43196</v>
      </c>
      <c r="O260" s="287">
        <v>43202</v>
      </c>
      <c r="P260" s="270">
        <v>43223</v>
      </c>
      <c r="Q260" s="270">
        <v>43256</v>
      </c>
      <c r="R260" s="271">
        <v>43279</v>
      </c>
      <c r="S260" s="217" t="s">
        <v>1351</v>
      </c>
      <c r="T260" s="257"/>
      <c r="U260" s="257"/>
      <c r="V260" s="258"/>
      <c r="W260" s="14"/>
    </row>
    <row r="261" spans="1:23" s="13" customFormat="1" ht="30" customHeight="1">
      <c r="A261" s="410" t="s">
        <v>537</v>
      </c>
      <c r="B261" s="382" t="s">
        <v>1006</v>
      </c>
      <c r="C261" s="255" t="s">
        <v>1007</v>
      </c>
      <c r="D261" s="282" t="s">
        <v>309</v>
      </c>
      <c r="E261" s="256">
        <v>26140</v>
      </c>
      <c r="F261" s="219">
        <f t="shared" si="21"/>
        <v>25943.949999999997</v>
      </c>
      <c r="G261" s="220">
        <f t="shared" si="22"/>
        <v>0.50000019272315899</v>
      </c>
      <c r="H261" s="256">
        <v>11026.18</v>
      </c>
      <c r="I261" s="256">
        <v>0</v>
      </c>
      <c r="J261" s="256">
        <v>1945.8</v>
      </c>
      <c r="K261" s="256">
        <v>0</v>
      </c>
      <c r="L261" s="256">
        <v>0</v>
      </c>
      <c r="M261" s="256">
        <v>12971.97</v>
      </c>
      <c r="N261" s="293">
        <v>43196</v>
      </c>
      <c r="O261" s="287">
        <v>43202</v>
      </c>
      <c r="P261" s="270">
        <v>43223</v>
      </c>
      <c r="Q261" s="270"/>
      <c r="R261" s="271">
        <v>43256</v>
      </c>
      <c r="S261" s="217" t="s">
        <v>1343</v>
      </c>
      <c r="T261" s="257"/>
      <c r="U261" s="257"/>
      <c r="V261" s="258"/>
      <c r="W261" s="14"/>
    </row>
    <row r="262" spans="1:23" s="13" customFormat="1" ht="30" customHeight="1">
      <c r="A262" s="410" t="s">
        <v>537</v>
      </c>
      <c r="B262" s="382" t="s">
        <v>1008</v>
      </c>
      <c r="C262" s="255" t="s">
        <v>1009</v>
      </c>
      <c r="D262" s="282" t="s">
        <v>509</v>
      </c>
      <c r="E262" s="256">
        <v>132593.70000000001</v>
      </c>
      <c r="F262" s="219">
        <f t="shared" si="21"/>
        <v>117717.23</v>
      </c>
      <c r="G262" s="220">
        <f t="shared" si="22"/>
        <v>0.66513610624375041</v>
      </c>
      <c r="H262" s="256">
        <v>66553.279999999999</v>
      </c>
      <c r="I262" s="256">
        <v>0</v>
      </c>
      <c r="J262" s="256">
        <v>11744.7</v>
      </c>
      <c r="K262" s="256">
        <v>0</v>
      </c>
      <c r="L262" s="256">
        <v>0</v>
      </c>
      <c r="M262" s="256">
        <v>39419.25</v>
      </c>
      <c r="N262" s="293">
        <v>43196</v>
      </c>
      <c r="O262" s="287">
        <v>43202</v>
      </c>
      <c r="P262" s="270">
        <v>43223</v>
      </c>
      <c r="Q262" s="270"/>
      <c r="R262" s="271">
        <v>43256</v>
      </c>
      <c r="S262" s="217" t="s">
        <v>1344</v>
      </c>
      <c r="T262" s="257"/>
      <c r="U262" s="257"/>
      <c r="V262" s="258"/>
      <c r="W262" s="14"/>
    </row>
    <row r="263" spans="1:23" s="13" customFormat="1" ht="30" customHeight="1">
      <c r="A263" s="410" t="s">
        <v>537</v>
      </c>
      <c r="B263" s="382" t="s">
        <v>1011</v>
      </c>
      <c r="C263" s="255" t="s">
        <v>1010</v>
      </c>
      <c r="D263" s="282" t="s">
        <v>932</v>
      </c>
      <c r="E263" s="256">
        <v>92500</v>
      </c>
      <c r="F263" s="219">
        <f t="shared" si="21"/>
        <v>87500</v>
      </c>
      <c r="G263" s="220">
        <f t="shared" si="22"/>
        <v>0.68122285714285713</v>
      </c>
      <c r="H263" s="256">
        <v>50665.95</v>
      </c>
      <c r="I263" s="256">
        <v>0</v>
      </c>
      <c r="J263" s="256">
        <v>8941.0499999999993</v>
      </c>
      <c r="K263" s="256">
        <v>0</v>
      </c>
      <c r="L263" s="256">
        <v>6018</v>
      </c>
      <c r="M263" s="256">
        <v>21875</v>
      </c>
      <c r="N263" s="293">
        <v>43196</v>
      </c>
      <c r="O263" s="287">
        <v>43202</v>
      </c>
      <c r="P263" s="270">
        <v>43223</v>
      </c>
      <c r="Q263" s="270"/>
      <c r="R263" s="271">
        <v>43256</v>
      </c>
      <c r="S263" s="217" t="s">
        <v>1345</v>
      </c>
      <c r="T263" s="257"/>
      <c r="U263" s="257"/>
      <c r="V263" s="258"/>
      <c r="W263" s="14"/>
    </row>
    <row r="264" spans="1:23" s="13" customFormat="1" ht="30" customHeight="1">
      <c r="A264" s="410" t="s">
        <v>537</v>
      </c>
      <c r="B264" s="382" t="s">
        <v>1012</v>
      </c>
      <c r="C264" s="255" t="s">
        <v>1013</v>
      </c>
      <c r="D264" s="282" t="s">
        <v>1014</v>
      </c>
      <c r="E264" s="256">
        <v>24542.91</v>
      </c>
      <c r="F264" s="219">
        <f t="shared" si="21"/>
        <v>24542.91</v>
      </c>
      <c r="G264" s="281">
        <f t="shared" si="22"/>
        <v>0.74999989813758838</v>
      </c>
      <c r="H264" s="256">
        <v>15646.1</v>
      </c>
      <c r="I264" s="256">
        <v>0</v>
      </c>
      <c r="J264" s="256">
        <v>2761.08</v>
      </c>
      <c r="K264" s="256">
        <v>0</v>
      </c>
      <c r="L264" s="256">
        <v>0</v>
      </c>
      <c r="M264" s="256">
        <v>6135.73</v>
      </c>
      <c r="N264" s="293">
        <v>43196</v>
      </c>
      <c r="O264" s="287">
        <v>43202</v>
      </c>
      <c r="P264" s="270">
        <v>43223</v>
      </c>
      <c r="Q264" s="270"/>
      <c r="R264" s="271">
        <v>43256</v>
      </c>
      <c r="S264" s="217" t="s">
        <v>1346</v>
      </c>
      <c r="T264" s="257"/>
      <c r="U264" s="257"/>
      <c r="V264" s="258"/>
      <c r="W264" s="14"/>
    </row>
    <row r="265" spans="1:23" s="13" customFormat="1" ht="30" customHeight="1">
      <c r="A265" s="410" t="s">
        <v>537</v>
      </c>
      <c r="B265" s="382" t="s">
        <v>1015</v>
      </c>
      <c r="C265" s="255" t="s">
        <v>1016</v>
      </c>
      <c r="D265" s="282" t="s">
        <v>1017</v>
      </c>
      <c r="E265" s="256">
        <v>312720.88</v>
      </c>
      <c r="F265" s="219">
        <f t="shared" si="21"/>
        <v>135704.45000000001</v>
      </c>
      <c r="G265" s="281">
        <f t="shared" si="22"/>
        <v>0.75000001842238773</v>
      </c>
      <c r="H265" s="256">
        <v>86511.58</v>
      </c>
      <c r="I265" s="256">
        <v>0</v>
      </c>
      <c r="J265" s="256">
        <v>15266.76</v>
      </c>
      <c r="K265" s="256">
        <v>0</v>
      </c>
      <c r="L265" s="256">
        <v>0</v>
      </c>
      <c r="M265" s="256">
        <v>33926.11</v>
      </c>
      <c r="N265" s="293">
        <v>43196</v>
      </c>
      <c r="O265" s="287">
        <v>43202</v>
      </c>
      <c r="P265" s="270">
        <v>43223</v>
      </c>
      <c r="Q265" s="270">
        <v>43256</v>
      </c>
      <c r="R265" s="271">
        <v>43279</v>
      </c>
      <c r="S265" s="217" t="s">
        <v>1354</v>
      </c>
      <c r="T265" s="257"/>
      <c r="U265" s="257"/>
      <c r="V265" s="258"/>
      <c r="W265" s="14"/>
    </row>
    <row r="266" spans="1:23" s="13" customFormat="1" ht="30" customHeight="1">
      <c r="A266" s="410" t="s">
        <v>537</v>
      </c>
      <c r="B266" s="382" t="s">
        <v>1018</v>
      </c>
      <c r="C266" s="255" t="s">
        <v>1019</v>
      </c>
      <c r="D266" s="282" t="s">
        <v>1020</v>
      </c>
      <c r="E266" s="256">
        <v>10092.1</v>
      </c>
      <c r="F266" s="219">
        <f t="shared" si="21"/>
        <v>6000.7199999999993</v>
      </c>
      <c r="G266" s="281">
        <f t="shared" si="22"/>
        <v>0.69163867002626356</v>
      </c>
      <c r="H266" s="256">
        <v>3527.78</v>
      </c>
      <c r="I266" s="256">
        <v>0</v>
      </c>
      <c r="J266" s="256">
        <v>622.54999999999995</v>
      </c>
      <c r="K266" s="256">
        <v>0</v>
      </c>
      <c r="L266" s="256">
        <v>247.08</v>
      </c>
      <c r="M266" s="256">
        <v>1603.31</v>
      </c>
      <c r="N266" s="293">
        <v>43196</v>
      </c>
      <c r="O266" s="287">
        <v>43202</v>
      </c>
      <c r="P266" s="270">
        <v>43223</v>
      </c>
      <c r="Q266" s="270"/>
      <c r="R266" s="271">
        <v>43256</v>
      </c>
      <c r="S266" s="217" t="s">
        <v>1347</v>
      </c>
      <c r="T266" s="257"/>
      <c r="U266" s="257"/>
      <c r="V266" s="258"/>
      <c r="W266" s="14"/>
    </row>
    <row r="267" spans="1:23" s="13" customFormat="1" ht="30" customHeight="1">
      <c r="A267" s="410" t="s">
        <v>537</v>
      </c>
      <c r="B267" s="382" t="s">
        <v>1023</v>
      </c>
      <c r="C267" s="255" t="s">
        <v>1024</v>
      </c>
      <c r="D267" s="282" t="s">
        <v>297</v>
      </c>
      <c r="E267" s="256">
        <v>153075.57</v>
      </c>
      <c r="F267" s="219">
        <f t="shared" si="21"/>
        <v>134829.16999999998</v>
      </c>
      <c r="G267" s="281">
        <f t="shared" si="22"/>
        <v>0.72709711110733688</v>
      </c>
      <c r="H267" s="256">
        <v>83328.81</v>
      </c>
      <c r="I267" s="256">
        <v>0</v>
      </c>
      <c r="J267" s="256">
        <v>14705.09</v>
      </c>
      <c r="K267" s="256">
        <v>0</v>
      </c>
      <c r="L267" s="256">
        <v>3087.98</v>
      </c>
      <c r="M267" s="256">
        <v>33707.29</v>
      </c>
      <c r="N267" s="293">
        <v>43196</v>
      </c>
      <c r="O267" s="287">
        <v>43202</v>
      </c>
      <c r="P267" s="270">
        <v>43223</v>
      </c>
      <c r="Q267" s="270">
        <v>43256</v>
      </c>
      <c r="R267" s="271">
        <v>43279</v>
      </c>
      <c r="S267" s="217" t="s">
        <v>1361</v>
      </c>
      <c r="T267" s="257"/>
      <c r="U267" s="257"/>
      <c r="V267" s="258"/>
      <c r="W267" s="14"/>
    </row>
    <row r="268" spans="1:23" s="13" customFormat="1" ht="30" customHeight="1">
      <c r="A268" s="410" t="s">
        <v>537</v>
      </c>
      <c r="B268" s="382" t="s">
        <v>1025</v>
      </c>
      <c r="C268" s="255" t="s">
        <v>1026</v>
      </c>
      <c r="D268" s="282" t="s">
        <v>1027</v>
      </c>
      <c r="E268" s="256">
        <v>145162.29999999999</v>
      </c>
      <c r="F268" s="219">
        <f t="shared" si="21"/>
        <v>142131.97</v>
      </c>
      <c r="G268" s="281">
        <f t="shared" si="22"/>
        <v>0.74812056710393871</v>
      </c>
      <c r="H268" s="256">
        <v>90382.07</v>
      </c>
      <c r="I268" s="256">
        <v>0</v>
      </c>
      <c r="J268" s="256">
        <v>15949.78</v>
      </c>
      <c r="K268" s="256">
        <v>0</v>
      </c>
      <c r="L268" s="256">
        <v>267.13</v>
      </c>
      <c r="M268" s="256">
        <v>35532.99</v>
      </c>
      <c r="N268" s="293">
        <v>43196</v>
      </c>
      <c r="O268" s="287">
        <v>43202</v>
      </c>
      <c r="P268" s="270">
        <v>43223</v>
      </c>
      <c r="Q268" s="270"/>
      <c r="R268" s="271">
        <v>43256</v>
      </c>
      <c r="S268" s="217" t="s">
        <v>1349</v>
      </c>
      <c r="T268" s="257"/>
      <c r="U268" s="257"/>
      <c r="V268" s="258"/>
      <c r="W268" s="14"/>
    </row>
    <row r="269" spans="1:23" s="13" customFormat="1" ht="30" customHeight="1">
      <c r="A269" s="410" t="s">
        <v>537</v>
      </c>
      <c r="B269" s="382" t="s">
        <v>1039</v>
      </c>
      <c r="C269" s="255" t="s">
        <v>1040</v>
      </c>
      <c r="D269" s="282" t="s">
        <v>1041</v>
      </c>
      <c r="E269" s="256">
        <v>3702264</v>
      </c>
      <c r="F269" s="219">
        <f t="shared" si="21"/>
        <v>3271458</v>
      </c>
      <c r="G269" s="281">
        <f t="shared" si="22"/>
        <v>0.69492955434549364</v>
      </c>
      <c r="H269" s="256">
        <v>2017417.92</v>
      </c>
      <c r="I269" s="256">
        <v>256014.93</v>
      </c>
      <c r="J269" s="256">
        <v>0</v>
      </c>
      <c r="K269" s="256">
        <v>0</v>
      </c>
      <c r="L269" s="256">
        <f>100000+80160.65</f>
        <v>180160.65</v>
      </c>
      <c r="M269" s="256">
        <v>817864.5</v>
      </c>
      <c r="N269" s="293"/>
      <c r="O269" s="287">
        <v>43202</v>
      </c>
      <c r="P269" s="270">
        <v>43223</v>
      </c>
      <c r="Q269" s="270">
        <v>43256</v>
      </c>
      <c r="R269" s="271">
        <v>43279</v>
      </c>
      <c r="S269" s="217" t="s">
        <v>1350</v>
      </c>
      <c r="T269" s="257"/>
      <c r="U269" s="257"/>
      <c r="V269" s="258"/>
      <c r="W269" s="14"/>
    </row>
    <row r="270" spans="1:23" s="13" customFormat="1" ht="30" customHeight="1">
      <c r="A270" s="410" t="s">
        <v>537</v>
      </c>
      <c r="B270" s="565" t="s">
        <v>1028</v>
      </c>
      <c r="C270" s="255" t="s">
        <v>1029</v>
      </c>
      <c r="D270" s="282" t="s">
        <v>1030</v>
      </c>
      <c r="E270" s="256">
        <v>304287.24</v>
      </c>
      <c r="F270" s="219">
        <f t="shared" si="21"/>
        <v>290067.19999999995</v>
      </c>
      <c r="G270" s="281">
        <f t="shared" si="22"/>
        <v>0.73055864296273421</v>
      </c>
      <c r="H270" s="256">
        <v>180124.43</v>
      </c>
      <c r="I270" s="256">
        <v>0</v>
      </c>
      <c r="J270" s="256">
        <v>31786.67</v>
      </c>
      <c r="K270" s="256">
        <v>0</v>
      </c>
      <c r="L270" s="256">
        <v>4979.3</v>
      </c>
      <c r="M270" s="256">
        <v>73176.800000000003</v>
      </c>
      <c r="N270" s="293">
        <v>43165</v>
      </c>
      <c r="O270" s="287">
        <v>43172</v>
      </c>
      <c r="P270" s="270">
        <v>43195</v>
      </c>
      <c r="Q270" s="270">
        <v>43256</v>
      </c>
      <c r="R270" s="271">
        <v>43279</v>
      </c>
      <c r="S270" s="217" t="s">
        <v>1358</v>
      </c>
      <c r="T270" s="257"/>
      <c r="U270" s="257"/>
      <c r="V270" s="258"/>
      <c r="W270" s="14"/>
    </row>
    <row r="271" spans="1:23" s="13" customFormat="1" ht="30" customHeight="1">
      <c r="A271" s="410" t="s">
        <v>537</v>
      </c>
      <c r="B271" s="565" t="s">
        <v>1526</v>
      </c>
      <c r="C271" s="255" t="s">
        <v>1032</v>
      </c>
      <c r="D271" s="282" t="s">
        <v>964</v>
      </c>
      <c r="E271" s="256">
        <v>164148.1</v>
      </c>
      <c r="F271" s="219">
        <f t="shared" si="21"/>
        <v>164148.1</v>
      </c>
      <c r="G271" s="281">
        <f t="shared" si="22"/>
        <v>0.67914273756443111</v>
      </c>
      <c r="H271" s="256">
        <v>94757.99</v>
      </c>
      <c r="I271" s="256">
        <v>0</v>
      </c>
      <c r="J271" s="256">
        <v>16722</v>
      </c>
      <c r="K271" s="256">
        <v>0</v>
      </c>
      <c r="L271" s="256">
        <v>11581.09</v>
      </c>
      <c r="M271" s="256">
        <v>41087.019999999997</v>
      </c>
      <c r="N271" s="293"/>
      <c r="O271" s="287">
        <v>43172</v>
      </c>
      <c r="P271" s="270">
        <v>43195</v>
      </c>
      <c r="Q271" s="270">
        <v>43256</v>
      </c>
      <c r="R271" s="271">
        <v>43279</v>
      </c>
      <c r="S271" s="217" t="s">
        <v>1356</v>
      </c>
      <c r="T271" s="257"/>
      <c r="U271" s="257"/>
      <c r="V271" s="258"/>
      <c r="W271" s="14"/>
    </row>
    <row r="272" spans="1:23" s="13" customFormat="1" ht="30" customHeight="1">
      <c r="A272" s="410" t="s">
        <v>537</v>
      </c>
      <c r="B272" s="382" t="s">
        <v>1035</v>
      </c>
      <c r="C272" s="255" t="s">
        <v>1034</v>
      </c>
      <c r="D272" s="311" t="s">
        <v>1033</v>
      </c>
      <c r="E272" s="256">
        <v>270941.24</v>
      </c>
      <c r="F272" s="219">
        <f t="shared" si="21"/>
        <v>142246.69</v>
      </c>
      <c r="G272" s="281">
        <f t="shared" si="22"/>
        <v>0.75000001757510126</v>
      </c>
      <c r="H272" s="256">
        <v>90682.26</v>
      </c>
      <c r="I272" s="256">
        <v>0</v>
      </c>
      <c r="J272" s="256">
        <v>16002.76</v>
      </c>
      <c r="K272" s="256">
        <v>0</v>
      </c>
      <c r="L272" s="256">
        <v>0</v>
      </c>
      <c r="M272" s="256">
        <v>35561.67</v>
      </c>
      <c r="N272" s="293"/>
      <c r="O272" s="287">
        <v>43172</v>
      </c>
      <c r="P272" s="270">
        <v>43195</v>
      </c>
      <c r="Q272" s="270">
        <v>43256</v>
      </c>
      <c r="R272" s="271">
        <v>43279</v>
      </c>
      <c r="S272" s="556" t="s">
        <v>1407</v>
      </c>
      <c r="T272" s="257"/>
      <c r="U272" s="257"/>
      <c r="V272" s="258"/>
      <c r="W272" s="14"/>
    </row>
    <row r="273" spans="1:23" s="13" customFormat="1" ht="30" customHeight="1">
      <c r="A273" s="410" t="s">
        <v>537</v>
      </c>
      <c r="B273" s="382" t="s">
        <v>1055</v>
      </c>
      <c r="C273" s="255" t="s">
        <v>1056</v>
      </c>
      <c r="D273" s="311" t="s">
        <v>76</v>
      </c>
      <c r="E273" s="256">
        <v>85163</v>
      </c>
      <c r="F273" s="219">
        <f t="shared" si="21"/>
        <v>85342.07</v>
      </c>
      <c r="G273" s="281">
        <f t="shared" si="22"/>
        <v>0.72076069868002957</v>
      </c>
      <c r="H273" s="256">
        <v>52284.53</v>
      </c>
      <c r="I273" s="256">
        <v>9226.68</v>
      </c>
      <c r="J273" s="256">
        <v>0</v>
      </c>
      <c r="K273" s="256">
        <v>0</v>
      </c>
      <c r="L273" s="256">
        <v>2495.34</v>
      </c>
      <c r="M273" s="256">
        <v>21335.52</v>
      </c>
      <c r="N273" s="293">
        <v>43223</v>
      </c>
      <c r="O273" s="287">
        <v>43235</v>
      </c>
      <c r="P273" s="270">
        <v>43258</v>
      </c>
      <c r="Q273" s="270"/>
      <c r="R273" s="271">
        <v>43271</v>
      </c>
      <c r="S273" s="557" t="s">
        <v>1327</v>
      </c>
      <c r="T273" s="257"/>
      <c r="U273" s="257"/>
      <c r="V273" s="258"/>
      <c r="W273" s="14"/>
    </row>
    <row r="274" spans="1:23" s="13" customFormat="1" ht="30" customHeight="1">
      <c r="A274" s="410" t="s">
        <v>537</v>
      </c>
      <c r="B274" s="382" t="s">
        <v>1057</v>
      </c>
      <c r="C274" s="255" t="s">
        <v>1058</v>
      </c>
      <c r="D274" s="311" t="s">
        <v>372</v>
      </c>
      <c r="E274" s="256">
        <v>65016.11</v>
      </c>
      <c r="F274" s="219">
        <f t="shared" si="21"/>
        <v>43888.78</v>
      </c>
      <c r="G274" s="281">
        <f t="shared" si="22"/>
        <v>0.70165131042603601</v>
      </c>
      <c r="H274" s="256">
        <v>26175.42</v>
      </c>
      <c r="I274" s="256">
        <v>0</v>
      </c>
      <c r="J274" s="256">
        <v>4619.2</v>
      </c>
      <c r="K274" s="256">
        <v>0</v>
      </c>
      <c r="L274" s="256">
        <v>2121.9699999999998</v>
      </c>
      <c r="M274" s="256">
        <v>10972.19</v>
      </c>
      <c r="N274" s="293">
        <v>43223</v>
      </c>
      <c r="O274" s="287">
        <v>43235</v>
      </c>
      <c r="P274" s="270">
        <v>43258</v>
      </c>
      <c r="Q274" s="270"/>
      <c r="R274" s="271">
        <v>43271</v>
      </c>
      <c r="S274" s="217" t="s">
        <v>1333</v>
      </c>
      <c r="T274" s="257"/>
      <c r="U274" s="257"/>
      <c r="V274" s="258"/>
      <c r="W274" s="14"/>
    </row>
    <row r="275" spans="1:23" s="13" customFormat="1" ht="30" customHeight="1">
      <c r="A275" s="410" t="s">
        <v>537</v>
      </c>
      <c r="B275" s="565" t="s">
        <v>1808</v>
      </c>
      <c r="C275" s="255" t="s">
        <v>1211</v>
      </c>
      <c r="D275" s="311" t="s">
        <v>586</v>
      </c>
      <c r="E275" s="256">
        <v>117826.05</v>
      </c>
      <c r="F275" s="219">
        <f t="shared" si="21"/>
        <v>117826.04999999999</v>
      </c>
      <c r="G275" s="281">
        <f t="shared" si="22"/>
        <v>0.50000004243543772</v>
      </c>
      <c r="H275" s="256">
        <v>50076.07</v>
      </c>
      <c r="I275" s="256">
        <v>0</v>
      </c>
      <c r="J275" s="256">
        <v>8836.9599999999991</v>
      </c>
      <c r="K275" s="256">
        <v>0</v>
      </c>
      <c r="L275" s="256">
        <v>0</v>
      </c>
      <c r="M275" s="256">
        <v>58913.02</v>
      </c>
      <c r="N275" s="335">
        <v>43165</v>
      </c>
      <c r="O275" s="357">
        <v>43172</v>
      </c>
      <c r="P275" s="270">
        <v>43195</v>
      </c>
      <c r="Q275" s="270"/>
      <c r="R275" s="271">
        <v>43286</v>
      </c>
      <c r="S275" s="257" t="s">
        <v>1228</v>
      </c>
      <c r="T275" s="257"/>
      <c r="U275" s="257"/>
      <c r="V275" s="258"/>
      <c r="W275" s="14"/>
    </row>
    <row r="276" spans="1:23" s="13" customFormat="1" ht="30" customHeight="1">
      <c r="A276" s="410" t="s">
        <v>537</v>
      </c>
      <c r="B276" s="382" t="s">
        <v>1212</v>
      </c>
      <c r="C276" s="255" t="s">
        <v>616</v>
      </c>
      <c r="D276" s="311" t="s">
        <v>509</v>
      </c>
      <c r="E276" s="256">
        <v>28296.55</v>
      </c>
      <c r="F276" s="219">
        <f t="shared" si="21"/>
        <v>28296.550000000003</v>
      </c>
      <c r="G276" s="281">
        <f t="shared" si="22"/>
        <v>0.50000017669998642</v>
      </c>
      <c r="H276" s="256">
        <v>12026.03</v>
      </c>
      <c r="I276" s="256">
        <v>0</v>
      </c>
      <c r="J276" s="256">
        <v>2122.25</v>
      </c>
      <c r="K276" s="256">
        <v>0</v>
      </c>
      <c r="L276" s="256">
        <v>0</v>
      </c>
      <c r="M276" s="256">
        <v>14148.27</v>
      </c>
      <c r="N276" s="335">
        <v>43165</v>
      </c>
      <c r="O276" s="357">
        <v>43172</v>
      </c>
      <c r="P276" s="270">
        <v>43195</v>
      </c>
      <c r="Q276" s="270"/>
      <c r="R276" s="271">
        <v>43286</v>
      </c>
      <c r="S276" s="257" t="s">
        <v>1233</v>
      </c>
      <c r="T276" s="257"/>
      <c r="U276" s="257"/>
      <c r="V276" s="258"/>
      <c r="W276" s="14"/>
    </row>
    <row r="277" spans="1:23" s="13" customFormat="1" ht="30" customHeight="1">
      <c r="A277" s="410" t="s">
        <v>537</v>
      </c>
      <c r="B277" s="382" t="s">
        <v>1214</v>
      </c>
      <c r="C277" s="255" t="s">
        <v>1215</v>
      </c>
      <c r="D277" s="311" t="s">
        <v>557</v>
      </c>
      <c r="E277" s="256">
        <v>54740.35</v>
      </c>
      <c r="F277" s="219">
        <f t="shared" si="21"/>
        <v>54740.35</v>
      </c>
      <c r="G277" s="281">
        <f t="shared" si="22"/>
        <v>0.56320757905274632</v>
      </c>
      <c r="H277" s="256">
        <v>26205.65</v>
      </c>
      <c r="I277" s="256">
        <v>0</v>
      </c>
      <c r="J277" s="256">
        <v>4624.53</v>
      </c>
      <c r="K277" s="256">
        <v>0</v>
      </c>
      <c r="L277" s="256">
        <v>2040</v>
      </c>
      <c r="M277" s="256">
        <v>21870.17</v>
      </c>
      <c r="N277" s="335">
        <v>43165</v>
      </c>
      <c r="O277" s="357">
        <v>43172</v>
      </c>
      <c r="P277" s="270">
        <v>43195</v>
      </c>
      <c r="Q277" s="270"/>
      <c r="R277" s="271">
        <v>43286</v>
      </c>
      <c r="S277" s="257" t="s">
        <v>1234</v>
      </c>
      <c r="T277" s="257"/>
      <c r="U277" s="257"/>
      <c r="V277" s="258"/>
      <c r="W277" s="14"/>
    </row>
    <row r="278" spans="1:23" s="13" customFormat="1" ht="30" customHeight="1">
      <c r="A278" s="410" t="s">
        <v>537</v>
      </c>
      <c r="B278" s="382" t="s">
        <v>1219</v>
      </c>
      <c r="C278" s="255" t="s">
        <v>1220</v>
      </c>
      <c r="D278" s="311" t="s">
        <v>321</v>
      </c>
      <c r="E278" s="256">
        <v>68388.09</v>
      </c>
      <c r="F278" s="219">
        <f t="shared" si="21"/>
        <v>68388.09</v>
      </c>
      <c r="G278" s="281">
        <f t="shared" si="22"/>
        <v>0.75000003655607284</v>
      </c>
      <c r="H278" s="256">
        <v>43597.4</v>
      </c>
      <c r="I278" s="256">
        <v>0</v>
      </c>
      <c r="J278" s="256">
        <v>7693.67</v>
      </c>
      <c r="K278" s="256">
        <v>0</v>
      </c>
      <c r="L278" s="256">
        <v>0</v>
      </c>
      <c r="M278" s="256">
        <v>17097.02</v>
      </c>
      <c r="N278" s="335">
        <v>43165</v>
      </c>
      <c r="O278" s="357">
        <v>43172</v>
      </c>
      <c r="P278" s="270">
        <v>43195</v>
      </c>
      <c r="Q278" s="270"/>
      <c r="R278" s="271">
        <v>43286</v>
      </c>
      <c r="S278" s="257" t="s">
        <v>1229</v>
      </c>
      <c r="T278" s="257"/>
      <c r="U278" s="257"/>
      <c r="V278" s="258"/>
      <c r="W278" s="14"/>
    </row>
    <row r="279" spans="1:23" s="13" customFormat="1" ht="30" customHeight="1">
      <c r="A279" s="410" t="s">
        <v>537</v>
      </c>
      <c r="B279" s="382" t="s">
        <v>1221</v>
      </c>
      <c r="C279" s="255" t="s">
        <v>1222</v>
      </c>
      <c r="D279" s="311" t="s">
        <v>1223</v>
      </c>
      <c r="E279" s="256">
        <v>21829.5</v>
      </c>
      <c r="F279" s="219">
        <f t="shared" si="21"/>
        <v>21829.5</v>
      </c>
      <c r="G279" s="281">
        <f t="shared" si="22"/>
        <v>0.65000022904784815</v>
      </c>
      <c r="H279" s="256">
        <v>12060.8</v>
      </c>
      <c r="I279" s="256">
        <v>0</v>
      </c>
      <c r="J279" s="256">
        <v>2128.38</v>
      </c>
      <c r="K279" s="256">
        <v>0</v>
      </c>
      <c r="L279" s="256">
        <v>0</v>
      </c>
      <c r="M279" s="256">
        <v>7640.32</v>
      </c>
      <c r="N279" s="335">
        <v>43165</v>
      </c>
      <c r="O279" s="357">
        <v>43172</v>
      </c>
      <c r="P279" s="270">
        <v>43195</v>
      </c>
      <c r="Q279" s="270"/>
      <c r="R279" s="271">
        <v>43286</v>
      </c>
      <c r="S279" s="257" t="s">
        <v>1235</v>
      </c>
      <c r="T279" s="257"/>
      <c r="U279" s="257"/>
      <c r="V279" s="258"/>
      <c r="W279" s="14"/>
    </row>
    <row r="280" spans="1:23" s="13" customFormat="1" ht="30" customHeight="1">
      <c r="A280" s="410" t="s">
        <v>537</v>
      </c>
      <c r="B280" s="382" t="s">
        <v>1216</v>
      </c>
      <c r="C280" s="255" t="s">
        <v>1217</v>
      </c>
      <c r="D280" s="311" t="s">
        <v>1218</v>
      </c>
      <c r="E280" s="256">
        <v>4950</v>
      </c>
      <c r="F280" s="219">
        <f t="shared" si="21"/>
        <v>4950</v>
      </c>
      <c r="G280" s="281">
        <f t="shared" si="22"/>
        <v>0.65</v>
      </c>
      <c r="H280" s="256">
        <v>2734.87</v>
      </c>
      <c r="I280" s="256">
        <v>0</v>
      </c>
      <c r="J280" s="256">
        <v>482.63</v>
      </c>
      <c r="K280" s="256">
        <v>0</v>
      </c>
      <c r="L280" s="256">
        <v>0</v>
      </c>
      <c r="M280" s="256">
        <v>1732.5</v>
      </c>
      <c r="N280" s="335">
        <v>43165</v>
      </c>
      <c r="O280" s="357">
        <v>43172</v>
      </c>
      <c r="P280" s="270">
        <v>43195</v>
      </c>
      <c r="Q280" s="270"/>
      <c r="R280" s="271">
        <v>43286</v>
      </c>
      <c r="S280" s="257" t="s">
        <v>1232</v>
      </c>
      <c r="T280" s="257"/>
      <c r="U280" s="257"/>
      <c r="V280" s="258"/>
      <c r="W280" s="14"/>
    </row>
    <row r="281" spans="1:23" s="13" customFormat="1" ht="30" customHeight="1">
      <c r="A281" s="410" t="s">
        <v>537</v>
      </c>
      <c r="B281" s="382" t="s">
        <v>1062</v>
      </c>
      <c r="C281" s="255" t="s">
        <v>1061</v>
      </c>
      <c r="D281" s="311" t="s">
        <v>1063</v>
      </c>
      <c r="E281" s="256">
        <v>35501.32</v>
      </c>
      <c r="F281" s="219">
        <f t="shared" si="21"/>
        <v>21917.759999999998</v>
      </c>
      <c r="G281" s="281">
        <f t="shared" si="22"/>
        <v>0.7880079898675777</v>
      </c>
      <c r="H281" s="256">
        <v>14680.66</v>
      </c>
      <c r="I281" s="256">
        <v>0</v>
      </c>
      <c r="J281" s="256">
        <v>2590.71</v>
      </c>
      <c r="K281" s="256">
        <v>0</v>
      </c>
      <c r="L281" s="256">
        <v>1358.73</v>
      </c>
      <c r="M281" s="256">
        <v>3287.66</v>
      </c>
      <c r="N281" s="293">
        <v>43223</v>
      </c>
      <c r="O281" s="287">
        <v>43235</v>
      </c>
      <c r="P281" s="270">
        <v>43258</v>
      </c>
      <c r="Q281" s="270"/>
      <c r="R281" s="271">
        <v>43271</v>
      </c>
      <c r="S281" s="217" t="s">
        <v>1330</v>
      </c>
      <c r="T281" s="257"/>
      <c r="U281" s="257"/>
      <c r="V281" s="258"/>
      <c r="W281" s="14"/>
    </row>
    <row r="282" spans="1:23" s="13" customFormat="1" ht="30" customHeight="1">
      <c r="A282" s="410" t="s">
        <v>537</v>
      </c>
      <c r="B282" s="382" t="s">
        <v>1064</v>
      </c>
      <c r="C282" s="255" t="s">
        <v>1065</v>
      </c>
      <c r="D282" s="311" t="s">
        <v>333</v>
      </c>
      <c r="E282" s="256">
        <v>76918.75</v>
      </c>
      <c r="F282" s="219">
        <f t="shared" si="21"/>
        <v>60085.91</v>
      </c>
      <c r="G282" s="281">
        <f t="shared" si="22"/>
        <v>0.65293094504185756</v>
      </c>
      <c r="H282" s="256">
        <v>33347.15</v>
      </c>
      <c r="I282" s="256">
        <v>0</v>
      </c>
      <c r="J282" s="256">
        <v>5884.8</v>
      </c>
      <c r="K282" s="256">
        <v>0</v>
      </c>
      <c r="L282" s="256">
        <v>0</v>
      </c>
      <c r="M282" s="256">
        <v>20853.96</v>
      </c>
      <c r="N282" s="293">
        <v>43223</v>
      </c>
      <c r="O282" s="287">
        <v>43235</v>
      </c>
      <c r="P282" s="270">
        <v>43258</v>
      </c>
      <c r="Q282" s="270"/>
      <c r="R282" s="271">
        <v>43271</v>
      </c>
      <c r="S282" s="217" t="s">
        <v>1331</v>
      </c>
      <c r="T282" s="257"/>
      <c r="U282" s="257"/>
      <c r="V282" s="258"/>
      <c r="W282" s="14"/>
    </row>
    <row r="283" spans="1:23" s="13" customFormat="1" ht="30" customHeight="1">
      <c r="A283" s="410" t="s">
        <v>537</v>
      </c>
      <c r="B283" s="382" t="s">
        <v>1066</v>
      </c>
      <c r="C283" s="255" t="s">
        <v>1067</v>
      </c>
      <c r="D283" s="311" t="s">
        <v>90</v>
      </c>
      <c r="E283" s="256">
        <v>140964.99</v>
      </c>
      <c r="F283" s="219">
        <f t="shared" si="21"/>
        <v>80681.84</v>
      </c>
      <c r="G283" s="281">
        <f t="shared" si="22"/>
        <v>0.64631879986871899</v>
      </c>
      <c r="H283" s="256">
        <v>44324.26</v>
      </c>
      <c r="I283" s="256">
        <v>0</v>
      </c>
      <c r="J283" s="256">
        <v>7821.93</v>
      </c>
      <c r="K283" s="256">
        <v>0</v>
      </c>
      <c r="L283" s="256">
        <v>506.85</v>
      </c>
      <c r="M283" s="256">
        <v>28028.799999999999</v>
      </c>
      <c r="N283" s="293">
        <v>43223</v>
      </c>
      <c r="O283" s="287">
        <v>43235</v>
      </c>
      <c r="P283" s="270">
        <v>43258</v>
      </c>
      <c r="Q283" s="270"/>
      <c r="R283" s="271">
        <v>43271</v>
      </c>
      <c r="S283" s="217" t="s">
        <v>1328</v>
      </c>
      <c r="T283" s="257"/>
      <c r="U283" s="257"/>
      <c r="V283" s="258"/>
      <c r="W283" s="14"/>
    </row>
    <row r="284" spans="1:23" s="13" customFormat="1" ht="30" customHeight="1">
      <c r="A284" s="410" t="s">
        <v>537</v>
      </c>
      <c r="B284" s="382" t="s">
        <v>1068</v>
      </c>
      <c r="C284" s="255" t="s">
        <v>1069</v>
      </c>
      <c r="D284" s="311" t="s">
        <v>321</v>
      </c>
      <c r="E284" s="256">
        <v>119113.43</v>
      </c>
      <c r="F284" s="219">
        <f t="shared" si="21"/>
        <v>98016.290000000008</v>
      </c>
      <c r="G284" s="281">
        <f t="shared" si="22"/>
        <v>0.63303885507194768</v>
      </c>
      <c r="H284" s="256">
        <v>52740.9</v>
      </c>
      <c r="I284" s="256">
        <v>9307.2199999999993</v>
      </c>
      <c r="J284" s="256">
        <v>0</v>
      </c>
      <c r="K284" s="256">
        <v>0</v>
      </c>
      <c r="L284" s="256">
        <v>1955.67</v>
      </c>
      <c r="M284" s="256">
        <v>34012.5</v>
      </c>
      <c r="N284" s="368">
        <v>43223</v>
      </c>
      <c r="O284" s="287">
        <v>43235</v>
      </c>
      <c r="P284" s="270">
        <v>43258</v>
      </c>
      <c r="Q284" s="270"/>
      <c r="R284" s="271">
        <v>43271</v>
      </c>
      <c r="S284" s="217" t="s">
        <v>1334</v>
      </c>
      <c r="T284" s="257"/>
      <c r="U284" s="257"/>
      <c r="V284" s="258"/>
      <c r="W284" s="14"/>
    </row>
    <row r="285" spans="1:23" s="13" customFormat="1" ht="30" customHeight="1">
      <c r="A285" s="410" t="s">
        <v>537</v>
      </c>
      <c r="B285" s="409" t="s">
        <v>1070</v>
      </c>
      <c r="C285" s="255" t="s">
        <v>1074</v>
      </c>
      <c r="D285" s="311" t="s">
        <v>1078</v>
      </c>
      <c r="E285" s="256">
        <v>162401.92000000001</v>
      </c>
      <c r="F285" s="219">
        <f t="shared" si="21"/>
        <v>116379.89</v>
      </c>
      <c r="G285" s="281">
        <f t="shared" si="22"/>
        <v>0.68714036419865998</v>
      </c>
      <c r="H285" s="256">
        <v>67973.919999999998</v>
      </c>
      <c r="I285" s="256">
        <v>11995.4</v>
      </c>
      <c r="J285" s="256">
        <v>0</v>
      </c>
      <c r="K285" s="256">
        <v>0</v>
      </c>
      <c r="L285" s="256">
        <v>7315.6</v>
      </c>
      <c r="M285" s="256">
        <v>29094.97</v>
      </c>
      <c r="N285" s="228">
        <v>43223</v>
      </c>
      <c r="O285" s="287">
        <v>43235</v>
      </c>
      <c r="P285" s="270">
        <v>43258</v>
      </c>
      <c r="Q285" s="270">
        <v>43294</v>
      </c>
      <c r="R285" s="271">
        <v>43314</v>
      </c>
      <c r="S285" s="217" t="s">
        <v>1312</v>
      </c>
      <c r="T285" s="257"/>
      <c r="U285" s="257"/>
      <c r="V285" s="258"/>
      <c r="W285" s="14"/>
    </row>
    <row r="286" spans="1:23" s="13" customFormat="1" ht="30" customHeight="1">
      <c r="A286" s="410" t="s">
        <v>537</v>
      </c>
      <c r="B286" s="409" t="s">
        <v>1071</v>
      </c>
      <c r="C286" s="255" t="s">
        <v>1075</v>
      </c>
      <c r="D286" s="311" t="s">
        <v>1079</v>
      </c>
      <c r="E286" s="256">
        <v>68657.75</v>
      </c>
      <c r="F286" s="219">
        <f t="shared" si="21"/>
        <v>67285.399999999994</v>
      </c>
      <c r="G286" s="281">
        <f t="shared" si="22"/>
        <v>0.59363101059070766</v>
      </c>
      <c r="H286" s="256">
        <v>33951.29</v>
      </c>
      <c r="I286" s="256">
        <v>5991.41</v>
      </c>
      <c r="J286" s="256">
        <v>0</v>
      </c>
      <c r="K286" s="256">
        <v>0</v>
      </c>
      <c r="L286" s="256">
        <v>0</v>
      </c>
      <c r="M286" s="256">
        <v>27342.7</v>
      </c>
      <c r="N286" s="260">
        <v>43223</v>
      </c>
      <c r="O286" s="287">
        <v>43235</v>
      </c>
      <c r="P286" s="270">
        <v>43258</v>
      </c>
      <c r="Q286" s="284"/>
      <c r="R286" s="271">
        <v>43271</v>
      </c>
      <c r="S286" s="217" t="s">
        <v>1340</v>
      </c>
      <c r="T286" s="257"/>
      <c r="U286" s="257"/>
      <c r="V286" s="258"/>
      <c r="W286" s="14"/>
    </row>
    <row r="287" spans="1:23" s="25" customFormat="1" ht="30" customHeight="1">
      <c r="A287" s="433" t="s">
        <v>537</v>
      </c>
      <c r="B287" s="440" t="s">
        <v>1072</v>
      </c>
      <c r="C287" s="255" t="s">
        <v>1076</v>
      </c>
      <c r="D287" s="255" t="s">
        <v>297</v>
      </c>
      <c r="E287" s="256">
        <v>178412.36</v>
      </c>
      <c r="F287" s="219">
        <f t="shared" si="21"/>
        <v>144860.66</v>
      </c>
      <c r="G287" s="281">
        <f t="shared" si="22"/>
        <v>0.63958758713373254</v>
      </c>
      <c r="H287" s="256">
        <v>78753.41</v>
      </c>
      <c r="I287" s="256">
        <v>13897.67</v>
      </c>
      <c r="J287" s="256">
        <v>0</v>
      </c>
      <c r="K287" s="256">
        <v>0</v>
      </c>
      <c r="L287" s="256">
        <v>0</v>
      </c>
      <c r="M287" s="256">
        <v>52209.58</v>
      </c>
      <c r="N287" s="368">
        <v>43223</v>
      </c>
      <c r="O287" s="287">
        <v>43235</v>
      </c>
      <c r="P287" s="270">
        <v>43258</v>
      </c>
      <c r="Q287" s="270">
        <v>43294</v>
      </c>
      <c r="R287" s="271">
        <v>43314</v>
      </c>
      <c r="S287" s="228" t="s">
        <v>1406</v>
      </c>
      <c r="T287" s="271"/>
      <c r="U287" s="271" t="s">
        <v>1812</v>
      </c>
      <c r="V287" s="282"/>
      <c r="W287" s="229"/>
    </row>
    <row r="288" spans="1:23" s="13" customFormat="1" ht="30" customHeight="1">
      <c r="A288" s="410" t="s">
        <v>537</v>
      </c>
      <c r="B288" s="409" t="s">
        <v>1073</v>
      </c>
      <c r="C288" s="255" t="s">
        <v>1077</v>
      </c>
      <c r="D288" s="311" t="s">
        <v>1080</v>
      </c>
      <c r="E288" s="256">
        <v>317702.52</v>
      </c>
      <c r="F288" s="219">
        <f t="shared" si="21"/>
        <v>113267.8</v>
      </c>
      <c r="G288" s="281">
        <f t="shared" si="22"/>
        <v>0.56479864533433155</v>
      </c>
      <c r="H288" s="256">
        <v>54377.47</v>
      </c>
      <c r="I288" s="256">
        <v>0</v>
      </c>
      <c r="J288" s="256">
        <v>9596.0300000000007</v>
      </c>
      <c r="K288" s="256">
        <v>0</v>
      </c>
      <c r="L288" s="256">
        <v>0</v>
      </c>
      <c r="M288" s="256">
        <v>49294.3</v>
      </c>
      <c r="N288" s="330">
        <v>43223</v>
      </c>
      <c r="O288" s="287">
        <v>43235</v>
      </c>
      <c r="P288" s="270">
        <v>43258</v>
      </c>
      <c r="Q288" s="270">
        <v>43294</v>
      </c>
      <c r="R288" s="271">
        <v>43314</v>
      </c>
      <c r="S288" s="217" t="s">
        <v>1362</v>
      </c>
      <c r="T288" s="257"/>
      <c r="U288" s="257"/>
      <c r="V288" s="258"/>
      <c r="W288" s="14"/>
    </row>
    <row r="289" spans="1:23" s="13" customFormat="1" ht="30" customHeight="1">
      <c r="A289" s="410" t="s">
        <v>537</v>
      </c>
      <c r="B289" s="409" t="s">
        <v>1081</v>
      </c>
      <c r="C289" s="255" t="s">
        <v>1082</v>
      </c>
      <c r="D289" s="255" t="s">
        <v>1083</v>
      </c>
      <c r="E289" s="348">
        <v>1217718.49</v>
      </c>
      <c r="F289" s="219">
        <f t="shared" si="21"/>
        <v>1051390</v>
      </c>
      <c r="G289" s="281">
        <f t="shared" si="22"/>
        <v>0.72007561418693344</v>
      </c>
      <c r="H289" s="256">
        <v>635391.93999999994</v>
      </c>
      <c r="I289" s="256">
        <v>112127.99</v>
      </c>
      <c r="J289" s="699">
        <v>9560.3700000000008</v>
      </c>
      <c r="K289" s="256">
        <v>0</v>
      </c>
      <c r="L289" s="256">
        <v>0</v>
      </c>
      <c r="M289" s="256">
        <v>294309.7</v>
      </c>
      <c r="N289" s="228">
        <v>43223</v>
      </c>
      <c r="O289" s="287">
        <v>43235</v>
      </c>
      <c r="P289" s="270">
        <v>43258</v>
      </c>
      <c r="Q289" s="270">
        <v>43294</v>
      </c>
      <c r="R289" s="271">
        <v>43314</v>
      </c>
      <c r="S289" s="217" t="s">
        <v>1315</v>
      </c>
      <c r="T289" s="257"/>
      <c r="U289" s="257"/>
      <c r="V289" s="258"/>
      <c r="W289" s="14"/>
    </row>
    <row r="290" spans="1:23" s="13" customFormat="1" ht="30" customHeight="1">
      <c r="A290" s="410" t="s">
        <v>537</v>
      </c>
      <c r="B290" s="409" t="s">
        <v>1084</v>
      </c>
      <c r="C290" s="255" t="s">
        <v>1085</v>
      </c>
      <c r="D290" s="255" t="s">
        <v>170</v>
      </c>
      <c r="E290" s="256">
        <v>351205.65</v>
      </c>
      <c r="F290" s="219">
        <f t="shared" si="21"/>
        <v>431150.85</v>
      </c>
      <c r="G290" s="281">
        <f t="shared" si="22"/>
        <v>0.72723382083092258</v>
      </c>
      <c r="H290" s="256">
        <v>287989.56</v>
      </c>
      <c r="I290" s="256">
        <v>25557.919999999998</v>
      </c>
      <c r="J290" s="256">
        <v>0</v>
      </c>
      <c r="K290" s="256">
        <v>0</v>
      </c>
      <c r="L290" s="256">
        <v>0</v>
      </c>
      <c r="M290" s="256">
        <v>117603.37</v>
      </c>
      <c r="N290" s="228">
        <v>43223</v>
      </c>
      <c r="O290" s="287">
        <v>43235</v>
      </c>
      <c r="P290" s="270">
        <v>43258</v>
      </c>
      <c r="Q290" s="270">
        <v>43294</v>
      </c>
      <c r="R290" s="271">
        <v>43314</v>
      </c>
      <c r="S290" s="217" t="s">
        <v>1237</v>
      </c>
      <c r="T290" s="257"/>
      <c r="U290" s="257"/>
      <c r="V290" s="258"/>
      <c r="W290" s="14"/>
    </row>
    <row r="291" spans="1:23" s="13" customFormat="1" ht="30" customHeight="1">
      <c r="A291" s="410" t="s">
        <v>537</v>
      </c>
      <c r="B291" s="409" t="s">
        <v>1086</v>
      </c>
      <c r="C291" s="255" t="s">
        <v>1087</v>
      </c>
      <c r="D291" s="255" t="s">
        <v>1088</v>
      </c>
      <c r="E291" s="256">
        <v>73694.789999999994</v>
      </c>
      <c r="F291" s="219">
        <f t="shared" si="21"/>
        <v>62413.41</v>
      </c>
      <c r="G291" s="281">
        <f t="shared" si="22"/>
        <v>0.85000002403329666</v>
      </c>
      <c r="H291" s="256">
        <v>41373.14</v>
      </c>
      <c r="I291" s="256">
        <v>0</v>
      </c>
      <c r="J291" s="256">
        <v>11678.26</v>
      </c>
      <c r="K291" s="256">
        <v>0</v>
      </c>
      <c r="L291" s="256">
        <v>0</v>
      </c>
      <c r="M291" s="256">
        <v>9362.01</v>
      </c>
      <c r="N291" s="260">
        <v>43223</v>
      </c>
      <c r="O291" s="287">
        <v>43235</v>
      </c>
      <c r="P291" s="270">
        <v>43258</v>
      </c>
      <c r="Q291" s="270"/>
      <c r="R291" s="271">
        <v>43271</v>
      </c>
      <c r="S291" s="217" t="s">
        <v>1336</v>
      </c>
      <c r="T291" s="257"/>
      <c r="U291" s="257"/>
      <c r="V291" s="258"/>
      <c r="W291" s="14"/>
    </row>
    <row r="292" spans="1:23" s="13" customFormat="1" ht="30" customHeight="1">
      <c r="A292" s="410" t="s">
        <v>537</v>
      </c>
      <c r="B292" s="409" t="s">
        <v>1089</v>
      </c>
      <c r="C292" s="255" t="s">
        <v>1090</v>
      </c>
      <c r="D292" s="255" t="s">
        <v>1091</v>
      </c>
      <c r="E292" s="256">
        <v>281364.3</v>
      </c>
      <c r="F292" s="219">
        <f t="shared" si="21"/>
        <v>260905.99999999997</v>
      </c>
      <c r="G292" s="281">
        <f t="shared" si="22"/>
        <v>0.84471457153150942</v>
      </c>
      <c r="H292" s="256">
        <v>179476.05</v>
      </c>
      <c r="I292" s="256">
        <v>31672.25</v>
      </c>
      <c r="J292" s="256">
        <v>9242.7999999999993</v>
      </c>
      <c r="K292" s="256">
        <v>0</v>
      </c>
      <c r="L292" s="256">
        <v>0</v>
      </c>
      <c r="M292" s="256">
        <v>40514.9</v>
      </c>
      <c r="N292" s="228">
        <v>43223</v>
      </c>
      <c r="O292" s="287">
        <v>43235</v>
      </c>
      <c r="P292" s="270">
        <v>43258</v>
      </c>
      <c r="Q292" s="270">
        <v>43294</v>
      </c>
      <c r="R292" s="271">
        <v>43314</v>
      </c>
      <c r="S292" s="217" t="s">
        <v>1242</v>
      </c>
      <c r="T292" s="257"/>
      <c r="U292" s="257"/>
      <c r="V292" s="258"/>
      <c r="W292" s="14"/>
    </row>
    <row r="293" spans="1:23" s="13" customFormat="1" ht="30" customHeight="1">
      <c r="A293" s="410" t="s">
        <v>537</v>
      </c>
      <c r="B293" s="409" t="s">
        <v>1092</v>
      </c>
      <c r="C293" s="255" t="s">
        <v>1093</v>
      </c>
      <c r="D293" s="255" t="s">
        <v>1094</v>
      </c>
      <c r="E293" s="256">
        <v>232028.46</v>
      </c>
      <c r="F293" s="219">
        <f t="shared" si="21"/>
        <v>171378.59</v>
      </c>
      <c r="G293" s="281">
        <f t="shared" si="22"/>
        <v>0.71158205934591945</v>
      </c>
      <c r="H293" s="256">
        <v>95381.73</v>
      </c>
      <c r="I293" s="256">
        <v>0</v>
      </c>
      <c r="J293" s="256">
        <v>26568.2</v>
      </c>
      <c r="K293" s="256">
        <v>0</v>
      </c>
      <c r="L293" s="256">
        <v>0</v>
      </c>
      <c r="M293" s="256">
        <v>49428.66</v>
      </c>
      <c r="N293" s="228">
        <v>43223</v>
      </c>
      <c r="O293" s="293">
        <v>43235</v>
      </c>
      <c r="P293" s="271">
        <v>43258</v>
      </c>
      <c r="Q293" s="271">
        <v>43294</v>
      </c>
      <c r="R293" s="271">
        <v>43314</v>
      </c>
      <c r="S293" s="217" t="s">
        <v>1364</v>
      </c>
      <c r="T293" s="257"/>
      <c r="U293" s="257"/>
      <c r="V293" s="258"/>
      <c r="W293" s="14"/>
    </row>
    <row r="294" spans="1:23" s="13" customFormat="1" ht="30" customHeight="1">
      <c r="A294" s="410" t="s">
        <v>537</v>
      </c>
      <c r="B294" s="409" t="s">
        <v>1095</v>
      </c>
      <c r="C294" s="255" t="s">
        <v>1096</v>
      </c>
      <c r="D294" s="255" t="s">
        <v>90</v>
      </c>
      <c r="E294" s="256">
        <v>105715.55</v>
      </c>
      <c r="F294" s="219">
        <f t="shared" si="21"/>
        <v>105715.54999999999</v>
      </c>
      <c r="G294" s="281">
        <f t="shared" si="22"/>
        <v>0.63053902666164063</v>
      </c>
      <c r="H294" s="256">
        <v>56659.11</v>
      </c>
      <c r="I294" s="256">
        <v>9998.67</v>
      </c>
      <c r="J294" s="256">
        <v>0</v>
      </c>
      <c r="K294" s="256">
        <v>0</v>
      </c>
      <c r="L294" s="256">
        <v>0</v>
      </c>
      <c r="M294" s="256">
        <v>39057.769999999997</v>
      </c>
      <c r="N294" s="260">
        <v>43223</v>
      </c>
      <c r="O294" s="287">
        <v>43235</v>
      </c>
      <c r="P294" s="270">
        <v>43258</v>
      </c>
      <c r="Q294" s="270"/>
      <c r="R294" s="271">
        <v>43271</v>
      </c>
      <c r="S294" s="217" t="s">
        <v>1342</v>
      </c>
      <c r="T294" s="257"/>
      <c r="U294" s="257"/>
      <c r="V294" s="258"/>
      <c r="W294" s="14"/>
    </row>
    <row r="295" spans="1:23" s="13" customFormat="1" ht="30" customHeight="1">
      <c r="A295" s="410" t="s">
        <v>537</v>
      </c>
      <c r="B295" s="409" t="s">
        <v>1097</v>
      </c>
      <c r="C295" s="255" t="s">
        <v>1098</v>
      </c>
      <c r="D295" s="255" t="s">
        <v>1099</v>
      </c>
      <c r="E295" s="256">
        <v>17000</v>
      </c>
      <c r="F295" s="219">
        <f t="shared" si="21"/>
        <v>8486</v>
      </c>
      <c r="G295" s="281">
        <f t="shared" si="22"/>
        <v>0.65589205750648127</v>
      </c>
      <c r="H295" s="256">
        <v>4731.01</v>
      </c>
      <c r="I295" s="256">
        <v>0</v>
      </c>
      <c r="J295" s="256">
        <v>834.89</v>
      </c>
      <c r="K295" s="256">
        <v>0</v>
      </c>
      <c r="L295" s="256">
        <v>0</v>
      </c>
      <c r="M295" s="256">
        <v>2920.1</v>
      </c>
      <c r="N295" s="260">
        <v>43223</v>
      </c>
      <c r="O295" s="287">
        <v>43235</v>
      </c>
      <c r="P295" s="270">
        <v>43258</v>
      </c>
      <c r="Q295" s="270"/>
      <c r="R295" s="271">
        <v>43271</v>
      </c>
      <c r="S295" s="217" t="s">
        <v>1339</v>
      </c>
      <c r="T295" s="257"/>
      <c r="U295" s="257"/>
      <c r="V295" s="258"/>
      <c r="W295" s="14"/>
    </row>
    <row r="296" spans="1:23" s="13" customFormat="1" ht="30" customHeight="1">
      <c r="A296" s="410" t="s">
        <v>537</v>
      </c>
      <c r="B296" s="409" t="s">
        <v>1100</v>
      </c>
      <c r="C296" s="255" t="s">
        <v>1101</v>
      </c>
      <c r="D296" s="255" t="s">
        <v>1102</v>
      </c>
      <c r="E296" s="256">
        <v>137045.01</v>
      </c>
      <c r="F296" s="219">
        <f t="shared" si="21"/>
        <v>100287.11</v>
      </c>
      <c r="G296" s="281">
        <f t="shared" si="22"/>
        <v>0.62961152235815743</v>
      </c>
      <c r="H296" s="256">
        <v>50470.45</v>
      </c>
      <c r="I296" s="256">
        <v>0</v>
      </c>
      <c r="J296" s="256">
        <v>12671.47</v>
      </c>
      <c r="K296" s="256">
        <v>0</v>
      </c>
      <c r="L296" s="256">
        <v>0</v>
      </c>
      <c r="M296" s="256">
        <v>37145.19</v>
      </c>
      <c r="N296" s="260">
        <v>43223</v>
      </c>
      <c r="O296" s="287">
        <v>43235</v>
      </c>
      <c r="P296" s="270">
        <v>43258</v>
      </c>
      <c r="Q296" s="270"/>
      <c r="R296" s="271">
        <v>43271</v>
      </c>
      <c r="S296" s="217" t="s">
        <v>1341</v>
      </c>
      <c r="T296" s="257"/>
      <c r="U296" s="257"/>
      <c r="V296" s="258"/>
      <c r="W296" s="14"/>
    </row>
    <row r="297" spans="1:23" s="13" customFormat="1" ht="30" customHeight="1">
      <c r="A297" s="410" t="s">
        <v>537</v>
      </c>
      <c r="B297" s="409" t="s">
        <v>1103</v>
      </c>
      <c r="C297" s="255" t="s">
        <v>1104</v>
      </c>
      <c r="D297" s="255" t="s">
        <v>1105</v>
      </c>
      <c r="E297" s="256">
        <v>746629.38</v>
      </c>
      <c r="F297" s="219">
        <f t="shared" si="21"/>
        <v>686985</v>
      </c>
      <c r="G297" s="281">
        <f t="shared" si="22"/>
        <v>0.72309984934168869</v>
      </c>
      <c r="H297" s="256">
        <v>422244.93</v>
      </c>
      <c r="I297" s="256">
        <v>74513.820000000007</v>
      </c>
      <c r="J297" s="256">
        <v>0</v>
      </c>
      <c r="K297" s="256">
        <v>0</v>
      </c>
      <c r="L297" s="256">
        <v>0</v>
      </c>
      <c r="M297" s="256">
        <v>190226.25</v>
      </c>
      <c r="N297" s="335">
        <v>43223</v>
      </c>
      <c r="O297" s="287">
        <v>43235</v>
      </c>
      <c r="P297" s="270">
        <v>43258</v>
      </c>
      <c r="Q297" s="270">
        <v>43294</v>
      </c>
      <c r="R297" s="271">
        <v>43314</v>
      </c>
      <c r="S297" s="217" t="s">
        <v>1313</v>
      </c>
      <c r="T297" s="257"/>
      <c r="U297" s="257"/>
      <c r="V297" s="258"/>
      <c r="W297" s="14"/>
    </row>
    <row r="298" spans="1:23" s="13" customFormat="1" ht="30" customHeight="1">
      <c r="A298" s="410" t="s">
        <v>537</v>
      </c>
      <c r="B298" s="409" t="s">
        <v>437</v>
      </c>
      <c r="C298" s="255" t="s">
        <v>1180</v>
      </c>
      <c r="D298" s="255" t="s">
        <v>438</v>
      </c>
      <c r="E298" s="256"/>
      <c r="F298" s="219">
        <f t="shared" si="21"/>
        <v>56076.26</v>
      </c>
      <c r="G298" s="281">
        <f t="shared" si="22"/>
        <v>0.6953853555854117</v>
      </c>
      <c r="H298" s="256">
        <v>28822.09</v>
      </c>
      <c r="I298" s="256">
        <v>5086.26</v>
      </c>
      <c r="J298" s="256">
        <v>5086.26</v>
      </c>
      <c r="K298" s="256">
        <v>0</v>
      </c>
      <c r="L298" s="698">
        <v>4334.1499999999996</v>
      </c>
      <c r="M298" s="256">
        <v>12747.5</v>
      </c>
      <c r="N298" s="260">
        <v>42892</v>
      </c>
      <c r="O298" s="287">
        <v>42915</v>
      </c>
      <c r="P298" s="270">
        <v>42947</v>
      </c>
      <c r="Q298" s="284"/>
      <c r="R298" s="271">
        <v>42958</v>
      </c>
      <c r="S298" s="257" t="s">
        <v>775</v>
      </c>
      <c r="T298" s="257"/>
      <c r="U298" s="257"/>
      <c r="V298" s="288"/>
      <c r="W298" s="14"/>
    </row>
    <row r="299" spans="1:23" s="13" customFormat="1" ht="30" customHeight="1">
      <c r="A299" s="410" t="s">
        <v>537</v>
      </c>
      <c r="B299" s="409" t="s">
        <v>1181</v>
      </c>
      <c r="C299" s="255" t="s">
        <v>1182</v>
      </c>
      <c r="D299" s="282" t="s">
        <v>1183</v>
      </c>
      <c r="E299" s="256">
        <v>52800</v>
      </c>
      <c r="F299" s="219">
        <f t="shared" si="21"/>
        <v>52800</v>
      </c>
      <c r="G299" s="281">
        <f t="shared" si="22"/>
        <v>0.65</v>
      </c>
      <c r="H299" s="315">
        <v>29172</v>
      </c>
      <c r="I299" s="256">
        <v>5148</v>
      </c>
      <c r="J299" s="256">
        <v>0</v>
      </c>
      <c r="K299" s="256">
        <v>0</v>
      </c>
      <c r="L299" s="256">
        <v>0</v>
      </c>
      <c r="M299" s="256">
        <v>18480</v>
      </c>
      <c r="N299" s="260">
        <v>43255</v>
      </c>
      <c r="O299" s="287">
        <v>43263</v>
      </c>
      <c r="P299" s="270">
        <v>43279</v>
      </c>
      <c r="Q299" s="271"/>
      <c r="R299" s="271">
        <v>43304</v>
      </c>
      <c r="S299" s="257" t="s">
        <v>1324</v>
      </c>
      <c r="T299" s="257"/>
      <c r="U299" s="257"/>
      <c r="V299" s="258"/>
      <c r="W299" s="14"/>
    </row>
    <row r="300" spans="1:23" s="13" customFormat="1" ht="30" customHeight="1">
      <c r="A300" s="410" t="s">
        <v>537</v>
      </c>
      <c r="B300" s="440" t="s">
        <v>1184</v>
      </c>
      <c r="C300" s="255" t="s">
        <v>1185</v>
      </c>
      <c r="D300" s="255" t="s">
        <v>1186</v>
      </c>
      <c r="E300" s="256">
        <v>84580.51</v>
      </c>
      <c r="F300" s="219">
        <f t="shared" si="21"/>
        <v>70207.31</v>
      </c>
      <c r="G300" s="281">
        <f t="shared" si="22"/>
        <v>0.68623566406404124</v>
      </c>
      <c r="H300" s="256">
        <v>40951.94</v>
      </c>
      <c r="I300" s="256">
        <v>7226.82</v>
      </c>
      <c r="J300" s="256">
        <v>0</v>
      </c>
      <c r="K300" s="256">
        <v>0</v>
      </c>
      <c r="L300" s="698">
        <v>4476.72</v>
      </c>
      <c r="M300" s="256">
        <v>17551.830000000002</v>
      </c>
      <c r="N300" s="260">
        <v>43255</v>
      </c>
      <c r="O300" s="287">
        <v>43263</v>
      </c>
      <c r="P300" s="270">
        <v>43279</v>
      </c>
      <c r="Q300" s="271"/>
      <c r="R300" s="271">
        <v>43304</v>
      </c>
      <c r="S300" s="257" t="s">
        <v>1322</v>
      </c>
      <c r="T300" s="257"/>
      <c r="U300" s="257"/>
      <c r="V300" s="258"/>
      <c r="W300" s="14"/>
    </row>
    <row r="301" spans="1:23" s="13" customFormat="1" ht="30" customHeight="1">
      <c r="A301" s="410" t="s">
        <v>537</v>
      </c>
      <c r="B301" s="409" t="s">
        <v>1187</v>
      </c>
      <c r="C301" s="255" t="s">
        <v>1188</v>
      </c>
      <c r="D301" s="255" t="s">
        <v>1189</v>
      </c>
      <c r="E301" s="256">
        <v>59948.86</v>
      </c>
      <c r="F301" s="219">
        <f t="shared" si="21"/>
        <v>57988.36</v>
      </c>
      <c r="G301" s="281">
        <f t="shared" si="22"/>
        <v>0.55813666742773893</v>
      </c>
      <c r="H301" s="256">
        <v>27510.61</v>
      </c>
      <c r="I301" s="256">
        <v>4854.82</v>
      </c>
      <c r="J301" s="256">
        <v>0</v>
      </c>
      <c r="K301" s="256">
        <v>0</v>
      </c>
      <c r="L301" s="256">
        <v>0</v>
      </c>
      <c r="M301" s="256">
        <v>25622.93</v>
      </c>
      <c r="N301" s="260">
        <v>43255</v>
      </c>
      <c r="O301" s="287">
        <v>43263</v>
      </c>
      <c r="P301" s="270">
        <v>43279</v>
      </c>
      <c r="Q301" s="271"/>
      <c r="R301" s="271">
        <v>43304</v>
      </c>
      <c r="S301" s="257" t="s">
        <v>1325</v>
      </c>
      <c r="T301" s="257"/>
      <c r="U301" s="257"/>
      <c r="V301" s="258"/>
      <c r="W301" s="14"/>
    </row>
    <row r="302" spans="1:23" s="13" customFormat="1" ht="30" customHeight="1">
      <c r="A302" s="410" t="s">
        <v>537</v>
      </c>
      <c r="B302" s="409" t="s">
        <v>1190</v>
      </c>
      <c r="C302" s="255" t="s">
        <v>1191</v>
      </c>
      <c r="D302" s="255" t="s">
        <v>438</v>
      </c>
      <c r="E302" s="256">
        <v>406253.3</v>
      </c>
      <c r="F302" s="219">
        <f t="shared" si="21"/>
        <v>340385.7</v>
      </c>
      <c r="G302" s="281">
        <f t="shared" si="22"/>
        <v>0.68750787709354422</v>
      </c>
      <c r="H302" s="256">
        <v>198915.17</v>
      </c>
      <c r="I302" s="256">
        <v>35102.68</v>
      </c>
      <c r="J302" s="256">
        <v>0</v>
      </c>
      <c r="K302" s="256">
        <v>0</v>
      </c>
      <c r="L302" s="256">
        <v>0</v>
      </c>
      <c r="M302" s="256">
        <v>106367.85</v>
      </c>
      <c r="N302" s="335">
        <v>43255</v>
      </c>
      <c r="O302" s="287">
        <v>43263</v>
      </c>
      <c r="P302" s="270">
        <v>43279</v>
      </c>
      <c r="Q302" s="270">
        <v>43294</v>
      </c>
      <c r="R302" s="271">
        <v>43314</v>
      </c>
      <c r="S302" s="257" t="s">
        <v>1321</v>
      </c>
      <c r="T302" s="257"/>
      <c r="U302" s="257"/>
      <c r="V302" s="258"/>
      <c r="W302" s="14"/>
    </row>
    <row r="303" spans="1:23" s="13" customFormat="1" ht="30" customHeight="1">
      <c r="A303" s="410" t="s">
        <v>537</v>
      </c>
      <c r="B303" s="409" t="s">
        <v>1192</v>
      </c>
      <c r="C303" s="255" t="s">
        <v>1193</v>
      </c>
      <c r="D303" s="255" t="s">
        <v>1194</v>
      </c>
      <c r="E303" s="256">
        <v>35249.980000000003</v>
      </c>
      <c r="F303" s="219">
        <f t="shared" si="21"/>
        <v>22013.53</v>
      </c>
      <c r="G303" s="281">
        <f t="shared" si="22"/>
        <v>0.83895676885987858</v>
      </c>
      <c r="H303" s="256">
        <v>15698.14</v>
      </c>
      <c r="I303" s="256">
        <v>0</v>
      </c>
      <c r="J303" s="256">
        <v>2770.26</v>
      </c>
      <c r="K303" s="256">
        <v>0</v>
      </c>
      <c r="L303" s="698">
        <v>243.1</v>
      </c>
      <c r="M303" s="256">
        <v>3302.03</v>
      </c>
      <c r="N303" s="260">
        <v>43255</v>
      </c>
      <c r="O303" s="287">
        <v>43263</v>
      </c>
      <c r="P303" s="270">
        <v>43279</v>
      </c>
      <c r="Q303" s="271"/>
      <c r="R303" s="271">
        <v>43304</v>
      </c>
      <c r="S303" s="257" t="s">
        <v>1323</v>
      </c>
      <c r="T303" s="257"/>
      <c r="U303" s="257"/>
      <c r="V303" s="258"/>
      <c r="W303" s="14"/>
    </row>
    <row r="304" spans="1:23" s="13" customFormat="1" ht="30" customHeight="1">
      <c r="A304" s="410" t="s">
        <v>537</v>
      </c>
      <c r="B304" s="409" t="s">
        <v>1205</v>
      </c>
      <c r="C304" s="255" t="s">
        <v>1206</v>
      </c>
      <c r="D304" s="255" t="s">
        <v>1207</v>
      </c>
      <c r="E304" s="256">
        <v>35866</v>
      </c>
      <c r="F304" s="219">
        <f t="shared" ref="F304:F362" si="23">SUM(H304:M304)</f>
        <v>16690</v>
      </c>
      <c r="G304" s="281">
        <f t="shared" si="22"/>
        <v>0.75</v>
      </c>
      <c r="H304" s="256">
        <v>9434.02</v>
      </c>
      <c r="I304" s="256">
        <v>0</v>
      </c>
      <c r="J304" s="256">
        <v>3083.48</v>
      </c>
      <c r="K304" s="256">
        <v>0</v>
      </c>
      <c r="L304" s="256">
        <v>0</v>
      </c>
      <c r="M304" s="256">
        <v>4172.5</v>
      </c>
      <c r="N304" s="260">
        <v>43255</v>
      </c>
      <c r="O304" s="287">
        <v>43263</v>
      </c>
      <c r="P304" s="270">
        <v>43279</v>
      </c>
      <c r="Q304" s="271"/>
      <c r="R304" s="271">
        <v>43304</v>
      </c>
      <c r="S304" s="257" t="s">
        <v>1318</v>
      </c>
      <c r="T304" s="257"/>
      <c r="U304" s="257"/>
      <c r="V304" s="258"/>
      <c r="W304" s="14"/>
    </row>
    <row r="305" spans="1:23" s="13" customFormat="1" ht="30" customHeight="1">
      <c r="A305" s="410" t="s">
        <v>537</v>
      </c>
      <c r="B305" s="409" t="s">
        <v>1195</v>
      </c>
      <c r="C305" s="255" t="s">
        <v>1196</v>
      </c>
      <c r="D305" s="255" t="s">
        <v>348</v>
      </c>
      <c r="E305" s="256">
        <v>46790.6</v>
      </c>
      <c r="F305" s="219">
        <f t="shared" si="23"/>
        <v>19931.75</v>
      </c>
      <c r="G305" s="281">
        <f t="shared" si="22"/>
        <v>0.50000025085604627</v>
      </c>
      <c r="H305" s="256">
        <v>8470.99</v>
      </c>
      <c r="I305" s="256">
        <v>1494.89</v>
      </c>
      <c r="J305" s="256">
        <v>0</v>
      </c>
      <c r="K305" s="256">
        <v>0</v>
      </c>
      <c r="L305" s="256">
        <v>0</v>
      </c>
      <c r="M305" s="256">
        <v>9965.8700000000008</v>
      </c>
      <c r="N305" s="228">
        <v>43255</v>
      </c>
      <c r="O305" s="287">
        <v>43263</v>
      </c>
      <c r="P305" s="270">
        <v>43279</v>
      </c>
      <c r="Q305" s="271"/>
      <c r="R305" s="271">
        <v>43304</v>
      </c>
      <c r="S305" s="257" t="s">
        <v>1319</v>
      </c>
      <c r="T305" s="257"/>
      <c r="U305" s="257"/>
      <c r="V305" s="258"/>
      <c r="W305" s="14"/>
    </row>
    <row r="306" spans="1:23" s="13" customFormat="1" ht="30" customHeight="1">
      <c r="A306" s="410" t="s">
        <v>537</v>
      </c>
      <c r="B306" s="409" t="s">
        <v>1197</v>
      </c>
      <c r="C306" s="255" t="s">
        <v>1198</v>
      </c>
      <c r="D306" s="255" t="s">
        <v>1199</v>
      </c>
      <c r="E306" s="256">
        <v>160388.78</v>
      </c>
      <c r="F306" s="219">
        <f t="shared" si="23"/>
        <v>153503.78</v>
      </c>
      <c r="G306" s="281">
        <f t="shared" si="22"/>
        <v>0.84999998045650726</v>
      </c>
      <c r="H306" s="256">
        <v>101782.42</v>
      </c>
      <c r="I306" s="256">
        <v>0</v>
      </c>
      <c r="J306" s="256">
        <v>28695.79</v>
      </c>
      <c r="K306" s="256">
        <v>0</v>
      </c>
      <c r="L306" s="256">
        <v>0</v>
      </c>
      <c r="M306" s="256">
        <v>23025.57</v>
      </c>
      <c r="N306" s="335">
        <v>43255</v>
      </c>
      <c r="O306" s="287">
        <v>43263</v>
      </c>
      <c r="P306" s="270">
        <v>43279</v>
      </c>
      <c r="Q306" s="270">
        <v>43294</v>
      </c>
      <c r="R306" s="271">
        <v>43314</v>
      </c>
      <c r="S306" s="257" t="s">
        <v>1316</v>
      </c>
      <c r="T306" s="257"/>
      <c r="U306" s="257"/>
      <c r="V306" s="258"/>
      <c r="W306" s="14"/>
    </row>
    <row r="307" spans="1:23" s="13" customFormat="1" ht="30" customHeight="1">
      <c r="A307" s="410" t="s">
        <v>537</v>
      </c>
      <c r="B307" s="409" t="s">
        <v>262</v>
      </c>
      <c r="C307" s="255" t="s">
        <v>263</v>
      </c>
      <c r="D307" s="255" t="s">
        <v>1200</v>
      </c>
      <c r="E307" s="256">
        <v>33701.83</v>
      </c>
      <c r="F307" s="219">
        <f t="shared" si="23"/>
        <v>33701.83</v>
      </c>
      <c r="G307" s="281">
        <f t="shared" si="22"/>
        <v>0.85000013352390658</v>
      </c>
      <c r="H307" s="256">
        <v>23859.06</v>
      </c>
      <c r="I307" s="256">
        <v>0</v>
      </c>
      <c r="J307" s="256">
        <v>4787.5</v>
      </c>
      <c r="K307" s="256">
        <v>0</v>
      </c>
      <c r="L307" s="256">
        <v>0</v>
      </c>
      <c r="M307" s="256">
        <v>5055.2700000000004</v>
      </c>
      <c r="N307" s="313">
        <v>43255</v>
      </c>
      <c r="O307" s="287">
        <v>43263</v>
      </c>
      <c r="P307" s="270">
        <v>43279</v>
      </c>
      <c r="Q307" s="271"/>
      <c r="R307" s="271">
        <v>43304</v>
      </c>
      <c r="S307" s="257" t="s">
        <v>1320</v>
      </c>
      <c r="T307" s="257"/>
      <c r="U307" s="257"/>
      <c r="V307" s="258"/>
      <c r="W307" s="14"/>
    </row>
    <row r="308" spans="1:23" s="13" customFormat="1" ht="30" customHeight="1">
      <c r="A308" s="410" t="s">
        <v>537</v>
      </c>
      <c r="B308" s="409" t="s">
        <v>1201</v>
      </c>
      <c r="C308" s="255" t="s">
        <v>1202</v>
      </c>
      <c r="D308" s="255" t="s">
        <v>1203</v>
      </c>
      <c r="E308" s="256">
        <v>142404.20000000001</v>
      </c>
      <c r="F308" s="219">
        <f t="shared" si="23"/>
        <v>142404.20000000001</v>
      </c>
      <c r="G308" s="281">
        <f t="shared" si="22"/>
        <v>0.74999999999999989</v>
      </c>
      <c r="H308" s="256">
        <v>90168.55</v>
      </c>
      <c r="I308" s="256">
        <v>0</v>
      </c>
      <c r="J308" s="256">
        <v>16634.599999999999</v>
      </c>
      <c r="K308" s="256">
        <v>0</v>
      </c>
      <c r="L308" s="256">
        <v>0</v>
      </c>
      <c r="M308" s="256">
        <v>35601.050000000003</v>
      </c>
      <c r="N308" s="313">
        <v>43255</v>
      </c>
      <c r="O308" s="287">
        <v>43263</v>
      </c>
      <c r="P308" s="270">
        <v>43279</v>
      </c>
      <c r="Q308" s="271"/>
      <c r="R308" s="271">
        <v>43304</v>
      </c>
      <c r="S308" s="257" t="s">
        <v>1317</v>
      </c>
      <c r="T308" s="257"/>
      <c r="U308" s="257"/>
      <c r="V308" s="258"/>
      <c r="W308" s="14"/>
    </row>
    <row r="309" spans="1:23" s="13" customFormat="1" ht="30" customHeight="1">
      <c r="A309" s="410" t="s">
        <v>537</v>
      </c>
      <c r="B309" s="490" t="s">
        <v>1209</v>
      </c>
      <c r="C309" s="255" t="s">
        <v>1210</v>
      </c>
      <c r="D309" s="255" t="s">
        <v>170</v>
      </c>
      <c r="E309" s="256"/>
      <c r="F309" s="219">
        <f t="shared" si="23"/>
        <v>171208.37</v>
      </c>
      <c r="G309" s="281">
        <f t="shared" si="22"/>
        <v>0.54761020153395545</v>
      </c>
      <c r="H309" s="256">
        <v>79692.13</v>
      </c>
      <c r="I309" s="256">
        <v>14063.32</v>
      </c>
      <c r="J309" s="256">
        <v>0</v>
      </c>
      <c r="K309" s="256">
        <v>0</v>
      </c>
      <c r="L309" s="256">
        <v>0</v>
      </c>
      <c r="M309" s="256">
        <v>77452.92</v>
      </c>
      <c r="N309" s="293">
        <v>43165</v>
      </c>
      <c r="O309" s="287">
        <v>43172</v>
      </c>
      <c r="P309" s="270">
        <v>43195</v>
      </c>
      <c r="Q309" s="270">
        <v>43256</v>
      </c>
      <c r="R309" s="271">
        <v>43279</v>
      </c>
      <c r="S309" s="257" t="s">
        <v>1360</v>
      </c>
      <c r="T309" s="257"/>
      <c r="U309" s="257"/>
      <c r="V309" s="258"/>
      <c r="W309" s="14"/>
    </row>
    <row r="310" spans="1:23" s="25" customFormat="1" ht="30" customHeight="1">
      <c r="A310" s="433" t="s">
        <v>537</v>
      </c>
      <c r="B310" s="440" t="s">
        <v>1260</v>
      </c>
      <c r="C310" s="359" t="s">
        <v>1261</v>
      </c>
      <c r="D310" s="255" t="s">
        <v>1262</v>
      </c>
      <c r="E310" s="256">
        <v>21167.09</v>
      </c>
      <c r="F310" s="219">
        <f t="shared" si="23"/>
        <v>16368.02</v>
      </c>
      <c r="G310" s="281">
        <f t="shared" si="22"/>
        <v>0.84742259601344572</v>
      </c>
      <c r="H310" s="256">
        <v>11790.03</v>
      </c>
      <c r="I310" s="256">
        <v>0</v>
      </c>
      <c r="J310" s="256">
        <v>2080.6</v>
      </c>
      <c r="K310" s="256">
        <v>0</v>
      </c>
      <c r="L310" s="256">
        <v>0</v>
      </c>
      <c r="M310" s="256">
        <v>2497.39</v>
      </c>
      <c r="N310" s="335">
        <v>43284</v>
      </c>
      <c r="O310" s="357">
        <v>43287</v>
      </c>
      <c r="P310" s="270">
        <v>43300</v>
      </c>
      <c r="Q310" s="270"/>
      <c r="R310" s="271">
        <v>43314</v>
      </c>
      <c r="S310" s="271" t="s">
        <v>1713</v>
      </c>
      <c r="T310" s="271"/>
      <c r="U310" s="271"/>
      <c r="V310" s="282"/>
      <c r="W310" s="229"/>
    </row>
    <row r="311" spans="1:23" s="25" customFormat="1" ht="30" customHeight="1">
      <c r="A311" s="433" t="s">
        <v>537</v>
      </c>
      <c r="B311" s="440" t="s">
        <v>1263</v>
      </c>
      <c r="C311" s="359" t="s">
        <v>1264</v>
      </c>
      <c r="D311" s="255" t="s">
        <v>1265</v>
      </c>
      <c r="E311" s="256">
        <v>11307.8</v>
      </c>
      <c r="F311" s="219">
        <f t="shared" si="23"/>
        <v>11310.8</v>
      </c>
      <c r="G311" s="281">
        <f t="shared" si="22"/>
        <v>0.65009283162994658</v>
      </c>
      <c r="H311" s="256">
        <v>6247.55</v>
      </c>
      <c r="I311" s="256">
        <v>0</v>
      </c>
      <c r="J311" s="256">
        <v>1105.52</v>
      </c>
      <c r="K311" s="256">
        <v>0</v>
      </c>
      <c r="L311" s="256">
        <v>0</v>
      </c>
      <c r="M311" s="256">
        <v>3957.73</v>
      </c>
      <c r="N311" s="335">
        <v>43284</v>
      </c>
      <c r="O311" s="357">
        <v>43287</v>
      </c>
      <c r="P311" s="270">
        <v>43300</v>
      </c>
      <c r="Q311" s="270"/>
      <c r="R311" s="271">
        <v>43314</v>
      </c>
      <c r="S311" s="271" t="s">
        <v>1708</v>
      </c>
      <c r="T311" s="271"/>
      <c r="U311" s="271"/>
      <c r="V311" s="282"/>
      <c r="W311" s="229"/>
    </row>
    <row r="312" spans="1:23" s="25" customFormat="1" ht="30" customHeight="1">
      <c r="A312" s="433" t="s">
        <v>537</v>
      </c>
      <c r="B312" s="440" t="s">
        <v>1266</v>
      </c>
      <c r="C312" s="359" t="s">
        <v>1267</v>
      </c>
      <c r="D312" s="255" t="s">
        <v>1268</v>
      </c>
      <c r="E312" s="256">
        <v>44554</v>
      </c>
      <c r="F312" s="219">
        <f t="shared" si="23"/>
        <v>31010.5</v>
      </c>
      <c r="G312" s="281">
        <f t="shared" si="22"/>
        <v>0.72912658615630188</v>
      </c>
      <c r="H312" s="256">
        <v>19219.439999999999</v>
      </c>
      <c r="I312" s="256">
        <v>0</v>
      </c>
      <c r="J312" s="256">
        <v>3391.14</v>
      </c>
      <c r="K312" s="256">
        <v>0</v>
      </c>
      <c r="L312" s="256">
        <v>0</v>
      </c>
      <c r="M312" s="256">
        <v>8399.92</v>
      </c>
      <c r="N312" s="335">
        <v>43284</v>
      </c>
      <c r="O312" s="357">
        <v>43287</v>
      </c>
      <c r="P312" s="270">
        <v>43300</v>
      </c>
      <c r="Q312" s="270"/>
      <c r="R312" s="271">
        <v>43314</v>
      </c>
      <c r="S312" s="271" t="s">
        <v>1617</v>
      </c>
      <c r="T312" s="271"/>
      <c r="U312" s="271"/>
      <c r="V312" s="282"/>
      <c r="W312" s="229"/>
    </row>
    <row r="313" spans="1:23" s="25" customFormat="1" ht="30" customHeight="1">
      <c r="A313" s="433" t="s">
        <v>537</v>
      </c>
      <c r="B313" s="440" t="s">
        <v>1269</v>
      </c>
      <c r="C313" s="364" t="s">
        <v>1270</v>
      </c>
      <c r="D313" s="282" t="s">
        <v>1271</v>
      </c>
      <c r="E313" s="277">
        <v>469728.13</v>
      </c>
      <c r="F313" s="219">
        <f t="shared" si="23"/>
        <v>399585.49000000005</v>
      </c>
      <c r="G313" s="365">
        <f t="shared" si="22"/>
        <v>0.83619570370285468</v>
      </c>
      <c r="H313" s="277">
        <v>272358.09000000003</v>
      </c>
      <c r="I313" s="277">
        <v>48063.199999999997</v>
      </c>
      <c r="J313" s="277">
        <v>13710.38</v>
      </c>
      <c r="K313" s="256">
        <v>0</v>
      </c>
      <c r="L313" s="277">
        <v>0</v>
      </c>
      <c r="M313" s="277">
        <v>65453.82</v>
      </c>
      <c r="N313" s="335">
        <v>43284</v>
      </c>
      <c r="O313" s="335">
        <v>43287</v>
      </c>
      <c r="P313" s="271">
        <v>43300</v>
      </c>
      <c r="Q313" s="271">
        <v>43364</v>
      </c>
      <c r="R313" s="271">
        <v>43399</v>
      </c>
      <c r="S313" s="271" t="s">
        <v>1656</v>
      </c>
      <c r="T313" s="271"/>
      <c r="U313" s="271"/>
      <c r="V313" s="282"/>
      <c r="W313" s="229"/>
    </row>
    <row r="314" spans="1:23" s="25" customFormat="1" ht="30" customHeight="1">
      <c r="A314" s="433" t="s">
        <v>537</v>
      </c>
      <c r="B314" s="440" t="s">
        <v>1273</v>
      </c>
      <c r="C314" s="359" t="s">
        <v>1274</v>
      </c>
      <c r="D314" s="255" t="s">
        <v>1048</v>
      </c>
      <c r="E314" s="256">
        <v>45970.6</v>
      </c>
      <c r="F314" s="219">
        <f t="shared" si="23"/>
        <v>45970.600000000006</v>
      </c>
      <c r="G314" s="281">
        <f t="shared" si="22"/>
        <v>0.53144183456382987</v>
      </c>
      <c r="H314" s="256">
        <v>20766.09</v>
      </c>
      <c r="I314" s="256">
        <v>3664.61</v>
      </c>
      <c r="J314" s="256">
        <v>0</v>
      </c>
      <c r="K314" s="256">
        <v>0</v>
      </c>
      <c r="L314" s="256">
        <v>0</v>
      </c>
      <c r="M314" s="256">
        <v>21539.9</v>
      </c>
      <c r="N314" s="335">
        <v>43284</v>
      </c>
      <c r="O314" s="357">
        <v>43287</v>
      </c>
      <c r="P314" s="270">
        <v>43300</v>
      </c>
      <c r="Q314" s="270"/>
      <c r="R314" s="271">
        <v>43314</v>
      </c>
      <c r="S314" s="271" t="s">
        <v>1709</v>
      </c>
      <c r="T314" s="271"/>
      <c r="U314" s="271"/>
      <c r="V314" s="282"/>
      <c r="W314" s="229"/>
    </row>
    <row r="315" spans="1:23" s="25" customFormat="1" ht="30" customHeight="1">
      <c r="A315" s="433" t="s">
        <v>537</v>
      </c>
      <c r="B315" s="440" t="s">
        <v>1275</v>
      </c>
      <c r="C315" s="359" t="s">
        <v>1276</v>
      </c>
      <c r="D315" s="255" t="s">
        <v>1277</v>
      </c>
      <c r="E315" s="256">
        <v>47101.56</v>
      </c>
      <c r="F315" s="219">
        <f t="shared" si="23"/>
        <v>42103.56</v>
      </c>
      <c r="G315" s="281">
        <f t="shared" ref="G315:G333" si="24">(H315+I315+J315+K315)/F315</f>
        <v>0.75</v>
      </c>
      <c r="H315" s="256">
        <v>26841.01</v>
      </c>
      <c r="I315" s="256">
        <v>4736.66</v>
      </c>
      <c r="J315" s="256">
        <v>0</v>
      </c>
      <c r="K315" s="256">
        <v>0</v>
      </c>
      <c r="L315" s="256">
        <v>0</v>
      </c>
      <c r="M315" s="256">
        <v>10525.89</v>
      </c>
      <c r="N315" s="335">
        <v>43284</v>
      </c>
      <c r="O315" s="357">
        <v>43287</v>
      </c>
      <c r="P315" s="270">
        <v>43300</v>
      </c>
      <c r="Q315" s="270"/>
      <c r="R315" s="271">
        <v>43314</v>
      </c>
      <c r="S315" s="271" t="s">
        <v>1710</v>
      </c>
      <c r="T315" s="271"/>
      <c r="U315" s="271"/>
      <c r="V315" s="282"/>
      <c r="W315" s="229"/>
    </row>
    <row r="316" spans="1:23" s="25" customFormat="1" ht="30" customHeight="1">
      <c r="A316" s="433" t="s">
        <v>537</v>
      </c>
      <c r="B316" s="440" t="s">
        <v>1278</v>
      </c>
      <c r="C316" s="359" t="s">
        <v>1279</v>
      </c>
      <c r="D316" s="255" t="s">
        <v>1256</v>
      </c>
      <c r="E316" s="256">
        <v>454528.65</v>
      </c>
      <c r="F316" s="219">
        <f t="shared" si="23"/>
        <v>183002.81</v>
      </c>
      <c r="G316" s="281">
        <f t="shared" si="24"/>
        <v>0.74992624430193189</v>
      </c>
      <c r="H316" s="256">
        <v>116698.71</v>
      </c>
      <c r="I316" s="256">
        <v>20539.900000000001</v>
      </c>
      <c r="J316" s="256">
        <v>0</v>
      </c>
      <c r="K316" s="256">
        <v>0</v>
      </c>
      <c r="L316" s="256">
        <v>0</v>
      </c>
      <c r="M316" s="256">
        <v>45764.2</v>
      </c>
      <c r="N316" s="335">
        <v>43284</v>
      </c>
      <c r="O316" s="357">
        <v>43287</v>
      </c>
      <c r="P316" s="270">
        <v>43300</v>
      </c>
      <c r="Q316" s="270">
        <v>43364</v>
      </c>
      <c r="R316" s="271">
        <v>43399</v>
      </c>
      <c r="S316" s="271" t="s">
        <v>1655</v>
      </c>
      <c r="T316" s="271"/>
      <c r="U316" s="271"/>
      <c r="V316" s="282"/>
      <c r="W316" s="229"/>
    </row>
    <row r="317" spans="1:23" s="25" customFormat="1" ht="30" customHeight="1">
      <c r="A317" s="433" t="s">
        <v>537</v>
      </c>
      <c r="B317" s="440" t="s">
        <v>1280</v>
      </c>
      <c r="C317" s="359" t="s">
        <v>1281</v>
      </c>
      <c r="D317" s="255" t="s">
        <v>1282</v>
      </c>
      <c r="E317" s="256">
        <v>101260</v>
      </c>
      <c r="F317" s="219">
        <f t="shared" si="23"/>
        <v>96360</v>
      </c>
      <c r="G317" s="281">
        <f t="shared" si="24"/>
        <v>0.75</v>
      </c>
      <c r="H317" s="256">
        <v>43549.83</v>
      </c>
      <c r="I317" s="256">
        <v>7685.27</v>
      </c>
      <c r="J317" s="256">
        <v>21034.9</v>
      </c>
      <c r="K317" s="256">
        <v>0</v>
      </c>
      <c r="L317" s="256">
        <v>0</v>
      </c>
      <c r="M317" s="256">
        <v>24090</v>
      </c>
      <c r="N317" s="335">
        <v>43284</v>
      </c>
      <c r="O317" s="357">
        <v>43287</v>
      </c>
      <c r="P317" s="270">
        <v>43300</v>
      </c>
      <c r="Q317" s="270"/>
      <c r="R317" s="271">
        <v>43314</v>
      </c>
      <c r="S317" s="271" t="s">
        <v>1711</v>
      </c>
      <c r="T317" s="271"/>
      <c r="U317" s="271"/>
      <c r="V317" s="282"/>
      <c r="W317" s="229"/>
    </row>
    <row r="318" spans="1:23" s="25" customFormat="1" ht="30" customHeight="1">
      <c r="A318" s="433" t="s">
        <v>537</v>
      </c>
      <c r="B318" s="440" t="s">
        <v>1285</v>
      </c>
      <c r="C318" s="359" t="s">
        <v>1286</v>
      </c>
      <c r="D318" s="255" t="s">
        <v>1287</v>
      </c>
      <c r="E318" s="256">
        <v>101107.72</v>
      </c>
      <c r="F318" s="219">
        <f t="shared" si="23"/>
        <v>93861.069999999992</v>
      </c>
      <c r="G318" s="281">
        <f t="shared" si="24"/>
        <v>0.74946727114873068</v>
      </c>
      <c r="H318" s="256">
        <v>54636.02</v>
      </c>
      <c r="I318" s="256">
        <v>9641.66</v>
      </c>
      <c r="J318" s="256">
        <v>6068.12</v>
      </c>
      <c r="K318" s="256">
        <v>0</v>
      </c>
      <c r="L318" s="256">
        <v>0</v>
      </c>
      <c r="M318" s="256">
        <v>23515.27</v>
      </c>
      <c r="N318" s="335">
        <v>43284</v>
      </c>
      <c r="O318" s="357">
        <v>43287</v>
      </c>
      <c r="P318" s="270">
        <v>43300</v>
      </c>
      <c r="Q318" s="270"/>
      <c r="R318" s="271">
        <v>43314</v>
      </c>
      <c r="S318" s="271" t="s">
        <v>1712</v>
      </c>
      <c r="T318" s="271"/>
      <c r="U318" s="271"/>
      <c r="V318" s="282"/>
      <c r="W318" s="229"/>
    </row>
    <row r="319" spans="1:23" s="25" customFormat="1" ht="30" customHeight="1">
      <c r="A319" s="433" t="s">
        <v>537</v>
      </c>
      <c r="B319" s="440" t="s">
        <v>1288</v>
      </c>
      <c r="C319" s="359" t="s">
        <v>1289</v>
      </c>
      <c r="D319" s="255" t="s">
        <v>506</v>
      </c>
      <c r="E319" s="256">
        <v>636882.68999999994</v>
      </c>
      <c r="F319" s="219">
        <f t="shared" si="23"/>
        <v>576925.33000000007</v>
      </c>
      <c r="G319" s="281">
        <f t="shared" si="24"/>
        <v>0.73000733041137222</v>
      </c>
      <c r="H319" s="256">
        <v>297556.59000000003</v>
      </c>
      <c r="I319" s="256">
        <v>52509.99</v>
      </c>
      <c r="J319" s="256">
        <v>71093.14</v>
      </c>
      <c r="K319" s="256">
        <v>0</v>
      </c>
      <c r="L319" s="256">
        <v>0</v>
      </c>
      <c r="M319" s="256">
        <v>155765.60999999999</v>
      </c>
      <c r="N319" s="335">
        <v>43284</v>
      </c>
      <c r="O319" s="357">
        <v>43287</v>
      </c>
      <c r="P319" s="270">
        <v>43300</v>
      </c>
      <c r="Q319" s="270">
        <v>43364</v>
      </c>
      <c r="R319" s="271">
        <v>43399</v>
      </c>
      <c r="S319" s="271" t="s">
        <v>1657</v>
      </c>
      <c r="T319" s="271"/>
      <c r="U319" s="271"/>
      <c r="V319" s="282"/>
      <c r="W319" s="229"/>
    </row>
    <row r="320" spans="1:23" s="25" customFormat="1" ht="30" customHeight="1">
      <c r="A320" s="433" t="s">
        <v>537</v>
      </c>
      <c r="B320" s="381" t="s">
        <v>1209</v>
      </c>
      <c r="C320" s="359" t="s">
        <v>1290</v>
      </c>
      <c r="D320" s="255" t="s">
        <v>1291</v>
      </c>
      <c r="E320" s="256">
        <v>154317</v>
      </c>
      <c r="F320" s="219">
        <f t="shared" si="23"/>
        <v>65997</v>
      </c>
      <c r="G320" s="281">
        <f t="shared" si="24"/>
        <v>0.75</v>
      </c>
      <c r="H320" s="256">
        <v>42073.08</v>
      </c>
      <c r="I320" s="256">
        <v>7424.67</v>
      </c>
      <c r="J320" s="256">
        <v>0</v>
      </c>
      <c r="K320" s="256">
        <v>0</v>
      </c>
      <c r="L320" s="256">
        <v>0</v>
      </c>
      <c r="M320" s="256">
        <v>16499.25</v>
      </c>
      <c r="N320" s="335">
        <v>43284</v>
      </c>
      <c r="O320" s="357">
        <v>43287</v>
      </c>
      <c r="P320" s="270">
        <v>43300</v>
      </c>
      <c r="Q320" s="270">
        <v>43364</v>
      </c>
      <c r="R320" s="271">
        <v>43399</v>
      </c>
      <c r="S320" s="271" t="s">
        <v>1658</v>
      </c>
      <c r="T320" s="271"/>
      <c r="U320" s="271"/>
      <c r="V320" s="282"/>
      <c r="W320" s="229"/>
    </row>
    <row r="321" spans="1:23" s="25" customFormat="1" ht="30" customHeight="1">
      <c r="A321" s="433" t="s">
        <v>537</v>
      </c>
      <c r="B321" s="440" t="s">
        <v>1297</v>
      </c>
      <c r="C321" s="359" t="s">
        <v>1298</v>
      </c>
      <c r="D321" s="255" t="s">
        <v>1080</v>
      </c>
      <c r="E321" s="256">
        <v>81628.5</v>
      </c>
      <c r="F321" s="219">
        <f t="shared" si="23"/>
        <v>81628.5</v>
      </c>
      <c r="G321" s="281">
        <f t="shared" si="24"/>
        <v>0.75000006125311625</v>
      </c>
      <c r="H321" s="256">
        <v>52038.17</v>
      </c>
      <c r="I321" s="256">
        <v>0</v>
      </c>
      <c r="J321" s="256">
        <v>9183.2099999999991</v>
      </c>
      <c r="K321" s="256">
        <v>0</v>
      </c>
      <c r="L321" s="256">
        <v>0</v>
      </c>
      <c r="M321" s="256">
        <v>20407.12</v>
      </c>
      <c r="N321" s="335">
        <v>43284</v>
      </c>
      <c r="O321" s="357">
        <v>43287</v>
      </c>
      <c r="P321" s="270">
        <v>43300</v>
      </c>
      <c r="Q321" s="270"/>
      <c r="R321" s="271">
        <v>43314</v>
      </c>
      <c r="S321" s="271" t="s">
        <v>1715</v>
      </c>
      <c r="T321" s="271"/>
      <c r="U321" s="271"/>
      <c r="V321" s="282"/>
      <c r="W321" s="229"/>
    </row>
    <row r="322" spans="1:23" s="25" customFormat="1" ht="30" customHeight="1">
      <c r="A322" s="433" t="s">
        <v>537</v>
      </c>
      <c r="B322" s="440" t="s">
        <v>1302</v>
      </c>
      <c r="C322" s="359" t="s">
        <v>1303</v>
      </c>
      <c r="D322" s="255" t="s">
        <v>152</v>
      </c>
      <c r="E322" s="256">
        <v>147481.34</v>
      </c>
      <c r="F322" s="219">
        <f t="shared" si="23"/>
        <v>147262.49</v>
      </c>
      <c r="G322" s="281">
        <f t="shared" si="24"/>
        <v>0.67988508139445436</v>
      </c>
      <c r="H322" s="256">
        <v>85103.33</v>
      </c>
      <c r="I322" s="256">
        <v>15018.24</v>
      </c>
      <c r="J322" s="256">
        <v>0</v>
      </c>
      <c r="K322" s="256">
        <v>0</v>
      </c>
      <c r="L322" s="256">
        <v>0</v>
      </c>
      <c r="M322" s="256">
        <v>47140.92</v>
      </c>
      <c r="N322" s="335">
        <v>43284</v>
      </c>
      <c r="O322" s="357">
        <v>43287</v>
      </c>
      <c r="P322" s="270">
        <v>43300</v>
      </c>
      <c r="Q322" s="270"/>
      <c r="R322" s="271">
        <v>43314</v>
      </c>
      <c r="S322" s="271" t="s">
        <v>1714</v>
      </c>
      <c r="T322" s="271"/>
      <c r="U322" s="271"/>
      <c r="V322" s="282"/>
      <c r="W322" s="229"/>
    </row>
    <row r="323" spans="1:23" s="25" customFormat="1" ht="30" customHeight="1">
      <c r="A323" s="433" t="s">
        <v>537</v>
      </c>
      <c r="B323" s="440" t="s">
        <v>1304</v>
      </c>
      <c r="C323" s="364" t="s">
        <v>1305</v>
      </c>
      <c r="D323" s="282" t="s">
        <v>79</v>
      </c>
      <c r="E323" s="277">
        <v>468553.1</v>
      </c>
      <c r="F323" s="219">
        <f t="shared" si="23"/>
        <v>430321.1</v>
      </c>
      <c r="G323" s="365">
        <f t="shared" si="24"/>
        <v>0.63347240002872274</v>
      </c>
      <c r="H323" s="277">
        <v>218204.97</v>
      </c>
      <c r="I323" s="277">
        <v>38506.769999999997</v>
      </c>
      <c r="J323" s="277">
        <v>15884.8</v>
      </c>
      <c r="K323" s="256">
        <v>0</v>
      </c>
      <c r="L323" s="277">
        <v>0</v>
      </c>
      <c r="M323" s="277">
        <v>157724.56</v>
      </c>
      <c r="N323" s="335">
        <v>43284</v>
      </c>
      <c r="O323" s="335">
        <v>43287</v>
      </c>
      <c r="P323" s="271">
        <v>43300</v>
      </c>
      <c r="Q323" s="271">
        <v>43404</v>
      </c>
      <c r="R323" s="588" t="s">
        <v>1718</v>
      </c>
      <c r="S323" s="588" t="s">
        <v>1798</v>
      </c>
      <c r="T323" s="271"/>
      <c r="U323" s="271"/>
      <c r="V323" s="282"/>
      <c r="W323" s="229"/>
    </row>
    <row r="324" spans="1:23" s="25" customFormat="1" ht="30" customHeight="1">
      <c r="A324" s="433" t="s">
        <v>537</v>
      </c>
      <c r="B324" s="440" t="s">
        <v>1295</v>
      </c>
      <c r="C324" s="669" t="s">
        <v>1296</v>
      </c>
      <c r="D324" s="151" t="s">
        <v>1080</v>
      </c>
      <c r="E324" s="149">
        <v>530606</v>
      </c>
      <c r="F324" s="219">
        <f t="shared" si="23"/>
        <v>530606</v>
      </c>
      <c r="G324" s="660">
        <v>0.75</v>
      </c>
      <c r="H324" s="149">
        <v>338261.32</v>
      </c>
      <c r="I324" s="149">
        <v>0</v>
      </c>
      <c r="J324" s="149">
        <v>59693.18</v>
      </c>
      <c r="K324" s="256">
        <v>0</v>
      </c>
      <c r="L324" s="149">
        <v>0</v>
      </c>
      <c r="M324" s="149">
        <v>132651.5</v>
      </c>
      <c r="N324" s="481">
        <v>43284</v>
      </c>
      <c r="O324" s="481">
        <v>43287</v>
      </c>
      <c r="P324" s="228">
        <v>43300</v>
      </c>
      <c r="Q324" s="228">
        <v>43404</v>
      </c>
      <c r="R324" s="588" t="s">
        <v>1718</v>
      </c>
      <c r="S324" s="588" t="s">
        <v>1798</v>
      </c>
      <c r="T324" s="228"/>
      <c r="U324" s="228"/>
      <c r="V324" s="151"/>
      <c r="W324" s="229"/>
    </row>
    <row r="325" spans="1:23" s="25" customFormat="1" ht="30" customHeight="1">
      <c r="A325" s="433" t="s">
        <v>537</v>
      </c>
      <c r="B325" s="440" t="s">
        <v>1368</v>
      </c>
      <c r="C325" s="364" t="s">
        <v>1369</v>
      </c>
      <c r="D325" s="282" t="s">
        <v>557</v>
      </c>
      <c r="E325" s="277">
        <v>62314.5</v>
      </c>
      <c r="F325" s="219">
        <f t="shared" si="23"/>
        <v>49188.65</v>
      </c>
      <c r="G325" s="365">
        <f t="shared" si="24"/>
        <v>0.60419080417941951</v>
      </c>
      <c r="H325" s="277">
        <v>25261.43</v>
      </c>
      <c r="I325" s="277">
        <v>0</v>
      </c>
      <c r="J325" s="277">
        <v>4457.8999999999996</v>
      </c>
      <c r="K325" s="256">
        <v>0</v>
      </c>
      <c r="L325" s="277">
        <v>0</v>
      </c>
      <c r="M325" s="277">
        <v>19469.32</v>
      </c>
      <c r="N325" s="335">
        <v>43312</v>
      </c>
      <c r="O325" s="335">
        <v>43318</v>
      </c>
      <c r="P325" s="271">
        <v>43321</v>
      </c>
      <c r="Q325" s="271"/>
      <c r="R325" s="271">
        <v>43334</v>
      </c>
      <c r="S325" s="271" t="s">
        <v>1626</v>
      </c>
      <c r="T325" s="271"/>
      <c r="U325" s="271"/>
      <c r="V325" s="282"/>
      <c r="W325" s="229"/>
    </row>
    <row r="326" spans="1:23" s="25" customFormat="1" ht="30" customHeight="1">
      <c r="A326" s="433" t="s">
        <v>537</v>
      </c>
      <c r="B326" s="440" t="s">
        <v>1370</v>
      </c>
      <c r="C326" s="364" t="s">
        <v>1371</v>
      </c>
      <c r="D326" s="282" t="s">
        <v>1403</v>
      </c>
      <c r="E326" s="277">
        <v>116100</v>
      </c>
      <c r="F326" s="219">
        <f t="shared" si="23"/>
        <v>111368</v>
      </c>
      <c r="G326" s="365">
        <f t="shared" si="24"/>
        <v>0.75</v>
      </c>
      <c r="H326" s="277">
        <v>64313.97</v>
      </c>
      <c r="I326" s="277">
        <v>0</v>
      </c>
      <c r="J326" s="277">
        <v>19212.03</v>
      </c>
      <c r="K326" s="256">
        <v>0</v>
      </c>
      <c r="L326" s="277">
        <v>0</v>
      </c>
      <c r="M326" s="277">
        <v>27842</v>
      </c>
      <c r="N326" s="335">
        <v>43312</v>
      </c>
      <c r="O326" s="335">
        <v>43318</v>
      </c>
      <c r="P326" s="271">
        <v>43321</v>
      </c>
      <c r="Q326" s="271"/>
      <c r="R326" s="271">
        <v>43334</v>
      </c>
      <c r="S326" s="271" t="s">
        <v>1627</v>
      </c>
      <c r="T326" s="271"/>
      <c r="U326" s="271"/>
      <c r="V326" s="282"/>
      <c r="W326" s="229"/>
    </row>
    <row r="327" spans="1:23" s="25" customFormat="1" ht="30" customHeight="1">
      <c r="A327" s="433" t="s">
        <v>537</v>
      </c>
      <c r="B327" s="440" t="s">
        <v>1372</v>
      </c>
      <c r="C327" s="364" t="s">
        <v>1373</v>
      </c>
      <c r="D327" s="282" t="s">
        <v>1080</v>
      </c>
      <c r="E327" s="277">
        <v>109600</v>
      </c>
      <c r="F327" s="219">
        <f t="shared" si="23"/>
        <v>109600</v>
      </c>
      <c r="G327" s="365">
        <f t="shared" si="24"/>
        <v>0.75</v>
      </c>
      <c r="H327" s="277">
        <v>69870</v>
      </c>
      <c r="I327" s="277">
        <v>12330</v>
      </c>
      <c r="J327" s="277">
        <v>0</v>
      </c>
      <c r="K327" s="256">
        <v>0</v>
      </c>
      <c r="L327" s="277">
        <v>0</v>
      </c>
      <c r="M327" s="277">
        <v>27400</v>
      </c>
      <c r="N327" s="335">
        <v>43312</v>
      </c>
      <c r="O327" s="335">
        <v>43318</v>
      </c>
      <c r="P327" s="271">
        <v>43321</v>
      </c>
      <c r="Q327" s="271"/>
      <c r="R327" s="271">
        <v>43334</v>
      </c>
      <c r="S327" s="271" t="s">
        <v>1628</v>
      </c>
      <c r="T327" s="271"/>
      <c r="U327" s="271"/>
      <c r="V327" s="282"/>
      <c r="W327" s="229"/>
    </row>
    <row r="328" spans="1:23" s="25" customFormat="1" ht="30" customHeight="1">
      <c r="A328" s="433" t="s">
        <v>537</v>
      </c>
      <c r="B328" s="440" t="s">
        <v>1394</v>
      </c>
      <c r="C328" s="364" t="s">
        <v>1395</v>
      </c>
      <c r="D328" s="282" t="s">
        <v>321</v>
      </c>
      <c r="E328" s="277">
        <v>76483.78</v>
      </c>
      <c r="F328" s="219">
        <f t="shared" si="23"/>
        <v>68232.179999999993</v>
      </c>
      <c r="G328" s="365">
        <f t="shared" si="24"/>
        <v>0.65518190976750268</v>
      </c>
      <c r="H328" s="277">
        <v>37998.81</v>
      </c>
      <c r="I328" s="277">
        <v>0</v>
      </c>
      <c r="J328" s="277">
        <v>6705.68</v>
      </c>
      <c r="K328" s="256">
        <v>0</v>
      </c>
      <c r="L328" s="277">
        <v>0</v>
      </c>
      <c r="M328" s="277">
        <v>23527.69</v>
      </c>
      <c r="N328" s="335">
        <v>43312</v>
      </c>
      <c r="O328" s="335">
        <v>43318</v>
      </c>
      <c r="P328" s="271">
        <v>43321</v>
      </c>
      <c r="Q328" s="271"/>
      <c r="R328" s="271">
        <v>43334</v>
      </c>
      <c r="S328" s="271" t="s">
        <v>1622</v>
      </c>
      <c r="T328" s="271"/>
      <c r="U328" s="271"/>
      <c r="V328" s="282"/>
      <c r="W328" s="229"/>
    </row>
    <row r="329" spans="1:23" s="25" customFormat="1" ht="30" customHeight="1">
      <c r="A329" s="433" t="s">
        <v>537</v>
      </c>
      <c r="B329" s="440" t="s">
        <v>1398</v>
      </c>
      <c r="C329" s="364" t="s">
        <v>1399</v>
      </c>
      <c r="D329" s="282" t="s">
        <v>1400</v>
      </c>
      <c r="E329" s="277">
        <v>74372.86</v>
      </c>
      <c r="F329" s="219">
        <f t="shared" si="23"/>
        <v>63417.22</v>
      </c>
      <c r="G329" s="365">
        <f t="shared" si="24"/>
        <v>0.75000007884293896</v>
      </c>
      <c r="H329" s="277">
        <v>37351.480000000003</v>
      </c>
      <c r="I329" s="277">
        <v>0</v>
      </c>
      <c r="J329" s="277">
        <v>10211.44</v>
      </c>
      <c r="K329" s="256">
        <v>0</v>
      </c>
      <c r="L329" s="277">
        <v>0</v>
      </c>
      <c r="M329" s="277">
        <v>15854.3</v>
      </c>
      <c r="N329" s="335">
        <v>43312</v>
      </c>
      <c r="O329" s="335">
        <v>43318</v>
      </c>
      <c r="P329" s="271">
        <v>43321</v>
      </c>
      <c r="Q329" s="271"/>
      <c r="R329" s="271">
        <v>43334</v>
      </c>
      <c r="S329" s="271" t="s">
        <v>1629</v>
      </c>
      <c r="T329" s="271"/>
      <c r="U329" s="271"/>
      <c r="V329" s="282"/>
      <c r="W329" s="229"/>
    </row>
    <row r="330" spans="1:23" s="25" customFormat="1" ht="30" customHeight="1">
      <c r="A330" s="433" t="s">
        <v>537</v>
      </c>
      <c r="B330" s="440" t="s">
        <v>1401</v>
      </c>
      <c r="C330" s="364" t="s">
        <v>1402</v>
      </c>
      <c r="D330" s="282" t="s">
        <v>1083</v>
      </c>
      <c r="E330" s="277">
        <v>115970</v>
      </c>
      <c r="F330" s="219">
        <f t="shared" si="23"/>
        <v>111970</v>
      </c>
      <c r="G330" s="365">
        <f t="shared" si="24"/>
        <v>0.75</v>
      </c>
      <c r="H330" s="277">
        <v>50679</v>
      </c>
      <c r="I330" s="277">
        <v>8943.36</v>
      </c>
      <c r="J330" s="277">
        <v>24355.14</v>
      </c>
      <c r="K330" s="256">
        <v>0</v>
      </c>
      <c r="L330" s="277">
        <v>0</v>
      </c>
      <c r="M330" s="277">
        <v>27992.5</v>
      </c>
      <c r="N330" s="335">
        <v>43312</v>
      </c>
      <c r="O330" s="335">
        <v>43318</v>
      </c>
      <c r="P330" s="271">
        <v>43321</v>
      </c>
      <c r="Q330" s="271"/>
      <c r="R330" s="271">
        <v>43334</v>
      </c>
      <c r="S330" s="271" t="s">
        <v>1630</v>
      </c>
      <c r="T330" s="271"/>
      <c r="U330" s="271"/>
      <c r="V330" s="282"/>
      <c r="W330" s="229"/>
    </row>
    <row r="331" spans="1:23" s="25" customFormat="1" ht="30" customHeight="1">
      <c r="A331" s="433" t="s">
        <v>537</v>
      </c>
      <c r="B331" s="440" t="s">
        <v>1396</v>
      </c>
      <c r="C331" s="364" t="s">
        <v>1397</v>
      </c>
      <c r="D331" s="282" t="s">
        <v>1079</v>
      </c>
      <c r="E331" s="277">
        <v>131450387</v>
      </c>
      <c r="F331" s="219">
        <f t="shared" si="23"/>
        <v>99038.09</v>
      </c>
      <c r="G331" s="365">
        <f t="shared" si="24"/>
        <v>0.66125305930273903</v>
      </c>
      <c r="H331" s="277">
        <v>54910.57</v>
      </c>
      <c r="I331" s="277">
        <v>9691.1</v>
      </c>
      <c r="J331" s="277">
        <v>887.57</v>
      </c>
      <c r="K331" s="256">
        <v>0</v>
      </c>
      <c r="L331" s="277">
        <v>0</v>
      </c>
      <c r="M331" s="277">
        <v>33548.85</v>
      </c>
      <c r="N331" s="335">
        <v>43312</v>
      </c>
      <c r="O331" s="335">
        <v>43318</v>
      </c>
      <c r="P331" s="271">
        <v>43321</v>
      </c>
      <c r="Q331" s="271"/>
      <c r="R331" s="271">
        <v>43334</v>
      </c>
      <c r="S331" s="271" t="s">
        <v>1631</v>
      </c>
      <c r="T331" s="271"/>
      <c r="U331" s="271"/>
      <c r="V331" s="282"/>
      <c r="W331" s="229"/>
    </row>
    <row r="332" spans="1:23" s="25" customFormat="1" ht="30" customHeight="1">
      <c r="A332" s="433" t="s">
        <v>537</v>
      </c>
      <c r="B332" s="440" t="s">
        <v>1391</v>
      </c>
      <c r="C332" s="364" t="s">
        <v>1392</v>
      </c>
      <c r="D332" s="282" t="s">
        <v>1393</v>
      </c>
      <c r="E332" s="277">
        <v>29682</v>
      </c>
      <c r="F332" s="219">
        <f t="shared" si="23"/>
        <v>6882</v>
      </c>
      <c r="G332" s="365">
        <f t="shared" si="24"/>
        <v>0.75</v>
      </c>
      <c r="H332" s="277">
        <v>4377.16</v>
      </c>
      <c r="I332" s="277">
        <v>0</v>
      </c>
      <c r="J332" s="277">
        <v>784.34</v>
      </c>
      <c r="K332" s="256">
        <v>0</v>
      </c>
      <c r="L332" s="277">
        <v>0</v>
      </c>
      <c r="M332" s="277">
        <v>1720.5</v>
      </c>
      <c r="N332" s="335">
        <v>43312</v>
      </c>
      <c r="O332" s="335">
        <v>43318</v>
      </c>
      <c r="P332" s="271">
        <v>43321</v>
      </c>
      <c r="Q332" s="271"/>
      <c r="R332" s="271">
        <v>43334</v>
      </c>
      <c r="S332" s="271" t="s">
        <v>1633</v>
      </c>
      <c r="T332" s="271"/>
      <c r="U332" s="271"/>
      <c r="V332" s="282"/>
      <c r="W332" s="229"/>
    </row>
    <row r="333" spans="1:23" s="25" customFormat="1" ht="30" customHeight="1">
      <c r="A333" s="433" t="s">
        <v>537</v>
      </c>
      <c r="B333" s="440" t="s">
        <v>1388</v>
      </c>
      <c r="C333" s="364" t="s">
        <v>1389</v>
      </c>
      <c r="D333" s="282" t="s">
        <v>1390</v>
      </c>
      <c r="E333" s="277">
        <v>92427.37</v>
      </c>
      <c r="F333" s="219">
        <f t="shared" si="23"/>
        <v>91206.37</v>
      </c>
      <c r="G333" s="365">
        <f t="shared" si="24"/>
        <v>0.66667361062609987</v>
      </c>
      <c r="H333" s="277">
        <v>51684.14</v>
      </c>
      <c r="I333" s="277">
        <v>9120.74</v>
      </c>
      <c r="J333" s="277">
        <v>0</v>
      </c>
      <c r="K333" s="256">
        <v>0</v>
      </c>
      <c r="L333" s="277">
        <v>0</v>
      </c>
      <c r="M333" s="277">
        <v>30401.49</v>
      </c>
      <c r="N333" s="335">
        <v>43312</v>
      </c>
      <c r="O333" s="335">
        <v>43318</v>
      </c>
      <c r="P333" s="271">
        <v>43321</v>
      </c>
      <c r="Q333" s="271"/>
      <c r="R333" s="271">
        <v>43334</v>
      </c>
      <c r="S333" s="271" t="s">
        <v>1632</v>
      </c>
      <c r="T333" s="271"/>
      <c r="U333" s="271"/>
      <c r="V333" s="282"/>
      <c r="W333" s="229"/>
    </row>
    <row r="334" spans="1:23" s="25" customFormat="1" ht="30" customHeight="1">
      <c r="A334" s="433" t="s">
        <v>537</v>
      </c>
      <c r="B334" s="440" t="s">
        <v>1414</v>
      </c>
      <c r="C334" s="669" t="s">
        <v>1415</v>
      </c>
      <c r="D334" s="151" t="s">
        <v>1390</v>
      </c>
      <c r="E334" s="149">
        <v>303897</v>
      </c>
      <c r="F334" s="219">
        <f t="shared" si="23"/>
        <v>264000</v>
      </c>
      <c r="G334" s="660">
        <v>0.65</v>
      </c>
      <c r="H334" s="149">
        <v>145860</v>
      </c>
      <c r="I334" s="149">
        <v>25740</v>
      </c>
      <c r="J334" s="149">
        <v>0</v>
      </c>
      <c r="K334" s="149">
        <v>0</v>
      </c>
      <c r="L334" s="149">
        <v>0</v>
      </c>
      <c r="M334" s="149">
        <v>92400</v>
      </c>
      <c r="N334" s="481">
        <v>43312</v>
      </c>
      <c r="O334" s="481">
        <v>43318</v>
      </c>
      <c r="P334" s="228">
        <v>43351</v>
      </c>
      <c r="Q334" s="228">
        <v>43404</v>
      </c>
      <c r="R334" s="588" t="s">
        <v>1718</v>
      </c>
      <c r="S334" s="588" t="s">
        <v>1798</v>
      </c>
      <c r="T334" s="228"/>
      <c r="U334" s="228"/>
      <c r="V334" s="151"/>
      <c r="W334" s="229"/>
    </row>
    <row r="335" spans="1:23" s="25" customFormat="1" ht="30" customHeight="1">
      <c r="A335" s="433" t="s">
        <v>537</v>
      </c>
      <c r="B335" s="440" t="s">
        <v>1637</v>
      </c>
      <c r="C335" s="669" t="s">
        <v>1638</v>
      </c>
      <c r="D335" s="151" t="s">
        <v>1390</v>
      </c>
      <c r="E335" s="149">
        <v>367509.88</v>
      </c>
      <c r="F335" s="219">
        <f t="shared" si="23"/>
        <v>63687.15</v>
      </c>
      <c r="G335" s="660">
        <f>(H335+I335+L335)/F335</f>
        <v>0.74999996074561348</v>
      </c>
      <c r="H335" s="149">
        <v>40600.550000000003</v>
      </c>
      <c r="I335" s="149">
        <v>7164.81</v>
      </c>
      <c r="J335" s="149">
        <v>0</v>
      </c>
      <c r="K335" s="149">
        <v>0</v>
      </c>
      <c r="L335" s="149">
        <v>0</v>
      </c>
      <c r="M335" s="149">
        <v>15921.79</v>
      </c>
      <c r="N335" s="481"/>
      <c r="O335" s="481"/>
      <c r="P335" s="228">
        <v>43321</v>
      </c>
      <c r="Q335" s="228">
        <v>43404</v>
      </c>
      <c r="R335" s="588" t="s">
        <v>1718</v>
      </c>
      <c r="S335" s="588" t="s">
        <v>1798</v>
      </c>
      <c r="T335" s="228"/>
      <c r="U335" s="228"/>
      <c r="V335" s="151"/>
      <c r="W335" s="229"/>
    </row>
    <row r="336" spans="1:23" s="25" customFormat="1" ht="30" customHeight="1">
      <c r="A336" s="433" t="s">
        <v>537</v>
      </c>
      <c r="B336" s="295" t="s">
        <v>1440</v>
      </c>
      <c r="C336" s="255" t="s">
        <v>1441</v>
      </c>
      <c r="D336" s="255" t="s">
        <v>1048</v>
      </c>
      <c r="E336" s="277">
        <v>173610</v>
      </c>
      <c r="F336" s="219">
        <f t="shared" si="23"/>
        <v>30124.959999999999</v>
      </c>
      <c r="G336" s="365">
        <v>0.75000000000000011</v>
      </c>
      <c r="H336" s="277">
        <v>11108.61</v>
      </c>
      <c r="I336" s="277">
        <v>1960.35</v>
      </c>
      <c r="J336" s="277">
        <v>9524.76</v>
      </c>
      <c r="K336" s="277">
        <v>0</v>
      </c>
      <c r="L336" s="277">
        <v>0</v>
      </c>
      <c r="M336" s="487">
        <v>7531.24</v>
      </c>
      <c r="N336" s="271">
        <v>43342</v>
      </c>
      <c r="O336" s="270">
        <v>43346</v>
      </c>
      <c r="P336" s="270">
        <v>43349</v>
      </c>
      <c r="Q336" s="270">
        <v>43364</v>
      </c>
      <c r="R336" s="271">
        <v>43399</v>
      </c>
      <c r="S336" s="271" t="s">
        <v>1681</v>
      </c>
      <c r="T336" s="271"/>
      <c r="U336" s="271"/>
      <c r="V336" s="282"/>
      <c r="W336" s="229"/>
    </row>
    <row r="337" spans="1:23" s="25" customFormat="1" ht="30" customHeight="1">
      <c r="A337" s="433" t="s">
        <v>537</v>
      </c>
      <c r="B337" s="295" t="s">
        <v>1442</v>
      </c>
      <c r="C337" s="255" t="s">
        <v>1443</v>
      </c>
      <c r="D337" s="255" t="s">
        <v>1048</v>
      </c>
      <c r="E337" s="277">
        <v>240561.8</v>
      </c>
      <c r="F337" s="219">
        <f t="shared" si="23"/>
        <v>176309.64</v>
      </c>
      <c r="G337" s="365">
        <v>0.75</v>
      </c>
      <c r="H337" s="277">
        <v>110721.19</v>
      </c>
      <c r="I337" s="277">
        <v>19539.04</v>
      </c>
      <c r="J337" s="277">
        <v>1972</v>
      </c>
      <c r="K337" s="277">
        <v>0</v>
      </c>
      <c r="L337" s="277">
        <v>0</v>
      </c>
      <c r="M337" s="487">
        <v>44077.41</v>
      </c>
      <c r="N337" s="271">
        <v>43342</v>
      </c>
      <c r="O337" s="270">
        <v>43346</v>
      </c>
      <c r="P337" s="270">
        <v>43349</v>
      </c>
      <c r="Q337" s="270">
        <v>43364</v>
      </c>
      <c r="R337" s="271">
        <v>43399</v>
      </c>
      <c r="S337" s="271" t="s">
        <v>1680</v>
      </c>
      <c r="T337" s="271"/>
      <c r="U337" s="271"/>
      <c r="V337" s="282"/>
      <c r="W337" s="229"/>
    </row>
    <row r="338" spans="1:23" s="25" customFormat="1" ht="30" customHeight="1">
      <c r="A338" s="433" t="s">
        <v>537</v>
      </c>
      <c r="B338" s="295" t="s">
        <v>1416</v>
      </c>
      <c r="C338" s="255" t="s">
        <v>1417</v>
      </c>
      <c r="D338" s="255" t="s">
        <v>1080</v>
      </c>
      <c r="E338" s="277">
        <v>284513.49</v>
      </c>
      <c r="F338" s="219">
        <f t="shared" si="23"/>
        <v>122382.45</v>
      </c>
      <c r="G338" s="365">
        <v>0.60222057982986943</v>
      </c>
      <c r="H338" s="277">
        <v>62646.04</v>
      </c>
      <c r="I338" s="277">
        <v>11055.19</v>
      </c>
      <c r="J338" s="277">
        <v>0</v>
      </c>
      <c r="K338" s="277">
        <v>0</v>
      </c>
      <c r="L338" s="277">
        <v>0</v>
      </c>
      <c r="M338" s="487">
        <v>48681.22</v>
      </c>
      <c r="N338" s="271">
        <v>43342</v>
      </c>
      <c r="O338" s="270">
        <v>43346</v>
      </c>
      <c r="P338" s="270">
        <v>43349</v>
      </c>
      <c r="Q338" s="270">
        <v>43364</v>
      </c>
      <c r="R338" s="271">
        <v>43399</v>
      </c>
      <c r="S338" s="271" t="s">
        <v>1678</v>
      </c>
      <c r="T338" s="271"/>
      <c r="U338" s="271"/>
      <c r="V338" s="282"/>
      <c r="W338" s="229"/>
    </row>
    <row r="339" spans="1:23" s="25" customFormat="1" ht="30" customHeight="1">
      <c r="A339" s="433" t="s">
        <v>537</v>
      </c>
      <c r="B339" s="295" t="s">
        <v>1418</v>
      </c>
      <c r="C339" s="255" t="s">
        <v>1419</v>
      </c>
      <c r="D339" s="255" t="s">
        <v>248</v>
      </c>
      <c r="E339" s="277">
        <v>171451.2</v>
      </c>
      <c r="F339" s="219">
        <f t="shared" si="23"/>
        <v>151451.19999999998</v>
      </c>
      <c r="G339" s="365">
        <v>0.66240709878825654</v>
      </c>
      <c r="H339" s="277">
        <v>78201.649999999994</v>
      </c>
      <c r="I339" s="277">
        <v>13800.3</v>
      </c>
      <c r="J339" s="277">
        <v>8320.4</v>
      </c>
      <c r="K339" s="277">
        <v>0</v>
      </c>
      <c r="L339" s="277">
        <v>0</v>
      </c>
      <c r="M339" s="487">
        <v>51128.85</v>
      </c>
      <c r="N339" s="271">
        <v>43342</v>
      </c>
      <c r="O339" s="270">
        <v>43346</v>
      </c>
      <c r="P339" s="270">
        <v>43349</v>
      </c>
      <c r="Q339" s="270">
        <v>43364</v>
      </c>
      <c r="R339" s="271">
        <v>43399</v>
      </c>
      <c r="S339" s="271" t="s">
        <v>1683</v>
      </c>
      <c r="T339" s="271"/>
      <c r="U339" s="271"/>
      <c r="V339" s="282"/>
      <c r="W339" s="229"/>
    </row>
    <row r="340" spans="1:23" s="25" customFormat="1" ht="30" customHeight="1">
      <c r="A340" s="433" t="s">
        <v>537</v>
      </c>
      <c r="B340" s="295" t="s">
        <v>1420</v>
      </c>
      <c r="C340" s="255" t="s">
        <v>1421</v>
      </c>
      <c r="D340" s="255" t="s">
        <v>1422</v>
      </c>
      <c r="E340" s="277">
        <v>822533.35</v>
      </c>
      <c r="F340" s="219">
        <f t="shared" si="23"/>
        <v>658338</v>
      </c>
      <c r="G340" s="365">
        <v>0.75</v>
      </c>
      <c r="H340" s="277">
        <v>364838.27</v>
      </c>
      <c r="I340" s="277">
        <v>64383.23</v>
      </c>
      <c r="J340" s="277">
        <v>64532</v>
      </c>
      <c r="K340" s="277">
        <v>0</v>
      </c>
      <c r="L340" s="277">
        <v>0</v>
      </c>
      <c r="M340" s="487">
        <v>164584.5</v>
      </c>
      <c r="N340" s="271">
        <v>43342</v>
      </c>
      <c r="O340" s="270">
        <v>43346</v>
      </c>
      <c r="P340" s="270">
        <v>43349</v>
      </c>
      <c r="Q340" s="270">
        <v>43364</v>
      </c>
      <c r="R340" s="271">
        <v>43399</v>
      </c>
      <c r="S340" s="271" t="s">
        <v>1659</v>
      </c>
      <c r="T340" s="271"/>
      <c r="U340" s="271"/>
      <c r="V340" s="282"/>
      <c r="W340" s="229"/>
    </row>
    <row r="341" spans="1:23" s="25" customFormat="1" ht="30" customHeight="1">
      <c r="A341" s="433" t="s">
        <v>537</v>
      </c>
      <c r="B341" s="671" t="s">
        <v>244</v>
      </c>
      <c r="C341" s="255" t="s">
        <v>1423</v>
      </c>
      <c r="D341" s="255" t="s">
        <v>1424</v>
      </c>
      <c r="E341" s="277">
        <v>157312</v>
      </c>
      <c r="F341" s="219">
        <f t="shared" si="23"/>
        <v>133092</v>
      </c>
      <c r="G341" s="365">
        <v>0.82152045201815282</v>
      </c>
      <c r="H341" s="277">
        <v>87600.02</v>
      </c>
      <c r="I341" s="277">
        <v>15458.83</v>
      </c>
      <c r="J341" s="277">
        <v>6278.95</v>
      </c>
      <c r="K341" s="277">
        <v>0</v>
      </c>
      <c r="L341" s="277">
        <v>0</v>
      </c>
      <c r="M341" s="487">
        <v>23754.2</v>
      </c>
      <c r="N341" s="271">
        <v>43342</v>
      </c>
      <c r="O341" s="270">
        <v>43346</v>
      </c>
      <c r="P341" s="270">
        <v>43349</v>
      </c>
      <c r="Q341" s="270">
        <v>43364</v>
      </c>
      <c r="R341" s="271">
        <v>43399</v>
      </c>
      <c r="S341" s="271" t="s">
        <v>1682</v>
      </c>
      <c r="T341" s="271"/>
      <c r="U341" s="271"/>
      <c r="V341" s="282"/>
      <c r="W341" s="229"/>
    </row>
    <row r="342" spans="1:23" s="25" customFormat="1" ht="30" customHeight="1">
      <c r="A342" s="433" t="s">
        <v>537</v>
      </c>
      <c r="B342" s="295" t="s">
        <v>1059</v>
      </c>
      <c r="C342" s="489" t="s">
        <v>1060</v>
      </c>
      <c r="D342" s="255" t="s">
        <v>1311</v>
      </c>
      <c r="E342" s="277">
        <v>188362.4</v>
      </c>
      <c r="F342" s="219">
        <f t="shared" si="23"/>
        <v>188357.4</v>
      </c>
      <c r="G342" s="365">
        <v>0.68980475415354003</v>
      </c>
      <c r="H342" s="277">
        <v>104584.73</v>
      </c>
      <c r="I342" s="277">
        <v>0</v>
      </c>
      <c r="J342" s="277">
        <v>25345.1</v>
      </c>
      <c r="K342" s="277">
        <v>0</v>
      </c>
      <c r="L342" s="277">
        <v>0</v>
      </c>
      <c r="M342" s="487">
        <v>58427.57</v>
      </c>
      <c r="N342" s="271">
        <v>43342</v>
      </c>
      <c r="O342" s="270">
        <v>43346</v>
      </c>
      <c r="P342" s="270">
        <v>43349</v>
      </c>
      <c r="Q342" s="270">
        <v>43364</v>
      </c>
      <c r="R342" s="271">
        <v>43399</v>
      </c>
      <c r="S342" s="271" t="s">
        <v>1679</v>
      </c>
      <c r="T342" s="271"/>
      <c r="U342" s="271" t="s">
        <v>1809</v>
      </c>
      <c r="V342" s="282"/>
      <c r="W342" s="229"/>
    </row>
    <row r="343" spans="1:23" s="25" customFormat="1" ht="30" customHeight="1">
      <c r="A343" s="433" t="s">
        <v>537</v>
      </c>
      <c r="B343" s="295" t="s">
        <v>1283</v>
      </c>
      <c r="C343" s="255" t="s">
        <v>1425</v>
      </c>
      <c r="D343" s="255" t="s">
        <v>1048</v>
      </c>
      <c r="E343" s="277">
        <v>603483</v>
      </c>
      <c r="F343" s="219">
        <f t="shared" si="23"/>
        <v>432506</v>
      </c>
      <c r="G343" s="365">
        <v>0.75</v>
      </c>
      <c r="H343" s="277">
        <v>275722.57</v>
      </c>
      <c r="I343" s="277">
        <v>48656.93</v>
      </c>
      <c r="J343" s="277">
        <v>0</v>
      </c>
      <c r="K343" s="277">
        <v>0</v>
      </c>
      <c r="L343" s="277">
        <v>0</v>
      </c>
      <c r="M343" s="487">
        <v>108126.5</v>
      </c>
      <c r="N343" s="271">
        <v>43342</v>
      </c>
      <c r="O343" s="270">
        <v>43346</v>
      </c>
      <c r="P343" s="270">
        <v>43349</v>
      </c>
      <c r="Q343" s="270">
        <v>43364</v>
      </c>
      <c r="R343" s="271">
        <v>43416</v>
      </c>
      <c r="S343" s="271" t="s">
        <v>1685</v>
      </c>
      <c r="T343" s="271"/>
      <c r="U343" s="271" t="s">
        <v>1811</v>
      </c>
      <c r="V343" s="282"/>
      <c r="W343" s="229"/>
    </row>
    <row r="344" spans="1:23" s="25" customFormat="1" ht="30" customHeight="1">
      <c r="A344" s="433" t="s">
        <v>537</v>
      </c>
      <c r="B344" s="295" t="s">
        <v>1639</v>
      </c>
      <c r="C344" s="255" t="s">
        <v>1640</v>
      </c>
      <c r="D344" s="255" t="s">
        <v>76</v>
      </c>
      <c r="E344" s="479">
        <v>154019.88</v>
      </c>
      <c r="F344" s="219">
        <f t="shared" si="23"/>
        <v>117349.47999999998</v>
      </c>
      <c r="G344" s="279">
        <f t="shared" ref="G344:G349" si="25">(H344+I344+J344+K344+L344)/F344</f>
        <v>0.75</v>
      </c>
      <c r="H344" s="348">
        <v>71361.5</v>
      </c>
      <c r="I344" s="348">
        <v>12593.21</v>
      </c>
      <c r="J344" s="480">
        <v>4057.4</v>
      </c>
      <c r="K344" s="488">
        <v>0</v>
      </c>
      <c r="L344" s="488">
        <v>0</v>
      </c>
      <c r="M344" s="487">
        <v>29337.37</v>
      </c>
      <c r="N344" s="481">
        <v>43312</v>
      </c>
      <c r="O344" s="482">
        <v>43318</v>
      </c>
      <c r="P344" s="270">
        <v>43321</v>
      </c>
      <c r="Q344" s="270">
        <v>43364</v>
      </c>
      <c r="R344" s="271">
        <v>43399</v>
      </c>
      <c r="S344" s="271" t="s">
        <v>1684</v>
      </c>
      <c r="T344" s="271"/>
      <c r="U344" s="271"/>
      <c r="V344" s="282"/>
      <c r="W344" s="229"/>
    </row>
    <row r="345" spans="1:23" s="25" customFormat="1" ht="30" customHeight="1">
      <c r="A345" s="433" t="s">
        <v>537</v>
      </c>
      <c r="B345" s="295" t="s">
        <v>1641</v>
      </c>
      <c r="C345" s="255" t="s">
        <v>1642</v>
      </c>
      <c r="D345" s="255" t="s">
        <v>1385</v>
      </c>
      <c r="E345" s="479">
        <v>288735.21999999997</v>
      </c>
      <c r="F345" s="219">
        <f t="shared" si="23"/>
        <v>269522.32</v>
      </c>
      <c r="G345" s="279">
        <f t="shared" si="25"/>
        <v>0.6419814136357983</v>
      </c>
      <c r="H345" s="348">
        <v>144016.13</v>
      </c>
      <c r="I345" s="348">
        <v>25414.62</v>
      </c>
      <c r="J345" s="480">
        <v>3597.57</v>
      </c>
      <c r="K345" s="488">
        <v>0</v>
      </c>
      <c r="L345" s="488">
        <v>0</v>
      </c>
      <c r="M345" s="487">
        <v>96494</v>
      </c>
      <c r="N345" s="481">
        <v>43312</v>
      </c>
      <c r="O345" s="482">
        <v>43318</v>
      </c>
      <c r="P345" s="270">
        <v>43321</v>
      </c>
      <c r="Q345" s="270">
        <v>43364</v>
      </c>
      <c r="R345" s="271">
        <v>43399</v>
      </c>
      <c r="S345" s="271" t="s">
        <v>1660</v>
      </c>
      <c r="T345" s="271"/>
      <c r="U345" s="271"/>
      <c r="V345" s="282"/>
      <c r="W345" s="229"/>
    </row>
    <row r="346" spans="1:23" s="25" customFormat="1" ht="30" customHeight="1">
      <c r="A346" s="433" t="s">
        <v>537</v>
      </c>
      <c r="B346" s="283" t="s">
        <v>1643</v>
      </c>
      <c r="C346" s="255" t="s">
        <v>1644</v>
      </c>
      <c r="D346" s="255" t="s">
        <v>586</v>
      </c>
      <c r="E346" s="479">
        <v>246997</v>
      </c>
      <c r="F346" s="219">
        <f t="shared" si="23"/>
        <v>215691.95</v>
      </c>
      <c r="G346" s="279">
        <f t="shared" si="25"/>
        <v>0.66297791827650498</v>
      </c>
      <c r="H346" s="348">
        <v>120031.9</v>
      </c>
      <c r="I346" s="491">
        <v>21182.1</v>
      </c>
      <c r="J346" s="480">
        <v>1785</v>
      </c>
      <c r="K346" s="488">
        <v>0</v>
      </c>
      <c r="L346" s="488">
        <v>0</v>
      </c>
      <c r="M346" s="487">
        <v>72692.95</v>
      </c>
      <c r="N346" s="481">
        <v>43312</v>
      </c>
      <c r="O346" s="482">
        <v>43318</v>
      </c>
      <c r="P346" s="270">
        <v>43321</v>
      </c>
      <c r="Q346" s="270">
        <v>43364</v>
      </c>
      <c r="R346" s="271">
        <v>43399</v>
      </c>
      <c r="S346" s="271" t="s">
        <v>1661</v>
      </c>
      <c r="T346" s="271"/>
      <c r="U346" s="271"/>
      <c r="V346" s="282"/>
      <c r="W346" s="229"/>
    </row>
    <row r="347" spans="1:23" s="25" customFormat="1" ht="30" customHeight="1">
      <c r="A347" s="433" t="s">
        <v>537</v>
      </c>
      <c r="B347" s="283" t="s">
        <v>1645</v>
      </c>
      <c r="C347" s="255" t="s">
        <v>1646</v>
      </c>
      <c r="D347" s="255" t="s">
        <v>1647</v>
      </c>
      <c r="E347" s="479">
        <v>303340.43</v>
      </c>
      <c r="F347" s="219">
        <f t="shared" si="23"/>
        <v>285749.23</v>
      </c>
      <c r="G347" s="279">
        <f t="shared" si="25"/>
        <v>0.66589666750808041</v>
      </c>
      <c r="H347" s="348">
        <v>154865.16</v>
      </c>
      <c r="I347" s="491">
        <v>27329.15</v>
      </c>
      <c r="J347" s="480">
        <v>8085.15</v>
      </c>
      <c r="K347" s="488">
        <v>0</v>
      </c>
      <c r="L347" s="488">
        <v>0</v>
      </c>
      <c r="M347" s="487">
        <v>95469.77</v>
      </c>
      <c r="N347" s="481">
        <v>43312</v>
      </c>
      <c r="O347" s="482">
        <v>43318</v>
      </c>
      <c r="P347" s="270">
        <v>43321</v>
      </c>
      <c r="Q347" s="270">
        <v>43364</v>
      </c>
      <c r="R347" s="271">
        <v>43399</v>
      </c>
      <c r="S347" s="271" t="s">
        <v>1662</v>
      </c>
      <c r="T347" s="271"/>
      <c r="U347" s="271"/>
      <c r="V347" s="282"/>
      <c r="W347" s="229"/>
    </row>
    <row r="348" spans="1:23" s="25" customFormat="1" ht="30" customHeight="1">
      <c r="A348" s="433" t="s">
        <v>537</v>
      </c>
      <c r="B348" s="283" t="s">
        <v>1648</v>
      </c>
      <c r="C348" s="255" t="s">
        <v>1649</v>
      </c>
      <c r="D348" s="255" t="s">
        <v>1650</v>
      </c>
      <c r="E348" s="479">
        <v>1153093.05</v>
      </c>
      <c r="F348" s="219">
        <f t="shared" si="23"/>
        <v>986899.2</v>
      </c>
      <c r="G348" s="279">
        <f t="shared" si="25"/>
        <v>0.73336089440542662</v>
      </c>
      <c r="H348" s="348">
        <v>577237.36</v>
      </c>
      <c r="I348" s="491">
        <v>101865.42</v>
      </c>
      <c r="J348" s="480">
        <v>44650.5</v>
      </c>
      <c r="K348" s="488">
        <v>0</v>
      </c>
      <c r="L348" s="488">
        <v>0</v>
      </c>
      <c r="M348" s="487">
        <v>263145.92</v>
      </c>
      <c r="N348" s="481">
        <v>43312</v>
      </c>
      <c r="O348" s="482">
        <v>43318</v>
      </c>
      <c r="P348" s="270">
        <v>43321</v>
      </c>
      <c r="Q348" s="270">
        <v>43364</v>
      </c>
      <c r="R348" s="271">
        <v>43399</v>
      </c>
      <c r="S348" s="271" t="s">
        <v>1687</v>
      </c>
      <c r="T348" s="271"/>
      <c r="U348" s="271"/>
      <c r="V348" s="282"/>
      <c r="W348" s="229"/>
    </row>
    <row r="349" spans="1:23" s="25" customFormat="1" ht="30" customHeight="1">
      <c r="A349" s="433" t="s">
        <v>537</v>
      </c>
      <c r="B349" s="283" t="s">
        <v>1651</v>
      </c>
      <c r="C349" s="255" t="s">
        <v>1652</v>
      </c>
      <c r="D349" s="255" t="s">
        <v>964</v>
      </c>
      <c r="E349" s="479">
        <v>764089.61</v>
      </c>
      <c r="F349" s="219">
        <f t="shared" si="23"/>
        <v>594245.16999999993</v>
      </c>
      <c r="G349" s="279">
        <f t="shared" si="25"/>
        <v>0.64846886344907095</v>
      </c>
      <c r="H349" s="348">
        <v>320489.78999999998</v>
      </c>
      <c r="I349" s="491">
        <v>56557.03</v>
      </c>
      <c r="J349" s="488">
        <v>8302.67</v>
      </c>
      <c r="K349" s="488">
        <v>0</v>
      </c>
      <c r="L349" s="488">
        <v>0</v>
      </c>
      <c r="M349" s="487">
        <v>208895.68</v>
      </c>
      <c r="N349" s="481">
        <v>43312</v>
      </c>
      <c r="O349" s="482">
        <v>43318</v>
      </c>
      <c r="P349" s="270">
        <v>43321</v>
      </c>
      <c r="Q349" s="270">
        <v>43364</v>
      </c>
      <c r="R349" s="271">
        <v>43399</v>
      </c>
      <c r="S349" s="271" t="s">
        <v>1663</v>
      </c>
      <c r="T349" s="271"/>
      <c r="U349" s="271"/>
      <c r="V349" s="282"/>
      <c r="W349" s="229"/>
    </row>
    <row r="350" spans="1:23" s="25" customFormat="1" ht="30" customHeight="1">
      <c r="A350" s="433" t="s">
        <v>537</v>
      </c>
      <c r="B350" s="295" t="s">
        <v>1470</v>
      </c>
      <c r="C350" s="255" t="s">
        <v>1471</v>
      </c>
      <c r="D350" s="255" t="s">
        <v>1472</v>
      </c>
      <c r="E350" s="277">
        <v>20685</v>
      </c>
      <c r="F350" s="219">
        <f t="shared" si="23"/>
        <v>20685</v>
      </c>
      <c r="G350" s="365">
        <v>0.65</v>
      </c>
      <c r="H350" s="277">
        <v>11428.46</v>
      </c>
      <c r="I350" s="277">
        <v>2016.79</v>
      </c>
      <c r="J350" s="277">
        <v>0</v>
      </c>
      <c r="K350" s="277">
        <v>0</v>
      </c>
      <c r="L350" s="277">
        <v>0</v>
      </c>
      <c r="M350" s="668">
        <v>7239.75</v>
      </c>
      <c r="N350" s="335">
        <v>43342</v>
      </c>
      <c r="O350" s="335">
        <v>43346</v>
      </c>
      <c r="P350" s="271">
        <v>43360</v>
      </c>
      <c r="Q350" s="271"/>
      <c r="R350" s="271">
        <v>43384</v>
      </c>
      <c r="S350" s="271" t="s">
        <v>1597</v>
      </c>
      <c r="T350" s="271"/>
      <c r="U350" s="271"/>
      <c r="V350" s="282"/>
      <c r="W350" s="229"/>
    </row>
    <row r="351" spans="1:23" s="25" customFormat="1" ht="30" customHeight="1">
      <c r="A351" s="433" t="s">
        <v>537</v>
      </c>
      <c r="B351" s="295" t="s">
        <v>1473</v>
      </c>
      <c r="C351" s="255" t="s">
        <v>1474</v>
      </c>
      <c r="D351" s="255" t="s">
        <v>1475</v>
      </c>
      <c r="E351" s="277">
        <v>65000</v>
      </c>
      <c r="F351" s="219">
        <f t="shared" si="23"/>
        <v>64250</v>
      </c>
      <c r="G351" s="365">
        <v>0.75</v>
      </c>
      <c r="H351" s="277">
        <v>37997.120000000003</v>
      </c>
      <c r="I351" s="277">
        <v>6705.38</v>
      </c>
      <c r="J351" s="277">
        <v>3485</v>
      </c>
      <c r="K351" s="277">
        <v>0</v>
      </c>
      <c r="L351" s="277">
        <v>0</v>
      </c>
      <c r="M351" s="668">
        <v>16062.5</v>
      </c>
      <c r="N351" s="335">
        <v>43342</v>
      </c>
      <c r="O351" s="335">
        <v>43346</v>
      </c>
      <c r="P351" s="271">
        <v>43360</v>
      </c>
      <c r="Q351" s="271"/>
      <c r="R351" s="271">
        <v>43384</v>
      </c>
      <c r="S351" s="271" t="s">
        <v>1598</v>
      </c>
      <c r="T351" s="271"/>
      <c r="U351" s="271"/>
      <c r="V351" s="282"/>
      <c r="W351" s="229"/>
    </row>
    <row r="352" spans="1:23" s="25" customFormat="1" ht="30" customHeight="1">
      <c r="A352" s="433" t="s">
        <v>537</v>
      </c>
      <c r="B352" s="295" t="s">
        <v>1476</v>
      </c>
      <c r="C352" s="255" t="s">
        <v>1477</v>
      </c>
      <c r="D352" s="255" t="s">
        <v>1478</v>
      </c>
      <c r="E352" s="488">
        <v>38400</v>
      </c>
      <c r="F352" s="219">
        <f t="shared" si="23"/>
        <v>35000</v>
      </c>
      <c r="G352" s="365">
        <v>0.75</v>
      </c>
      <c r="H352" s="277">
        <v>22312.5</v>
      </c>
      <c r="I352" s="277">
        <v>3937.5</v>
      </c>
      <c r="J352" s="277">
        <v>0</v>
      </c>
      <c r="K352" s="277">
        <v>0</v>
      </c>
      <c r="L352" s="277">
        <v>0</v>
      </c>
      <c r="M352" s="668">
        <v>8750</v>
      </c>
      <c r="N352" s="335">
        <v>43342</v>
      </c>
      <c r="O352" s="335">
        <v>43346</v>
      </c>
      <c r="P352" s="271">
        <v>43360</v>
      </c>
      <c r="Q352" s="271"/>
      <c r="R352" s="271">
        <v>43384</v>
      </c>
      <c r="S352" s="271" t="s">
        <v>1599</v>
      </c>
      <c r="T352" s="271"/>
      <c r="U352" s="271"/>
      <c r="V352" s="282"/>
      <c r="W352" s="229"/>
    </row>
    <row r="353" spans="1:23" s="25" customFormat="1" ht="30" customHeight="1">
      <c r="A353" s="433" t="s">
        <v>537</v>
      </c>
      <c r="B353" s="211" t="s">
        <v>1494</v>
      </c>
      <c r="C353" s="212" t="s">
        <v>1495</v>
      </c>
      <c r="D353" s="212" t="s">
        <v>1496</v>
      </c>
      <c r="E353" s="591">
        <v>138874.37</v>
      </c>
      <c r="F353" s="219">
        <f t="shared" si="23"/>
        <v>133885.34</v>
      </c>
      <c r="G353" s="660">
        <f t="shared" ref="G353:G359" si="26">(H353+I353+J353+K353+L353)/F353</f>
        <v>0.8492274807682455</v>
      </c>
      <c r="H353" s="149">
        <v>91511.66</v>
      </c>
      <c r="I353" s="149">
        <v>0</v>
      </c>
      <c r="J353" s="149">
        <v>22187.45</v>
      </c>
      <c r="K353" s="149">
        <v>0</v>
      </c>
      <c r="L353" s="149">
        <v>0</v>
      </c>
      <c r="M353" s="666">
        <v>20186.23</v>
      </c>
      <c r="N353" s="481">
        <v>43137</v>
      </c>
      <c r="O353" s="481">
        <v>43346</v>
      </c>
      <c r="P353" s="228">
        <v>43377</v>
      </c>
      <c r="Q353" s="228"/>
      <c r="R353" s="228">
        <v>43417</v>
      </c>
      <c r="S353" s="228" t="s">
        <v>1672</v>
      </c>
      <c r="T353" s="228"/>
      <c r="U353" s="228" t="s">
        <v>1810</v>
      </c>
      <c r="V353" s="151"/>
      <c r="W353" s="229"/>
    </row>
    <row r="354" spans="1:23" s="25" customFormat="1" ht="30" customHeight="1">
      <c r="A354" s="674" t="s">
        <v>537</v>
      </c>
      <c r="B354" s="675" t="s">
        <v>233</v>
      </c>
      <c r="C354" s="676" t="s">
        <v>1497</v>
      </c>
      <c r="D354" s="676" t="s">
        <v>235</v>
      </c>
      <c r="E354" s="591">
        <v>99528.05</v>
      </c>
      <c r="F354" s="219">
        <f t="shared" si="23"/>
        <v>67637.25</v>
      </c>
      <c r="G354" s="660">
        <f t="shared" si="26"/>
        <v>0.50000007392376244</v>
      </c>
      <c r="H354" s="149">
        <v>28745.83</v>
      </c>
      <c r="I354" s="149">
        <v>0</v>
      </c>
      <c r="J354" s="149">
        <v>5072.8</v>
      </c>
      <c r="K354" s="149">
        <v>0</v>
      </c>
      <c r="L354" s="149">
        <v>0</v>
      </c>
      <c r="M354" s="666">
        <v>33818.620000000003</v>
      </c>
      <c r="N354" s="481"/>
      <c r="O354" s="481">
        <v>43346</v>
      </c>
      <c r="P354" s="228">
        <v>43377</v>
      </c>
      <c r="Q354" s="228"/>
      <c r="R354" s="228">
        <v>43417</v>
      </c>
      <c r="S354" s="228" t="s">
        <v>1673</v>
      </c>
      <c r="T354" s="228"/>
      <c r="U354" s="228" t="s">
        <v>1636</v>
      </c>
      <c r="V354" s="151"/>
      <c r="W354" s="229"/>
    </row>
    <row r="355" spans="1:23" s="25" customFormat="1" ht="30" customHeight="1">
      <c r="A355" s="433" t="s">
        <v>537</v>
      </c>
      <c r="B355" s="211" t="s">
        <v>1021</v>
      </c>
      <c r="C355" s="212" t="s">
        <v>1498</v>
      </c>
      <c r="D355" s="212" t="s">
        <v>79</v>
      </c>
      <c r="E355" s="591">
        <v>56736</v>
      </c>
      <c r="F355" s="219">
        <f t="shared" si="23"/>
        <v>33236</v>
      </c>
      <c r="G355" s="660">
        <f t="shared" si="26"/>
        <v>0.67136237814418109</v>
      </c>
      <c r="H355" s="149">
        <v>18966.39</v>
      </c>
      <c r="I355" s="149">
        <v>0</v>
      </c>
      <c r="J355" s="149">
        <v>3347.01</v>
      </c>
      <c r="K355" s="149">
        <v>0</v>
      </c>
      <c r="L355" s="149">
        <v>0</v>
      </c>
      <c r="M355" s="666">
        <v>10922.6</v>
      </c>
      <c r="N355" s="481"/>
      <c r="O355" s="481">
        <v>43346</v>
      </c>
      <c r="P355" s="228">
        <v>43377</v>
      </c>
      <c r="Q355" s="228"/>
      <c r="R355" s="228">
        <v>43417</v>
      </c>
      <c r="S355" s="228" t="s">
        <v>1674</v>
      </c>
      <c r="T355" s="228"/>
      <c r="U355" s="228" t="s">
        <v>1797</v>
      </c>
      <c r="V355" s="151"/>
      <c r="W355" s="229"/>
    </row>
    <row r="356" spans="1:23" s="25" customFormat="1" ht="30" customHeight="1">
      <c r="A356" s="433" t="s">
        <v>537</v>
      </c>
      <c r="B356" s="211" t="s">
        <v>1570</v>
      </c>
      <c r="C356" s="212" t="s">
        <v>1571</v>
      </c>
      <c r="D356" s="151" t="s">
        <v>155</v>
      </c>
      <c r="E356" s="591">
        <v>18625.45</v>
      </c>
      <c r="F356" s="219">
        <f t="shared" si="23"/>
        <v>3725.0899999999997</v>
      </c>
      <c r="G356" s="660">
        <f t="shared" si="26"/>
        <v>0.75000067112472446</v>
      </c>
      <c r="H356" s="149">
        <v>2374.7399999999998</v>
      </c>
      <c r="I356" s="149">
        <v>0</v>
      </c>
      <c r="J356" s="149">
        <v>419.08</v>
      </c>
      <c r="K356" s="149">
        <v>0</v>
      </c>
      <c r="L356" s="149">
        <v>0</v>
      </c>
      <c r="M356" s="666">
        <v>931.27</v>
      </c>
      <c r="N356" s="335">
        <v>43374</v>
      </c>
      <c r="O356" s="335">
        <v>43378</v>
      </c>
      <c r="P356" s="228">
        <v>43391</v>
      </c>
      <c r="Q356" s="228"/>
      <c r="R356" s="228">
        <v>43411</v>
      </c>
      <c r="S356" s="228" t="s">
        <v>1688</v>
      </c>
      <c r="T356" s="228"/>
      <c r="U356" s="228"/>
      <c r="V356" s="151"/>
      <c r="W356" s="229"/>
    </row>
    <row r="357" spans="1:23" s="25" customFormat="1" ht="30" customHeight="1">
      <c r="A357" s="433" t="s">
        <v>537</v>
      </c>
      <c r="B357" s="211" t="s">
        <v>1596</v>
      </c>
      <c r="C357" s="212" t="s">
        <v>1571</v>
      </c>
      <c r="D357" s="151" t="s">
        <v>944</v>
      </c>
      <c r="E357" s="591">
        <v>18625.45</v>
      </c>
      <c r="F357" s="219">
        <f t="shared" si="23"/>
        <v>3725.0899999999997</v>
      </c>
      <c r="G357" s="660">
        <f t="shared" si="26"/>
        <v>0.75000067112472446</v>
      </c>
      <c r="H357" s="149">
        <v>2374.7399999999998</v>
      </c>
      <c r="I357" s="149">
        <v>0</v>
      </c>
      <c r="J357" s="149">
        <v>419.08</v>
      </c>
      <c r="K357" s="149">
        <v>0</v>
      </c>
      <c r="L357" s="149">
        <v>0</v>
      </c>
      <c r="M357" s="666">
        <v>931.27</v>
      </c>
      <c r="N357" s="335">
        <v>43374</v>
      </c>
      <c r="O357" s="335">
        <v>43378</v>
      </c>
      <c r="P357" s="228">
        <v>43391</v>
      </c>
      <c r="Q357" s="228"/>
      <c r="R357" s="228">
        <v>43411</v>
      </c>
      <c r="S357" s="228" t="s">
        <v>1689</v>
      </c>
      <c r="T357" s="228"/>
      <c r="U357" s="228"/>
      <c r="V357" s="151"/>
      <c r="W357" s="229"/>
    </row>
    <row r="358" spans="1:23" s="25" customFormat="1" ht="30" customHeight="1">
      <c r="A358" s="433" t="s">
        <v>537</v>
      </c>
      <c r="B358" s="667" t="s">
        <v>1299</v>
      </c>
      <c r="C358" s="212" t="s">
        <v>1572</v>
      </c>
      <c r="D358" s="151" t="s">
        <v>964</v>
      </c>
      <c r="E358" s="591">
        <v>102792.37</v>
      </c>
      <c r="F358" s="219">
        <f t="shared" si="23"/>
        <v>101407.9</v>
      </c>
      <c r="G358" s="660">
        <f t="shared" si="26"/>
        <v>0.56102167582604512</v>
      </c>
      <c r="H358" s="149">
        <v>46603.1</v>
      </c>
      <c r="I358" s="149">
        <v>8224.08</v>
      </c>
      <c r="J358" s="149">
        <v>2064.85</v>
      </c>
      <c r="K358" s="149">
        <v>0</v>
      </c>
      <c r="L358" s="149">
        <v>0</v>
      </c>
      <c r="M358" s="666">
        <v>44515.87</v>
      </c>
      <c r="N358" s="335">
        <v>43342</v>
      </c>
      <c r="O358" s="335">
        <v>43346</v>
      </c>
      <c r="P358" s="228">
        <v>43391</v>
      </c>
      <c r="Q358" s="228"/>
      <c r="R358" s="228">
        <v>43411</v>
      </c>
      <c r="S358" s="228" t="s">
        <v>1690</v>
      </c>
      <c r="T358" s="228"/>
      <c r="U358" s="228" t="s">
        <v>1635</v>
      </c>
      <c r="V358" s="151"/>
      <c r="W358" s="229"/>
    </row>
    <row r="359" spans="1:23" s="25" customFormat="1" ht="30" customHeight="1">
      <c r="A359" s="433" t="s">
        <v>537</v>
      </c>
      <c r="B359" s="249" t="s">
        <v>1512</v>
      </c>
      <c r="C359" s="151" t="s">
        <v>1513</v>
      </c>
      <c r="D359" s="249" t="s">
        <v>169</v>
      </c>
      <c r="E359" s="639">
        <v>211616.04</v>
      </c>
      <c r="F359" s="219">
        <f t="shared" si="23"/>
        <v>157632.82</v>
      </c>
      <c r="G359" s="660">
        <f t="shared" si="26"/>
        <v>0.75000003171928276</v>
      </c>
      <c r="H359" s="149">
        <v>100490.92</v>
      </c>
      <c r="I359" s="149">
        <v>0</v>
      </c>
      <c r="J359" s="149">
        <v>17733.7</v>
      </c>
      <c r="K359" s="149">
        <v>0</v>
      </c>
      <c r="L359" s="149">
        <v>0</v>
      </c>
      <c r="M359" s="666">
        <v>39408.199999999997</v>
      </c>
      <c r="N359" s="481">
        <v>43374</v>
      </c>
      <c r="O359" s="481">
        <v>43378</v>
      </c>
      <c r="P359" s="228">
        <v>43384</v>
      </c>
      <c r="Q359" s="228">
        <v>43404</v>
      </c>
      <c r="R359" s="228">
        <v>43420</v>
      </c>
      <c r="S359" s="588" t="s">
        <v>1798</v>
      </c>
      <c r="T359" s="228"/>
      <c r="U359" s="228"/>
      <c r="V359" s="151"/>
      <c r="W359" s="229"/>
    </row>
    <row r="360" spans="1:23" s="25" customFormat="1" ht="30" customHeight="1">
      <c r="A360" s="433" t="s">
        <v>537</v>
      </c>
      <c r="B360" s="211" t="s">
        <v>1514</v>
      </c>
      <c r="C360" s="212" t="s">
        <v>1515</v>
      </c>
      <c r="D360" s="151" t="s">
        <v>1282</v>
      </c>
      <c r="E360" s="591">
        <v>166532.1</v>
      </c>
      <c r="F360" s="219">
        <f t="shared" si="23"/>
        <v>70449.799999999988</v>
      </c>
      <c r="G360" s="660">
        <f t="shared" ref="G360:G373" si="27">(H360+I360+J360+K360+L360)/F360</f>
        <v>0.6415731485398114</v>
      </c>
      <c r="H360" s="149">
        <v>38418.89</v>
      </c>
      <c r="I360" s="149">
        <v>0</v>
      </c>
      <c r="J360" s="149">
        <v>6779.81</v>
      </c>
      <c r="K360" s="149">
        <v>0</v>
      </c>
      <c r="L360" s="149">
        <v>0</v>
      </c>
      <c r="M360" s="666">
        <v>25251.1</v>
      </c>
      <c r="N360" s="481">
        <v>43374</v>
      </c>
      <c r="O360" s="481">
        <v>43378</v>
      </c>
      <c r="P360" s="228">
        <v>43384</v>
      </c>
      <c r="Q360" s="228">
        <v>43404</v>
      </c>
      <c r="R360" s="228">
        <v>43420</v>
      </c>
      <c r="S360" s="588" t="s">
        <v>1798</v>
      </c>
      <c r="T360" s="228"/>
      <c r="U360" s="228"/>
      <c r="V360" s="151"/>
      <c r="W360" s="229"/>
    </row>
    <row r="361" spans="1:23" s="25" customFormat="1" ht="30" customHeight="1">
      <c r="A361" s="433" t="s">
        <v>537</v>
      </c>
      <c r="B361" s="211" t="s">
        <v>1516</v>
      </c>
      <c r="C361" s="212" t="s">
        <v>1517</v>
      </c>
      <c r="D361" s="151" t="s">
        <v>1518</v>
      </c>
      <c r="E361" s="591">
        <v>153855.82</v>
      </c>
      <c r="F361" s="219">
        <f t="shared" si="23"/>
        <v>137388.76999999999</v>
      </c>
      <c r="G361" s="660">
        <f>(H361+I361+K361+L361)/F361</f>
        <v>0.69324792703217308</v>
      </c>
      <c r="H361" s="149">
        <v>95244.479999999996</v>
      </c>
      <c r="I361" s="149">
        <v>0</v>
      </c>
      <c r="J361" s="149">
        <v>21535.97</v>
      </c>
      <c r="K361" s="149">
        <v>0</v>
      </c>
      <c r="L361" s="149">
        <v>0</v>
      </c>
      <c r="M361" s="666">
        <v>20608.32</v>
      </c>
      <c r="N361" s="481">
        <v>43374</v>
      </c>
      <c r="O361" s="481">
        <v>43378</v>
      </c>
      <c r="P361" s="228">
        <v>43384</v>
      </c>
      <c r="Q361" s="228">
        <v>43404</v>
      </c>
      <c r="R361" s="228">
        <v>43420</v>
      </c>
      <c r="S361" s="588" t="s">
        <v>1798</v>
      </c>
      <c r="T361" s="228"/>
      <c r="U361" s="228"/>
      <c r="V361" s="151"/>
      <c r="W361" s="229"/>
    </row>
    <row r="362" spans="1:23" s="25" customFormat="1" ht="30" customHeight="1">
      <c r="A362" s="433" t="s">
        <v>537</v>
      </c>
      <c r="B362" s="211" t="s">
        <v>1519</v>
      </c>
      <c r="C362" s="212" t="s">
        <v>1520</v>
      </c>
      <c r="D362" s="151" t="s">
        <v>1521</v>
      </c>
      <c r="E362" s="591">
        <v>214224</v>
      </c>
      <c r="F362" s="219">
        <f t="shared" si="23"/>
        <v>193071</v>
      </c>
      <c r="G362" s="660">
        <f>(H362+I362+J362+K362+L362)/F362</f>
        <v>0.69039964572618362</v>
      </c>
      <c r="H362" s="149">
        <v>107666.22</v>
      </c>
      <c r="I362" s="149">
        <v>0</v>
      </c>
      <c r="J362" s="149">
        <v>25629.93</v>
      </c>
      <c r="K362" s="149">
        <v>0</v>
      </c>
      <c r="L362" s="149">
        <v>0</v>
      </c>
      <c r="M362" s="666">
        <v>59774.85</v>
      </c>
      <c r="N362" s="481">
        <v>43374</v>
      </c>
      <c r="O362" s="481">
        <v>43378</v>
      </c>
      <c r="P362" s="228">
        <v>43384</v>
      </c>
      <c r="Q362" s="228">
        <v>43404</v>
      </c>
      <c r="R362" s="228">
        <v>43420</v>
      </c>
      <c r="S362" s="588" t="s">
        <v>1798</v>
      </c>
      <c r="T362" s="228"/>
      <c r="U362" s="228"/>
      <c r="V362" s="151"/>
      <c r="W362" s="229"/>
    </row>
    <row r="363" spans="1:23" s="25" customFormat="1" ht="30" customHeight="1">
      <c r="A363" s="433" t="s">
        <v>537</v>
      </c>
      <c r="B363" s="211" t="s">
        <v>1522</v>
      </c>
      <c r="C363" s="212" t="s">
        <v>1523</v>
      </c>
      <c r="D363" s="151" t="s">
        <v>1422</v>
      </c>
      <c r="E363" s="591">
        <v>738037.3</v>
      </c>
      <c r="F363" s="219">
        <f>SUM(H363:M363)</f>
        <v>569345.25</v>
      </c>
      <c r="G363" s="660">
        <f t="shared" si="27"/>
        <v>0.71571008979173889</v>
      </c>
      <c r="H363" s="149">
        <v>331378.56</v>
      </c>
      <c r="I363" s="149">
        <v>58478.58</v>
      </c>
      <c r="J363" s="149">
        <v>17629</v>
      </c>
      <c r="K363" s="149">
        <v>0</v>
      </c>
      <c r="L363" s="149">
        <v>0</v>
      </c>
      <c r="M363" s="666">
        <v>161859.10999999999</v>
      </c>
      <c r="N363" s="481">
        <v>43374</v>
      </c>
      <c r="O363" s="481">
        <v>43378</v>
      </c>
      <c r="P363" s="228">
        <v>43384</v>
      </c>
      <c r="Q363" s="228">
        <v>43404</v>
      </c>
      <c r="R363" s="228">
        <v>43420</v>
      </c>
      <c r="S363" s="588" t="s">
        <v>1798</v>
      </c>
      <c r="T363" s="228"/>
      <c r="U363" s="228"/>
      <c r="V363" s="151"/>
      <c r="W363" s="229"/>
    </row>
    <row r="364" spans="1:23" s="25" customFormat="1" ht="30" customHeight="1">
      <c r="A364" s="433" t="s">
        <v>537</v>
      </c>
      <c r="B364" s="211" t="s">
        <v>1524</v>
      </c>
      <c r="C364" s="212" t="s">
        <v>1525</v>
      </c>
      <c r="D364" s="151" t="s">
        <v>297</v>
      </c>
      <c r="E364" s="591">
        <v>1751497</v>
      </c>
      <c r="F364" s="219">
        <f>SUM(H364:M364)</f>
        <v>1749531.6</v>
      </c>
      <c r="G364" s="660">
        <f t="shared" si="27"/>
        <v>0.74999999999999989</v>
      </c>
      <c r="H364" s="149">
        <v>1115326.3899999999</v>
      </c>
      <c r="I364" s="149">
        <v>196822.31</v>
      </c>
      <c r="J364" s="149">
        <v>0</v>
      </c>
      <c r="K364" s="149">
        <v>0</v>
      </c>
      <c r="L364" s="149">
        <v>0</v>
      </c>
      <c r="M364" s="666">
        <v>437382.9</v>
      </c>
      <c r="N364" s="481">
        <v>43374</v>
      </c>
      <c r="O364" s="481">
        <v>43378</v>
      </c>
      <c r="P364" s="228">
        <v>43384</v>
      </c>
      <c r="Q364" s="228">
        <v>43404</v>
      </c>
      <c r="R364" s="228">
        <v>43420</v>
      </c>
      <c r="S364" s="588" t="s">
        <v>1798</v>
      </c>
      <c r="T364" s="228"/>
      <c r="U364" s="228"/>
      <c r="V364" s="151"/>
      <c r="W364" s="229"/>
    </row>
    <row r="365" spans="1:23" s="25" customFormat="1" ht="30" customHeight="1">
      <c r="A365" s="433" t="s">
        <v>537</v>
      </c>
      <c r="B365" s="211" t="s">
        <v>1526</v>
      </c>
      <c r="C365" s="212" t="s">
        <v>1527</v>
      </c>
      <c r="D365" s="151" t="s">
        <v>964</v>
      </c>
      <c r="E365" s="591">
        <v>164148.1</v>
      </c>
      <c r="F365" s="219">
        <f>SUM(H365:M365)</f>
        <v>164148.1</v>
      </c>
      <c r="G365" s="660">
        <f>(H365+I365+J365+K365+L365)/F365</f>
        <v>0.75000003046029773</v>
      </c>
      <c r="H365" s="149">
        <v>94800.49</v>
      </c>
      <c r="I365" s="149">
        <v>0</v>
      </c>
      <c r="J365" s="149">
        <v>28310.59</v>
      </c>
      <c r="K365" s="149">
        <v>0</v>
      </c>
      <c r="L365" s="149">
        <v>0</v>
      </c>
      <c r="M365" s="666">
        <v>41037.019999999997</v>
      </c>
      <c r="N365" s="481"/>
      <c r="O365" s="481">
        <v>43378</v>
      </c>
      <c r="P365" s="228">
        <v>43384</v>
      </c>
      <c r="Q365" s="228">
        <v>43404</v>
      </c>
      <c r="R365" s="228">
        <v>43420</v>
      </c>
      <c r="S365" s="588" t="s">
        <v>1798</v>
      </c>
      <c r="T365" s="228"/>
      <c r="U365" s="228" t="s">
        <v>1799</v>
      </c>
      <c r="V365" s="151"/>
      <c r="W365" s="229"/>
    </row>
    <row r="366" spans="1:23" s="25" customFormat="1" ht="30" customHeight="1">
      <c r="A366" s="433" t="s">
        <v>537</v>
      </c>
      <c r="B366" s="211" t="s">
        <v>1292</v>
      </c>
      <c r="C366" s="212" t="s">
        <v>1528</v>
      </c>
      <c r="D366" s="151" t="s">
        <v>1529</v>
      </c>
      <c r="E366" s="591">
        <v>211111.34</v>
      </c>
      <c r="F366" s="219">
        <f>SUM(H366:M366)</f>
        <v>104651.29999999999</v>
      </c>
      <c r="G366" s="660">
        <f t="shared" si="27"/>
        <v>0.75000004777771523</v>
      </c>
      <c r="H366" s="149">
        <v>66715.199999999997</v>
      </c>
      <c r="I366" s="149">
        <v>11773.28</v>
      </c>
      <c r="J366" s="149">
        <v>0</v>
      </c>
      <c r="K366" s="149">
        <v>0</v>
      </c>
      <c r="L366" s="149">
        <v>0</v>
      </c>
      <c r="M366" s="666">
        <v>26162.82</v>
      </c>
      <c r="N366" s="481">
        <v>43284</v>
      </c>
      <c r="O366" s="481">
        <v>43378</v>
      </c>
      <c r="P366" s="228">
        <v>43384</v>
      </c>
      <c r="Q366" s="228">
        <v>43404</v>
      </c>
      <c r="R366" s="228">
        <v>43420</v>
      </c>
      <c r="S366" s="588" t="s">
        <v>1798</v>
      </c>
      <c r="T366" s="228"/>
      <c r="U366" s="228" t="s">
        <v>1796</v>
      </c>
      <c r="V366" s="151"/>
      <c r="W366" s="229"/>
    </row>
    <row r="367" spans="1:23" s="25" customFormat="1" ht="30" customHeight="1">
      <c r="A367" s="433" t="s">
        <v>537</v>
      </c>
      <c r="B367" s="628" t="s">
        <v>1737</v>
      </c>
      <c r="C367" s="629" t="s">
        <v>1742</v>
      </c>
      <c r="D367" s="629" t="s">
        <v>1747</v>
      </c>
      <c r="E367" s="661">
        <v>137950</v>
      </c>
      <c r="F367" s="598">
        <f t="shared" ref="F367:F377" si="28">H367+I367+J367+K367+L367+M367</f>
        <v>128290</v>
      </c>
      <c r="G367" s="662">
        <f>(H367+I367+J367+K367+L367)/F367</f>
        <v>0.82897731701613531</v>
      </c>
      <c r="H367" s="583">
        <v>90397.07</v>
      </c>
      <c r="I367" s="632">
        <v>0</v>
      </c>
      <c r="J367" s="583">
        <v>15952.43</v>
      </c>
      <c r="K367" s="610">
        <v>0</v>
      </c>
      <c r="L367" s="610">
        <v>0</v>
      </c>
      <c r="M367" s="583">
        <v>21940.5</v>
      </c>
      <c r="N367" s="590">
        <v>43402</v>
      </c>
      <c r="O367" s="590">
        <v>43417</v>
      </c>
      <c r="P367" s="588">
        <v>43426</v>
      </c>
      <c r="Q367" s="228"/>
      <c r="R367" s="588" t="s">
        <v>1718</v>
      </c>
      <c r="S367" s="588" t="s">
        <v>1798</v>
      </c>
      <c r="T367" s="228"/>
      <c r="U367" s="228"/>
      <c r="V367" s="151"/>
      <c r="W367" s="229"/>
    </row>
    <row r="368" spans="1:23" s="25" customFormat="1" ht="30" customHeight="1">
      <c r="A368" s="433" t="s">
        <v>537</v>
      </c>
      <c r="B368" s="628" t="s">
        <v>1738</v>
      </c>
      <c r="C368" s="629" t="s">
        <v>1743</v>
      </c>
      <c r="D368" s="629" t="s">
        <v>1748</v>
      </c>
      <c r="E368" s="661">
        <v>40452.35</v>
      </c>
      <c r="F368" s="598">
        <f t="shared" si="28"/>
        <v>11174.99</v>
      </c>
      <c r="G368" s="662">
        <f t="shared" si="27"/>
        <v>0.58333564504308277</v>
      </c>
      <c r="H368" s="583">
        <v>5540.95</v>
      </c>
      <c r="I368" s="632">
        <v>977.82</v>
      </c>
      <c r="J368" s="583">
        <v>0</v>
      </c>
      <c r="K368" s="610">
        <v>0</v>
      </c>
      <c r="L368" s="610">
        <v>0</v>
      </c>
      <c r="M368" s="583">
        <v>4656.22</v>
      </c>
      <c r="N368" s="590">
        <v>43402</v>
      </c>
      <c r="O368" s="590">
        <v>43417</v>
      </c>
      <c r="P368" s="588">
        <v>43426</v>
      </c>
      <c r="Q368" s="228"/>
      <c r="R368" s="588" t="s">
        <v>1718</v>
      </c>
      <c r="S368" s="588" t="s">
        <v>1798</v>
      </c>
      <c r="T368" s="228"/>
      <c r="U368" s="228"/>
      <c r="V368" s="151"/>
      <c r="W368" s="229"/>
    </row>
    <row r="369" spans="1:16383" s="25" customFormat="1" ht="30" customHeight="1">
      <c r="A369" s="433" t="s">
        <v>537</v>
      </c>
      <c r="B369" s="628" t="s">
        <v>1739</v>
      </c>
      <c r="C369" s="629" t="s">
        <v>1744</v>
      </c>
      <c r="D369" s="628" t="s">
        <v>1749</v>
      </c>
      <c r="E369" s="661">
        <v>142342.78</v>
      </c>
      <c r="F369" s="598">
        <f t="shared" si="28"/>
        <v>126795.61</v>
      </c>
      <c r="G369" s="662">
        <f t="shared" si="27"/>
        <v>0.83561599648442086</v>
      </c>
      <c r="H369" s="583">
        <v>90059.57</v>
      </c>
      <c r="I369" s="632">
        <v>15892.87</v>
      </c>
      <c r="J369" s="583">
        <v>0</v>
      </c>
      <c r="K369" s="610">
        <v>0</v>
      </c>
      <c r="L369" s="610">
        <v>0</v>
      </c>
      <c r="M369" s="583">
        <v>20843.169999999998</v>
      </c>
      <c r="N369" s="590">
        <v>43402</v>
      </c>
      <c r="O369" s="590">
        <v>43417</v>
      </c>
      <c r="P369" s="588">
        <v>43426</v>
      </c>
      <c r="Q369" s="228"/>
      <c r="R369" s="588" t="s">
        <v>1718</v>
      </c>
      <c r="S369" s="588" t="s">
        <v>1798</v>
      </c>
      <c r="T369" s="228"/>
      <c r="U369" s="228"/>
      <c r="V369" s="151"/>
      <c r="W369" s="229"/>
    </row>
    <row r="370" spans="1:16383" s="25" customFormat="1" ht="30" customHeight="1">
      <c r="A370" s="433" t="s">
        <v>537</v>
      </c>
      <c r="B370" s="628" t="s">
        <v>1740</v>
      </c>
      <c r="C370" s="629" t="s">
        <v>1745</v>
      </c>
      <c r="D370" s="629" t="s">
        <v>1750</v>
      </c>
      <c r="E370" s="661">
        <v>45923.28</v>
      </c>
      <c r="F370" s="598">
        <f t="shared" si="28"/>
        <v>39373.39</v>
      </c>
      <c r="G370" s="662">
        <f t="shared" si="27"/>
        <v>0.74299418973067854</v>
      </c>
      <c r="H370" s="583">
        <v>24866.07</v>
      </c>
      <c r="I370" s="632">
        <v>0</v>
      </c>
      <c r="J370" s="583">
        <v>4388.13</v>
      </c>
      <c r="K370" s="610">
        <v>0</v>
      </c>
      <c r="L370" s="610">
        <v>0</v>
      </c>
      <c r="M370" s="583">
        <v>10119.19</v>
      </c>
      <c r="N370" s="590">
        <v>43402</v>
      </c>
      <c r="O370" s="590">
        <v>43417</v>
      </c>
      <c r="P370" s="588">
        <v>43426</v>
      </c>
      <c r="Q370" s="228"/>
      <c r="R370" s="588" t="s">
        <v>1718</v>
      </c>
      <c r="S370" s="588" t="s">
        <v>1798</v>
      </c>
      <c r="T370" s="228"/>
      <c r="U370" s="228"/>
      <c r="V370" s="151"/>
      <c r="W370" s="229"/>
    </row>
    <row r="371" spans="1:16383" s="25" customFormat="1" ht="30" customHeight="1">
      <c r="A371" s="433" t="s">
        <v>537</v>
      </c>
      <c r="B371" s="628" t="s">
        <v>1741</v>
      </c>
      <c r="C371" s="629" t="s">
        <v>1746</v>
      </c>
      <c r="D371" s="629" t="s">
        <v>1751</v>
      </c>
      <c r="E371" s="661">
        <v>8274.98</v>
      </c>
      <c r="F371" s="598">
        <f t="shared" si="28"/>
        <v>8274.98</v>
      </c>
      <c r="G371" s="662">
        <f t="shared" si="27"/>
        <v>0.75000060423106762</v>
      </c>
      <c r="H371" s="583">
        <v>5275.3</v>
      </c>
      <c r="I371" s="632">
        <v>0</v>
      </c>
      <c r="J371" s="583">
        <v>930.94</v>
      </c>
      <c r="K371" s="610">
        <v>0</v>
      </c>
      <c r="L371" s="610">
        <v>0</v>
      </c>
      <c r="M371" s="583">
        <v>2068.7399999999998</v>
      </c>
      <c r="N371" s="590">
        <v>43402</v>
      </c>
      <c r="O371" s="590">
        <v>43417</v>
      </c>
      <c r="P371" s="588">
        <v>43426</v>
      </c>
      <c r="Q371" s="228"/>
      <c r="R371" s="588" t="s">
        <v>1718</v>
      </c>
      <c r="S371" s="588" t="s">
        <v>1798</v>
      </c>
      <c r="T371" s="228"/>
      <c r="U371" s="228"/>
      <c r="V371" s="151"/>
      <c r="W371" s="229"/>
    </row>
    <row r="372" spans="1:16383" s="25" customFormat="1" ht="30" customHeight="1">
      <c r="A372" s="433" t="s">
        <v>537</v>
      </c>
      <c r="B372" s="628" t="s">
        <v>1762</v>
      </c>
      <c r="C372" s="629" t="s">
        <v>1768</v>
      </c>
      <c r="D372" s="629" t="s">
        <v>1774</v>
      </c>
      <c r="E372" s="661">
        <v>254762.23999999999</v>
      </c>
      <c r="F372" s="598">
        <f t="shared" si="28"/>
        <v>239779.41999999998</v>
      </c>
      <c r="G372" s="662">
        <f t="shared" si="27"/>
        <v>0.84712445296598016</v>
      </c>
      <c r="H372" s="583">
        <v>170053.93</v>
      </c>
      <c r="I372" s="632">
        <v>30009.52</v>
      </c>
      <c r="J372" s="583">
        <v>3059.56</v>
      </c>
      <c r="K372" s="610">
        <v>0</v>
      </c>
      <c r="L372" s="610">
        <v>0</v>
      </c>
      <c r="M372" s="583">
        <v>36656.410000000003</v>
      </c>
      <c r="N372" s="663">
        <v>43402</v>
      </c>
      <c r="O372" s="663">
        <v>43417</v>
      </c>
      <c r="P372" s="588">
        <v>43426</v>
      </c>
      <c r="Q372" s="588">
        <v>43432</v>
      </c>
      <c r="R372" s="588" t="s">
        <v>1718</v>
      </c>
      <c r="S372" s="588" t="s">
        <v>1798</v>
      </c>
      <c r="T372" s="228"/>
      <c r="U372" s="228"/>
      <c r="V372" s="151"/>
      <c r="W372" s="229"/>
    </row>
    <row r="373" spans="1:16383" s="25" customFormat="1" ht="30" customHeight="1">
      <c r="A373" s="433" t="s">
        <v>537</v>
      </c>
      <c r="B373" s="628" t="s">
        <v>1763</v>
      </c>
      <c r="C373" s="629" t="s">
        <v>1769</v>
      </c>
      <c r="D373" s="629" t="s">
        <v>1775</v>
      </c>
      <c r="E373" s="661">
        <v>448297.66</v>
      </c>
      <c r="F373" s="598">
        <f t="shared" si="28"/>
        <v>410000</v>
      </c>
      <c r="G373" s="662">
        <f t="shared" si="27"/>
        <v>0.75</v>
      </c>
      <c r="H373" s="583">
        <v>231752.5</v>
      </c>
      <c r="I373" s="632">
        <v>40897.5</v>
      </c>
      <c r="J373" s="583">
        <v>34850</v>
      </c>
      <c r="K373" s="610">
        <v>0</v>
      </c>
      <c r="L373" s="610">
        <v>0</v>
      </c>
      <c r="M373" s="583">
        <v>102500</v>
      </c>
      <c r="N373" s="663">
        <v>43402</v>
      </c>
      <c r="O373" s="663">
        <v>43417</v>
      </c>
      <c r="P373" s="588">
        <v>43426</v>
      </c>
      <c r="Q373" s="588">
        <v>43432</v>
      </c>
      <c r="R373" s="588" t="s">
        <v>1718</v>
      </c>
      <c r="S373" s="588" t="s">
        <v>1798</v>
      </c>
      <c r="T373" s="228"/>
      <c r="U373" s="228"/>
      <c r="V373" s="151"/>
      <c r="W373" s="229"/>
    </row>
    <row r="374" spans="1:16383" s="25" customFormat="1" ht="30" customHeight="1">
      <c r="A374" s="433" t="s">
        <v>537</v>
      </c>
      <c r="B374" s="633" t="s">
        <v>1764</v>
      </c>
      <c r="C374" s="664" t="s">
        <v>1770</v>
      </c>
      <c r="D374" s="664" t="s">
        <v>282</v>
      </c>
      <c r="E374" s="595">
        <v>176310</v>
      </c>
      <c r="F374" s="598">
        <f t="shared" si="28"/>
        <v>154245</v>
      </c>
      <c r="G374" s="662">
        <f>(H374+I374+J374+K374+L374)/F374</f>
        <v>0.75</v>
      </c>
      <c r="H374" s="583">
        <v>87399.76</v>
      </c>
      <c r="I374" s="632">
        <v>15423.49</v>
      </c>
      <c r="J374" s="583">
        <v>12860.5</v>
      </c>
      <c r="K374" s="610">
        <v>0</v>
      </c>
      <c r="L374" s="610">
        <v>0</v>
      </c>
      <c r="M374" s="583">
        <v>38561.25</v>
      </c>
      <c r="N374" s="663">
        <v>43402</v>
      </c>
      <c r="O374" s="663">
        <v>43417</v>
      </c>
      <c r="P374" s="588">
        <v>43426</v>
      </c>
      <c r="Q374" s="588">
        <v>43432</v>
      </c>
      <c r="R374" s="588" t="s">
        <v>1718</v>
      </c>
      <c r="S374" s="588" t="s">
        <v>1798</v>
      </c>
      <c r="T374" s="228"/>
      <c r="U374" s="228"/>
      <c r="V374" s="151"/>
      <c r="W374" s="229"/>
    </row>
    <row r="375" spans="1:16383" s="25" customFormat="1" ht="30" customHeight="1">
      <c r="A375" s="433" t="s">
        <v>537</v>
      </c>
      <c r="B375" s="665" t="s">
        <v>1765</v>
      </c>
      <c r="C375" s="664" t="s">
        <v>1771</v>
      </c>
      <c r="D375" s="664" t="s">
        <v>1080</v>
      </c>
      <c r="E375" s="595">
        <v>569966</v>
      </c>
      <c r="F375" s="598">
        <f t="shared" si="28"/>
        <v>302246.25</v>
      </c>
      <c r="G375" s="662">
        <f>(H375+I375+J375+K375+L375)/F375</f>
        <v>0.70810847115555609</v>
      </c>
      <c r="H375" s="583">
        <v>181919.66</v>
      </c>
      <c r="I375" s="632">
        <v>32103.47</v>
      </c>
      <c r="J375" s="583">
        <v>0</v>
      </c>
      <c r="K375" s="610">
        <v>0</v>
      </c>
      <c r="L375" s="610">
        <v>0</v>
      </c>
      <c r="M375" s="583">
        <v>88223.12</v>
      </c>
      <c r="N375" s="663">
        <v>43402</v>
      </c>
      <c r="O375" s="663">
        <v>43417</v>
      </c>
      <c r="P375" s="588">
        <v>43426</v>
      </c>
      <c r="Q375" s="588">
        <v>43432</v>
      </c>
      <c r="R375" s="588" t="s">
        <v>1718</v>
      </c>
      <c r="S375" s="588" t="s">
        <v>1798</v>
      </c>
      <c r="T375" s="228"/>
      <c r="U375" s="228"/>
      <c r="V375" s="151"/>
      <c r="W375" s="229"/>
    </row>
    <row r="376" spans="1:16383" s="25" customFormat="1" ht="30" customHeight="1">
      <c r="A376" s="433" t="s">
        <v>537</v>
      </c>
      <c r="B376" s="628" t="s">
        <v>1766</v>
      </c>
      <c r="C376" s="629" t="s">
        <v>1772</v>
      </c>
      <c r="D376" s="629" t="s">
        <v>1776</v>
      </c>
      <c r="E376" s="661">
        <v>369608.4</v>
      </c>
      <c r="F376" s="598">
        <f t="shared" si="28"/>
        <v>352908.4</v>
      </c>
      <c r="G376" s="662">
        <f>(H376+I376+J376+K376+L376)/F376</f>
        <v>0.67430950920975519</v>
      </c>
      <c r="H376" s="583">
        <v>202274.06</v>
      </c>
      <c r="I376" s="632">
        <v>35695.43</v>
      </c>
      <c r="J376" s="583">
        <v>0</v>
      </c>
      <c r="K376" s="610">
        <v>0</v>
      </c>
      <c r="L376" s="610">
        <v>0</v>
      </c>
      <c r="M376" s="583">
        <v>114938.91</v>
      </c>
      <c r="N376" s="663">
        <v>43402</v>
      </c>
      <c r="O376" s="663">
        <v>43417</v>
      </c>
      <c r="P376" s="588">
        <v>43426</v>
      </c>
      <c r="Q376" s="588">
        <v>43432</v>
      </c>
      <c r="R376" s="588" t="s">
        <v>1718</v>
      </c>
      <c r="S376" s="588" t="s">
        <v>1798</v>
      </c>
      <c r="T376" s="228"/>
      <c r="U376" s="228"/>
      <c r="V376" s="151"/>
      <c r="W376" s="229"/>
    </row>
    <row r="377" spans="1:16383" s="25" customFormat="1" ht="71.25" customHeight="1">
      <c r="A377" s="433" t="s">
        <v>537</v>
      </c>
      <c r="B377" s="581" t="s">
        <v>1767</v>
      </c>
      <c r="C377" s="629" t="s">
        <v>1773</v>
      </c>
      <c r="D377" s="696" t="s">
        <v>1048</v>
      </c>
      <c r="E377" s="661">
        <v>266963.90000000002</v>
      </c>
      <c r="F377" s="598">
        <f t="shared" si="28"/>
        <v>197589.59999999998</v>
      </c>
      <c r="G377" s="662">
        <f>(H377+I377+J377+K377+L377)/F377</f>
        <v>0.58885513205148454</v>
      </c>
      <c r="H377" s="583">
        <v>95864.4</v>
      </c>
      <c r="I377" s="632">
        <v>16917.25</v>
      </c>
      <c r="J377" s="583">
        <v>3570</v>
      </c>
      <c r="K377" s="610">
        <v>0</v>
      </c>
      <c r="L377" s="610">
        <v>0</v>
      </c>
      <c r="M377" s="583">
        <v>81237.95</v>
      </c>
      <c r="N377" s="663">
        <v>43402</v>
      </c>
      <c r="O377" s="663">
        <v>43417</v>
      </c>
      <c r="P377" s="588">
        <v>43426</v>
      </c>
      <c r="Q377" s="588">
        <v>43432</v>
      </c>
      <c r="R377" s="588" t="s">
        <v>1718</v>
      </c>
      <c r="S377" s="588" t="s">
        <v>1798</v>
      </c>
      <c r="T377" s="228"/>
      <c r="U377" s="228"/>
      <c r="V377" s="151"/>
      <c r="W377" s="229"/>
    </row>
    <row r="378" spans="1:16383" s="13" customFormat="1" ht="32.25" customHeight="1">
      <c r="A378" s="979" t="s">
        <v>345</v>
      </c>
      <c r="B378" s="980"/>
      <c r="C378" s="980"/>
      <c r="D378" s="980"/>
      <c r="E378" s="508">
        <f>SUM(E18:E377)</f>
        <v>182113119.13000005</v>
      </c>
      <c r="F378" s="509">
        <f>SUM(F18:F377)</f>
        <v>47820152.200000033</v>
      </c>
      <c r="G378" s="510">
        <f>(H378+I378+J378+K378+L378)/F378</f>
        <v>0.70678333557202777</v>
      </c>
      <c r="H378" s="509">
        <f t="shared" ref="H378:M378" si="29">SUM(H18:H377)</f>
        <v>27574632.545728065</v>
      </c>
      <c r="I378" s="509">
        <f t="shared" si="29"/>
        <v>2733452.9000000004</v>
      </c>
      <c r="J378" s="509">
        <f t="shared" si="29"/>
        <v>2683252.9437499996</v>
      </c>
      <c r="K378" s="509">
        <f t="shared" si="29"/>
        <v>0</v>
      </c>
      <c r="L378" s="509">
        <f t="shared" si="29"/>
        <v>807148.2899999998</v>
      </c>
      <c r="M378" s="509">
        <f t="shared" si="29"/>
        <v>14020665.489999989</v>
      </c>
      <c r="N378" s="511"/>
      <c r="O378" s="512">
        <f>COUNTA(B18:B377)</f>
        <v>359</v>
      </c>
      <c r="P378" s="513"/>
      <c r="Q378" s="513"/>
      <c r="R378" s="513"/>
      <c r="S378" s="514"/>
      <c r="T378" s="513"/>
      <c r="U378" s="513"/>
      <c r="V378" s="31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  <c r="AMJ378" s="1"/>
      <c r="AMK378" s="1"/>
      <c r="AML378" s="1"/>
      <c r="AMM378" s="1"/>
      <c r="AMN378" s="1"/>
      <c r="AMO378" s="1"/>
      <c r="AMP378" s="1"/>
      <c r="AMQ378" s="1"/>
      <c r="AMR378" s="1"/>
      <c r="AMS378" s="1"/>
      <c r="AMT378" s="1"/>
      <c r="AMU378" s="1"/>
      <c r="AMV378" s="1"/>
      <c r="AMW378" s="1"/>
      <c r="AMX378" s="1"/>
      <c r="AMY378" s="1"/>
      <c r="AMZ378" s="1"/>
      <c r="ANA378" s="1"/>
      <c r="ANB378" s="1"/>
      <c r="ANC378" s="1"/>
      <c r="AND378" s="1"/>
      <c r="ANE378" s="1"/>
      <c r="ANF378" s="1"/>
      <c r="ANG378" s="1"/>
      <c r="ANH378" s="1"/>
      <c r="ANI378" s="1"/>
      <c r="ANJ378" s="1"/>
      <c r="ANK378" s="1"/>
      <c r="ANL378" s="1"/>
      <c r="ANM378" s="1"/>
      <c r="ANN378" s="1"/>
      <c r="ANO378" s="1"/>
      <c r="ANP378" s="1"/>
      <c r="ANQ378" s="1"/>
      <c r="ANR378" s="1"/>
      <c r="ANS378" s="1"/>
      <c r="ANT378" s="1"/>
      <c r="ANU378" s="1"/>
      <c r="ANV378" s="1"/>
      <c r="ANW378" s="1"/>
      <c r="ANX378" s="1"/>
      <c r="ANY378" s="1"/>
      <c r="ANZ378" s="1"/>
      <c r="AOA378" s="1"/>
      <c r="AOB378" s="1"/>
      <c r="AOC378" s="1"/>
      <c r="AOD378" s="1"/>
      <c r="AOE378" s="1"/>
      <c r="AOF378" s="1"/>
      <c r="AOG378" s="1"/>
      <c r="AOH378" s="1"/>
      <c r="AOI378" s="1"/>
      <c r="AOJ378" s="1"/>
      <c r="AOK378" s="1"/>
      <c r="AOL378" s="1"/>
      <c r="AOM378" s="1"/>
      <c r="AON378" s="1"/>
      <c r="AOO378" s="1"/>
      <c r="AOP378" s="1"/>
      <c r="AOQ378" s="1"/>
      <c r="AOR378" s="1"/>
      <c r="AOS378" s="1"/>
      <c r="AOT378" s="1"/>
      <c r="AOU378" s="1"/>
      <c r="AOV378" s="1"/>
      <c r="AOW378" s="1"/>
      <c r="AOX378" s="1"/>
      <c r="AOY378" s="1"/>
      <c r="AOZ378" s="1"/>
      <c r="APA378" s="1"/>
      <c r="APB378" s="1"/>
      <c r="APC378" s="1"/>
      <c r="APD378" s="1"/>
      <c r="APE378" s="1"/>
      <c r="APF378" s="1"/>
      <c r="APG378" s="1"/>
      <c r="APH378" s="1"/>
      <c r="API378" s="1"/>
      <c r="APJ378" s="1"/>
      <c r="APK378" s="1"/>
      <c r="APL378" s="1"/>
      <c r="APM378" s="1"/>
      <c r="APN378" s="1"/>
      <c r="APO378" s="1"/>
      <c r="APP378" s="1"/>
      <c r="APQ378" s="1"/>
      <c r="APR378" s="1"/>
      <c r="APS378" s="1"/>
      <c r="APT378" s="1"/>
      <c r="APU378" s="1"/>
      <c r="APV378" s="1"/>
      <c r="APW378" s="1"/>
      <c r="APX378" s="1"/>
      <c r="APY378" s="1"/>
      <c r="APZ378" s="1"/>
      <c r="AQA378" s="1"/>
      <c r="AQB378" s="1"/>
      <c r="AQC378" s="1"/>
      <c r="AQD378" s="1"/>
      <c r="AQE378" s="1"/>
      <c r="AQF378" s="1"/>
      <c r="AQG378" s="1"/>
      <c r="AQH378" s="1"/>
      <c r="AQI378" s="1"/>
      <c r="AQJ378" s="1"/>
      <c r="AQK378" s="1"/>
      <c r="AQL378" s="1"/>
      <c r="AQM378" s="1"/>
      <c r="AQN378" s="1"/>
      <c r="AQO378" s="1"/>
      <c r="AQP378" s="1"/>
      <c r="AQQ378" s="1"/>
      <c r="AQR378" s="1"/>
      <c r="AQS378" s="1"/>
      <c r="AQT378" s="1"/>
      <c r="AQU378" s="1"/>
      <c r="AQV378" s="1"/>
      <c r="AQW378" s="1"/>
      <c r="AQX378" s="1"/>
      <c r="AQY378" s="1"/>
      <c r="AQZ378" s="1"/>
      <c r="ARA378" s="1"/>
      <c r="ARB378" s="1"/>
      <c r="ARC378" s="1"/>
      <c r="ARD378" s="1"/>
      <c r="ARE378" s="1"/>
      <c r="ARF378" s="1"/>
      <c r="ARG378" s="1"/>
      <c r="ARH378" s="1"/>
      <c r="ARI378" s="1"/>
      <c r="ARJ378" s="1"/>
      <c r="ARK378" s="1"/>
      <c r="ARL378" s="1"/>
      <c r="ARM378" s="1"/>
      <c r="ARN378" s="1"/>
      <c r="ARO378" s="1"/>
      <c r="ARP378" s="1"/>
      <c r="ARQ378" s="1"/>
      <c r="ARR378" s="1"/>
      <c r="ARS378" s="1"/>
      <c r="ART378" s="1"/>
      <c r="ARU378" s="1"/>
      <c r="ARV378" s="1"/>
      <c r="ARW378" s="1"/>
      <c r="ARX378" s="1"/>
      <c r="ARY378" s="1"/>
      <c r="ARZ378" s="1"/>
      <c r="ASA378" s="1"/>
      <c r="ASB378" s="1"/>
      <c r="ASC378" s="1"/>
      <c r="ASD378" s="1"/>
      <c r="ASE378" s="1"/>
      <c r="ASF378" s="1"/>
      <c r="ASG378" s="1"/>
      <c r="ASH378" s="1"/>
      <c r="ASI378" s="1"/>
      <c r="ASJ378" s="1"/>
      <c r="ASK378" s="1"/>
      <c r="ASL378" s="1"/>
      <c r="ASM378" s="1"/>
      <c r="ASN378" s="1"/>
      <c r="ASO378" s="1"/>
      <c r="ASP378" s="1"/>
      <c r="ASQ378" s="1"/>
      <c r="ASR378" s="1"/>
      <c r="ASS378" s="1"/>
      <c r="AST378" s="1"/>
      <c r="ASU378" s="1"/>
      <c r="ASV378" s="1"/>
      <c r="ASW378" s="1"/>
      <c r="ASX378" s="1"/>
      <c r="ASY378" s="1"/>
      <c r="ASZ378" s="1"/>
      <c r="ATA378" s="1"/>
      <c r="ATB378" s="1"/>
      <c r="ATC378" s="1"/>
      <c r="ATD378" s="1"/>
      <c r="ATE378" s="1"/>
      <c r="ATF378" s="1"/>
      <c r="ATG378" s="1"/>
      <c r="ATH378" s="1"/>
      <c r="ATI378" s="1"/>
      <c r="ATJ378" s="1"/>
      <c r="ATK378" s="1"/>
      <c r="ATL378" s="1"/>
      <c r="ATM378" s="1"/>
      <c r="ATN378" s="1"/>
      <c r="ATO378" s="1"/>
      <c r="ATP378" s="1"/>
      <c r="ATQ378" s="1"/>
      <c r="ATR378" s="1"/>
      <c r="ATS378" s="1"/>
      <c r="ATT378" s="1"/>
      <c r="ATU378" s="1"/>
      <c r="ATV378" s="1"/>
      <c r="ATW378" s="1"/>
      <c r="ATX378" s="1"/>
      <c r="ATY378" s="1"/>
      <c r="ATZ378" s="1"/>
      <c r="AUA378" s="1"/>
      <c r="AUB378" s="1"/>
      <c r="AUC378" s="1"/>
      <c r="AUD378" s="1"/>
      <c r="AUE378" s="1"/>
      <c r="AUF378" s="1"/>
      <c r="AUG378" s="1"/>
      <c r="AUH378" s="1"/>
      <c r="AUI378" s="1"/>
      <c r="AUJ378" s="1"/>
      <c r="AUK378" s="1"/>
      <c r="AUL378" s="1"/>
      <c r="AUM378" s="1"/>
      <c r="AUN378" s="1"/>
      <c r="AUO378" s="1"/>
      <c r="AUP378" s="1"/>
      <c r="AUQ378" s="1"/>
      <c r="AUR378" s="1"/>
      <c r="AUS378" s="1"/>
      <c r="AUT378" s="1"/>
      <c r="AUU378" s="1"/>
      <c r="AUV378" s="1"/>
      <c r="AUW378" s="1"/>
      <c r="AUX378" s="1"/>
      <c r="AUY378" s="1"/>
      <c r="AUZ378" s="1"/>
      <c r="AVA378" s="1"/>
      <c r="AVB378" s="1"/>
      <c r="AVC378" s="1"/>
      <c r="AVD378" s="1"/>
      <c r="AVE378" s="1"/>
      <c r="AVF378" s="1"/>
      <c r="AVG378" s="1"/>
      <c r="AVH378" s="1"/>
      <c r="AVI378" s="1"/>
      <c r="AVJ378" s="1"/>
      <c r="AVK378" s="1"/>
      <c r="AVL378" s="1"/>
      <c r="AVM378" s="1"/>
      <c r="AVN378" s="1"/>
      <c r="AVO378" s="1"/>
      <c r="AVP378" s="1"/>
      <c r="AVQ378" s="1"/>
      <c r="AVR378" s="1"/>
      <c r="AVS378" s="1"/>
      <c r="AVT378" s="1"/>
      <c r="AVU378" s="1"/>
      <c r="AVV378" s="1"/>
      <c r="AVW378" s="1"/>
      <c r="AVX378" s="1"/>
      <c r="AVY378" s="1"/>
      <c r="AVZ378" s="1"/>
      <c r="AWA378" s="1"/>
      <c r="AWB378" s="1"/>
      <c r="AWC378" s="1"/>
      <c r="AWD378" s="1"/>
      <c r="AWE378" s="1"/>
      <c r="AWF378" s="1"/>
      <c r="AWG378" s="1"/>
      <c r="AWH378" s="1"/>
      <c r="AWI378" s="1"/>
      <c r="AWJ378" s="1"/>
      <c r="AWK378" s="1"/>
      <c r="AWL378" s="1"/>
      <c r="AWM378" s="1"/>
      <c r="AWN378" s="1"/>
      <c r="AWO378" s="1"/>
      <c r="AWP378" s="1"/>
      <c r="AWQ378" s="1"/>
      <c r="AWR378" s="1"/>
      <c r="AWS378" s="1"/>
      <c r="AWT378" s="1"/>
      <c r="AWU378" s="1"/>
      <c r="AWV378" s="1"/>
      <c r="AWW378" s="1"/>
      <c r="AWX378" s="1"/>
      <c r="AWY378" s="1"/>
      <c r="AWZ378" s="1"/>
      <c r="AXA378" s="1"/>
      <c r="AXB378" s="1"/>
      <c r="AXC378" s="1"/>
      <c r="AXD378" s="1"/>
      <c r="AXE378" s="1"/>
      <c r="AXF378" s="1"/>
      <c r="AXG378" s="1"/>
      <c r="AXH378" s="1"/>
      <c r="AXI378" s="1"/>
      <c r="AXJ378" s="1"/>
      <c r="AXK378" s="1"/>
      <c r="AXL378" s="1"/>
      <c r="AXM378" s="1"/>
      <c r="AXN378" s="1"/>
      <c r="AXO378" s="1"/>
      <c r="AXP378" s="1"/>
      <c r="AXQ378" s="1"/>
      <c r="AXR378" s="1"/>
      <c r="AXS378" s="1"/>
      <c r="AXT378" s="1"/>
      <c r="AXU378" s="1"/>
      <c r="AXV378" s="1"/>
      <c r="AXW378" s="1"/>
      <c r="AXX378" s="1"/>
      <c r="AXY378" s="1"/>
      <c r="AXZ378" s="1"/>
      <c r="AYA378" s="1"/>
      <c r="AYB378" s="1"/>
      <c r="AYC378" s="1"/>
      <c r="AYD378" s="1"/>
      <c r="AYE378" s="1"/>
      <c r="AYF378" s="1"/>
      <c r="AYG378" s="1"/>
      <c r="AYH378" s="1"/>
      <c r="AYI378" s="1"/>
      <c r="AYJ378" s="1"/>
      <c r="AYK378" s="1"/>
      <c r="AYL378" s="1"/>
      <c r="AYM378" s="1"/>
      <c r="AYN378" s="1"/>
      <c r="AYO378" s="1"/>
      <c r="AYP378" s="1"/>
      <c r="AYQ378" s="1"/>
      <c r="AYR378" s="1"/>
      <c r="AYS378" s="1"/>
      <c r="AYT378" s="1"/>
      <c r="AYU378" s="1"/>
      <c r="AYV378" s="1"/>
      <c r="AYW378" s="1"/>
      <c r="AYX378" s="1"/>
      <c r="AYY378" s="1"/>
      <c r="AYZ378" s="1"/>
      <c r="AZA378" s="1"/>
      <c r="AZB378" s="1"/>
      <c r="AZC378" s="1"/>
      <c r="AZD378" s="1"/>
      <c r="AZE378" s="1"/>
      <c r="AZF378" s="1"/>
      <c r="AZG378" s="1"/>
      <c r="AZH378" s="1"/>
      <c r="AZI378" s="1"/>
      <c r="AZJ378" s="1"/>
      <c r="AZK378" s="1"/>
      <c r="AZL378" s="1"/>
      <c r="AZM378" s="1"/>
      <c r="AZN378" s="1"/>
      <c r="AZO378" s="1"/>
      <c r="AZP378" s="1"/>
      <c r="AZQ378" s="1"/>
      <c r="AZR378" s="1"/>
      <c r="AZS378" s="1"/>
      <c r="AZT378" s="1"/>
      <c r="AZU378" s="1"/>
      <c r="AZV378" s="1"/>
      <c r="AZW378" s="1"/>
      <c r="AZX378" s="1"/>
      <c r="AZY378" s="1"/>
      <c r="AZZ378" s="1"/>
      <c r="BAA378" s="1"/>
      <c r="BAB378" s="1"/>
      <c r="BAC378" s="1"/>
      <c r="BAD378" s="1"/>
      <c r="BAE378" s="1"/>
      <c r="BAF378" s="1"/>
      <c r="BAG378" s="1"/>
      <c r="BAH378" s="1"/>
      <c r="BAI378" s="1"/>
      <c r="BAJ378" s="1"/>
      <c r="BAK378" s="1"/>
      <c r="BAL378" s="1"/>
      <c r="BAM378" s="1"/>
      <c r="BAN378" s="1"/>
      <c r="BAO378" s="1"/>
      <c r="BAP378" s="1"/>
      <c r="BAQ378" s="1"/>
      <c r="BAR378" s="1"/>
      <c r="BAS378" s="1"/>
      <c r="BAT378" s="1"/>
      <c r="BAU378" s="1"/>
      <c r="BAV378" s="1"/>
      <c r="BAW378" s="1"/>
      <c r="BAX378" s="1"/>
      <c r="BAY378" s="1"/>
      <c r="BAZ378" s="1"/>
      <c r="BBA378" s="1"/>
      <c r="BBB378" s="1"/>
      <c r="BBC378" s="1"/>
      <c r="BBD378" s="1"/>
      <c r="BBE378" s="1"/>
      <c r="BBF378" s="1"/>
      <c r="BBG378" s="1"/>
      <c r="BBH378" s="1"/>
      <c r="BBI378" s="1"/>
      <c r="BBJ378" s="1"/>
      <c r="BBK378" s="1"/>
      <c r="BBL378" s="1"/>
      <c r="BBM378" s="1"/>
      <c r="BBN378" s="1"/>
      <c r="BBO378" s="1"/>
      <c r="BBP378" s="1"/>
      <c r="BBQ378" s="1"/>
      <c r="BBR378" s="1"/>
      <c r="BBS378" s="1"/>
      <c r="BBT378" s="1"/>
      <c r="BBU378" s="1"/>
      <c r="BBV378" s="1"/>
      <c r="BBW378" s="1"/>
      <c r="BBX378" s="1"/>
      <c r="BBY378" s="1"/>
      <c r="BBZ378" s="1"/>
      <c r="BCA378" s="1"/>
      <c r="BCB378" s="1"/>
      <c r="BCC378" s="1"/>
      <c r="BCD378" s="1"/>
      <c r="BCE378" s="1"/>
      <c r="BCF378" s="1"/>
      <c r="BCG378" s="1"/>
      <c r="BCH378" s="1"/>
      <c r="BCI378" s="1"/>
      <c r="BCJ378" s="1"/>
      <c r="BCK378" s="1"/>
      <c r="BCL378" s="1"/>
      <c r="BCM378" s="1"/>
      <c r="BCN378" s="1"/>
      <c r="BCO378" s="1"/>
      <c r="BCP378" s="1"/>
      <c r="BCQ378" s="1"/>
      <c r="BCR378" s="1"/>
      <c r="BCS378" s="1"/>
      <c r="BCT378" s="1"/>
      <c r="BCU378" s="1"/>
      <c r="BCV378" s="1"/>
      <c r="BCW378" s="1"/>
      <c r="BCX378" s="1"/>
      <c r="BCY378" s="1"/>
      <c r="BCZ378" s="1"/>
      <c r="BDA378" s="1"/>
      <c r="BDB378" s="1"/>
      <c r="BDC378" s="1"/>
      <c r="BDD378" s="1"/>
      <c r="BDE378" s="1"/>
      <c r="BDF378" s="1"/>
      <c r="BDG378" s="1"/>
      <c r="BDH378" s="1"/>
      <c r="BDI378" s="1"/>
      <c r="BDJ378" s="1"/>
      <c r="BDK378" s="1"/>
      <c r="BDL378" s="1"/>
      <c r="BDM378" s="1"/>
      <c r="BDN378" s="1"/>
      <c r="BDO378" s="1"/>
      <c r="BDP378" s="1"/>
      <c r="BDQ378" s="1"/>
      <c r="BDR378" s="1"/>
      <c r="BDS378" s="1"/>
      <c r="BDT378" s="1"/>
      <c r="BDU378" s="1"/>
      <c r="BDV378" s="1"/>
      <c r="BDW378" s="1"/>
      <c r="BDX378" s="1"/>
      <c r="BDY378" s="1"/>
      <c r="BDZ378" s="1"/>
      <c r="BEA378" s="1"/>
      <c r="BEB378" s="1"/>
      <c r="BEC378" s="1"/>
      <c r="BED378" s="1"/>
      <c r="BEE378" s="1"/>
      <c r="BEF378" s="1"/>
      <c r="BEG378" s="1"/>
      <c r="BEH378" s="1"/>
      <c r="BEI378" s="1"/>
      <c r="BEJ378" s="1"/>
      <c r="BEK378" s="1"/>
      <c r="BEL378" s="1"/>
      <c r="BEM378" s="1"/>
      <c r="BEN378" s="1"/>
      <c r="BEO378" s="1"/>
      <c r="BEP378" s="1"/>
      <c r="BEQ378" s="1"/>
      <c r="BER378" s="1"/>
      <c r="BES378" s="1"/>
      <c r="BET378" s="1"/>
      <c r="BEU378" s="1"/>
      <c r="BEV378" s="1"/>
      <c r="BEW378" s="1"/>
      <c r="BEX378" s="1"/>
      <c r="BEY378" s="1"/>
      <c r="BEZ378" s="1"/>
      <c r="BFA378" s="1"/>
      <c r="BFB378" s="1"/>
      <c r="BFC378" s="1"/>
      <c r="BFD378" s="1"/>
      <c r="BFE378" s="1"/>
      <c r="BFF378" s="1"/>
      <c r="BFG378" s="1"/>
      <c r="BFH378" s="1"/>
      <c r="BFI378" s="1"/>
      <c r="BFJ378" s="1"/>
      <c r="BFK378" s="1"/>
      <c r="BFL378" s="1"/>
      <c r="BFM378" s="1"/>
      <c r="BFN378" s="1"/>
      <c r="BFO378" s="1"/>
      <c r="BFP378" s="1"/>
      <c r="BFQ378" s="1"/>
      <c r="BFR378" s="1"/>
      <c r="BFS378" s="1"/>
      <c r="BFT378" s="1"/>
      <c r="BFU378" s="1"/>
      <c r="BFV378" s="1"/>
      <c r="BFW378" s="1"/>
      <c r="BFX378" s="1"/>
      <c r="BFY378" s="1"/>
      <c r="BFZ378" s="1"/>
      <c r="BGA378" s="1"/>
      <c r="BGB378" s="1"/>
      <c r="BGC378" s="1"/>
      <c r="BGD378" s="1"/>
      <c r="BGE378" s="1"/>
      <c r="BGF378" s="1"/>
      <c r="BGG378" s="1"/>
      <c r="BGH378" s="1"/>
      <c r="BGI378" s="1"/>
      <c r="BGJ378" s="1"/>
      <c r="BGK378" s="1"/>
      <c r="BGL378" s="1"/>
      <c r="BGM378" s="1"/>
      <c r="BGN378" s="1"/>
      <c r="BGO378" s="1"/>
      <c r="BGP378" s="1"/>
      <c r="BGQ378" s="1"/>
      <c r="BGR378" s="1"/>
      <c r="BGS378" s="1"/>
      <c r="BGT378" s="1"/>
      <c r="BGU378" s="1"/>
      <c r="BGV378" s="1"/>
      <c r="BGW378" s="1"/>
      <c r="BGX378" s="1"/>
      <c r="BGY378" s="1"/>
      <c r="BGZ378" s="1"/>
      <c r="BHA378" s="1"/>
      <c r="BHB378" s="1"/>
      <c r="BHC378" s="1"/>
      <c r="BHD378" s="1"/>
      <c r="BHE378" s="1"/>
      <c r="BHF378" s="1"/>
      <c r="BHG378" s="1"/>
      <c r="BHH378" s="1"/>
      <c r="BHI378" s="1"/>
      <c r="BHJ378" s="1"/>
      <c r="BHK378" s="1"/>
      <c r="BHL378" s="1"/>
      <c r="BHM378" s="1"/>
      <c r="BHN378" s="1"/>
      <c r="BHO378" s="1"/>
      <c r="BHP378" s="1"/>
      <c r="BHQ378" s="1"/>
      <c r="BHR378" s="1"/>
      <c r="BHS378" s="1"/>
      <c r="BHT378" s="1"/>
      <c r="BHU378" s="1"/>
      <c r="BHV378" s="1"/>
      <c r="BHW378" s="1"/>
      <c r="BHX378" s="1"/>
      <c r="BHY378" s="1"/>
      <c r="BHZ378" s="1"/>
      <c r="BIA378" s="1"/>
      <c r="BIB378" s="1"/>
      <c r="BIC378" s="1"/>
      <c r="BID378" s="1"/>
      <c r="BIE378" s="1"/>
      <c r="BIF378" s="1"/>
      <c r="BIG378" s="1"/>
      <c r="BIH378" s="1"/>
      <c r="BII378" s="1"/>
      <c r="BIJ378" s="1"/>
      <c r="BIK378" s="1"/>
      <c r="BIL378" s="1"/>
      <c r="BIM378" s="1"/>
      <c r="BIN378" s="1"/>
      <c r="BIO378" s="1"/>
      <c r="BIP378" s="1"/>
      <c r="BIQ378" s="1"/>
      <c r="BIR378" s="1"/>
      <c r="BIS378" s="1"/>
      <c r="BIT378" s="1"/>
      <c r="BIU378" s="1"/>
      <c r="BIV378" s="1"/>
      <c r="BIW378" s="1"/>
      <c r="BIX378" s="1"/>
      <c r="BIY378" s="1"/>
      <c r="BIZ378" s="1"/>
      <c r="BJA378" s="1"/>
      <c r="BJB378" s="1"/>
      <c r="BJC378" s="1"/>
      <c r="BJD378" s="1"/>
      <c r="BJE378" s="1"/>
      <c r="BJF378" s="1"/>
      <c r="BJG378" s="1"/>
      <c r="BJH378" s="1"/>
      <c r="BJI378" s="1"/>
      <c r="BJJ378" s="1"/>
      <c r="BJK378" s="1"/>
      <c r="BJL378" s="1"/>
      <c r="BJM378" s="1"/>
      <c r="BJN378" s="1"/>
      <c r="BJO378" s="1"/>
      <c r="BJP378" s="1"/>
      <c r="BJQ378" s="1"/>
      <c r="BJR378" s="1"/>
      <c r="BJS378" s="1"/>
      <c r="BJT378" s="1"/>
      <c r="BJU378" s="1"/>
      <c r="BJV378" s="1"/>
      <c r="BJW378" s="1"/>
      <c r="BJX378" s="1"/>
      <c r="BJY378" s="1"/>
      <c r="BJZ378" s="1"/>
      <c r="BKA378" s="1"/>
      <c r="BKB378" s="1"/>
      <c r="BKC378" s="1"/>
      <c r="BKD378" s="1"/>
      <c r="BKE378" s="1"/>
      <c r="BKF378" s="1"/>
      <c r="BKG378" s="1"/>
      <c r="BKH378" s="1"/>
      <c r="BKI378" s="1"/>
      <c r="BKJ378" s="1"/>
      <c r="BKK378" s="1"/>
      <c r="BKL378" s="1"/>
      <c r="BKM378" s="1"/>
      <c r="BKN378" s="1"/>
      <c r="BKO378" s="1"/>
      <c r="BKP378" s="1"/>
      <c r="BKQ378" s="1"/>
      <c r="BKR378" s="1"/>
      <c r="BKS378" s="1"/>
      <c r="BKT378" s="1"/>
      <c r="BKU378" s="1"/>
      <c r="BKV378" s="1"/>
      <c r="BKW378" s="1"/>
      <c r="BKX378" s="1"/>
      <c r="BKY378" s="1"/>
      <c r="BKZ378" s="1"/>
      <c r="BLA378" s="1"/>
      <c r="BLB378" s="1"/>
      <c r="BLC378" s="1"/>
      <c r="BLD378" s="1"/>
      <c r="BLE378" s="1"/>
      <c r="BLF378" s="1"/>
      <c r="BLG378" s="1"/>
      <c r="BLH378" s="1"/>
      <c r="BLI378" s="1"/>
      <c r="BLJ378" s="1"/>
      <c r="BLK378" s="1"/>
      <c r="BLL378" s="1"/>
      <c r="BLM378" s="1"/>
      <c r="BLN378" s="1"/>
      <c r="BLO378" s="1"/>
      <c r="BLP378" s="1"/>
      <c r="BLQ378" s="1"/>
      <c r="BLR378" s="1"/>
      <c r="BLS378" s="1"/>
      <c r="BLT378" s="1"/>
      <c r="BLU378" s="1"/>
      <c r="BLV378" s="1"/>
      <c r="BLW378" s="1"/>
      <c r="BLX378" s="1"/>
      <c r="BLY378" s="1"/>
      <c r="BLZ378" s="1"/>
      <c r="BMA378" s="1"/>
      <c r="BMB378" s="1"/>
      <c r="BMC378" s="1"/>
      <c r="BMD378" s="1"/>
      <c r="BME378" s="1"/>
      <c r="BMF378" s="1"/>
      <c r="BMG378" s="1"/>
      <c r="BMH378" s="1"/>
      <c r="BMI378" s="1"/>
      <c r="BMJ378" s="1"/>
      <c r="BMK378" s="1"/>
      <c r="BML378" s="1"/>
      <c r="BMM378" s="1"/>
      <c r="BMN378" s="1"/>
      <c r="BMO378" s="1"/>
      <c r="BMP378" s="1"/>
      <c r="BMQ378" s="1"/>
      <c r="BMR378" s="1"/>
      <c r="BMS378" s="1"/>
      <c r="BMT378" s="1"/>
      <c r="BMU378" s="1"/>
      <c r="BMV378" s="1"/>
      <c r="BMW378" s="1"/>
      <c r="BMX378" s="1"/>
      <c r="BMY378" s="1"/>
      <c r="BMZ378" s="1"/>
      <c r="BNA378" s="1"/>
      <c r="BNB378" s="1"/>
      <c r="BNC378" s="1"/>
      <c r="BND378" s="1"/>
      <c r="BNE378" s="1"/>
      <c r="BNF378" s="1"/>
      <c r="BNG378" s="1"/>
      <c r="BNH378" s="1"/>
      <c r="BNI378" s="1"/>
      <c r="BNJ378" s="1"/>
      <c r="BNK378" s="1"/>
      <c r="BNL378" s="1"/>
      <c r="BNM378" s="1"/>
      <c r="BNN378" s="1"/>
      <c r="BNO378" s="1"/>
      <c r="BNP378" s="1"/>
      <c r="BNQ378" s="1"/>
      <c r="BNR378" s="1"/>
      <c r="BNS378" s="1"/>
      <c r="BNT378" s="1"/>
      <c r="BNU378" s="1"/>
      <c r="BNV378" s="1"/>
      <c r="BNW378" s="1"/>
      <c r="BNX378" s="1"/>
      <c r="BNY378" s="1"/>
      <c r="BNZ378" s="1"/>
      <c r="BOA378" s="1"/>
      <c r="BOB378" s="1"/>
      <c r="BOC378" s="1"/>
      <c r="BOD378" s="1"/>
      <c r="BOE378" s="1"/>
      <c r="BOF378" s="1"/>
      <c r="BOG378" s="1"/>
      <c r="BOH378" s="1"/>
      <c r="BOI378" s="1"/>
      <c r="BOJ378" s="1"/>
      <c r="BOK378" s="1"/>
      <c r="BOL378" s="1"/>
      <c r="BOM378" s="1"/>
      <c r="BON378" s="1"/>
      <c r="BOO378" s="1"/>
      <c r="BOP378" s="1"/>
      <c r="BOQ378" s="1"/>
      <c r="BOR378" s="1"/>
      <c r="BOS378" s="1"/>
      <c r="BOT378" s="1"/>
      <c r="BOU378" s="1"/>
      <c r="BOV378" s="1"/>
      <c r="BOW378" s="1"/>
      <c r="BOX378" s="1"/>
      <c r="BOY378" s="1"/>
      <c r="BOZ378" s="1"/>
      <c r="BPA378" s="1"/>
      <c r="BPB378" s="1"/>
      <c r="BPC378" s="1"/>
      <c r="BPD378" s="1"/>
      <c r="BPE378" s="1"/>
      <c r="BPF378" s="1"/>
      <c r="BPG378" s="1"/>
      <c r="BPH378" s="1"/>
      <c r="BPI378" s="1"/>
      <c r="BPJ378" s="1"/>
      <c r="BPK378" s="1"/>
      <c r="BPL378" s="1"/>
      <c r="BPM378" s="1"/>
      <c r="BPN378" s="1"/>
      <c r="BPO378" s="1"/>
      <c r="BPP378" s="1"/>
      <c r="BPQ378" s="1"/>
      <c r="BPR378" s="1"/>
      <c r="BPS378" s="1"/>
      <c r="BPT378" s="1"/>
      <c r="BPU378" s="1"/>
      <c r="BPV378" s="1"/>
      <c r="BPW378" s="1"/>
      <c r="BPX378" s="1"/>
      <c r="BPY378" s="1"/>
      <c r="BPZ378" s="1"/>
      <c r="BQA378" s="1"/>
      <c r="BQB378" s="1"/>
      <c r="BQC378" s="1"/>
      <c r="BQD378" s="1"/>
      <c r="BQE378" s="1"/>
      <c r="BQF378" s="1"/>
      <c r="BQG378" s="1"/>
      <c r="BQH378" s="1"/>
      <c r="BQI378" s="1"/>
      <c r="BQJ378" s="1"/>
      <c r="BQK378" s="1"/>
      <c r="BQL378" s="1"/>
      <c r="BQM378" s="1"/>
      <c r="BQN378" s="1"/>
      <c r="BQO378" s="1"/>
      <c r="BQP378" s="1"/>
      <c r="BQQ378" s="1"/>
      <c r="BQR378" s="1"/>
      <c r="BQS378" s="1"/>
      <c r="BQT378" s="1"/>
      <c r="BQU378" s="1"/>
      <c r="BQV378" s="1"/>
      <c r="BQW378" s="1"/>
      <c r="BQX378" s="1"/>
      <c r="BQY378" s="1"/>
      <c r="BQZ378" s="1"/>
      <c r="BRA378" s="1"/>
      <c r="BRB378" s="1"/>
      <c r="BRC378" s="1"/>
      <c r="BRD378" s="1"/>
      <c r="BRE378" s="1"/>
      <c r="BRF378" s="1"/>
      <c r="BRG378" s="1"/>
      <c r="BRH378" s="1"/>
      <c r="BRI378" s="1"/>
      <c r="BRJ378" s="1"/>
      <c r="BRK378" s="1"/>
      <c r="BRL378" s="1"/>
      <c r="BRM378" s="1"/>
      <c r="BRN378" s="1"/>
      <c r="BRO378" s="1"/>
      <c r="BRP378" s="1"/>
      <c r="BRQ378" s="1"/>
      <c r="BRR378" s="1"/>
      <c r="BRS378" s="1"/>
      <c r="BRT378" s="1"/>
      <c r="BRU378" s="1"/>
      <c r="BRV378" s="1"/>
      <c r="BRW378" s="1"/>
      <c r="BRX378" s="1"/>
      <c r="BRY378" s="1"/>
      <c r="BRZ378" s="1"/>
      <c r="BSA378" s="1"/>
      <c r="BSB378" s="1"/>
      <c r="BSC378" s="1"/>
      <c r="BSD378" s="1"/>
      <c r="BSE378" s="1"/>
      <c r="BSF378" s="1"/>
      <c r="BSG378" s="1"/>
      <c r="BSH378" s="1"/>
      <c r="BSI378" s="1"/>
      <c r="BSJ378" s="1"/>
      <c r="BSK378" s="1"/>
      <c r="BSL378" s="1"/>
      <c r="BSM378" s="1"/>
      <c r="BSN378" s="1"/>
      <c r="BSO378" s="1"/>
      <c r="BSP378" s="1"/>
      <c r="BSQ378" s="1"/>
      <c r="BSR378" s="1"/>
      <c r="BSS378" s="1"/>
      <c r="BST378" s="1"/>
      <c r="BSU378" s="1"/>
      <c r="BSV378" s="1"/>
      <c r="BSW378" s="1"/>
      <c r="BSX378" s="1"/>
      <c r="BSY378" s="1"/>
      <c r="BSZ378" s="1"/>
      <c r="BTA378" s="1"/>
      <c r="BTB378" s="1"/>
      <c r="BTC378" s="1"/>
      <c r="BTD378" s="1"/>
      <c r="BTE378" s="1"/>
      <c r="BTF378" s="1"/>
      <c r="BTG378" s="1"/>
      <c r="BTH378" s="1"/>
      <c r="BTI378" s="1"/>
      <c r="BTJ378" s="1"/>
      <c r="BTK378" s="1"/>
      <c r="BTL378" s="1"/>
      <c r="BTM378" s="1"/>
      <c r="BTN378" s="1"/>
      <c r="BTO378" s="1"/>
      <c r="BTP378" s="1"/>
      <c r="BTQ378" s="1"/>
      <c r="BTR378" s="1"/>
      <c r="BTS378" s="1"/>
      <c r="BTT378" s="1"/>
      <c r="BTU378" s="1"/>
      <c r="BTV378" s="1"/>
      <c r="BTW378" s="1"/>
      <c r="BTX378" s="1"/>
      <c r="BTY378" s="1"/>
      <c r="BTZ378" s="1"/>
      <c r="BUA378" s="1"/>
      <c r="BUB378" s="1"/>
      <c r="BUC378" s="1"/>
      <c r="BUD378" s="1"/>
      <c r="BUE378" s="1"/>
      <c r="BUF378" s="1"/>
      <c r="BUG378" s="1"/>
      <c r="BUH378" s="1"/>
      <c r="BUI378" s="1"/>
      <c r="BUJ378" s="1"/>
      <c r="BUK378" s="1"/>
      <c r="BUL378" s="1"/>
      <c r="BUM378" s="1"/>
      <c r="BUN378" s="1"/>
      <c r="BUO378" s="1"/>
      <c r="BUP378" s="1"/>
      <c r="BUQ378" s="1"/>
      <c r="BUR378" s="1"/>
      <c r="BUS378" s="1"/>
      <c r="BUT378" s="1"/>
      <c r="BUU378" s="1"/>
      <c r="BUV378" s="1"/>
      <c r="BUW378" s="1"/>
      <c r="BUX378" s="1"/>
      <c r="BUY378" s="1"/>
      <c r="BUZ378" s="1"/>
      <c r="BVA378" s="1"/>
      <c r="BVB378" s="1"/>
      <c r="BVC378" s="1"/>
      <c r="BVD378" s="1"/>
      <c r="BVE378" s="1"/>
      <c r="BVF378" s="1"/>
      <c r="BVG378" s="1"/>
      <c r="BVH378" s="1"/>
      <c r="BVI378" s="1"/>
      <c r="BVJ378" s="1"/>
      <c r="BVK378" s="1"/>
      <c r="BVL378" s="1"/>
      <c r="BVM378" s="1"/>
      <c r="BVN378" s="1"/>
      <c r="BVO378" s="1"/>
      <c r="BVP378" s="1"/>
      <c r="BVQ378" s="1"/>
      <c r="BVR378" s="1"/>
      <c r="BVS378" s="1"/>
      <c r="BVT378" s="1"/>
      <c r="BVU378" s="1"/>
      <c r="BVV378" s="1"/>
      <c r="BVW378" s="1"/>
      <c r="BVX378" s="1"/>
      <c r="BVY378" s="1"/>
      <c r="BVZ378" s="1"/>
      <c r="BWA378" s="1"/>
      <c r="BWB378" s="1"/>
      <c r="BWC378" s="1"/>
      <c r="BWD378" s="1"/>
      <c r="BWE378" s="1"/>
      <c r="BWF378" s="1"/>
      <c r="BWG378" s="1"/>
      <c r="BWH378" s="1"/>
      <c r="BWI378" s="1"/>
      <c r="BWJ378" s="1"/>
      <c r="BWK378" s="1"/>
      <c r="BWL378" s="1"/>
      <c r="BWM378" s="1"/>
      <c r="BWN378" s="1"/>
      <c r="BWO378" s="1"/>
      <c r="BWP378" s="1"/>
      <c r="BWQ378" s="1"/>
      <c r="BWR378" s="1"/>
      <c r="BWS378" s="1"/>
      <c r="BWT378" s="1"/>
      <c r="BWU378" s="1"/>
      <c r="BWV378" s="1"/>
      <c r="BWW378" s="1"/>
      <c r="BWX378" s="1"/>
      <c r="BWY378" s="1"/>
      <c r="BWZ378" s="1"/>
      <c r="BXA378" s="1"/>
      <c r="BXB378" s="1"/>
      <c r="BXC378" s="1"/>
      <c r="BXD378" s="1"/>
      <c r="BXE378" s="1"/>
      <c r="BXF378" s="1"/>
      <c r="BXG378" s="1"/>
      <c r="BXH378" s="1"/>
      <c r="BXI378" s="1"/>
      <c r="BXJ378" s="1"/>
      <c r="BXK378" s="1"/>
      <c r="BXL378" s="1"/>
      <c r="BXM378" s="1"/>
      <c r="BXN378" s="1"/>
      <c r="BXO378" s="1"/>
      <c r="BXP378" s="1"/>
      <c r="BXQ378" s="1"/>
      <c r="BXR378" s="1"/>
      <c r="BXS378" s="1"/>
      <c r="BXT378" s="1"/>
      <c r="BXU378" s="1"/>
      <c r="BXV378" s="1"/>
      <c r="BXW378" s="1"/>
      <c r="BXX378" s="1"/>
      <c r="BXY378" s="1"/>
      <c r="BXZ378" s="1"/>
      <c r="BYA378" s="1"/>
      <c r="BYB378" s="1"/>
      <c r="BYC378" s="1"/>
      <c r="BYD378" s="1"/>
      <c r="BYE378" s="1"/>
      <c r="BYF378" s="1"/>
      <c r="BYG378" s="1"/>
      <c r="BYH378" s="1"/>
      <c r="BYI378" s="1"/>
      <c r="BYJ378" s="1"/>
      <c r="BYK378" s="1"/>
      <c r="BYL378" s="1"/>
      <c r="BYM378" s="1"/>
      <c r="BYN378" s="1"/>
      <c r="BYO378" s="1"/>
      <c r="BYP378" s="1"/>
      <c r="BYQ378" s="1"/>
      <c r="BYR378" s="1"/>
      <c r="BYS378" s="1"/>
      <c r="BYT378" s="1"/>
      <c r="BYU378" s="1"/>
      <c r="BYV378" s="1"/>
      <c r="BYW378" s="1"/>
      <c r="BYX378" s="1"/>
      <c r="BYY378" s="1"/>
      <c r="BYZ378" s="1"/>
      <c r="BZA378" s="1"/>
      <c r="BZB378" s="1"/>
      <c r="BZC378" s="1"/>
      <c r="BZD378" s="1"/>
      <c r="BZE378" s="1"/>
      <c r="BZF378" s="1"/>
      <c r="BZG378" s="1"/>
      <c r="BZH378" s="1"/>
      <c r="BZI378" s="1"/>
      <c r="BZJ378" s="1"/>
      <c r="BZK378" s="1"/>
      <c r="BZL378" s="1"/>
      <c r="BZM378" s="1"/>
      <c r="BZN378" s="1"/>
      <c r="BZO378" s="1"/>
      <c r="BZP378" s="1"/>
      <c r="BZQ378" s="1"/>
      <c r="BZR378" s="1"/>
      <c r="BZS378" s="1"/>
      <c r="BZT378" s="1"/>
      <c r="BZU378" s="1"/>
      <c r="BZV378" s="1"/>
      <c r="BZW378" s="1"/>
      <c r="BZX378" s="1"/>
      <c r="BZY378" s="1"/>
      <c r="BZZ378" s="1"/>
      <c r="CAA378" s="1"/>
      <c r="CAB378" s="1"/>
      <c r="CAC378" s="1"/>
      <c r="CAD378" s="1"/>
      <c r="CAE378" s="1"/>
      <c r="CAF378" s="1"/>
      <c r="CAG378" s="1"/>
      <c r="CAH378" s="1"/>
      <c r="CAI378" s="1"/>
      <c r="CAJ378" s="1"/>
      <c r="CAK378" s="1"/>
      <c r="CAL378" s="1"/>
      <c r="CAM378" s="1"/>
      <c r="CAN378" s="1"/>
      <c r="CAO378" s="1"/>
      <c r="CAP378" s="1"/>
      <c r="CAQ378" s="1"/>
      <c r="CAR378" s="1"/>
      <c r="CAS378" s="1"/>
      <c r="CAT378" s="1"/>
      <c r="CAU378" s="1"/>
      <c r="CAV378" s="1"/>
      <c r="CAW378" s="1"/>
      <c r="CAX378" s="1"/>
      <c r="CAY378" s="1"/>
      <c r="CAZ378" s="1"/>
      <c r="CBA378" s="1"/>
      <c r="CBB378" s="1"/>
      <c r="CBC378" s="1"/>
      <c r="CBD378" s="1"/>
      <c r="CBE378" s="1"/>
      <c r="CBF378" s="1"/>
      <c r="CBG378" s="1"/>
      <c r="CBH378" s="1"/>
      <c r="CBI378" s="1"/>
      <c r="CBJ378" s="1"/>
      <c r="CBK378" s="1"/>
      <c r="CBL378" s="1"/>
      <c r="CBM378" s="1"/>
      <c r="CBN378" s="1"/>
      <c r="CBO378" s="1"/>
      <c r="CBP378" s="1"/>
      <c r="CBQ378" s="1"/>
      <c r="CBR378" s="1"/>
      <c r="CBS378" s="1"/>
      <c r="CBT378" s="1"/>
      <c r="CBU378" s="1"/>
      <c r="CBV378" s="1"/>
      <c r="CBW378" s="1"/>
      <c r="CBX378" s="1"/>
      <c r="CBY378" s="1"/>
      <c r="CBZ378" s="1"/>
      <c r="CCA378" s="1"/>
      <c r="CCB378" s="1"/>
      <c r="CCC378" s="1"/>
      <c r="CCD378" s="1"/>
      <c r="CCE378" s="1"/>
      <c r="CCF378" s="1"/>
      <c r="CCG378" s="1"/>
      <c r="CCH378" s="1"/>
      <c r="CCI378" s="1"/>
      <c r="CCJ378" s="1"/>
      <c r="CCK378" s="1"/>
      <c r="CCL378" s="1"/>
      <c r="CCM378" s="1"/>
      <c r="CCN378" s="1"/>
      <c r="CCO378" s="1"/>
      <c r="CCP378" s="1"/>
      <c r="CCQ378" s="1"/>
      <c r="CCR378" s="1"/>
      <c r="CCS378" s="1"/>
      <c r="CCT378" s="1"/>
      <c r="CCU378" s="1"/>
      <c r="CCV378" s="1"/>
      <c r="CCW378" s="1"/>
      <c r="CCX378" s="1"/>
      <c r="CCY378" s="1"/>
      <c r="CCZ378" s="1"/>
      <c r="CDA378" s="1"/>
      <c r="CDB378" s="1"/>
      <c r="CDC378" s="1"/>
      <c r="CDD378" s="1"/>
      <c r="CDE378" s="1"/>
      <c r="CDF378" s="1"/>
      <c r="CDG378" s="1"/>
      <c r="CDH378" s="1"/>
      <c r="CDI378" s="1"/>
      <c r="CDJ378" s="1"/>
      <c r="CDK378" s="1"/>
      <c r="CDL378" s="1"/>
      <c r="CDM378" s="1"/>
      <c r="CDN378" s="1"/>
      <c r="CDO378" s="1"/>
      <c r="CDP378" s="1"/>
      <c r="CDQ378" s="1"/>
      <c r="CDR378" s="1"/>
      <c r="CDS378" s="1"/>
      <c r="CDT378" s="1"/>
      <c r="CDU378" s="1"/>
      <c r="CDV378" s="1"/>
      <c r="CDW378" s="1"/>
      <c r="CDX378" s="1"/>
      <c r="CDY378" s="1"/>
      <c r="CDZ378" s="1"/>
      <c r="CEA378" s="1"/>
      <c r="CEB378" s="1"/>
      <c r="CEC378" s="1"/>
      <c r="CED378" s="1"/>
      <c r="CEE378" s="1"/>
      <c r="CEF378" s="1"/>
      <c r="CEG378" s="1"/>
      <c r="CEH378" s="1"/>
      <c r="CEI378" s="1"/>
      <c r="CEJ378" s="1"/>
      <c r="CEK378" s="1"/>
      <c r="CEL378" s="1"/>
      <c r="CEM378" s="1"/>
      <c r="CEN378" s="1"/>
      <c r="CEO378" s="1"/>
      <c r="CEP378" s="1"/>
      <c r="CEQ378" s="1"/>
      <c r="CER378" s="1"/>
      <c r="CES378" s="1"/>
      <c r="CET378" s="1"/>
      <c r="CEU378" s="1"/>
      <c r="CEV378" s="1"/>
      <c r="CEW378" s="1"/>
      <c r="CEX378" s="1"/>
      <c r="CEY378" s="1"/>
      <c r="CEZ378" s="1"/>
      <c r="CFA378" s="1"/>
      <c r="CFB378" s="1"/>
      <c r="CFC378" s="1"/>
      <c r="CFD378" s="1"/>
      <c r="CFE378" s="1"/>
      <c r="CFF378" s="1"/>
      <c r="CFG378" s="1"/>
      <c r="CFH378" s="1"/>
      <c r="CFI378" s="1"/>
      <c r="CFJ378" s="1"/>
      <c r="CFK378" s="1"/>
      <c r="CFL378" s="1"/>
      <c r="CFM378" s="1"/>
      <c r="CFN378" s="1"/>
      <c r="CFO378" s="1"/>
      <c r="CFP378" s="1"/>
      <c r="CFQ378" s="1"/>
      <c r="CFR378" s="1"/>
      <c r="CFS378" s="1"/>
      <c r="CFT378" s="1"/>
      <c r="CFU378" s="1"/>
      <c r="CFV378" s="1"/>
      <c r="CFW378" s="1"/>
      <c r="CFX378" s="1"/>
      <c r="CFY378" s="1"/>
      <c r="CFZ378" s="1"/>
      <c r="CGA378" s="1"/>
      <c r="CGB378" s="1"/>
      <c r="CGC378" s="1"/>
      <c r="CGD378" s="1"/>
      <c r="CGE378" s="1"/>
      <c r="CGF378" s="1"/>
      <c r="CGG378" s="1"/>
      <c r="CGH378" s="1"/>
      <c r="CGI378" s="1"/>
      <c r="CGJ378" s="1"/>
      <c r="CGK378" s="1"/>
      <c r="CGL378" s="1"/>
      <c r="CGM378" s="1"/>
      <c r="CGN378" s="1"/>
      <c r="CGO378" s="1"/>
      <c r="CGP378" s="1"/>
      <c r="CGQ378" s="1"/>
      <c r="CGR378" s="1"/>
      <c r="CGS378" s="1"/>
      <c r="CGT378" s="1"/>
      <c r="CGU378" s="1"/>
      <c r="CGV378" s="1"/>
      <c r="CGW378" s="1"/>
      <c r="CGX378" s="1"/>
      <c r="CGY378" s="1"/>
      <c r="CGZ378" s="1"/>
      <c r="CHA378" s="1"/>
      <c r="CHB378" s="1"/>
      <c r="CHC378" s="1"/>
      <c r="CHD378" s="1"/>
      <c r="CHE378" s="1"/>
      <c r="CHF378" s="1"/>
      <c r="CHG378" s="1"/>
      <c r="CHH378" s="1"/>
      <c r="CHI378" s="1"/>
      <c r="CHJ378" s="1"/>
      <c r="CHK378" s="1"/>
      <c r="CHL378" s="1"/>
      <c r="CHM378" s="1"/>
      <c r="CHN378" s="1"/>
      <c r="CHO378" s="1"/>
      <c r="CHP378" s="1"/>
      <c r="CHQ378" s="1"/>
      <c r="CHR378" s="1"/>
      <c r="CHS378" s="1"/>
      <c r="CHT378" s="1"/>
      <c r="CHU378" s="1"/>
      <c r="CHV378" s="1"/>
      <c r="CHW378" s="1"/>
      <c r="CHX378" s="1"/>
      <c r="CHY378" s="1"/>
      <c r="CHZ378" s="1"/>
      <c r="CIA378" s="1"/>
      <c r="CIB378" s="1"/>
      <c r="CIC378" s="1"/>
      <c r="CID378" s="1"/>
      <c r="CIE378" s="1"/>
      <c r="CIF378" s="1"/>
      <c r="CIG378" s="1"/>
      <c r="CIH378" s="1"/>
      <c r="CII378" s="1"/>
      <c r="CIJ378" s="1"/>
      <c r="CIK378" s="1"/>
      <c r="CIL378" s="1"/>
      <c r="CIM378" s="1"/>
      <c r="CIN378" s="1"/>
      <c r="CIO378" s="1"/>
      <c r="CIP378" s="1"/>
      <c r="CIQ378" s="1"/>
      <c r="CIR378" s="1"/>
      <c r="CIS378" s="1"/>
      <c r="CIT378" s="1"/>
      <c r="CIU378" s="1"/>
      <c r="CIV378" s="1"/>
      <c r="CIW378" s="1"/>
      <c r="CIX378" s="1"/>
      <c r="CIY378" s="1"/>
      <c r="CIZ378" s="1"/>
      <c r="CJA378" s="1"/>
      <c r="CJB378" s="1"/>
      <c r="CJC378" s="1"/>
      <c r="CJD378" s="1"/>
      <c r="CJE378" s="1"/>
      <c r="CJF378" s="1"/>
      <c r="CJG378" s="1"/>
      <c r="CJH378" s="1"/>
      <c r="CJI378" s="1"/>
      <c r="CJJ378" s="1"/>
      <c r="CJK378" s="1"/>
      <c r="CJL378" s="1"/>
      <c r="CJM378" s="1"/>
      <c r="CJN378" s="1"/>
      <c r="CJO378" s="1"/>
      <c r="CJP378" s="1"/>
      <c r="CJQ378" s="1"/>
      <c r="CJR378" s="1"/>
      <c r="CJS378" s="1"/>
      <c r="CJT378" s="1"/>
      <c r="CJU378" s="1"/>
      <c r="CJV378" s="1"/>
      <c r="CJW378" s="1"/>
      <c r="CJX378" s="1"/>
      <c r="CJY378" s="1"/>
      <c r="CJZ378" s="1"/>
      <c r="CKA378" s="1"/>
      <c r="CKB378" s="1"/>
      <c r="CKC378" s="1"/>
      <c r="CKD378" s="1"/>
      <c r="CKE378" s="1"/>
      <c r="CKF378" s="1"/>
      <c r="CKG378" s="1"/>
      <c r="CKH378" s="1"/>
      <c r="CKI378" s="1"/>
      <c r="CKJ378" s="1"/>
      <c r="CKK378" s="1"/>
      <c r="CKL378" s="1"/>
      <c r="CKM378" s="1"/>
      <c r="CKN378" s="1"/>
      <c r="CKO378" s="1"/>
      <c r="CKP378" s="1"/>
      <c r="CKQ378" s="1"/>
      <c r="CKR378" s="1"/>
      <c r="CKS378" s="1"/>
      <c r="CKT378" s="1"/>
      <c r="CKU378" s="1"/>
      <c r="CKV378" s="1"/>
      <c r="CKW378" s="1"/>
      <c r="CKX378" s="1"/>
      <c r="CKY378" s="1"/>
      <c r="CKZ378" s="1"/>
      <c r="CLA378" s="1"/>
      <c r="CLB378" s="1"/>
      <c r="CLC378" s="1"/>
      <c r="CLD378" s="1"/>
      <c r="CLE378" s="1"/>
      <c r="CLF378" s="1"/>
      <c r="CLG378" s="1"/>
      <c r="CLH378" s="1"/>
      <c r="CLI378" s="1"/>
      <c r="CLJ378" s="1"/>
      <c r="CLK378" s="1"/>
      <c r="CLL378" s="1"/>
      <c r="CLM378" s="1"/>
      <c r="CLN378" s="1"/>
      <c r="CLO378" s="1"/>
      <c r="CLP378" s="1"/>
      <c r="CLQ378" s="1"/>
      <c r="CLR378" s="1"/>
      <c r="CLS378" s="1"/>
      <c r="CLT378" s="1"/>
      <c r="CLU378" s="1"/>
      <c r="CLV378" s="1"/>
      <c r="CLW378" s="1"/>
      <c r="CLX378" s="1"/>
      <c r="CLY378" s="1"/>
      <c r="CLZ378" s="1"/>
      <c r="CMA378" s="1"/>
      <c r="CMB378" s="1"/>
      <c r="CMC378" s="1"/>
      <c r="CMD378" s="1"/>
      <c r="CME378" s="1"/>
      <c r="CMF378" s="1"/>
      <c r="CMG378" s="1"/>
      <c r="CMH378" s="1"/>
      <c r="CMI378" s="1"/>
      <c r="CMJ378" s="1"/>
      <c r="CMK378" s="1"/>
      <c r="CML378" s="1"/>
      <c r="CMM378" s="1"/>
      <c r="CMN378" s="1"/>
      <c r="CMO378" s="1"/>
      <c r="CMP378" s="1"/>
      <c r="CMQ378" s="1"/>
      <c r="CMR378" s="1"/>
      <c r="CMS378" s="1"/>
      <c r="CMT378" s="1"/>
      <c r="CMU378" s="1"/>
      <c r="CMV378" s="1"/>
      <c r="CMW378" s="1"/>
      <c r="CMX378" s="1"/>
      <c r="CMY378" s="1"/>
      <c r="CMZ378" s="1"/>
      <c r="CNA378" s="1"/>
      <c r="CNB378" s="1"/>
      <c r="CNC378" s="1"/>
      <c r="CND378" s="1"/>
      <c r="CNE378" s="1"/>
      <c r="CNF378" s="1"/>
      <c r="CNG378" s="1"/>
      <c r="CNH378" s="1"/>
      <c r="CNI378" s="1"/>
      <c r="CNJ378" s="1"/>
      <c r="CNK378" s="1"/>
      <c r="CNL378" s="1"/>
      <c r="CNM378" s="1"/>
      <c r="CNN378" s="1"/>
      <c r="CNO378" s="1"/>
      <c r="CNP378" s="1"/>
      <c r="CNQ378" s="1"/>
      <c r="CNR378" s="1"/>
      <c r="CNS378" s="1"/>
      <c r="CNT378" s="1"/>
      <c r="CNU378" s="1"/>
      <c r="CNV378" s="1"/>
      <c r="CNW378" s="1"/>
      <c r="CNX378" s="1"/>
      <c r="CNY378" s="1"/>
      <c r="CNZ378" s="1"/>
      <c r="COA378" s="1"/>
      <c r="COB378" s="1"/>
      <c r="COC378" s="1"/>
      <c r="COD378" s="1"/>
      <c r="COE378" s="1"/>
      <c r="COF378" s="1"/>
      <c r="COG378" s="1"/>
      <c r="COH378" s="1"/>
      <c r="COI378" s="1"/>
      <c r="COJ378" s="1"/>
      <c r="COK378" s="1"/>
      <c r="COL378" s="1"/>
      <c r="COM378" s="1"/>
      <c r="CON378" s="1"/>
      <c r="COO378" s="1"/>
      <c r="COP378" s="1"/>
      <c r="COQ378" s="1"/>
      <c r="COR378" s="1"/>
      <c r="COS378" s="1"/>
      <c r="COT378" s="1"/>
      <c r="COU378" s="1"/>
      <c r="COV378" s="1"/>
      <c r="COW378" s="1"/>
      <c r="COX378" s="1"/>
      <c r="COY378" s="1"/>
      <c r="COZ378" s="1"/>
      <c r="CPA378" s="1"/>
      <c r="CPB378" s="1"/>
      <c r="CPC378" s="1"/>
      <c r="CPD378" s="1"/>
      <c r="CPE378" s="1"/>
      <c r="CPF378" s="1"/>
      <c r="CPG378" s="1"/>
      <c r="CPH378" s="1"/>
      <c r="CPI378" s="1"/>
      <c r="CPJ378" s="1"/>
      <c r="CPK378" s="1"/>
      <c r="CPL378" s="1"/>
      <c r="CPM378" s="1"/>
      <c r="CPN378" s="1"/>
      <c r="CPO378" s="1"/>
      <c r="CPP378" s="1"/>
      <c r="CPQ378" s="1"/>
      <c r="CPR378" s="1"/>
      <c r="CPS378" s="1"/>
      <c r="CPT378" s="1"/>
      <c r="CPU378" s="1"/>
      <c r="CPV378" s="1"/>
      <c r="CPW378" s="1"/>
      <c r="CPX378" s="1"/>
      <c r="CPY378" s="1"/>
      <c r="CPZ378" s="1"/>
      <c r="CQA378" s="1"/>
      <c r="CQB378" s="1"/>
      <c r="CQC378" s="1"/>
      <c r="CQD378" s="1"/>
      <c r="CQE378" s="1"/>
      <c r="CQF378" s="1"/>
      <c r="CQG378" s="1"/>
      <c r="CQH378" s="1"/>
      <c r="CQI378" s="1"/>
      <c r="CQJ378" s="1"/>
      <c r="CQK378" s="1"/>
      <c r="CQL378" s="1"/>
      <c r="CQM378" s="1"/>
      <c r="CQN378" s="1"/>
      <c r="CQO378" s="1"/>
      <c r="CQP378" s="1"/>
      <c r="CQQ378" s="1"/>
      <c r="CQR378" s="1"/>
      <c r="CQS378" s="1"/>
      <c r="CQT378" s="1"/>
      <c r="CQU378" s="1"/>
      <c r="CQV378" s="1"/>
      <c r="CQW378" s="1"/>
      <c r="CQX378" s="1"/>
      <c r="CQY378" s="1"/>
      <c r="CQZ378" s="1"/>
      <c r="CRA378" s="1"/>
      <c r="CRB378" s="1"/>
      <c r="CRC378" s="1"/>
      <c r="CRD378" s="1"/>
      <c r="CRE378" s="1"/>
      <c r="CRF378" s="1"/>
      <c r="CRG378" s="1"/>
      <c r="CRH378" s="1"/>
      <c r="CRI378" s="1"/>
      <c r="CRJ378" s="1"/>
      <c r="CRK378" s="1"/>
      <c r="CRL378" s="1"/>
      <c r="CRM378" s="1"/>
      <c r="CRN378" s="1"/>
      <c r="CRO378" s="1"/>
      <c r="CRP378" s="1"/>
      <c r="CRQ378" s="1"/>
      <c r="CRR378" s="1"/>
      <c r="CRS378" s="1"/>
      <c r="CRT378" s="1"/>
      <c r="CRU378" s="1"/>
      <c r="CRV378" s="1"/>
      <c r="CRW378" s="1"/>
      <c r="CRX378" s="1"/>
      <c r="CRY378" s="1"/>
      <c r="CRZ378" s="1"/>
      <c r="CSA378" s="1"/>
      <c r="CSB378" s="1"/>
      <c r="CSC378" s="1"/>
      <c r="CSD378" s="1"/>
      <c r="CSE378" s="1"/>
      <c r="CSF378" s="1"/>
      <c r="CSG378" s="1"/>
      <c r="CSH378" s="1"/>
      <c r="CSI378" s="1"/>
      <c r="CSJ378" s="1"/>
      <c r="CSK378" s="1"/>
      <c r="CSL378" s="1"/>
      <c r="CSM378" s="1"/>
      <c r="CSN378" s="1"/>
      <c r="CSO378" s="1"/>
      <c r="CSP378" s="1"/>
      <c r="CSQ378" s="1"/>
      <c r="CSR378" s="1"/>
      <c r="CSS378" s="1"/>
      <c r="CST378" s="1"/>
      <c r="CSU378" s="1"/>
      <c r="CSV378" s="1"/>
      <c r="CSW378" s="1"/>
      <c r="CSX378" s="1"/>
      <c r="CSY378" s="1"/>
      <c r="CSZ378" s="1"/>
      <c r="CTA378" s="1"/>
      <c r="CTB378" s="1"/>
      <c r="CTC378" s="1"/>
      <c r="CTD378" s="1"/>
      <c r="CTE378" s="1"/>
      <c r="CTF378" s="1"/>
      <c r="CTG378" s="1"/>
      <c r="CTH378" s="1"/>
      <c r="CTI378" s="1"/>
      <c r="CTJ378" s="1"/>
      <c r="CTK378" s="1"/>
      <c r="CTL378" s="1"/>
      <c r="CTM378" s="1"/>
      <c r="CTN378" s="1"/>
      <c r="CTO378" s="1"/>
      <c r="CTP378" s="1"/>
      <c r="CTQ378" s="1"/>
      <c r="CTR378" s="1"/>
      <c r="CTS378" s="1"/>
      <c r="CTT378" s="1"/>
      <c r="CTU378" s="1"/>
      <c r="CTV378" s="1"/>
      <c r="CTW378" s="1"/>
      <c r="CTX378" s="1"/>
      <c r="CTY378" s="1"/>
      <c r="CTZ378" s="1"/>
      <c r="CUA378" s="1"/>
      <c r="CUB378" s="1"/>
      <c r="CUC378" s="1"/>
      <c r="CUD378" s="1"/>
      <c r="CUE378" s="1"/>
      <c r="CUF378" s="1"/>
      <c r="CUG378" s="1"/>
      <c r="CUH378" s="1"/>
      <c r="CUI378" s="1"/>
      <c r="CUJ378" s="1"/>
      <c r="CUK378" s="1"/>
      <c r="CUL378" s="1"/>
      <c r="CUM378" s="1"/>
      <c r="CUN378" s="1"/>
      <c r="CUO378" s="1"/>
      <c r="CUP378" s="1"/>
      <c r="CUQ378" s="1"/>
      <c r="CUR378" s="1"/>
      <c r="CUS378" s="1"/>
      <c r="CUT378" s="1"/>
      <c r="CUU378" s="1"/>
      <c r="CUV378" s="1"/>
      <c r="CUW378" s="1"/>
      <c r="CUX378" s="1"/>
      <c r="CUY378" s="1"/>
      <c r="CUZ378" s="1"/>
      <c r="CVA378" s="1"/>
      <c r="CVB378" s="1"/>
      <c r="CVC378" s="1"/>
      <c r="CVD378" s="1"/>
      <c r="CVE378" s="1"/>
      <c r="CVF378" s="1"/>
      <c r="CVG378" s="1"/>
      <c r="CVH378" s="1"/>
      <c r="CVI378" s="1"/>
      <c r="CVJ378" s="1"/>
      <c r="CVK378" s="1"/>
      <c r="CVL378" s="1"/>
      <c r="CVM378" s="1"/>
      <c r="CVN378" s="1"/>
      <c r="CVO378" s="1"/>
      <c r="CVP378" s="1"/>
      <c r="CVQ378" s="1"/>
      <c r="CVR378" s="1"/>
      <c r="CVS378" s="1"/>
      <c r="CVT378" s="1"/>
      <c r="CVU378" s="1"/>
      <c r="CVV378" s="1"/>
      <c r="CVW378" s="1"/>
      <c r="CVX378" s="1"/>
      <c r="CVY378" s="1"/>
      <c r="CVZ378" s="1"/>
      <c r="CWA378" s="1"/>
      <c r="CWB378" s="1"/>
      <c r="CWC378" s="1"/>
      <c r="CWD378" s="1"/>
      <c r="CWE378" s="1"/>
      <c r="CWF378" s="1"/>
      <c r="CWG378" s="1"/>
      <c r="CWH378" s="1"/>
      <c r="CWI378" s="1"/>
      <c r="CWJ378" s="1"/>
      <c r="CWK378" s="1"/>
      <c r="CWL378" s="1"/>
      <c r="CWM378" s="1"/>
      <c r="CWN378" s="1"/>
      <c r="CWO378" s="1"/>
      <c r="CWP378" s="1"/>
      <c r="CWQ378" s="1"/>
      <c r="CWR378" s="1"/>
      <c r="CWS378" s="1"/>
      <c r="CWT378" s="1"/>
      <c r="CWU378" s="1"/>
      <c r="CWV378" s="1"/>
      <c r="CWW378" s="1"/>
      <c r="CWX378" s="1"/>
      <c r="CWY378" s="1"/>
      <c r="CWZ378" s="1"/>
      <c r="CXA378" s="1"/>
      <c r="CXB378" s="1"/>
      <c r="CXC378" s="1"/>
      <c r="CXD378" s="1"/>
      <c r="CXE378" s="1"/>
      <c r="CXF378" s="1"/>
      <c r="CXG378" s="1"/>
      <c r="CXH378" s="1"/>
      <c r="CXI378" s="1"/>
      <c r="CXJ378" s="1"/>
      <c r="CXK378" s="1"/>
      <c r="CXL378" s="1"/>
      <c r="CXM378" s="1"/>
      <c r="CXN378" s="1"/>
      <c r="CXO378" s="1"/>
      <c r="CXP378" s="1"/>
      <c r="CXQ378" s="1"/>
      <c r="CXR378" s="1"/>
      <c r="CXS378" s="1"/>
      <c r="CXT378" s="1"/>
      <c r="CXU378" s="1"/>
      <c r="CXV378" s="1"/>
      <c r="CXW378" s="1"/>
      <c r="CXX378" s="1"/>
      <c r="CXY378" s="1"/>
      <c r="CXZ378" s="1"/>
      <c r="CYA378" s="1"/>
      <c r="CYB378" s="1"/>
      <c r="CYC378" s="1"/>
      <c r="CYD378" s="1"/>
      <c r="CYE378" s="1"/>
      <c r="CYF378" s="1"/>
      <c r="CYG378" s="1"/>
      <c r="CYH378" s="1"/>
      <c r="CYI378" s="1"/>
      <c r="CYJ378" s="1"/>
      <c r="CYK378" s="1"/>
      <c r="CYL378" s="1"/>
      <c r="CYM378" s="1"/>
      <c r="CYN378" s="1"/>
      <c r="CYO378" s="1"/>
      <c r="CYP378" s="1"/>
      <c r="CYQ378" s="1"/>
      <c r="CYR378" s="1"/>
      <c r="CYS378" s="1"/>
      <c r="CYT378" s="1"/>
      <c r="CYU378" s="1"/>
      <c r="CYV378" s="1"/>
      <c r="CYW378" s="1"/>
      <c r="CYX378" s="1"/>
      <c r="CYY378" s="1"/>
      <c r="CYZ378" s="1"/>
      <c r="CZA378" s="1"/>
      <c r="CZB378" s="1"/>
      <c r="CZC378" s="1"/>
      <c r="CZD378" s="1"/>
      <c r="CZE378" s="1"/>
      <c r="CZF378" s="1"/>
      <c r="CZG378" s="1"/>
      <c r="CZH378" s="1"/>
      <c r="CZI378" s="1"/>
      <c r="CZJ378" s="1"/>
      <c r="CZK378" s="1"/>
      <c r="CZL378" s="1"/>
      <c r="CZM378" s="1"/>
      <c r="CZN378" s="1"/>
      <c r="CZO378" s="1"/>
      <c r="CZP378" s="1"/>
      <c r="CZQ378" s="1"/>
      <c r="CZR378" s="1"/>
      <c r="CZS378" s="1"/>
      <c r="CZT378" s="1"/>
      <c r="CZU378" s="1"/>
      <c r="CZV378" s="1"/>
      <c r="CZW378" s="1"/>
      <c r="CZX378" s="1"/>
      <c r="CZY378" s="1"/>
      <c r="CZZ378" s="1"/>
      <c r="DAA378" s="1"/>
      <c r="DAB378" s="1"/>
      <c r="DAC378" s="1"/>
      <c r="DAD378" s="1"/>
      <c r="DAE378" s="1"/>
      <c r="DAF378" s="1"/>
      <c r="DAG378" s="1"/>
      <c r="DAH378" s="1"/>
      <c r="DAI378" s="1"/>
      <c r="DAJ378" s="1"/>
      <c r="DAK378" s="1"/>
      <c r="DAL378" s="1"/>
      <c r="DAM378" s="1"/>
      <c r="DAN378" s="1"/>
      <c r="DAO378" s="1"/>
      <c r="DAP378" s="1"/>
      <c r="DAQ378" s="1"/>
      <c r="DAR378" s="1"/>
      <c r="DAS378" s="1"/>
      <c r="DAT378" s="1"/>
      <c r="DAU378" s="1"/>
      <c r="DAV378" s="1"/>
      <c r="DAW378" s="1"/>
      <c r="DAX378" s="1"/>
      <c r="DAY378" s="1"/>
      <c r="DAZ378" s="1"/>
      <c r="DBA378" s="1"/>
      <c r="DBB378" s="1"/>
      <c r="DBC378" s="1"/>
      <c r="DBD378" s="1"/>
      <c r="DBE378" s="1"/>
      <c r="DBF378" s="1"/>
      <c r="DBG378" s="1"/>
      <c r="DBH378" s="1"/>
      <c r="DBI378" s="1"/>
      <c r="DBJ378" s="1"/>
      <c r="DBK378" s="1"/>
      <c r="DBL378" s="1"/>
      <c r="DBM378" s="1"/>
      <c r="DBN378" s="1"/>
      <c r="DBO378" s="1"/>
      <c r="DBP378" s="1"/>
      <c r="DBQ378" s="1"/>
      <c r="DBR378" s="1"/>
      <c r="DBS378" s="1"/>
      <c r="DBT378" s="1"/>
      <c r="DBU378" s="1"/>
      <c r="DBV378" s="1"/>
      <c r="DBW378" s="1"/>
      <c r="DBX378" s="1"/>
      <c r="DBY378" s="1"/>
      <c r="DBZ378" s="1"/>
      <c r="DCA378" s="1"/>
      <c r="DCB378" s="1"/>
      <c r="DCC378" s="1"/>
      <c r="DCD378" s="1"/>
      <c r="DCE378" s="1"/>
      <c r="DCF378" s="1"/>
      <c r="DCG378" s="1"/>
      <c r="DCH378" s="1"/>
      <c r="DCI378" s="1"/>
      <c r="DCJ378" s="1"/>
      <c r="DCK378" s="1"/>
      <c r="DCL378" s="1"/>
      <c r="DCM378" s="1"/>
      <c r="DCN378" s="1"/>
      <c r="DCO378" s="1"/>
      <c r="DCP378" s="1"/>
      <c r="DCQ378" s="1"/>
      <c r="DCR378" s="1"/>
      <c r="DCS378" s="1"/>
      <c r="DCT378" s="1"/>
      <c r="DCU378" s="1"/>
      <c r="DCV378" s="1"/>
      <c r="DCW378" s="1"/>
      <c r="DCX378" s="1"/>
      <c r="DCY378" s="1"/>
      <c r="DCZ378" s="1"/>
      <c r="DDA378" s="1"/>
      <c r="DDB378" s="1"/>
      <c r="DDC378" s="1"/>
      <c r="DDD378" s="1"/>
      <c r="DDE378" s="1"/>
      <c r="DDF378" s="1"/>
      <c r="DDG378" s="1"/>
      <c r="DDH378" s="1"/>
      <c r="DDI378" s="1"/>
      <c r="DDJ378" s="1"/>
      <c r="DDK378" s="1"/>
      <c r="DDL378" s="1"/>
      <c r="DDM378" s="1"/>
      <c r="DDN378" s="1"/>
      <c r="DDO378" s="1"/>
      <c r="DDP378" s="1"/>
      <c r="DDQ378" s="1"/>
      <c r="DDR378" s="1"/>
      <c r="DDS378" s="1"/>
      <c r="DDT378" s="1"/>
      <c r="DDU378" s="1"/>
      <c r="DDV378" s="1"/>
      <c r="DDW378" s="1"/>
      <c r="DDX378" s="1"/>
      <c r="DDY378" s="1"/>
      <c r="DDZ378" s="1"/>
      <c r="DEA378" s="1"/>
      <c r="DEB378" s="1"/>
      <c r="DEC378" s="1"/>
      <c r="DED378" s="1"/>
      <c r="DEE378" s="1"/>
      <c r="DEF378" s="1"/>
      <c r="DEG378" s="1"/>
      <c r="DEH378" s="1"/>
      <c r="DEI378" s="1"/>
      <c r="DEJ378" s="1"/>
      <c r="DEK378" s="1"/>
      <c r="DEL378" s="1"/>
      <c r="DEM378" s="1"/>
      <c r="DEN378" s="1"/>
      <c r="DEO378" s="1"/>
      <c r="DEP378" s="1"/>
      <c r="DEQ378" s="1"/>
      <c r="DER378" s="1"/>
      <c r="DES378" s="1"/>
      <c r="DET378" s="1"/>
      <c r="DEU378" s="1"/>
      <c r="DEV378" s="1"/>
      <c r="DEW378" s="1"/>
      <c r="DEX378" s="1"/>
      <c r="DEY378" s="1"/>
      <c r="DEZ378" s="1"/>
      <c r="DFA378" s="1"/>
      <c r="DFB378" s="1"/>
      <c r="DFC378" s="1"/>
      <c r="DFD378" s="1"/>
      <c r="DFE378" s="1"/>
      <c r="DFF378" s="1"/>
      <c r="DFG378" s="1"/>
      <c r="DFH378" s="1"/>
      <c r="DFI378" s="1"/>
      <c r="DFJ378" s="1"/>
      <c r="DFK378" s="1"/>
      <c r="DFL378" s="1"/>
      <c r="DFM378" s="1"/>
      <c r="DFN378" s="1"/>
      <c r="DFO378" s="1"/>
      <c r="DFP378" s="1"/>
      <c r="DFQ378" s="1"/>
      <c r="DFR378" s="1"/>
      <c r="DFS378" s="1"/>
      <c r="DFT378" s="1"/>
      <c r="DFU378" s="1"/>
      <c r="DFV378" s="1"/>
      <c r="DFW378" s="1"/>
      <c r="DFX378" s="1"/>
      <c r="DFY378" s="1"/>
      <c r="DFZ378" s="1"/>
      <c r="DGA378" s="1"/>
      <c r="DGB378" s="1"/>
      <c r="DGC378" s="1"/>
      <c r="DGD378" s="1"/>
      <c r="DGE378" s="1"/>
      <c r="DGF378" s="1"/>
      <c r="DGG378" s="1"/>
      <c r="DGH378" s="1"/>
      <c r="DGI378" s="1"/>
      <c r="DGJ378" s="1"/>
      <c r="DGK378" s="1"/>
      <c r="DGL378" s="1"/>
      <c r="DGM378" s="1"/>
      <c r="DGN378" s="1"/>
      <c r="DGO378" s="1"/>
      <c r="DGP378" s="1"/>
      <c r="DGQ378" s="1"/>
      <c r="DGR378" s="1"/>
      <c r="DGS378" s="1"/>
      <c r="DGT378" s="1"/>
      <c r="DGU378" s="1"/>
      <c r="DGV378" s="1"/>
      <c r="DGW378" s="1"/>
      <c r="DGX378" s="1"/>
      <c r="DGY378" s="1"/>
      <c r="DGZ378" s="1"/>
      <c r="DHA378" s="1"/>
      <c r="DHB378" s="1"/>
      <c r="DHC378" s="1"/>
      <c r="DHD378" s="1"/>
      <c r="DHE378" s="1"/>
      <c r="DHF378" s="1"/>
      <c r="DHG378" s="1"/>
      <c r="DHH378" s="1"/>
      <c r="DHI378" s="1"/>
      <c r="DHJ378" s="1"/>
      <c r="DHK378" s="1"/>
      <c r="DHL378" s="1"/>
      <c r="DHM378" s="1"/>
      <c r="DHN378" s="1"/>
      <c r="DHO378" s="1"/>
      <c r="DHP378" s="1"/>
      <c r="DHQ378" s="1"/>
      <c r="DHR378" s="1"/>
      <c r="DHS378" s="1"/>
      <c r="DHT378" s="1"/>
      <c r="DHU378" s="1"/>
      <c r="DHV378" s="1"/>
      <c r="DHW378" s="1"/>
      <c r="DHX378" s="1"/>
      <c r="DHY378" s="1"/>
      <c r="DHZ378" s="1"/>
      <c r="DIA378" s="1"/>
      <c r="DIB378" s="1"/>
      <c r="DIC378" s="1"/>
      <c r="DID378" s="1"/>
      <c r="DIE378" s="1"/>
      <c r="DIF378" s="1"/>
      <c r="DIG378" s="1"/>
      <c r="DIH378" s="1"/>
      <c r="DII378" s="1"/>
      <c r="DIJ378" s="1"/>
      <c r="DIK378" s="1"/>
      <c r="DIL378" s="1"/>
      <c r="DIM378" s="1"/>
      <c r="DIN378" s="1"/>
      <c r="DIO378" s="1"/>
      <c r="DIP378" s="1"/>
      <c r="DIQ378" s="1"/>
      <c r="DIR378" s="1"/>
      <c r="DIS378" s="1"/>
      <c r="DIT378" s="1"/>
      <c r="DIU378" s="1"/>
      <c r="DIV378" s="1"/>
      <c r="DIW378" s="1"/>
      <c r="DIX378" s="1"/>
      <c r="DIY378" s="1"/>
      <c r="DIZ378" s="1"/>
      <c r="DJA378" s="1"/>
      <c r="DJB378" s="1"/>
      <c r="DJC378" s="1"/>
      <c r="DJD378" s="1"/>
      <c r="DJE378" s="1"/>
      <c r="DJF378" s="1"/>
      <c r="DJG378" s="1"/>
      <c r="DJH378" s="1"/>
      <c r="DJI378" s="1"/>
      <c r="DJJ378" s="1"/>
      <c r="DJK378" s="1"/>
      <c r="DJL378" s="1"/>
      <c r="DJM378" s="1"/>
      <c r="DJN378" s="1"/>
      <c r="DJO378" s="1"/>
      <c r="DJP378" s="1"/>
      <c r="DJQ378" s="1"/>
      <c r="DJR378" s="1"/>
      <c r="DJS378" s="1"/>
      <c r="DJT378" s="1"/>
      <c r="DJU378" s="1"/>
      <c r="DJV378" s="1"/>
      <c r="DJW378" s="1"/>
      <c r="DJX378" s="1"/>
      <c r="DJY378" s="1"/>
      <c r="DJZ378" s="1"/>
      <c r="DKA378" s="1"/>
      <c r="DKB378" s="1"/>
      <c r="DKC378" s="1"/>
      <c r="DKD378" s="1"/>
      <c r="DKE378" s="1"/>
      <c r="DKF378" s="1"/>
      <c r="DKG378" s="1"/>
      <c r="DKH378" s="1"/>
      <c r="DKI378" s="1"/>
      <c r="DKJ378" s="1"/>
      <c r="DKK378" s="1"/>
      <c r="DKL378" s="1"/>
      <c r="DKM378" s="1"/>
      <c r="DKN378" s="1"/>
      <c r="DKO378" s="1"/>
      <c r="DKP378" s="1"/>
      <c r="DKQ378" s="1"/>
      <c r="DKR378" s="1"/>
      <c r="DKS378" s="1"/>
      <c r="DKT378" s="1"/>
      <c r="DKU378" s="1"/>
      <c r="DKV378" s="1"/>
      <c r="DKW378" s="1"/>
      <c r="DKX378" s="1"/>
      <c r="DKY378" s="1"/>
      <c r="DKZ378" s="1"/>
      <c r="DLA378" s="1"/>
      <c r="DLB378" s="1"/>
      <c r="DLC378" s="1"/>
      <c r="DLD378" s="1"/>
      <c r="DLE378" s="1"/>
      <c r="DLF378" s="1"/>
      <c r="DLG378" s="1"/>
      <c r="DLH378" s="1"/>
      <c r="DLI378" s="1"/>
      <c r="DLJ378" s="1"/>
      <c r="DLK378" s="1"/>
      <c r="DLL378" s="1"/>
      <c r="DLM378" s="1"/>
      <c r="DLN378" s="1"/>
      <c r="DLO378" s="1"/>
      <c r="DLP378" s="1"/>
      <c r="DLQ378" s="1"/>
      <c r="DLR378" s="1"/>
      <c r="DLS378" s="1"/>
      <c r="DLT378" s="1"/>
      <c r="DLU378" s="1"/>
      <c r="DLV378" s="1"/>
      <c r="DLW378" s="1"/>
      <c r="DLX378" s="1"/>
      <c r="DLY378" s="1"/>
      <c r="DLZ378" s="1"/>
      <c r="DMA378" s="1"/>
      <c r="DMB378" s="1"/>
      <c r="DMC378" s="1"/>
      <c r="DMD378" s="1"/>
      <c r="DME378" s="1"/>
      <c r="DMF378" s="1"/>
      <c r="DMG378" s="1"/>
      <c r="DMH378" s="1"/>
      <c r="DMI378" s="1"/>
      <c r="DMJ378" s="1"/>
      <c r="DMK378" s="1"/>
      <c r="DML378" s="1"/>
      <c r="DMM378" s="1"/>
      <c r="DMN378" s="1"/>
      <c r="DMO378" s="1"/>
      <c r="DMP378" s="1"/>
      <c r="DMQ378" s="1"/>
      <c r="DMR378" s="1"/>
      <c r="DMS378" s="1"/>
      <c r="DMT378" s="1"/>
      <c r="DMU378" s="1"/>
      <c r="DMV378" s="1"/>
      <c r="DMW378" s="1"/>
      <c r="DMX378" s="1"/>
      <c r="DMY378" s="1"/>
      <c r="DMZ378" s="1"/>
      <c r="DNA378" s="1"/>
      <c r="DNB378" s="1"/>
      <c r="DNC378" s="1"/>
      <c r="DND378" s="1"/>
      <c r="DNE378" s="1"/>
      <c r="DNF378" s="1"/>
      <c r="DNG378" s="1"/>
      <c r="DNH378" s="1"/>
      <c r="DNI378" s="1"/>
      <c r="DNJ378" s="1"/>
      <c r="DNK378" s="1"/>
      <c r="DNL378" s="1"/>
      <c r="DNM378" s="1"/>
      <c r="DNN378" s="1"/>
      <c r="DNO378" s="1"/>
      <c r="DNP378" s="1"/>
      <c r="DNQ378" s="1"/>
      <c r="DNR378" s="1"/>
      <c r="DNS378" s="1"/>
      <c r="DNT378" s="1"/>
      <c r="DNU378" s="1"/>
      <c r="DNV378" s="1"/>
      <c r="DNW378" s="1"/>
      <c r="DNX378" s="1"/>
      <c r="DNY378" s="1"/>
      <c r="DNZ378" s="1"/>
      <c r="DOA378" s="1"/>
      <c r="DOB378" s="1"/>
      <c r="DOC378" s="1"/>
      <c r="DOD378" s="1"/>
      <c r="DOE378" s="1"/>
      <c r="DOF378" s="1"/>
      <c r="DOG378" s="1"/>
      <c r="DOH378" s="1"/>
      <c r="DOI378" s="1"/>
      <c r="DOJ378" s="1"/>
      <c r="DOK378" s="1"/>
      <c r="DOL378" s="1"/>
      <c r="DOM378" s="1"/>
      <c r="DON378" s="1"/>
      <c r="DOO378" s="1"/>
      <c r="DOP378" s="1"/>
      <c r="DOQ378" s="1"/>
      <c r="DOR378" s="1"/>
      <c r="DOS378" s="1"/>
      <c r="DOT378" s="1"/>
      <c r="DOU378" s="1"/>
      <c r="DOV378" s="1"/>
      <c r="DOW378" s="1"/>
      <c r="DOX378" s="1"/>
      <c r="DOY378" s="1"/>
      <c r="DOZ378" s="1"/>
      <c r="DPA378" s="1"/>
      <c r="DPB378" s="1"/>
      <c r="DPC378" s="1"/>
      <c r="DPD378" s="1"/>
      <c r="DPE378" s="1"/>
      <c r="DPF378" s="1"/>
      <c r="DPG378" s="1"/>
      <c r="DPH378" s="1"/>
      <c r="DPI378" s="1"/>
      <c r="DPJ378" s="1"/>
      <c r="DPK378" s="1"/>
      <c r="DPL378" s="1"/>
      <c r="DPM378" s="1"/>
      <c r="DPN378" s="1"/>
      <c r="DPO378" s="1"/>
      <c r="DPP378" s="1"/>
      <c r="DPQ378" s="1"/>
      <c r="DPR378" s="1"/>
      <c r="DPS378" s="1"/>
      <c r="DPT378" s="1"/>
      <c r="DPU378" s="1"/>
      <c r="DPV378" s="1"/>
      <c r="DPW378" s="1"/>
      <c r="DPX378" s="1"/>
      <c r="DPY378" s="1"/>
      <c r="DPZ378" s="1"/>
      <c r="DQA378" s="1"/>
      <c r="DQB378" s="1"/>
      <c r="DQC378" s="1"/>
      <c r="DQD378" s="1"/>
      <c r="DQE378" s="1"/>
      <c r="DQF378" s="1"/>
      <c r="DQG378" s="1"/>
      <c r="DQH378" s="1"/>
      <c r="DQI378" s="1"/>
      <c r="DQJ378" s="1"/>
      <c r="DQK378" s="1"/>
      <c r="DQL378" s="1"/>
      <c r="DQM378" s="1"/>
      <c r="DQN378" s="1"/>
      <c r="DQO378" s="1"/>
      <c r="DQP378" s="1"/>
      <c r="DQQ378" s="1"/>
      <c r="DQR378" s="1"/>
      <c r="DQS378" s="1"/>
      <c r="DQT378" s="1"/>
      <c r="DQU378" s="1"/>
      <c r="DQV378" s="1"/>
      <c r="DQW378" s="1"/>
      <c r="DQX378" s="1"/>
      <c r="DQY378" s="1"/>
      <c r="DQZ378" s="1"/>
      <c r="DRA378" s="1"/>
      <c r="DRB378" s="1"/>
      <c r="DRC378" s="1"/>
      <c r="DRD378" s="1"/>
      <c r="DRE378" s="1"/>
      <c r="DRF378" s="1"/>
      <c r="DRG378" s="1"/>
      <c r="DRH378" s="1"/>
      <c r="DRI378" s="1"/>
      <c r="DRJ378" s="1"/>
      <c r="DRK378" s="1"/>
      <c r="DRL378" s="1"/>
      <c r="DRM378" s="1"/>
      <c r="DRN378" s="1"/>
      <c r="DRO378" s="1"/>
      <c r="DRP378" s="1"/>
      <c r="DRQ378" s="1"/>
      <c r="DRR378" s="1"/>
      <c r="DRS378" s="1"/>
      <c r="DRT378" s="1"/>
      <c r="DRU378" s="1"/>
      <c r="DRV378" s="1"/>
      <c r="DRW378" s="1"/>
      <c r="DRX378" s="1"/>
      <c r="DRY378" s="1"/>
      <c r="DRZ378" s="1"/>
      <c r="DSA378" s="1"/>
      <c r="DSB378" s="1"/>
      <c r="DSC378" s="1"/>
      <c r="DSD378" s="1"/>
      <c r="DSE378" s="1"/>
      <c r="DSF378" s="1"/>
      <c r="DSG378" s="1"/>
      <c r="DSH378" s="1"/>
      <c r="DSI378" s="1"/>
      <c r="DSJ378" s="1"/>
      <c r="DSK378" s="1"/>
      <c r="DSL378" s="1"/>
      <c r="DSM378" s="1"/>
      <c r="DSN378" s="1"/>
      <c r="DSO378" s="1"/>
      <c r="DSP378" s="1"/>
      <c r="DSQ378" s="1"/>
      <c r="DSR378" s="1"/>
      <c r="DSS378" s="1"/>
      <c r="DST378" s="1"/>
      <c r="DSU378" s="1"/>
      <c r="DSV378" s="1"/>
      <c r="DSW378" s="1"/>
      <c r="DSX378" s="1"/>
      <c r="DSY378" s="1"/>
      <c r="DSZ378" s="1"/>
      <c r="DTA378" s="1"/>
      <c r="DTB378" s="1"/>
      <c r="DTC378" s="1"/>
      <c r="DTD378" s="1"/>
      <c r="DTE378" s="1"/>
      <c r="DTF378" s="1"/>
      <c r="DTG378" s="1"/>
      <c r="DTH378" s="1"/>
      <c r="DTI378" s="1"/>
      <c r="DTJ378" s="1"/>
      <c r="DTK378" s="1"/>
      <c r="DTL378" s="1"/>
      <c r="DTM378" s="1"/>
      <c r="DTN378" s="1"/>
      <c r="DTO378" s="1"/>
      <c r="DTP378" s="1"/>
      <c r="DTQ378" s="1"/>
      <c r="DTR378" s="1"/>
      <c r="DTS378" s="1"/>
      <c r="DTT378" s="1"/>
      <c r="DTU378" s="1"/>
      <c r="DTV378" s="1"/>
      <c r="DTW378" s="1"/>
      <c r="DTX378" s="1"/>
      <c r="DTY378" s="1"/>
      <c r="DTZ378" s="1"/>
      <c r="DUA378" s="1"/>
      <c r="DUB378" s="1"/>
      <c r="DUC378" s="1"/>
      <c r="DUD378" s="1"/>
      <c r="DUE378" s="1"/>
      <c r="DUF378" s="1"/>
      <c r="DUG378" s="1"/>
      <c r="DUH378" s="1"/>
      <c r="DUI378" s="1"/>
      <c r="DUJ378" s="1"/>
      <c r="DUK378" s="1"/>
      <c r="DUL378" s="1"/>
      <c r="DUM378" s="1"/>
      <c r="DUN378" s="1"/>
      <c r="DUO378" s="1"/>
      <c r="DUP378" s="1"/>
      <c r="DUQ378" s="1"/>
      <c r="DUR378" s="1"/>
      <c r="DUS378" s="1"/>
      <c r="DUT378" s="1"/>
      <c r="DUU378" s="1"/>
      <c r="DUV378" s="1"/>
      <c r="DUW378" s="1"/>
      <c r="DUX378" s="1"/>
      <c r="DUY378" s="1"/>
      <c r="DUZ378" s="1"/>
      <c r="DVA378" s="1"/>
      <c r="DVB378" s="1"/>
      <c r="DVC378" s="1"/>
      <c r="DVD378" s="1"/>
      <c r="DVE378" s="1"/>
      <c r="DVF378" s="1"/>
      <c r="DVG378" s="1"/>
      <c r="DVH378" s="1"/>
      <c r="DVI378" s="1"/>
      <c r="DVJ378" s="1"/>
      <c r="DVK378" s="1"/>
      <c r="DVL378" s="1"/>
      <c r="DVM378" s="1"/>
      <c r="DVN378" s="1"/>
      <c r="DVO378" s="1"/>
      <c r="DVP378" s="1"/>
      <c r="DVQ378" s="1"/>
      <c r="DVR378" s="1"/>
      <c r="DVS378" s="1"/>
      <c r="DVT378" s="1"/>
      <c r="DVU378" s="1"/>
      <c r="DVV378" s="1"/>
      <c r="DVW378" s="1"/>
      <c r="DVX378" s="1"/>
      <c r="DVY378" s="1"/>
      <c r="DVZ378" s="1"/>
      <c r="DWA378" s="1"/>
      <c r="DWB378" s="1"/>
      <c r="DWC378" s="1"/>
      <c r="DWD378" s="1"/>
      <c r="DWE378" s="1"/>
      <c r="DWF378" s="1"/>
      <c r="DWG378" s="1"/>
      <c r="DWH378" s="1"/>
      <c r="DWI378" s="1"/>
      <c r="DWJ378" s="1"/>
      <c r="DWK378" s="1"/>
      <c r="DWL378" s="1"/>
      <c r="DWM378" s="1"/>
      <c r="DWN378" s="1"/>
      <c r="DWO378" s="1"/>
      <c r="DWP378" s="1"/>
      <c r="DWQ378" s="1"/>
      <c r="DWR378" s="1"/>
      <c r="DWS378" s="1"/>
      <c r="DWT378" s="1"/>
      <c r="DWU378" s="1"/>
      <c r="DWV378" s="1"/>
      <c r="DWW378" s="1"/>
      <c r="DWX378" s="1"/>
      <c r="DWY378" s="1"/>
      <c r="DWZ378" s="1"/>
      <c r="DXA378" s="1"/>
      <c r="DXB378" s="1"/>
      <c r="DXC378" s="1"/>
      <c r="DXD378" s="1"/>
      <c r="DXE378" s="1"/>
      <c r="DXF378" s="1"/>
      <c r="DXG378" s="1"/>
      <c r="DXH378" s="1"/>
      <c r="DXI378" s="1"/>
      <c r="DXJ378" s="1"/>
      <c r="DXK378" s="1"/>
      <c r="DXL378" s="1"/>
      <c r="DXM378" s="1"/>
      <c r="DXN378" s="1"/>
      <c r="DXO378" s="1"/>
      <c r="DXP378" s="1"/>
      <c r="DXQ378" s="1"/>
      <c r="DXR378" s="1"/>
      <c r="DXS378" s="1"/>
      <c r="DXT378" s="1"/>
      <c r="DXU378" s="1"/>
      <c r="DXV378" s="1"/>
      <c r="DXW378" s="1"/>
      <c r="DXX378" s="1"/>
      <c r="DXY378" s="1"/>
      <c r="DXZ378" s="1"/>
      <c r="DYA378" s="1"/>
      <c r="DYB378" s="1"/>
      <c r="DYC378" s="1"/>
      <c r="DYD378" s="1"/>
      <c r="DYE378" s="1"/>
      <c r="DYF378" s="1"/>
      <c r="DYG378" s="1"/>
      <c r="DYH378" s="1"/>
      <c r="DYI378" s="1"/>
      <c r="DYJ378" s="1"/>
      <c r="DYK378" s="1"/>
      <c r="DYL378" s="1"/>
      <c r="DYM378" s="1"/>
      <c r="DYN378" s="1"/>
      <c r="DYO378" s="1"/>
      <c r="DYP378" s="1"/>
      <c r="DYQ378" s="1"/>
      <c r="DYR378" s="1"/>
      <c r="DYS378" s="1"/>
      <c r="DYT378" s="1"/>
      <c r="DYU378" s="1"/>
      <c r="DYV378" s="1"/>
      <c r="DYW378" s="1"/>
      <c r="DYX378" s="1"/>
      <c r="DYY378" s="1"/>
      <c r="DYZ378" s="1"/>
      <c r="DZA378" s="1"/>
      <c r="DZB378" s="1"/>
      <c r="DZC378" s="1"/>
      <c r="DZD378" s="1"/>
      <c r="DZE378" s="1"/>
      <c r="DZF378" s="1"/>
      <c r="DZG378" s="1"/>
      <c r="DZH378" s="1"/>
      <c r="DZI378" s="1"/>
      <c r="DZJ378" s="1"/>
      <c r="DZK378" s="1"/>
      <c r="DZL378" s="1"/>
      <c r="DZM378" s="1"/>
      <c r="DZN378" s="1"/>
      <c r="DZO378" s="1"/>
      <c r="DZP378" s="1"/>
      <c r="DZQ378" s="1"/>
      <c r="DZR378" s="1"/>
      <c r="DZS378" s="1"/>
      <c r="DZT378" s="1"/>
      <c r="DZU378" s="1"/>
      <c r="DZV378" s="1"/>
      <c r="DZW378" s="1"/>
      <c r="DZX378" s="1"/>
      <c r="DZY378" s="1"/>
      <c r="DZZ378" s="1"/>
      <c r="EAA378" s="1"/>
      <c r="EAB378" s="1"/>
      <c r="EAC378" s="1"/>
      <c r="EAD378" s="1"/>
      <c r="EAE378" s="1"/>
      <c r="EAF378" s="1"/>
      <c r="EAG378" s="1"/>
      <c r="EAH378" s="1"/>
      <c r="EAI378" s="1"/>
      <c r="EAJ378" s="1"/>
      <c r="EAK378" s="1"/>
      <c r="EAL378" s="1"/>
      <c r="EAM378" s="1"/>
      <c r="EAN378" s="1"/>
      <c r="EAO378" s="1"/>
      <c r="EAP378" s="1"/>
      <c r="EAQ378" s="1"/>
      <c r="EAR378" s="1"/>
      <c r="EAS378" s="1"/>
      <c r="EAT378" s="1"/>
      <c r="EAU378" s="1"/>
      <c r="EAV378" s="1"/>
      <c r="EAW378" s="1"/>
      <c r="EAX378" s="1"/>
      <c r="EAY378" s="1"/>
      <c r="EAZ378" s="1"/>
      <c r="EBA378" s="1"/>
      <c r="EBB378" s="1"/>
      <c r="EBC378" s="1"/>
      <c r="EBD378" s="1"/>
      <c r="EBE378" s="1"/>
      <c r="EBF378" s="1"/>
      <c r="EBG378" s="1"/>
      <c r="EBH378" s="1"/>
      <c r="EBI378" s="1"/>
      <c r="EBJ378" s="1"/>
      <c r="EBK378" s="1"/>
      <c r="EBL378" s="1"/>
      <c r="EBM378" s="1"/>
      <c r="EBN378" s="1"/>
      <c r="EBO378" s="1"/>
      <c r="EBP378" s="1"/>
      <c r="EBQ378" s="1"/>
      <c r="EBR378" s="1"/>
      <c r="EBS378" s="1"/>
      <c r="EBT378" s="1"/>
      <c r="EBU378" s="1"/>
      <c r="EBV378" s="1"/>
      <c r="EBW378" s="1"/>
      <c r="EBX378" s="1"/>
      <c r="EBY378" s="1"/>
      <c r="EBZ378" s="1"/>
      <c r="ECA378" s="1"/>
      <c r="ECB378" s="1"/>
      <c r="ECC378" s="1"/>
      <c r="ECD378" s="1"/>
      <c r="ECE378" s="1"/>
      <c r="ECF378" s="1"/>
      <c r="ECG378" s="1"/>
      <c r="ECH378" s="1"/>
      <c r="ECI378" s="1"/>
      <c r="ECJ378" s="1"/>
      <c r="ECK378" s="1"/>
      <c r="ECL378" s="1"/>
      <c r="ECM378" s="1"/>
      <c r="ECN378" s="1"/>
      <c r="ECO378" s="1"/>
      <c r="ECP378" s="1"/>
      <c r="ECQ378" s="1"/>
      <c r="ECR378" s="1"/>
      <c r="ECS378" s="1"/>
      <c r="ECT378" s="1"/>
      <c r="ECU378" s="1"/>
      <c r="ECV378" s="1"/>
      <c r="ECW378" s="1"/>
      <c r="ECX378" s="1"/>
      <c r="ECY378" s="1"/>
      <c r="ECZ378" s="1"/>
      <c r="EDA378" s="1"/>
      <c r="EDB378" s="1"/>
      <c r="EDC378" s="1"/>
      <c r="EDD378" s="1"/>
      <c r="EDE378" s="1"/>
      <c r="EDF378" s="1"/>
      <c r="EDG378" s="1"/>
      <c r="EDH378" s="1"/>
      <c r="EDI378" s="1"/>
      <c r="EDJ378" s="1"/>
      <c r="EDK378" s="1"/>
      <c r="EDL378" s="1"/>
      <c r="EDM378" s="1"/>
      <c r="EDN378" s="1"/>
      <c r="EDO378" s="1"/>
      <c r="EDP378" s="1"/>
      <c r="EDQ378" s="1"/>
      <c r="EDR378" s="1"/>
      <c r="EDS378" s="1"/>
      <c r="EDT378" s="1"/>
      <c r="EDU378" s="1"/>
      <c r="EDV378" s="1"/>
      <c r="EDW378" s="1"/>
      <c r="EDX378" s="1"/>
      <c r="EDY378" s="1"/>
      <c r="EDZ378" s="1"/>
      <c r="EEA378" s="1"/>
      <c r="EEB378" s="1"/>
      <c r="EEC378" s="1"/>
      <c r="EED378" s="1"/>
      <c r="EEE378" s="1"/>
      <c r="EEF378" s="1"/>
      <c r="EEG378" s="1"/>
      <c r="EEH378" s="1"/>
      <c r="EEI378" s="1"/>
      <c r="EEJ378" s="1"/>
      <c r="EEK378" s="1"/>
      <c r="EEL378" s="1"/>
      <c r="EEM378" s="1"/>
      <c r="EEN378" s="1"/>
      <c r="EEO378" s="1"/>
      <c r="EEP378" s="1"/>
      <c r="EEQ378" s="1"/>
      <c r="EER378" s="1"/>
      <c r="EES378" s="1"/>
      <c r="EET378" s="1"/>
      <c r="EEU378" s="1"/>
      <c r="EEV378" s="1"/>
      <c r="EEW378" s="1"/>
      <c r="EEX378" s="1"/>
      <c r="EEY378" s="1"/>
      <c r="EEZ378" s="1"/>
      <c r="EFA378" s="1"/>
      <c r="EFB378" s="1"/>
      <c r="EFC378" s="1"/>
      <c r="EFD378" s="1"/>
      <c r="EFE378" s="1"/>
      <c r="EFF378" s="1"/>
      <c r="EFG378" s="1"/>
      <c r="EFH378" s="1"/>
      <c r="EFI378" s="1"/>
      <c r="EFJ378" s="1"/>
      <c r="EFK378" s="1"/>
      <c r="EFL378" s="1"/>
      <c r="EFM378" s="1"/>
      <c r="EFN378" s="1"/>
      <c r="EFO378" s="1"/>
      <c r="EFP378" s="1"/>
      <c r="EFQ378" s="1"/>
      <c r="EFR378" s="1"/>
      <c r="EFS378" s="1"/>
      <c r="EFT378" s="1"/>
      <c r="EFU378" s="1"/>
      <c r="EFV378" s="1"/>
      <c r="EFW378" s="1"/>
      <c r="EFX378" s="1"/>
      <c r="EFY378" s="1"/>
      <c r="EFZ378" s="1"/>
      <c r="EGA378" s="1"/>
      <c r="EGB378" s="1"/>
      <c r="EGC378" s="1"/>
      <c r="EGD378" s="1"/>
      <c r="EGE378" s="1"/>
      <c r="EGF378" s="1"/>
      <c r="EGG378" s="1"/>
      <c r="EGH378" s="1"/>
      <c r="EGI378" s="1"/>
      <c r="EGJ378" s="1"/>
      <c r="EGK378" s="1"/>
      <c r="EGL378" s="1"/>
      <c r="EGM378" s="1"/>
      <c r="EGN378" s="1"/>
      <c r="EGO378" s="1"/>
      <c r="EGP378" s="1"/>
      <c r="EGQ378" s="1"/>
      <c r="EGR378" s="1"/>
      <c r="EGS378" s="1"/>
      <c r="EGT378" s="1"/>
      <c r="EGU378" s="1"/>
      <c r="EGV378" s="1"/>
      <c r="EGW378" s="1"/>
      <c r="EGX378" s="1"/>
      <c r="EGY378" s="1"/>
      <c r="EGZ378" s="1"/>
      <c r="EHA378" s="1"/>
      <c r="EHB378" s="1"/>
      <c r="EHC378" s="1"/>
      <c r="EHD378" s="1"/>
      <c r="EHE378" s="1"/>
      <c r="EHF378" s="1"/>
      <c r="EHG378" s="1"/>
      <c r="EHH378" s="1"/>
      <c r="EHI378" s="1"/>
      <c r="EHJ378" s="1"/>
      <c r="EHK378" s="1"/>
      <c r="EHL378" s="1"/>
      <c r="EHM378" s="1"/>
      <c r="EHN378" s="1"/>
      <c r="EHO378" s="1"/>
      <c r="EHP378" s="1"/>
      <c r="EHQ378" s="1"/>
      <c r="EHR378" s="1"/>
      <c r="EHS378" s="1"/>
      <c r="EHT378" s="1"/>
      <c r="EHU378" s="1"/>
      <c r="EHV378" s="1"/>
      <c r="EHW378" s="1"/>
      <c r="EHX378" s="1"/>
      <c r="EHY378" s="1"/>
      <c r="EHZ378" s="1"/>
      <c r="EIA378" s="1"/>
      <c r="EIB378" s="1"/>
      <c r="EIC378" s="1"/>
      <c r="EID378" s="1"/>
      <c r="EIE378" s="1"/>
      <c r="EIF378" s="1"/>
      <c r="EIG378" s="1"/>
      <c r="EIH378" s="1"/>
      <c r="EII378" s="1"/>
      <c r="EIJ378" s="1"/>
      <c r="EIK378" s="1"/>
      <c r="EIL378" s="1"/>
      <c r="EIM378" s="1"/>
      <c r="EIN378" s="1"/>
      <c r="EIO378" s="1"/>
      <c r="EIP378" s="1"/>
      <c r="EIQ378" s="1"/>
      <c r="EIR378" s="1"/>
      <c r="EIS378" s="1"/>
      <c r="EIT378" s="1"/>
      <c r="EIU378" s="1"/>
      <c r="EIV378" s="1"/>
      <c r="EIW378" s="1"/>
      <c r="EIX378" s="1"/>
      <c r="EIY378" s="1"/>
      <c r="EIZ378" s="1"/>
      <c r="EJA378" s="1"/>
      <c r="EJB378" s="1"/>
      <c r="EJC378" s="1"/>
      <c r="EJD378" s="1"/>
      <c r="EJE378" s="1"/>
      <c r="EJF378" s="1"/>
      <c r="EJG378" s="1"/>
      <c r="EJH378" s="1"/>
      <c r="EJI378" s="1"/>
      <c r="EJJ378" s="1"/>
      <c r="EJK378" s="1"/>
      <c r="EJL378" s="1"/>
      <c r="EJM378" s="1"/>
      <c r="EJN378" s="1"/>
      <c r="EJO378" s="1"/>
      <c r="EJP378" s="1"/>
      <c r="EJQ378" s="1"/>
      <c r="EJR378" s="1"/>
      <c r="EJS378" s="1"/>
      <c r="EJT378" s="1"/>
      <c r="EJU378" s="1"/>
      <c r="EJV378" s="1"/>
      <c r="EJW378" s="1"/>
      <c r="EJX378" s="1"/>
      <c r="EJY378" s="1"/>
      <c r="EJZ378" s="1"/>
      <c r="EKA378" s="1"/>
      <c r="EKB378" s="1"/>
      <c r="EKC378" s="1"/>
      <c r="EKD378" s="1"/>
      <c r="EKE378" s="1"/>
      <c r="EKF378" s="1"/>
      <c r="EKG378" s="1"/>
      <c r="EKH378" s="1"/>
      <c r="EKI378" s="1"/>
      <c r="EKJ378" s="1"/>
      <c r="EKK378" s="1"/>
      <c r="EKL378" s="1"/>
      <c r="EKM378" s="1"/>
      <c r="EKN378" s="1"/>
      <c r="EKO378" s="1"/>
      <c r="EKP378" s="1"/>
      <c r="EKQ378" s="1"/>
      <c r="EKR378" s="1"/>
      <c r="EKS378" s="1"/>
      <c r="EKT378" s="1"/>
      <c r="EKU378" s="1"/>
      <c r="EKV378" s="1"/>
      <c r="EKW378" s="1"/>
      <c r="EKX378" s="1"/>
      <c r="EKY378" s="1"/>
      <c r="EKZ378" s="1"/>
      <c r="ELA378" s="1"/>
      <c r="ELB378" s="1"/>
      <c r="ELC378" s="1"/>
      <c r="ELD378" s="1"/>
      <c r="ELE378" s="1"/>
      <c r="ELF378" s="1"/>
      <c r="ELG378" s="1"/>
      <c r="ELH378" s="1"/>
      <c r="ELI378" s="1"/>
      <c r="ELJ378" s="1"/>
      <c r="ELK378" s="1"/>
      <c r="ELL378" s="1"/>
      <c r="ELM378" s="1"/>
      <c r="ELN378" s="1"/>
      <c r="ELO378" s="1"/>
      <c r="ELP378" s="1"/>
      <c r="ELQ378" s="1"/>
      <c r="ELR378" s="1"/>
      <c r="ELS378" s="1"/>
      <c r="ELT378" s="1"/>
      <c r="ELU378" s="1"/>
      <c r="ELV378" s="1"/>
      <c r="ELW378" s="1"/>
      <c r="ELX378" s="1"/>
      <c r="ELY378" s="1"/>
      <c r="ELZ378" s="1"/>
      <c r="EMA378" s="1"/>
      <c r="EMB378" s="1"/>
      <c r="EMC378" s="1"/>
      <c r="EMD378" s="1"/>
      <c r="EME378" s="1"/>
      <c r="EMF378" s="1"/>
      <c r="EMG378" s="1"/>
      <c r="EMH378" s="1"/>
      <c r="EMI378" s="1"/>
      <c r="EMJ378" s="1"/>
      <c r="EMK378" s="1"/>
      <c r="EML378" s="1"/>
      <c r="EMM378" s="1"/>
      <c r="EMN378" s="1"/>
      <c r="EMO378" s="1"/>
      <c r="EMP378" s="1"/>
      <c r="EMQ378" s="1"/>
      <c r="EMR378" s="1"/>
      <c r="EMS378" s="1"/>
      <c r="EMT378" s="1"/>
      <c r="EMU378" s="1"/>
      <c r="EMV378" s="1"/>
      <c r="EMW378" s="1"/>
      <c r="EMX378" s="1"/>
      <c r="EMY378" s="1"/>
      <c r="EMZ378" s="1"/>
      <c r="ENA378" s="1"/>
      <c r="ENB378" s="1"/>
      <c r="ENC378" s="1"/>
      <c r="END378" s="1"/>
      <c r="ENE378" s="1"/>
      <c r="ENF378" s="1"/>
      <c r="ENG378" s="1"/>
      <c r="ENH378" s="1"/>
      <c r="ENI378" s="1"/>
      <c r="ENJ378" s="1"/>
      <c r="ENK378" s="1"/>
      <c r="ENL378" s="1"/>
      <c r="ENM378" s="1"/>
      <c r="ENN378" s="1"/>
      <c r="ENO378" s="1"/>
      <c r="ENP378" s="1"/>
      <c r="ENQ378" s="1"/>
      <c r="ENR378" s="1"/>
      <c r="ENS378" s="1"/>
      <c r="ENT378" s="1"/>
      <c r="ENU378" s="1"/>
      <c r="ENV378" s="1"/>
      <c r="ENW378" s="1"/>
      <c r="ENX378" s="1"/>
      <c r="ENY378" s="1"/>
      <c r="ENZ378" s="1"/>
      <c r="EOA378" s="1"/>
      <c r="EOB378" s="1"/>
      <c r="EOC378" s="1"/>
      <c r="EOD378" s="1"/>
      <c r="EOE378" s="1"/>
      <c r="EOF378" s="1"/>
      <c r="EOG378" s="1"/>
      <c r="EOH378" s="1"/>
      <c r="EOI378" s="1"/>
      <c r="EOJ378" s="1"/>
      <c r="EOK378" s="1"/>
      <c r="EOL378" s="1"/>
      <c r="EOM378" s="1"/>
      <c r="EON378" s="1"/>
      <c r="EOO378" s="1"/>
      <c r="EOP378" s="1"/>
      <c r="EOQ378" s="1"/>
      <c r="EOR378" s="1"/>
      <c r="EOS378" s="1"/>
      <c r="EOT378" s="1"/>
      <c r="EOU378" s="1"/>
      <c r="EOV378" s="1"/>
      <c r="EOW378" s="1"/>
      <c r="EOX378" s="1"/>
      <c r="EOY378" s="1"/>
      <c r="EOZ378" s="1"/>
      <c r="EPA378" s="1"/>
      <c r="EPB378" s="1"/>
      <c r="EPC378" s="1"/>
      <c r="EPD378" s="1"/>
      <c r="EPE378" s="1"/>
      <c r="EPF378" s="1"/>
      <c r="EPG378" s="1"/>
      <c r="EPH378" s="1"/>
      <c r="EPI378" s="1"/>
      <c r="EPJ378" s="1"/>
      <c r="EPK378" s="1"/>
      <c r="EPL378" s="1"/>
      <c r="EPM378" s="1"/>
      <c r="EPN378" s="1"/>
      <c r="EPO378" s="1"/>
      <c r="EPP378" s="1"/>
      <c r="EPQ378" s="1"/>
      <c r="EPR378" s="1"/>
      <c r="EPS378" s="1"/>
      <c r="EPT378" s="1"/>
      <c r="EPU378" s="1"/>
      <c r="EPV378" s="1"/>
      <c r="EPW378" s="1"/>
      <c r="EPX378" s="1"/>
      <c r="EPY378" s="1"/>
      <c r="EPZ378" s="1"/>
      <c r="EQA378" s="1"/>
      <c r="EQB378" s="1"/>
      <c r="EQC378" s="1"/>
      <c r="EQD378" s="1"/>
      <c r="EQE378" s="1"/>
      <c r="EQF378" s="1"/>
      <c r="EQG378" s="1"/>
      <c r="EQH378" s="1"/>
      <c r="EQI378" s="1"/>
      <c r="EQJ378" s="1"/>
      <c r="EQK378" s="1"/>
      <c r="EQL378" s="1"/>
      <c r="EQM378" s="1"/>
      <c r="EQN378" s="1"/>
      <c r="EQO378" s="1"/>
      <c r="EQP378" s="1"/>
      <c r="EQQ378" s="1"/>
      <c r="EQR378" s="1"/>
      <c r="EQS378" s="1"/>
      <c r="EQT378" s="1"/>
      <c r="EQU378" s="1"/>
      <c r="EQV378" s="1"/>
      <c r="EQW378" s="1"/>
      <c r="EQX378" s="1"/>
      <c r="EQY378" s="1"/>
      <c r="EQZ378" s="1"/>
      <c r="ERA378" s="1"/>
      <c r="ERB378" s="1"/>
      <c r="ERC378" s="1"/>
      <c r="ERD378" s="1"/>
      <c r="ERE378" s="1"/>
      <c r="ERF378" s="1"/>
      <c r="ERG378" s="1"/>
      <c r="ERH378" s="1"/>
      <c r="ERI378" s="1"/>
      <c r="ERJ378" s="1"/>
      <c r="ERK378" s="1"/>
      <c r="ERL378" s="1"/>
      <c r="ERM378" s="1"/>
      <c r="ERN378" s="1"/>
      <c r="ERO378" s="1"/>
      <c r="ERP378" s="1"/>
      <c r="ERQ378" s="1"/>
      <c r="ERR378" s="1"/>
      <c r="ERS378" s="1"/>
      <c r="ERT378" s="1"/>
      <c r="ERU378" s="1"/>
      <c r="ERV378" s="1"/>
      <c r="ERW378" s="1"/>
      <c r="ERX378" s="1"/>
      <c r="ERY378" s="1"/>
      <c r="ERZ378" s="1"/>
      <c r="ESA378" s="1"/>
      <c r="ESB378" s="1"/>
      <c r="ESC378" s="1"/>
      <c r="ESD378" s="1"/>
      <c r="ESE378" s="1"/>
      <c r="ESF378" s="1"/>
      <c r="ESG378" s="1"/>
      <c r="ESH378" s="1"/>
      <c r="ESI378" s="1"/>
      <c r="ESJ378" s="1"/>
      <c r="ESK378" s="1"/>
      <c r="ESL378" s="1"/>
      <c r="ESM378" s="1"/>
      <c r="ESN378" s="1"/>
      <c r="ESO378" s="1"/>
      <c r="ESP378" s="1"/>
      <c r="ESQ378" s="1"/>
      <c r="ESR378" s="1"/>
      <c r="ESS378" s="1"/>
      <c r="EST378" s="1"/>
      <c r="ESU378" s="1"/>
      <c r="ESV378" s="1"/>
      <c r="ESW378" s="1"/>
      <c r="ESX378" s="1"/>
      <c r="ESY378" s="1"/>
      <c r="ESZ378" s="1"/>
      <c r="ETA378" s="1"/>
      <c r="ETB378" s="1"/>
      <c r="ETC378" s="1"/>
      <c r="ETD378" s="1"/>
      <c r="ETE378" s="1"/>
      <c r="ETF378" s="1"/>
      <c r="ETG378" s="1"/>
      <c r="ETH378" s="1"/>
      <c r="ETI378" s="1"/>
      <c r="ETJ378" s="1"/>
      <c r="ETK378" s="1"/>
      <c r="ETL378" s="1"/>
      <c r="ETM378" s="1"/>
      <c r="ETN378" s="1"/>
      <c r="ETO378" s="1"/>
      <c r="ETP378" s="1"/>
      <c r="ETQ378" s="1"/>
      <c r="ETR378" s="1"/>
      <c r="ETS378" s="1"/>
      <c r="ETT378" s="1"/>
      <c r="ETU378" s="1"/>
      <c r="ETV378" s="1"/>
      <c r="ETW378" s="1"/>
      <c r="ETX378" s="1"/>
      <c r="ETY378" s="1"/>
      <c r="ETZ378" s="1"/>
      <c r="EUA378" s="1"/>
      <c r="EUB378" s="1"/>
      <c r="EUC378" s="1"/>
      <c r="EUD378" s="1"/>
      <c r="EUE378" s="1"/>
      <c r="EUF378" s="1"/>
      <c r="EUG378" s="1"/>
      <c r="EUH378" s="1"/>
      <c r="EUI378" s="1"/>
      <c r="EUJ378" s="1"/>
      <c r="EUK378" s="1"/>
      <c r="EUL378" s="1"/>
      <c r="EUM378" s="1"/>
      <c r="EUN378" s="1"/>
      <c r="EUO378" s="1"/>
      <c r="EUP378" s="1"/>
      <c r="EUQ378" s="1"/>
      <c r="EUR378" s="1"/>
      <c r="EUS378" s="1"/>
      <c r="EUT378" s="1"/>
      <c r="EUU378" s="1"/>
      <c r="EUV378" s="1"/>
      <c r="EUW378" s="1"/>
      <c r="EUX378" s="1"/>
      <c r="EUY378" s="1"/>
      <c r="EUZ378" s="1"/>
      <c r="EVA378" s="1"/>
      <c r="EVB378" s="1"/>
      <c r="EVC378" s="1"/>
      <c r="EVD378" s="1"/>
      <c r="EVE378" s="1"/>
      <c r="EVF378" s="1"/>
      <c r="EVG378" s="1"/>
      <c r="EVH378" s="1"/>
      <c r="EVI378" s="1"/>
      <c r="EVJ378" s="1"/>
      <c r="EVK378" s="1"/>
      <c r="EVL378" s="1"/>
      <c r="EVM378" s="1"/>
      <c r="EVN378" s="1"/>
      <c r="EVO378" s="1"/>
      <c r="EVP378" s="1"/>
      <c r="EVQ378" s="1"/>
      <c r="EVR378" s="1"/>
      <c r="EVS378" s="1"/>
      <c r="EVT378" s="1"/>
      <c r="EVU378" s="1"/>
      <c r="EVV378" s="1"/>
      <c r="EVW378" s="1"/>
      <c r="EVX378" s="1"/>
      <c r="EVY378" s="1"/>
      <c r="EVZ378" s="1"/>
      <c r="EWA378" s="1"/>
      <c r="EWB378" s="1"/>
      <c r="EWC378" s="1"/>
      <c r="EWD378" s="1"/>
      <c r="EWE378" s="1"/>
      <c r="EWF378" s="1"/>
      <c r="EWG378" s="1"/>
      <c r="EWH378" s="1"/>
      <c r="EWI378" s="1"/>
      <c r="EWJ378" s="1"/>
      <c r="EWK378" s="1"/>
      <c r="EWL378" s="1"/>
      <c r="EWM378" s="1"/>
      <c r="EWN378" s="1"/>
      <c r="EWO378" s="1"/>
      <c r="EWP378" s="1"/>
      <c r="EWQ378" s="1"/>
      <c r="EWR378" s="1"/>
      <c r="EWS378" s="1"/>
      <c r="EWT378" s="1"/>
      <c r="EWU378" s="1"/>
      <c r="EWV378" s="1"/>
      <c r="EWW378" s="1"/>
      <c r="EWX378" s="1"/>
      <c r="EWY378" s="1"/>
      <c r="EWZ378" s="1"/>
      <c r="EXA378" s="1"/>
      <c r="EXB378" s="1"/>
      <c r="EXC378" s="1"/>
      <c r="EXD378" s="1"/>
      <c r="EXE378" s="1"/>
      <c r="EXF378" s="1"/>
      <c r="EXG378" s="1"/>
      <c r="EXH378" s="1"/>
      <c r="EXI378" s="1"/>
      <c r="EXJ378" s="1"/>
      <c r="EXK378" s="1"/>
      <c r="EXL378" s="1"/>
      <c r="EXM378" s="1"/>
      <c r="EXN378" s="1"/>
      <c r="EXO378" s="1"/>
      <c r="EXP378" s="1"/>
      <c r="EXQ378" s="1"/>
      <c r="EXR378" s="1"/>
      <c r="EXS378" s="1"/>
      <c r="EXT378" s="1"/>
      <c r="EXU378" s="1"/>
      <c r="EXV378" s="1"/>
      <c r="EXW378" s="1"/>
      <c r="EXX378" s="1"/>
      <c r="EXY378" s="1"/>
      <c r="EXZ378" s="1"/>
      <c r="EYA378" s="1"/>
      <c r="EYB378" s="1"/>
      <c r="EYC378" s="1"/>
      <c r="EYD378" s="1"/>
      <c r="EYE378" s="1"/>
      <c r="EYF378" s="1"/>
      <c r="EYG378" s="1"/>
      <c r="EYH378" s="1"/>
      <c r="EYI378" s="1"/>
      <c r="EYJ378" s="1"/>
      <c r="EYK378" s="1"/>
      <c r="EYL378" s="1"/>
      <c r="EYM378" s="1"/>
      <c r="EYN378" s="1"/>
      <c r="EYO378" s="1"/>
      <c r="EYP378" s="1"/>
      <c r="EYQ378" s="1"/>
      <c r="EYR378" s="1"/>
      <c r="EYS378" s="1"/>
      <c r="EYT378" s="1"/>
      <c r="EYU378" s="1"/>
      <c r="EYV378" s="1"/>
      <c r="EYW378" s="1"/>
      <c r="EYX378" s="1"/>
      <c r="EYY378" s="1"/>
      <c r="EYZ378" s="1"/>
      <c r="EZA378" s="1"/>
      <c r="EZB378" s="1"/>
      <c r="EZC378" s="1"/>
      <c r="EZD378" s="1"/>
      <c r="EZE378" s="1"/>
      <c r="EZF378" s="1"/>
      <c r="EZG378" s="1"/>
      <c r="EZH378" s="1"/>
      <c r="EZI378" s="1"/>
      <c r="EZJ378" s="1"/>
      <c r="EZK378" s="1"/>
      <c r="EZL378" s="1"/>
      <c r="EZM378" s="1"/>
      <c r="EZN378" s="1"/>
      <c r="EZO378" s="1"/>
      <c r="EZP378" s="1"/>
      <c r="EZQ378" s="1"/>
      <c r="EZR378" s="1"/>
      <c r="EZS378" s="1"/>
      <c r="EZT378" s="1"/>
      <c r="EZU378" s="1"/>
      <c r="EZV378" s="1"/>
      <c r="EZW378" s="1"/>
      <c r="EZX378" s="1"/>
      <c r="EZY378" s="1"/>
      <c r="EZZ378" s="1"/>
      <c r="FAA378" s="1"/>
      <c r="FAB378" s="1"/>
      <c r="FAC378" s="1"/>
      <c r="FAD378" s="1"/>
      <c r="FAE378" s="1"/>
      <c r="FAF378" s="1"/>
      <c r="FAG378" s="1"/>
      <c r="FAH378" s="1"/>
      <c r="FAI378" s="1"/>
      <c r="FAJ378" s="1"/>
      <c r="FAK378" s="1"/>
      <c r="FAL378" s="1"/>
      <c r="FAM378" s="1"/>
      <c r="FAN378" s="1"/>
      <c r="FAO378" s="1"/>
      <c r="FAP378" s="1"/>
      <c r="FAQ378" s="1"/>
      <c r="FAR378" s="1"/>
      <c r="FAS378" s="1"/>
      <c r="FAT378" s="1"/>
      <c r="FAU378" s="1"/>
      <c r="FAV378" s="1"/>
      <c r="FAW378" s="1"/>
      <c r="FAX378" s="1"/>
      <c r="FAY378" s="1"/>
      <c r="FAZ378" s="1"/>
      <c r="FBA378" s="1"/>
      <c r="FBB378" s="1"/>
      <c r="FBC378" s="1"/>
      <c r="FBD378" s="1"/>
      <c r="FBE378" s="1"/>
      <c r="FBF378" s="1"/>
      <c r="FBG378" s="1"/>
      <c r="FBH378" s="1"/>
      <c r="FBI378" s="1"/>
      <c r="FBJ378" s="1"/>
      <c r="FBK378" s="1"/>
      <c r="FBL378" s="1"/>
      <c r="FBM378" s="1"/>
      <c r="FBN378" s="1"/>
      <c r="FBO378" s="1"/>
      <c r="FBP378" s="1"/>
      <c r="FBQ378" s="1"/>
      <c r="FBR378" s="1"/>
      <c r="FBS378" s="1"/>
      <c r="FBT378" s="1"/>
      <c r="FBU378" s="1"/>
      <c r="FBV378" s="1"/>
      <c r="FBW378" s="1"/>
      <c r="FBX378" s="1"/>
      <c r="FBY378" s="1"/>
      <c r="FBZ378" s="1"/>
      <c r="FCA378" s="1"/>
      <c r="FCB378" s="1"/>
      <c r="FCC378" s="1"/>
      <c r="FCD378" s="1"/>
      <c r="FCE378" s="1"/>
      <c r="FCF378" s="1"/>
      <c r="FCG378" s="1"/>
      <c r="FCH378" s="1"/>
      <c r="FCI378" s="1"/>
      <c r="FCJ378" s="1"/>
      <c r="FCK378" s="1"/>
      <c r="FCL378" s="1"/>
      <c r="FCM378" s="1"/>
      <c r="FCN378" s="1"/>
      <c r="FCO378" s="1"/>
      <c r="FCP378" s="1"/>
      <c r="FCQ378" s="1"/>
      <c r="FCR378" s="1"/>
      <c r="FCS378" s="1"/>
      <c r="FCT378" s="1"/>
      <c r="FCU378" s="1"/>
      <c r="FCV378" s="1"/>
      <c r="FCW378" s="1"/>
      <c r="FCX378" s="1"/>
      <c r="FCY378" s="1"/>
      <c r="FCZ378" s="1"/>
      <c r="FDA378" s="1"/>
      <c r="FDB378" s="1"/>
      <c r="FDC378" s="1"/>
      <c r="FDD378" s="1"/>
      <c r="FDE378" s="1"/>
      <c r="FDF378" s="1"/>
      <c r="FDG378" s="1"/>
      <c r="FDH378" s="1"/>
      <c r="FDI378" s="1"/>
      <c r="FDJ378" s="1"/>
      <c r="FDK378" s="1"/>
      <c r="FDL378" s="1"/>
      <c r="FDM378" s="1"/>
      <c r="FDN378" s="1"/>
      <c r="FDO378" s="1"/>
      <c r="FDP378" s="1"/>
      <c r="FDQ378" s="1"/>
      <c r="FDR378" s="1"/>
      <c r="FDS378" s="1"/>
      <c r="FDT378" s="1"/>
      <c r="FDU378" s="1"/>
      <c r="FDV378" s="1"/>
      <c r="FDW378" s="1"/>
      <c r="FDX378" s="1"/>
      <c r="FDY378" s="1"/>
      <c r="FDZ378" s="1"/>
      <c r="FEA378" s="1"/>
      <c r="FEB378" s="1"/>
      <c r="FEC378" s="1"/>
      <c r="FED378" s="1"/>
      <c r="FEE378" s="1"/>
      <c r="FEF378" s="1"/>
      <c r="FEG378" s="1"/>
      <c r="FEH378" s="1"/>
      <c r="FEI378" s="1"/>
      <c r="FEJ378" s="1"/>
      <c r="FEK378" s="1"/>
      <c r="FEL378" s="1"/>
      <c r="FEM378" s="1"/>
      <c r="FEN378" s="1"/>
      <c r="FEO378" s="1"/>
      <c r="FEP378" s="1"/>
      <c r="FEQ378" s="1"/>
      <c r="FER378" s="1"/>
      <c r="FES378" s="1"/>
      <c r="FET378" s="1"/>
      <c r="FEU378" s="1"/>
      <c r="FEV378" s="1"/>
      <c r="FEW378" s="1"/>
      <c r="FEX378" s="1"/>
      <c r="FEY378" s="1"/>
      <c r="FEZ378" s="1"/>
      <c r="FFA378" s="1"/>
      <c r="FFB378" s="1"/>
      <c r="FFC378" s="1"/>
      <c r="FFD378" s="1"/>
      <c r="FFE378" s="1"/>
      <c r="FFF378" s="1"/>
      <c r="FFG378" s="1"/>
      <c r="FFH378" s="1"/>
      <c r="FFI378" s="1"/>
      <c r="FFJ378" s="1"/>
      <c r="FFK378" s="1"/>
      <c r="FFL378" s="1"/>
      <c r="FFM378" s="1"/>
      <c r="FFN378" s="1"/>
      <c r="FFO378" s="1"/>
      <c r="FFP378" s="1"/>
      <c r="FFQ378" s="1"/>
      <c r="FFR378" s="1"/>
      <c r="FFS378" s="1"/>
      <c r="FFT378" s="1"/>
      <c r="FFU378" s="1"/>
      <c r="FFV378" s="1"/>
      <c r="FFW378" s="1"/>
      <c r="FFX378" s="1"/>
      <c r="FFY378" s="1"/>
      <c r="FFZ378" s="1"/>
      <c r="FGA378" s="1"/>
      <c r="FGB378" s="1"/>
      <c r="FGC378" s="1"/>
      <c r="FGD378" s="1"/>
      <c r="FGE378" s="1"/>
      <c r="FGF378" s="1"/>
      <c r="FGG378" s="1"/>
      <c r="FGH378" s="1"/>
      <c r="FGI378" s="1"/>
      <c r="FGJ378" s="1"/>
      <c r="FGK378" s="1"/>
      <c r="FGL378" s="1"/>
      <c r="FGM378" s="1"/>
      <c r="FGN378" s="1"/>
      <c r="FGO378" s="1"/>
      <c r="FGP378" s="1"/>
      <c r="FGQ378" s="1"/>
      <c r="FGR378" s="1"/>
      <c r="FGS378" s="1"/>
      <c r="FGT378" s="1"/>
      <c r="FGU378" s="1"/>
      <c r="FGV378" s="1"/>
      <c r="FGW378" s="1"/>
      <c r="FGX378" s="1"/>
      <c r="FGY378" s="1"/>
      <c r="FGZ378" s="1"/>
      <c r="FHA378" s="1"/>
      <c r="FHB378" s="1"/>
      <c r="FHC378" s="1"/>
      <c r="FHD378" s="1"/>
      <c r="FHE378" s="1"/>
      <c r="FHF378" s="1"/>
      <c r="FHG378" s="1"/>
      <c r="FHH378" s="1"/>
      <c r="FHI378" s="1"/>
      <c r="FHJ378" s="1"/>
      <c r="FHK378" s="1"/>
      <c r="FHL378" s="1"/>
      <c r="FHM378" s="1"/>
      <c r="FHN378" s="1"/>
      <c r="FHO378" s="1"/>
      <c r="FHP378" s="1"/>
      <c r="FHQ378" s="1"/>
      <c r="FHR378" s="1"/>
      <c r="FHS378" s="1"/>
      <c r="FHT378" s="1"/>
      <c r="FHU378" s="1"/>
      <c r="FHV378" s="1"/>
      <c r="FHW378" s="1"/>
      <c r="FHX378" s="1"/>
      <c r="FHY378" s="1"/>
      <c r="FHZ378" s="1"/>
      <c r="FIA378" s="1"/>
      <c r="FIB378" s="1"/>
      <c r="FIC378" s="1"/>
      <c r="FID378" s="1"/>
      <c r="FIE378" s="1"/>
      <c r="FIF378" s="1"/>
      <c r="FIG378" s="1"/>
      <c r="FIH378" s="1"/>
      <c r="FII378" s="1"/>
      <c r="FIJ378" s="1"/>
      <c r="FIK378" s="1"/>
      <c r="FIL378" s="1"/>
      <c r="FIM378" s="1"/>
      <c r="FIN378" s="1"/>
      <c r="FIO378" s="1"/>
      <c r="FIP378" s="1"/>
      <c r="FIQ378" s="1"/>
      <c r="FIR378" s="1"/>
      <c r="FIS378" s="1"/>
      <c r="FIT378" s="1"/>
      <c r="FIU378" s="1"/>
      <c r="FIV378" s="1"/>
      <c r="FIW378" s="1"/>
      <c r="FIX378" s="1"/>
      <c r="FIY378" s="1"/>
      <c r="FIZ378" s="1"/>
      <c r="FJA378" s="1"/>
      <c r="FJB378" s="1"/>
      <c r="FJC378" s="1"/>
      <c r="FJD378" s="1"/>
      <c r="FJE378" s="1"/>
      <c r="FJF378" s="1"/>
      <c r="FJG378" s="1"/>
      <c r="FJH378" s="1"/>
      <c r="FJI378" s="1"/>
      <c r="FJJ378" s="1"/>
      <c r="FJK378" s="1"/>
      <c r="FJL378" s="1"/>
      <c r="FJM378" s="1"/>
      <c r="FJN378" s="1"/>
      <c r="FJO378" s="1"/>
      <c r="FJP378" s="1"/>
      <c r="FJQ378" s="1"/>
      <c r="FJR378" s="1"/>
      <c r="FJS378" s="1"/>
      <c r="FJT378" s="1"/>
      <c r="FJU378" s="1"/>
      <c r="FJV378" s="1"/>
      <c r="FJW378" s="1"/>
      <c r="FJX378" s="1"/>
      <c r="FJY378" s="1"/>
      <c r="FJZ378" s="1"/>
      <c r="FKA378" s="1"/>
      <c r="FKB378" s="1"/>
      <c r="FKC378" s="1"/>
      <c r="FKD378" s="1"/>
      <c r="FKE378" s="1"/>
      <c r="FKF378" s="1"/>
      <c r="FKG378" s="1"/>
      <c r="FKH378" s="1"/>
      <c r="FKI378" s="1"/>
      <c r="FKJ378" s="1"/>
      <c r="FKK378" s="1"/>
      <c r="FKL378" s="1"/>
      <c r="FKM378" s="1"/>
      <c r="FKN378" s="1"/>
      <c r="FKO378" s="1"/>
      <c r="FKP378" s="1"/>
      <c r="FKQ378" s="1"/>
      <c r="FKR378" s="1"/>
      <c r="FKS378" s="1"/>
      <c r="FKT378" s="1"/>
      <c r="FKU378" s="1"/>
      <c r="FKV378" s="1"/>
      <c r="FKW378" s="1"/>
      <c r="FKX378" s="1"/>
      <c r="FKY378" s="1"/>
      <c r="FKZ378" s="1"/>
      <c r="FLA378" s="1"/>
      <c r="FLB378" s="1"/>
      <c r="FLC378" s="1"/>
      <c r="FLD378" s="1"/>
      <c r="FLE378" s="1"/>
      <c r="FLF378" s="1"/>
      <c r="FLG378" s="1"/>
      <c r="FLH378" s="1"/>
      <c r="FLI378" s="1"/>
      <c r="FLJ378" s="1"/>
      <c r="FLK378" s="1"/>
      <c r="FLL378" s="1"/>
      <c r="FLM378" s="1"/>
      <c r="FLN378" s="1"/>
      <c r="FLO378" s="1"/>
      <c r="FLP378" s="1"/>
      <c r="FLQ378" s="1"/>
      <c r="FLR378" s="1"/>
      <c r="FLS378" s="1"/>
      <c r="FLT378" s="1"/>
      <c r="FLU378" s="1"/>
      <c r="FLV378" s="1"/>
      <c r="FLW378" s="1"/>
      <c r="FLX378" s="1"/>
      <c r="FLY378" s="1"/>
      <c r="FLZ378" s="1"/>
      <c r="FMA378" s="1"/>
      <c r="FMB378" s="1"/>
      <c r="FMC378" s="1"/>
      <c r="FMD378" s="1"/>
      <c r="FME378" s="1"/>
      <c r="FMF378" s="1"/>
      <c r="FMG378" s="1"/>
      <c r="FMH378" s="1"/>
      <c r="FMI378" s="1"/>
      <c r="FMJ378" s="1"/>
      <c r="FMK378" s="1"/>
      <c r="FML378" s="1"/>
      <c r="FMM378" s="1"/>
      <c r="FMN378" s="1"/>
      <c r="FMO378" s="1"/>
      <c r="FMP378" s="1"/>
      <c r="FMQ378" s="1"/>
      <c r="FMR378" s="1"/>
      <c r="FMS378" s="1"/>
      <c r="FMT378" s="1"/>
      <c r="FMU378" s="1"/>
      <c r="FMV378" s="1"/>
      <c r="FMW378" s="1"/>
      <c r="FMX378" s="1"/>
      <c r="FMY378" s="1"/>
      <c r="FMZ378" s="1"/>
      <c r="FNA378" s="1"/>
      <c r="FNB378" s="1"/>
      <c r="FNC378" s="1"/>
      <c r="FND378" s="1"/>
      <c r="FNE378" s="1"/>
      <c r="FNF378" s="1"/>
      <c r="FNG378" s="1"/>
      <c r="FNH378" s="1"/>
      <c r="FNI378" s="1"/>
      <c r="FNJ378" s="1"/>
      <c r="FNK378" s="1"/>
      <c r="FNL378" s="1"/>
      <c r="FNM378" s="1"/>
      <c r="FNN378" s="1"/>
      <c r="FNO378" s="1"/>
      <c r="FNP378" s="1"/>
      <c r="FNQ378" s="1"/>
      <c r="FNR378" s="1"/>
      <c r="FNS378" s="1"/>
      <c r="FNT378" s="1"/>
      <c r="FNU378" s="1"/>
      <c r="FNV378" s="1"/>
      <c r="FNW378" s="1"/>
      <c r="FNX378" s="1"/>
      <c r="FNY378" s="1"/>
      <c r="FNZ378" s="1"/>
      <c r="FOA378" s="1"/>
      <c r="FOB378" s="1"/>
      <c r="FOC378" s="1"/>
      <c r="FOD378" s="1"/>
      <c r="FOE378" s="1"/>
      <c r="FOF378" s="1"/>
      <c r="FOG378" s="1"/>
      <c r="FOH378" s="1"/>
      <c r="FOI378" s="1"/>
      <c r="FOJ378" s="1"/>
      <c r="FOK378" s="1"/>
      <c r="FOL378" s="1"/>
      <c r="FOM378" s="1"/>
      <c r="FON378" s="1"/>
      <c r="FOO378" s="1"/>
      <c r="FOP378" s="1"/>
      <c r="FOQ378" s="1"/>
      <c r="FOR378" s="1"/>
      <c r="FOS378" s="1"/>
      <c r="FOT378" s="1"/>
      <c r="FOU378" s="1"/>
      <c r="FOV378" s="1"/>
      <c r="FOW378" s="1"/>
      <c r="FOX378" s="1"/>
      <c r="FOY378" s="1"/>
      <c r="FOZ378" s="1"/>
      <c r="FPA378" s="1"/>
      <c r="FPB378" s="1"/>
      <c r="FPC378" s="1"/>
      <c r="FPD378" s="1"/>
      <c r="FPE378" s="1"/>
      <c r="FPF378" s="1"/>
      <c r="FPG378" s="1"/>
      <c r="FPH378" s="1"/>
      <c r="FPI378" s="1"/>
      <c r="FPJ378" s="1"/>
      <c r="FPK378" s="1"/>
      <c r="FPL378" s="1"/>
      <c r="FPM378" s="1"/>
      <c r="FPN378" s="1"/>
      <c r="FPO378" s="1"/>
      <c r="FPP378" s="1"/>
      <c r="FPQ378" s="1"/>
      <c r="FPR378" s="1"/>
      <c r="FPS378" s="1"/>
      <c r="FPT378" s="1"/>
      <c r="FPU378" s="1"/>
      <c r="FPV378" s="1"/>
      <c r="FPW378" s="1"/>
      <c r="FPX378" s="1"/>
      <c r="FPY378" s="1"/>
      <c r="FPZ378" s="1"/>
      <c r="FQA378" s="1"/>
      <c r="FQB378" s="1"/>
      <c r="FQC378" s="1"/>
      <c r="FQD378" s="1"/>
      <c r="FQE378" s="1"/>
      <c r="FQF378" s="1"/>
      <c r="FQG378" s="1"/>
      <c r="FQH378" s="1"/>
      <c r="FQI378" s="1"/>
      <c r="FQJ378" s="1"/>
      <c r="FQK378" s="1"/>
      <c r="FQL378" s="1"/>
      <c r="FQM378" s="1"/>
      <c r="FQN378" s="1"/>
      <c r="FQO378" s="1"/>
      <c r="FQP378" s="1"/>
      <c r="FQQ378" s="1"/>
      <c r="FQR378" s="1"/>
      <c r="FQS378" s="1"/>
      <c r="FQT378" s="1"/>
      <c r="FQU378" s="1"/>
      <c r="FQV378" s="1"/>
      <c r="FQW378" s="1"/>
      <c r="FQX378" s="1"/>
      <c r="FQY378" s="1"/>
      <c r="FQZ378" s="1"/>
      <c r="FRA378" s="1"/>
      <c r="FRB378" s="1"/>
      <c r="FRC378" s="1"/>
      <c r="FRD378" s="1"/>
      <c r="FRE378" s="1"/>
      <c r="FRF378" s="1"/>
      <c r="FRG378" s="1"/>
      <c r="FRH378" s="1"/>
      <c r="FRI378" s="1"/>
      <c r="FRJ378" s="1"/>
      <c r="FRK378" s="1"/>
      <c r="FRL378" s="1"/>
      <c r="FRM378" s="1"/>
      <c r="FRN378" s="1"/>
      <c r="FRO378" s="1"/>
      <c r="FRP378" s="1"/>
      <c r="FRQ378" s="1"/>
      <c r="FRR378" s="1"/>
      <c r="FRS378" s="1"/>
      <c r="FRT378" s="1"/>
      <c r="FRU378" s="1"/>
      <c r="FRV378" s="1"/>
      <c r="FRW378" s="1"/>
      <c r="FRX378" s="1"/>
      <c r="FRY378" s="1"/>
      <c r="FRZ378" s="1"/>
      <c r="FSA378" s="1"/>
      <c r="FSB378" s="1"/>
      <c r="FSC378" s="1"/>
      <c r="FSD378" s="1"/>
      <c r="FSE378" s="1"/>
      <c r="FSF378" s="1"/>
      <c r="FSG378" s="1"/>
      <c r="FSH378" s="1"/>
      <c r="FSI378" s="1"/>
      <c r="FSJ378" s="1"/>
      <c r="FSK378" s="1"/>
      <c r="FSL378" s="1"/>
      <c r="FSM378" s="1"/>
      <c r="FSN378" s="1"/>
      <c r="FSO378" s="1"/>
      <c r="FSP378" s="1"/>
      <c r="FSQ378" s="1"/>
      <c r="FSR378" s="1"/>
      <c r="FSS378" s="1"/>
      <c r="FST378" s="1"/>
      <c r="FSU378" s="1"/>
      <c r="FSV378" s="1"/>
      <c r="FSW378" s="1"/>
      <c r="FSX378" s="1"/>
      <c r="FSY378" s="1"/>
      <c r="FSZ378" s="1"/>
      <c r="FTA378" s="1"/>
      <c r="FTB378" s="1"/>
      <c r="FTC378" s="1"/>
      <c r="FTD378" s="1"/>
      <c r="FTE378" s="1"/>
      <c r="FTF378" s="1"/>
      <c r="FTG378" s="1"/>
      <c r="FTH378" s="1"/>
      <c r="FTI378" s="1"/>
      <c r="FTJ378" s="1"/>
      <c r="FTK378" s="1"/>
      <c r="FTL378" s="1"/>
      <c r="FTM378" s="1"/>
      <c r="FTN378" s="1"/>
      <c r="FTO378" s="1"/>
      <c r="FTP378" s="1"/>
      <c r="FTQ378" s="1"/>
      <c r="FTR378" s="1"/>
      <c r="FTS378" s="1"/>
      <c r="FTT378" s="1"/>
      <c r="FTU378" s="1"/>
      <c r="FTV378" s="1"/>
      <c r="FTW378" s="1"/>
      <c r="FTX378" s="1"/>
      <c r="FTY378" s="1"/>
      <c r="FTZ378" s="1"/>
      <c r="FUA378" s="1"/>
      <c r="FUB378" s="1"/>
      <c r="FUC378" s="1"/>
      <c r="FUD378" s="1"/>
      <c r="FUE378" s="1"/>
      <c r="FUF378" s="1"/>
      <c r="FUG378" s="1"/>
      <c r="FUH378" s="1"/>
      <c r="FUI378" s="1"/>
      <c r="FUJ378" s="1"/>
      <c r="FUK378" s="1"/>
      <c r="FUL378" s="1"/>
      <c r="FUM378" s="1"/>
      <c r="FUN378" s="1"/>
      <c r="FUO378" s="1"/>
      <c r="FUP378" s="1"/>
      <c r="FUQ378" s="1"/>
      <c r="FUR378" s="1"/>
      <c r="FUS378" s="1"/>
      <c r="FUT378" s="1"/>
      <c r="FUU378" s="1"/>
      <c r="FUV378" s="1"/>
      <c r="FUW378" s="1"/>
      <c r="FUX378" s="1"/>
      <c r="FUY378" s="1"/>
      <c r="FUZ378" s="1"/>
      <c r="FVA378" s="1"/>
      <c r="FVB378" s="1"/>
      <c r="FVC378" s="1"/>
      <c r="FVD378" s="1"/>
      <c r="FVE378" s="1"/>
      <c r="FVF378" s="1"/>
      <c r="FVG378" s="1"/>
      <c r="FVH378" s="1"/>
      <c r="FVI378" s="1"/>
      <c r="FVJ378" s="1"/>
      <c r="FVK378" s="1"/>
      <c r="FVL378" s="1"/>
      <c r="FVM378" s="1"/>
      <c r="FVN378" s="1"/>
      <c r="FVO378" s="1"/>
      <c r="FVP378" s="1"/>
      <c r="FVQ378" s="1"/>
      <c r="FVR378" s="1"/>
      <c r="FVS378" s="1"/>
      <c r="FVT378" s="1"/>
      <c r="FVU378" s="1"/>
      <c r="FVV378" s="1"/>
      <c r="FVW378" s="1"/>
      <c r="FVX378" s="1"/>
      <c r="FVY378" s="1"/>
      <c r="FVZ378" s="1"/>
      <c r="FWA378" s="1"/>
      <c r="FWB378" s="1"/>
      <c r="FWC378" s="1"/>
      <c r="FWD378" s="1"/>
      <c r="FWE378" s="1"/>
      <c r="FWF378" s="1"/>
      <c r="FWG378" s="1"/>
      <c r="FWH378" s="1"/>
      <c r="FWI378" s="1"/>
      <c r="FWJ378" s="1"/>
      <c r="FWK378" s="1"/>
      <c r="FWL378" s="1"/>
      <c r="FWM378" s="1"/>
      <c r="FWN378" s="1"/>
      <c r="FWO378" s="1"/>
      <c r="FWP378" s="1"/>
      <c r="FWQ378" s="1"/>
      <c r="FWR378" s="1"/>
      <c r="FWS378" s="1"/>
      <c r="FWT378" s="1"/>
      <c r="FWU378" s="1"/>
      <c r="FWV378" s="1"/>
      <c r="FWW378" s="1"/>
      <c r="FWX378" s="1"/>
      <c r="FWY378" s="1"/>
      <c r="FWZ378" s="1"/>
      <c r="FXA378" s="1"/>
      <c r="FXB378" s="1"/>
      <c r="FXC378" s="1"/>
      <c r="FXD378" s="1"/>
      <c r="FXE378" s="1"/>
      <c r="FXF378" s="1"/>
      <c r="FXG378" s="1"/>
      <c r="FXH378" s="1"/>
      <c r="FXI378" s="1"/>
      <c r="FXJ378" s="1"/>
      <c r="FXK378" s="1"/>
      <c r="FXL378" s="1"/>
      <c r="FXM378" s="1"/>
      <c r="FXN378" s="1"/>
      <c r="FXO378" s="1"/>
      <c r="FXP378" s="1"/>
      <c r="FXQ378" s="1"/>
      <c r="FXR378" s="1"/>
      <c r="FXS378" s="1"/>
      <c r="FXT378" s="1"/>
      <c r="FXU378" s="1"/>
      <c r="FXV378" s="1"/>
      <c r="FXW378" s="1"/>
      <c r="FXX378" s="1"/>
      <c r="FXY378" s="1"/>
      <c r="FXZ378" s="1"/>
      <c r="FYA378" s="1"/>
      <c r="FYB378" s="1"/>
      <c r="FYC378" s="1"/>
      <c r="FYD378" s="1"/>
      <c r="FYE378" s="1"/>
      <c r="FYF378" s="1"/>
      <c r="FYG378" s="1"/>
      <c r="FYH378" s="1"/>
      <c r="FYI378" s="1"/>
      <c r="FYJ378" s="1"/>
      <c r="FYK378" s="1"/>
      <c r="FYL378" s="1"/>
      <c r="FYM378" s="1"/>
      <c r="FYN378" s="1"/>
      <c r="FYO378" s="1"/>
      <c r="FYP378" s="1"/>
      <c r="FYQ378" s="1"/>
      <c r="FYR378" s="1"/>
      <c r="FYS378" s="1"/>
      <c r="FYT378" s="1"/>
      <c r="FYU378" s="1"/>
      <c r="FYV378" s="1"/>
      <c r="FYW378" s="1"/>
      <c r="FYX378" s="1"/>
      <c r="FYY378" s="1"/>
      <c r="FYZ378" s="1"/>
      <c r="FZA378" s="1"/>
      <c r="FZB378" s="1"/>
      <c r="FZC378" s="1"/>
      <c r="FZD378" s="1"/>
      <c r="FZE378" s="1"/>
      <c r="FZF378" s="1"/>
      <c r="FZG378" s="1"/>
      <c r="FZH378" s="1"/>
      <c r="FZI378" s="1"/>
      <c r="FZJ378" s="1"/>
      <c r="FZK378" s="1"/>
      <c r="FZL378" s="1"/>
      <c r="FZM378" s="1"/>
      <c r="FZN378" s="1"/>
      <c r="FZO378" s="1"/>
      <c r="FZP378" s="1"/>
      <c r="FZQ378" s="1"/>
      <c r="FZR378" s="1"/>
      <c r="FZS378" s="1"/>
      <c r="FZT378" s="1"/>
      <c r="FZU378" s="1"/>
      <c r="FZV378" s="1"/>
      <c r="FZW378" s="1"/>
      <c r="FZX378" s="1"/>
      <c r="FZY378" s="1"/>
      <c r="FZZ378" s="1"/>
      <c r="GAA378" s="1"/>
      <c r="GAB378" s="1"/>
      <c r="GAC378" s="1"/>
      <c r="GAD378" s="1"/>
      <c r="GAE378" s="1"/>
      <c r="GAF378" s="1"/>
      <c r="GAG378" s="1"/>
      <c r="GAH378" s="1"/>
      <c r="GAI378" s="1"/>
      <c r="GAJ378" s="1"/>
      <c r="GAK378" s="1"/>
      <c r="GAL378" s="1"/>
      <c r="GAM378" s="1"/>
      <c r="GAN378" s="1"/>
      <c r="GAO378" s="1"/>
      <c r="GAP378" s="1"/>
      <c r="GAQ378" s="1"/>
      <c r="GAR378" s="1"/>
      <c r="GAS378" s="1"/>
      <c r="GAT378" s="1"/>
      <c r="GAU378" s="1"/>
      <c r="GAV378" s="1"/>
      <c r="GAW378" s="1"/>
      <c r="GAX378" s="1"/>
      <c r="GAY378" s="1"/>
      <c r="GAZ378" s="1"/>
      <c r="GBA378" s="1"/>
      <c r="GBB378" s="1"/>
      <c r="GBC378" s="1"/>
      <c r="GBD378" s="1"/>
      <c r="GBE378" s="1"/>
      <c r="GBF378" s="1"/>
      <c r="GBG378" s="1"/>
      <c r="GBH378" s="1"/>
      <c r="GBI378" s="1"/>
      <c r="GBJ378" s="1"/>
      <c r="GBK378" s="1"/>
      <c r="GBL378" s="1"/>
      <c r="GBM378" s="1"/>
      <c r="GBN378" s="1"/>
      <c r="GBO378" s="1"/>
      <c r="GBP378" s="1"/>
      <c r="GBQ378" s="1"/>
      <c r="GBR378" s="1"/>
      <c r="GBS378" s="1"/>
      <c r="GBT378" s="1"/>
      <c r="GBU378" s="1"/>
      <c r="GBV378" s="1"/>
      <c r="GBW378" s="1"/>
      <c r="GBX378" s="1"/>
      <c r="GBY378" s="1"/>
      <c r="GBZ378" s="1"/>
      <c r="GCA378" s="1"/>
      <c r="GCB378" s="1"/>
      <c r="GCC378" s="1"/>
      <c r="GCD378" s="1"/>
      <c r="GCE378" s="1"/>
      <c r="GCF378" s="1"/>
      <c r="GCG378" s="1"/>
      <c r="GCH378" s="1"/>
      <c r="GCI378" s="1"/>
      <c r="GCJ378" s="1"/>
      <c r="GCK378" s="1"/>
      <c r="GCL378" s="1"/>
      <c r="GCM378" s="1"/>
      <c r="GCN378" s="1"/>
      <c r="GCO378" s="1"/>
      <c r="GCP378" s="1"/>
      <c r="GCQ378" s="1"/>
      <c r="GCR378" s="1"/>
      <c r="GCS378" s="1"/>
      <c r="GCT378" s="1"/>
      <c r="GCU378" s="1"/>
      <c r="GCV378" s="1"/>
      <c r="GCW378" s="1"/>
      <c r="GCX378" s="1"/>
      <c r="GCY378" s="1"/>
      <c r="GCZ378" s="1"/>
      <c r="GDA378" s="1"/>
      <c r="GDB378" s="1"/>
      <c r="GDC378" s="1"/>
      <c r="GDD378" s="1"/>
      <c r="GDE378" s="1"/>
      <c r="GDF378" s="1"/>
      <c r="GDG378" s="1"/>
      <c r="GDH378" s="1"/>
      <c r="GDI378" s="1"/>
      <c r="GDJ378" s="1"/>
      <c r="GDK378" s="1"/>
      <c r="GDL378" s="1"/>
      <c r="GDM378" s="1"/>
      <c r="GDN378" s="1"/>
      <c r="GDO378" s="1"/>
      <c r="GDP378" s="1"/>
      <c r="GDQ378" s="1"/>
      <c r="GDR378" s="1"/>
      <c r="GDS378" s="1"/>
      <c r="GDT378" s="1"/>
      <c r="GDU378" s="1"/>
      <c r="GDV378" s="1"/>
      <c r="GDW378" s="1"/>
      <c r="GDX378" s="1"/>
      <c r="GDY378" s="1"/>
      <c r="GDZ378" s="1"/>
      <c r="GEA378" s="1"/>
      <c r="GEB378" s="1"/>
      <c r="GEC378" s="1"/>
      <c r="GED378" s="1"/>
      <c r="GEE378" s="1"/>
      <c r="GEF378" s="1"/>
      <c r="GEG378" s="1"/>
      <c r="GEH378" s="1"/>
      <c r="GEI378" s="1"/>
      <c r="GEJ378" s="1"/>
      <c r="GEK378" s="1"/>
      <c r="GEL378" s="1"/>
      <c r="GEM378" s="1"/>
      <c r="GEN378" s="1"/>
      <c r="GEO378" s="1"/>
      <c r="GEP378" s="1"/>
      <c r="GEQ378" s="1"/>
      <c r="GER378" s="1"/>
      <c r="GES378" s="1"/>
      <c r="GET378" s="1"/>
      <c r="GEU378" s="1"/>
      <c r="GEV378" s="1"/>
      <c r="GEW378" s="1"/>
      <c r="GEX378" s="1"/>
      <c r="GEY378" s="1"/>
      <c r="GEZ378" s="1"/>
      <c r="GFA378" s="1"/>
      <c r="GFB378" s="1"/>
      <c r="GFC378" s="1"/>
      <c r="GFD378" s="1"/>
      <c r="GFE378" s="1"/>
      <c r="GFF378" s="1"/>
      <c r="GFG378" s="1"/>
      <c r="GFH378" s="1"/>
      <c r="GFI378" s="1"/>
      <c r="GFJ378" s="1"/>
      <c r="GFK378" s="1"/>
      <c r="GFL378" s="1"/>
      <c r="GFM378" s="1"/>
      <c r="GFN378" s="1"/>
      <c r="GFO378" s="1"/>
      <c r="GFP378" s="1"/>
      <c r="GFQ378" s="1"/>
      <c r="GFR378" s="1"/>
      <c r="GFS378" s="1"/>
      <c r="GFT378" s="1"/>
      <c r="GFU378" s="1"/>
      <c r="GFV378" s="1"/>
      <c r="GFW378" s="1"/>
      <c r="GFX378" s="1"/>
      <c r="GFY378" s="1"/>
      <c r="GFZ378" s="1"/>
      <c r="GGA378" s="1"/>
      <c r="GGB378" s="1"/>
      <c r="GGC378" s="1"/>
      <c r="GGD378" s="1"/>
      <c r="GGE378" s="1"/>
      <c r="GGF378" s="1"/>
      <c r="GGG378" s="1"/>
      <c r="GGH378" s="1"/>
      <c r="GGI378" s="1"/>
      <c r="GGJ378" s="1"/>
      <c r="GGK378" s="1"/>
      <c r="GGL378" s="1"/>
      <c r="GGM378" s="1"/>
      <c r="GGN378" s="1"/>
      <c r="GGO378" s="1"/>
      <c r="GGP378" s="1"/>
      <c r="GGQ378" s="1"/>
      <c r="GGR378" s="1"/>
      <c r="GGS378" s="1"/>
      <c r="GGT378" s="1"/>
      <c r="GGU378" s="1"/>
      <c r="GGV378" s="1"/>
      <c r="GGW378" s="1"/>
      <c r="GGX378" s="1"/>
      <c r="GGY378" s="1"/>
      <c r="GGZ378" s="1"/>
      <c r="GHA378" s="1"/>
      <c r="GHB378" s="1"/>
      <c r="GHC378" s="1"/>
      <c r="GHD378" s="1"/>
      <c r="GHE378" s="1"/>
      <c r="GHF378" s="1"/>
      <c r="GHG378" s="1"/>
      <c r="GHH378" s="1"/>
      <c r="GHI378" s="1"/>
      <c r="GHJ378" s="1"/>
      <c r="GHK378" s="1"/>
      <c r="GHL378" s="1"/>
      <c r="GHM378" s="1"/>
      <c r="GHN378" s="1"/>
      <c r="GHO378" s="1"/>
      <c r="GHP378" s="1"/>
      <c r="GHQ378" s="1"/>
      <c r="GHR378" s="1"/>
      <c r="GHS378" s="1"/>
      <c r="GHT378" s="1"/>
      <c r="GHU378" s="1"/>
      <c r="GHV378" s="1"/>
      <c r="GHW378" s="1"/>
      <c r="GHX378" s="1"/>
      <c r="GHY378" s="1"/>
      <c r="GHZ378" s="1"/>
      <c r="GIA378" s="1"/>
      <c r="GIB378" s="1"/>
      <c r="GIC378" s="1"/>
      <c r="GID378" s="1"/>
      <c r="GIE378" s="1"/>
      <c r="GIF378" s="1"/>
      <c r="GIG378" s="1"/>
      <c r="GIH378" s="1"/>
      <c r="GII378" s="1"/>
      <c r="GIJ378" s="1"/>
      <c r="GIK378" s="1"/>
      <c r="GIL378" s="1"/>
      <c r="GIM378" s="1"/>
      <c r="GIN378" s="1"/>
      <c r="GIO378" s="1"/>
      <c r="GIP378" s="1"/>
      <c r="GIQ378" s="1"/>
      <c r="GIR378" s="1"/>
      <c r="GIS378" s="1"/>
      <c r="GIT378" s="1"/>
      <c r="GIU378" s="1"/>
      <c r="GIV378" s="1"/>
      <c r="GIW378" s="1"/>
      <c r="GIX378" s="1"/>
      <c r="GIY378" s="1"/>
      <c r="GIZ378" s="1"/>
      <c r="GJA378" s="1"/>
      <c r="GJB378" s="1"/>
      <c r="GJC378" s="1"/>
      <c r="GJD378" s="1"/>
      <c r="GJE378" s="1"/>
      <c r="GJF378" s="1"/>
      <c r="GJG378" s="1"/>
      <c r="GJH378" s="1"/>
      <c r="GJI378" s="1"/>
      <c r="GJJ378" s="1"/>
      <c r="GJK378" s="1"/>
      <c r="GJL378" s="1"/>
      <c r="GJM378" s="1"/>
      <c r="GJN378" s="1"/>
      <c r="GJO378" s="1"/>
      <c r="GJP378" s="1"/>
      <c r="GJQ378" s="1"/>
      <c r="GJR378" s="1"/>
      <c r="GJS378" s="1"/>
      <c r="GJT378" s="1"/>
      <c r="GJU378" s="1"/>
      <c r="GJV378" s="1"/>
      <c r="GJW378" s="1"/>
      <c r="GJX378" s="1"/>
      <c r="GJY378" s="1"/>
      <c r="GJZ378" s="1"/>
      <c r="GKA378" s="1"/>
      <c r="GKB378" s="1"/>
      <c r="GKC378" s="1"/>
      <c r="GKD378" s="1"/>
      <c r="GKE378" s="1"/>
      <c r="GKF378" s="1"/>
      <c r="GKG378" s="1"/>
      <c r="GKH378" s="1"/>
      <c r="GKI378" s="1"/>
      <c r="GKJ378" s="1"/>
      <c r="GKK378" s="1"/>
      <c r="GKL378" s="1"/>
      <c r="GKM378" s="1"/>
      <c r="GKN378" s="1"/>
      <c r="GKO378" s="1"/>
      <c r="GKP378" s="1"/>
      <c r="GKQ378" s="1"/>
      <c r="GKR378" s="1"/>
      <c r="GKS378" s="1"/>
      <c r="GKT378" s="1"/>
      <c r="GKU378" s="1"/>
      <c r="GKV378" s="1"/>
      <c r="GKW378" s="1"/>
      <c r="GKX378" s="1"/>
      <c r="GKY378" s="1"/>
      <c r="GKZ378" s="1"/>
      <c r="GLA378" s="1"/>
      <c r="GLB378" s="1"/>
      <c r="GLC378" s="1"/>
      <c r="GLD378" s="1"/>
      <c r="GLE378" s="1"/>
      <c r="GLF378" s="1"/>
      <c r="GLG378" s="1"/>
      <c r="GLH378" s="1"/>
      <c r="GLI378" s="1"/>
      <c r="GLJ378" s="1"/>
      <c r="GLK378" s="1"/>
      <c r="GLL378" s="1"/>
      <c r="GLM378" s="1"/>
      <c r="GLN378" s="1"/>
      <c r="GLO378" s="1"/>
      <c r="GLP378" s="1"/>
      <c r="GLQ378" s="1"/>
      <c r="GLR378" s="1"/>
      <c r="GLS378" s="1"/>
      <c r="GLT378" s="1"/>
      <c r="GLU378" s="1"/>
      <c r="GLV378" s="1"/>
      <c r="GLW378" s="1"/>
      <c r="GLX378" s="1"/>
      <c r="GLY378" s="1"/>
      <c r="GLZ378" s="1"/>
      <c r="GMA378" s="1"/>
      <c r="GMB378" s="1"/>
      <c r="GMC378" s="1"/>
      <c r="GMD378" s="1"/>
      <c r="GME378" s="1"/>
      <c r="GMF378" s="1"/>
      <c r="GMG378" s="1"/>
      <c r="GMH378" s="1"/>
      <c r="GMI378" s="1"/>
      <c r="GMJ378" s="1"/>
      <c r="GMK378" s="1"/>
      <c r="GML378" s="1"/>
      <c r="GMM378" s="1"/>
      <c r="GMN378" s="1"/>
      <c r="GMO378" s="1"/>
      <c r="GMP378" s="1"/>
      <c r="GMQ378" s="1"/>
      <c r="GMR378" s="1"/>
      <c r="GMS378" s="1"/>
      <c r="GMT378" s="1"/>
      <c r="GMU378" s="1"/>
      <c r="GMV378" s="1"/>
      <c r="GMW378" s="1"/>
      <c r="GMX378" s="1"/>
      <c r="GMY378" s="1"/>
      <c r="GMZ378" s="1"/>
      <c r="GNA378" s="1"/>
      <c r="GNB378" s="1"/>
      <c r="GNC378" s="1"/>
      <c r="GND378" s="1"/>
      <c r="GNE378" s="1"/>
      <c r="GNF378" s="1"/>
      <c r="GNG378" s="1"/>
      <c r="GNH378" s="1"/>
      <c r="GNI378" s="1"/>
      <c r="GNJ378" s="1"/>
      <c r="GNK378" s="1"/>
      <c r="GNL378" s="1"/>
      <c r="GNM378" s="1"/>
      <c r="GNN378" s="1"/>
      <c r="GNO378" s="1"/>
      <c r="GNP378" s="1"/>
      <c r="GNQ378" s="1"/>
      <c r="GNR378" s="1"/>
      <c r="GNS378" s="1"/>
      <c r="GNT378" s="1"/>
      <c r="GNU378" s="1"/>
      <c r="GNV378" s="1"/>
      <c r="GNW378" s="1"/>
      <c r="GNX378" s="1"/>
      <c r="GNY378" s="1"/>
      <c r="GNZ378" s="1"/>
      <c r="GOA378" s="1"/>
      <c r="GOB378" s="1"/>
      <c r="GOC378" s="1"/>
      <c r="GOD378" s="1"/>
      <c r="GOE378" s="1"/>
      <c r="GOF378" s="1"/>
      <c r="GOG378" s="1"/>
      <c r="GOH378" s="1"/>
      <c r="GOI378" s="1"/>
      <c r="GOJ378" s="1"/>
      <c r="GOK378" s="1"/>
      <c r="GOL378" s="1"/>
      <c r="GOM378" s="1"/>
      <c r="GON378" s="1"/>
      <c r="GOO378" s="1"/>
      <c r="GOP378" s="1"/>
      <c r="GOQ378" s="1"/>
      <c r="GOR378" s="1"/>
      <c r="GOS378" s="1"/>
      <c r="GOT378" s="1"/>
      <c r="GOU378" s="1"/>
      <c r="GOV378" s="1"/>
      <c r="GOW378" s="1"/>
      <c r="GOX378" s="1"/>
      <c r="GOY378" s="1"/>
      <c r="GOZ378" s="1"/>
      <c r="GPA378" s="1"/>
      <c r="GPB378" s="1"/>
      <c r="GPC378" s="1"/>
      <c r="GPD378" s="1"/>
      <c r="GPE378" s="1"/>
      <c r="GPF378" s="1"/>
      <c r="GPG378" s="1"/>
      <c r="GPH378" s="1"/>
      <c r="GPI378" s="1"/>
      <c r="GPJ378" s="1"/>
      <c r="GPK378" s="1"/>
      <c r="GPL378" s="1"/>
      <c r="GPM378" s="1"/>
      <c r="GPN378" s="1"/>
      <c r="GPO378" s="1"/>
      <c r="GPP378" s="1"/>
      <c r="GPQ378" s="1"/>
      <c r="GPR378" s="1"/>
      <c r="GPS378" s="1"/>
      <c r="GPT378" s="1"/>
      <c r="GPU378" s="1"/>
      <c r="GPV378" s="1"/>
      <c r="GPW378" s="1"/>
      <c r="GPX378" s="1"/>
      <c r="GPY378" s="1"/>
      <c r="GPZ378" s="1"/>
      <c r="GQA378" s="1"/>
      <c r="GQB378" s="1"/>
      <c r="GQC378" s="1"/>
      <c r="GQD378" s="1"/>
      <c r="GQE378" s="1"/>
      <c r="GQF378" s="1"/>
      <c r="GQG378" s="1"/>
      <c r="GQH378" s="1"/>
      <c r="GQI378" s="1"/>
      <c r="GQJ378" s="1"/>
      <c r="GQK378" s="1"/>
      <c r="GQL378" s="1"/>
      <c r="GQM378" s="1"/>
      <c r="GQN378" s="1"/>
      <c r="GQO378" s="1"/>
      <c r="GQP378" s="1"/>
      <c r="GQQ378" s="1"/>
      <c r="GQR378" s="1"/>
      <c r="GQS378" s="1"/>
      <c r="GQT378" s="1"/>
      <c r="GQU378" s="1"/>
      <c r="GQV378" s="1"/>
      <c r="GQW378" s="1"/>
      <c r="GQX378" s="1"/>
      <c r="GQY378" s="1"/>
      <c r="GQZ378" s="1"/>
      <c r="GRA378" s="1"/>
      <c r="GRB378" s="1"/>
      <c r="GRC378" s="1"/>
      <c r="GRD378" s="1"/>
      <c r="GRE378" s="1"/>
      <c r="GRF378" s="1"/>
      <c r="GRG378" s="1"/>
      <c r="GRH378" s="1"/>
      <c r="GRI378" s="1"/>
      <c r="GRJ378" s="1"/>
      <c r="GRK378" s="1"/>
      <c r="GRL378" s="1"/>
      <c r="GRM378" s="1"/>
      <c r="GRN378" s="1"/>
      <c r="GRO378" s="1"/>
      <c r="GRP378" s="1"/>
      <c r="GRQ378" s="1"/>
      <c r="GRR378" s="1"/>
      <c r="GRS378" s="1"/>
      <c r="GRT378" s="1"/>
      <c r="GRU378" s="1"/>
      <c r="GRV378" s="1"/>
      <c r="GRW378" s="1"/>
      <c r="GRX378" s="1"/>
      <c r="GRY378" s="1"/>
      <c r="GRZ378" s="1"/>
      <c r="GSA378" s="1"/>
      <c r="GSB378" s="1"/>
      <c r="GSC378" s="1"/>
      <c r="GSD378" s="1"/>
      <c r="GSE378" s="1"/>
      <c r="GSF378" s="1"/>
      <c r="GSG378" s="1"/>
      <c r="GSH378" s="1"/>
      <c r="GSI378" s="1"/>
      <c r="GSJ378" s="1"/>
      <c r="GSK378" s="1"/>
      <c r="GSL378" s="1"/>
      <c r="GSM378" s="1"/>
      <c r="GSN378" s="1"/>
      <c r="GSO378" s="1"/>
      <c r="GSP378" s="1"/>
      <c r="GSQ378" s="1"/>
      <c r="GSR378" s="1"/>
      <c r="GSS378" s="1"/>
      <c r="GST378" s="1"/>
      <c r="GSU378" s="1"/>
      <c r="GSV378" s="1"/>
      <c r="GSW378" s="1"/>
      <c r="GSX378" s="1"/>
      <c r="GSY378" s="1"/>
      <c r="GSZ378" s="1"/>
      <c r="GTA378" s="1"/>
      <c r="GTB378" s="1"/>
      <c r="GTC378" s="1"/>
      <c r="GTD378" s="1"/>
      <c r="GTE378" s="1"/>
      <c r="GTF378" s="1"/>
      <c r="GTG378" s="1"/>
      <c r="GTH378" s="1"/>
      <c r="GTI378" s="1"/>
      <c r="GTJ378" s="1"/>
      <c r="GTK378" s="1"/>
      <c r="GTL378" s="1"/>
      <c r="GTM378" s="1"/>
      <c r="GTN378" s="1"/>
      <c r="GTO378" s="1"/>
      <c r="GTP378" s="1"/>
      <c r="GTQ378" s="1"/>
      <c r="GTR378" s="1"/>
      <c r="GTS378" s="1"/>
      <c r="GTT378" s="1"/>
      <c r="GTU378" s="1"/>
      <c r="GTV378" s="1"/>
      <c r="GTW378" s="1"/>
      <c r="GTX378" s="1"/>
      <c r="GTY378" s="1"/>
      <c r="GTZ378" s="1"/>
      <c r="GUA378" s="1"/>
      <c r="GUB378" s="1"/>
      <c r="GUC378" s="1"/>
      <c r="GUD378" s="1"/>
      <c r="GUE378" s="1"/>
      <c r="GUF378" s="1"/>
      <c r="GUG378" s="1"/>
      <c r="GUH378" s="1"/>
      <c r="GUI378" s="1"/>
      <c r="GUJ378" s="1"/>
      <c r="GUK378" s="1"/>
      <c r="GUL378" s="1"/>
      <c r="GUM378" s="1"/>
      <c r="GUN378" s="1"/>
      <c r="GUO378" s="1"/>
      <c r="GUP378" s="1"/>
      <c r="GUQ378" s="1"/>
      <c r="GUR378" s="1"/>
      <c r="GUS378" s="1"/>
      <c r="GUT378" s="1"/>
      <c r="GUU378" s="1"/>
      <c r="GUV378" s="1"/>
      <c r="GUW378" s="1"/>
      <c r="GUX378" s="1"/>
      <c r="GUY378" s="1"/>
      <c r="GUZ378" s="1"/>
      <c r="GVA378" s="1"/>
      <c r="GVB378" s="1"/>
      <c r="GVC378" s="1"/>
      <c r="GVD378" s="1"/>
      <c r="GVE378" s="1"/>
      <c r="GVF378" s="1"/>
      <c r="GVG378" s="1"/>
      <c r="GVH378" s="1"/>
      <c r="GVI378" s="1"/>
      <c r="GVJ378" s="1"/>
      <c r="GVK378" s="1"/>
      <c r="GVL378" s="1"/>
      <c r="GVM378" s="1"/>
      <c r="GVN378" s="1"/>
      <c r="GVO378" s="1"/>
      <c r="GVP378" s="1"/>
      <c r="GVQ378" s="1"/>
      <c r="GVR378" s="1"/>
      <c r="GVS378" s="1"/>
      <c r="GVT378" s="1"/>
      <c r="GVU378" s="1"/>
      <c r="GVV378" s="1"/>
      <c r="GVW378" s="1"/>
      <c r="GVX378" s="1"/>
      <c r="GVY378" s="1"/>
      <c r="GVZ378" s="1"/>
      <c r="GWA378" s="1"/>
      <c r="GWB378" s="1"/>
      <c r="GWC378" s="1"/>
      <c r="GWD378" s="1"/>
      <c r="GWE378" s="1"/>
      <c r="GWF378" s="1"/>
      <c r="GWG378" s="1"/>
      <c r="GWH378" s="1"/>
      <c r="GWI378" s="1"/>
      <c r="GWJ378" s="1"/>
      <c r="GWK378" s="1"/>
      <c r="GWL378" s="1"/>
      <c r="GWM378" s="1"/>
      <c r="GWN378" s="1"/>
      <c r="GWO378" s="1"/>
      <c r="GWP378" s="1"/>
      <c r="GWQ378" s="1"/>
      <c r="GWR378" s="1"/>
      <c r="GWS378" s="1"/>
      <c r="GWT378" s="1"/>
      <c r="GWU378" s="1"/>
      <c r="GWV378" s="1"/>
      <c r="GWW378" s="1"/>
      <c r="GWX378" s="1"/>
      <c r="GWY378" s="1"/>
      <c r="GWZ378" s="1"/>
      <c r="GXA378" s="1"/>
      <c r="GXB378" s="1"/>
      <c r="GXC378" s="1"/>
      <c r="GXD378" s="1"/>
      <c r="GXE378" s="1"/>
      <c r="GXF378" s="1"/>
      <c r="GXG378" s="1"/>
      <c r="GXH378" s="1"/>
      <c r="GXI378" s="1"/>
      <c r="GXJ378" s="1"/>
      <c r="GXK378" s="1"/>
      <c r="GXL378" s="1"/>
      <c r="GXM378" s="1"/>
      <c r="GXN378" s="1"/>
      <c r="GXO378" s="1"/>
      <c r="GXP378" s="1"/>
      <c r="GXQ378" s="1"/>
      <c r="GXR378" s="1"/>
      <c r="GXS378" s="1"/>
      <c r="GXT378" s="1"/>
      <c r="GXU378" s="1"/>
      <c r="GXV378" s="1"/>
      <c r="GXW378" s="1"/>
      <c r="GXX378" s="1"/>
      <c r="GXY378" s="1"/>
      <c r="GXZ378" s="1"/>
      <c r="GYA378" s="1"/>
      <c r="GYB378" s="1"/>
      <c r="GYC378" s="1"/>
      <c r="GYD378" s="1"/>
      <c r="GYE378" s="1"/>
      <c r="GYF378" s="1"/>
      <c r="GYG378" s="1"/>
      <c r="GYH378" s="1"/>
      <c r="GYI378" s="1"/>
      <c r="GYJ378" s="1"/>
      <c r="GYK378" s="1"/>
      <c r="GYL378" s="1"/>
      <c r="GYM378" s="1"/>
      <c r="GYN378" s="1"/>
      <c r="GYO378" s="1"/>
      <c r="GYP378" s="1"/>
      <c r="GYQ378" s="1"/>
      <c r="GYR378" s="1"/>
      <c r="GYS378" s="1"/>
      <c r="GYT378" s="1"/>
      <c r="GYU378" s="1"/>
      <c r="GYV378" s="1"/>
      <c r="GYW378" s="1"/>
      <c r="GYX378" s="1"/>
      <c r="GYY378" s="1"/>
      <c r="GYZ378" s="1"/>
      <c r="GZA378" s="1"/>
      <c r="GZB378" s="1"/>
      <c r="GZC378" s="1"/>
      <c r="GZD378" s="1"/>
      <c r="GZE378" s="1"/>
      <c r="GZF378" s="1"/>
      <c r="GZG378" s="1"/>
      <c r="GZH378" s="1"/>
      <c r="GZI378" s="1"/>
      <c r="GZJ378" s="1"/>
      <c r="GZK378" s="1"/>
      <c r="GZL378" s="1"/>
      <c r="GZM378" s="1"/>
      <c r="GZN378" s="1"/>
      <c r="GZO378" s="1"/>
      <c r="GZP378" s="1"/>
      <c r="GZQ378" s="1"/>
      <c r="GZR378" s="1"/>
      <c r="GZS378" s="1"/>
      <c r="GZT378" s="1"/>
      <c r="GZU378" s="1"/>
      <c r="GZV378" s="1"/>
      <c r="GZW378" s="1"/>
      <c r="GZX378" s="1"/>
      <c r="GZY378" s="1"/>
      <c r="GZZ378" s="1"/>
      <c r="HAA378" s="1"/>
      <c r="HAB378" s="1"/>
      <c r="HAC378" s="1"/>
      <c r="HAD378" s="1"/>
      <c r="HAE378" s="1"/>
      <c r="HAF378" s="1"/>
      <c r="HAG378" s="1"/>
      <c r="HAH378" s="1"/>
      <c r="HAI378" s="1"/>
      <c r="HAJ378" s="1"/>
      <c r="HAK378" s="1"/>
      <c r="HAL378" s="1"/>
      <c r="HAM378" s="1"/>
      <c r="HAN378" s="1"/>
      <c r="HAO378" s="1"/>
      <c r="HAP378" s="1"/>
      <c r="HAQ378" s="1"/>
      <c r="HAR378" s="1"/>
      <c r="HAS378" s="1"/>
      <c r="HAT378" s="1"/>
      <c r="HAU378" s="1"/>
      <c r="HAV378" s="1"/>
      <c r="HAW378" s="1"/>
      <c r="HAX378" s="1"/>
      <c r="HAY378" s="1"/>
      <c r="HAZ378" s="1"/>
      <c r="HBA378" s="1"/>
      <c r="HBB378" s="1"/>
      <c r="HBC378" s="1"/>
      <c r="HBD378" s="1"/>
      <c r="HBE378" s="1"/>
      <c r="HBF378" s="1"/>
      <c r="HBG378" s="1"/>
      <c r="HBH378" s="1"/>
      <c r="HBI378" s="1"/>
      <c r="HBJ378" s="1"/>
      <c r="HBK378" s="1"/>
      <c r="HBL378" s="1"/>
      <c r="HBM378" s="1"/>
      <c r="HBN378" s="1"/>
      <c r="HBO378" s="1"/>
      <c r="HBP378" s="1"/>
      <c r="HBQ378" s="1"/>
      <c r="HBR378" s="1"/>
      <c r="HBS378" s="1"/>
      <c r="HBT378" s="1"/>
      <c r="HBU378" s="1"/>
      <c r="HBV378" s="1"/>
      <c r="HBW378" s="1"/>
      <c r="HBX378" s="1"/>
      <c r="HBY378" s="1"/>
      <c r="HBZ378" s="1"/>
      <c r="HCA378" s="1"/>
      <c r="HCB378" s="1"/>
      <c r="HCC378" s="1"/>
      <c r="HCD378" s="1"/>
      <c r="HCE378" s="1"/>
      <c r="HCF378" s="1"/>
      <c r="HCG378" s="1"/>
      <c r="HCH378" s="1"/>
      <c r="HCI378" s="1"/>
      <c r="HCJ378" s="1"/>
      <c r="HCK378" s="1"/>
      <c r="HCL378" s="1"/>
      <c r="HCM378" s="1"/>
      <c r="HCN378" s="1"/>
      <c r="HCO378" s="1"/>
      <c r="HCP378" s="1"/>
      <c r="HCQ378" s="1"/>
      <c r="HCR378" s="1"/>
      <c r="HCS378" s="1"/>
      <c r="HCT378" s="1"/>
      <c r="HCU378" s="1"/>
      <c r="HCV378" s="1"/>
      <c r="HCW378" s="1"/>
      <c r="HCX378" s="1"/>
      <c r="HCY378" s="1"/>
      <c r="HCZ378" s="1"/>
      <c r="HDA378" s="1"/>
      <c r="HDB378" s="1"/>
      <c r="HDC378" s="1"/>
      <c r="HDD378" s="1"/>
      <c r="HDE378" s="1"/>
      <c r="HDF378" s="1"/>
      <c r="HDG378" s="1"/>
      <c r="HDH378" s="1"/>
      <c r="HDI378" s="1"/>
      <c r="HDJ378" s="1"/>
      <c r="HDK378" s="1"/>
      <c r="HDL378" s="1"/>
      <c r="HDM378" s="1"/>
      <c r="HDN378" s="1"/>
      <c r="HDO378" s="1"/>
      <c r="HDP378" s="1"/>
      <c r="HDQ378" s="1"/>
      <c r="HDR378" s="1"/>
      <c r="HDS378" s="1"/>
      <c r="HDT378" s="1"/>
      <c r="HDU378" s="1"/>
      <c r="HDV378" s="1"/>
      <c r="HDW378" s="1"/>
      <c r="HDX378" s="1"/>
      <c r="HDY378" s="1"/>
      <c r="HDZ378" s="1"/>
      <c r="HEA378" s="1"/>
      <c r="HEB378" s="1"/>
      <c r="HEC378" s="1"/>
      <c r="HED378" s="1"/>
      <c r="HEE378" s="1"/>
      <c r="HEF378" s="1"/>
      <c r="HEG378" s="1"/>
      <c r="HEH378" s="1"/>
      <c r="HEI378" s="1"/>
      <c r="HEJ378" s="1"/>
      <c r="HEK378" s="1"/>
      <c r="HEL378" s="1"/>
      <c r="HEM378" s="1"/>
      <c r="HEN378" s="1"/>
      <c r="HEO378" s="1"/>
      <c r="HEP378" s="1"/>
      <c r="HEQ378" s="1"/>
      <c r="HER378" s="1"/>
      <c r="HES378" s="1"/>
      <c r="HET378" s="1"/>
      <c r="HEU378" s="1"/>
      <c r="HEV378" s="1"/>
      <c r="HEW378" s="1"/>
      <c r="HEX378" s="1"/>
      <c r="HEY378" s="1"/>
      <c r="HEZ378" s="1"/>
      <c r="HFA378" s="1"/>
      <c r="HFB378" s="1"/>
      <c r="HFC378" s="1"/>
      <c r="HFD378" s="1"/>
      <c r="HFE378" s="1"/>
      <c r="HFF378" s="1"/>
      <c r="HFG378" s="1"/>
      <c r="HFH378" s="1"/>
      <c r="HFI378" s="1"/>
      <c r="HFJ378" s="1"/>
      <c r="HFK378" s="1"/>
      <c r="HFL378" s="1"/>
      <c r="HFM378" s="1"/>
      <c r="HFN378" s="1"/>
      <c r="HFO378" s="1"/>
      <c r="HFP378" s="1"/>
      <c r="HFQ378" s="1"/>
      <c r="HFR378" s="1"/>
      <c r="HFS378" s="1"/>
      <c r="HFT378" s="1"/>
      <c r="HFU378" s="1"/>
      <c r="HFV378" s="1"/>
      <c r="HFW378" s="1"/>
      <c r="HFX378" s="1"/>
      <c r="HFY378" s="1"/>
      <c r="HFZ378" s="1"/>
      <c r="HGA378" s="1"/>
      <c r="HGB378" s="1"/>
      <c r="HGC378" s="1"/>
      <c r="HGD378" s="1"/>
      <c r="HGE378" s="1"/>
      <c r="HGF378" s="1"/>
      <c r="HGG378" s="1"/>
      <c r="HGH378" s="1"/>
      <c r="HGI378" s="1"/>
      <c r="HGJ378" s="1"/>
      <c r="HGK378" s="1"/>
      <c r="HGL378" s="1"/>
      <c r="HGM378" s="1"/>
      <c r="HGN378" s="1"/>
      <c r="HGO378" s="1"/>
      <c r="HGP378" s="1"/>
      <c r="HGQ378" s="1"/>
      <c r="HGR378" s="1"/>
      <c r="HGS378" s="1"/>
      <c r="HGT378" s="1"/>
      <c r="HGU378" s="1"/>
      <c r="HGV378" s="1"/>
      <c r="HGW378" s="1"/>
      <c r="HGX378" s="1"/>
      <c r="HGY378" s="1"/>
      <c r="HGZ378" s="1"/>
      <c r="HHA378" s="1"/>
      <c r="HHB378" s="1"/>
      <c r="HHC378" s="1"/>
      <c r="HHD378" s="1"/>
      <c r="HHE378" s="1"/>
      <c r="HHF378" s="1"/>
      <c r="HHG378" s="1"/>
      <c r="HHH378" s="1"/>
      <c r="HHI378" s="1"/>
      <c r="HHJ378" s="1"/>
      <c r="HHK378" s="1"/>
      <c r="HHL378" s="1"/>
      <c r="HHM378" s="1"/>
      <c r="HHN378" s="1"/>
      <c r="HHO378" s="1"/>
      <c r="HHP378" s="1"/>
      <c r="HHQ378" s="1"/>
      <c r="HHR378" s="1"/>
      <c r="HHS378" s="1"/>
      <c r="HHT378" s="1"/>
      <c r="HHU378" s="1"/>
      <c r="HHV378" s="1"/>
      <c r="HHW378" s="1"/>
      <c r="HHX378" s="1"/>
      <c r="HHY378" s="1"/>
      <c r="HHZ378" s="1"/>
      <c r="HIA378" s="1"/>
      <c r="HIB378" s="1"/>
      <c r="HIC378" s="1"/>
      <c r="HID378" s="1"/>
      <c r="HIE378" s="1"/>
      <c r="HIF378" s="1"/>
      <c r="HIG378" s="1"/>
      <c r="HIH378" s="1"/>
      <c r="HII378" s="1"/>
      <c r="HIJ378" s="1"/>
      <c r="HIK378" s="1"/>
      <c r="HIL378" s="1"/>
      <c r="HIM378" s="1"/>
      <c r="HIN378" s="1"/>
      <c r="HIO378" s="1"/>
      <c r="HIP378" s="1"/>
      <c r="HIQ378" s="1"/>
      <c r="HIR378" s="1"/>
      <c r="HIS378" s="1"/>
      <c r="HIT378" s="1"/>
      <c r="HIU378" s="1"/>
      <c r="HIV378" s="1"/>
      <c r="HIW378" s="1"/>
      <c r="HIX378" s="1"/>
      <c r="HIY378" s="1"/>
      <c r="HIZ378" s="1"/>
      <c r="HJA378" s="1"/>
      <c r="HJB378" s="1"/>
      <c r="HJC378" s="1"/>
      <c r="HJD378" s="1"/>
      <c r="HJE378" s="1"/>
      <c r="HJF378" s="1"/>
      <c r="HJG378" s="1"/>
      <c r="HJH378" s="1"/>
      <c r="HJI378" s="1"/>
      <c r="HJJ378" s="1"/>
      <c r="HJK378" s="1"/>
      <c r="HJL378" s="1"/>
      <c r="HJM378" s="1"/>
      <c r="HJN378" s="1"/>
      <c r="HJO378" s="1"/>
      <c r="HJP378" s="1"/>
      <c r="HJQ378" s="1"/>
      <c r="HJR378" s="1"/>
      <c r="HJS378" s="1"/>
      <c r="HJT378" s="1"/>
      <c r="HJU378" s="1"/>
      <c r="HJV378" s="1"/>
      <c r="HJW378" s="1"/>
      <c r="HJX378" s="1"/>
      <c r="HJY378" s="1"/>
      <c r="HJZ378" s="1"/>
      <c r="HKA378" s="1"/>
      <c r="HKB378" s="1"/>
      <c r="HKC378" s="1"/>
      <c r="HKD378" s="1"/>
      <c r="HKE378" s="1"/>
      <c r="HKF378" s="1"/>
      <c r="HKG378" s="1"/>
      <c r="HKH378" s="1"/>
      <c r="HKI378" s="1"/>
      <c r="HKJ378" s="1"/>
      <c r="HKK378" s="1"/>
      <c r="HKL378" s="1"/>
      <c r="HKM378" s="1"/>
      <c r="HKN378" s="1"/>
      <c r="HKO378" s="1"/>
      <c r="HKP378" s="1"/>
      <c r="HKQ378" s="1"/>
      <c r="HKR378" s="1"/>
      <c r="HKS378" s="1"/>
      <c r="HKT378" s="1"/>
      <c r="HKU378" s="1"/>
      <c r="HKV378" s="1"/>
      <c r="HKW378" s="1"/>
      <c r="HKX378" s="1"/>
      <c r="HKY378" s="1"/>
      <c r="HKZ378" s="1"/>
      <c r="HLA378" s="1"/>
      <c r="HLB378" s="1"/>
      <c r="HLC378" s="1"/>
      <c r="HLD378" s="1"/>
      <c r="HLE378" s="1"/>
      <c r="HLF378" s="1"/>
      <c r="HLG378" s="1"/>
      <c r="HLH378" s="1"/>
      <c r="HLI378" s="1"/>
      <c r="HLJ378" s="1"/>
      <c r="HLK378" s="1"/>
      <c r="HLL378" s="1"/>
      <c r="HLM378" s="1"/>
      <c r="HLN378" s="1"/>
      <c r="HLO378" s="1"/>
      <c r="HLP378" s="1"/>
      <c r="HLQ378" s="1"/>
      <c r="HLR378" s="1"/>
      <c r="HLS378" s="1"/>
      <c r="HLT378" s="1"/>
      <c r="HLU378" s="1"/>
      <c r="HLV378" s="1"/>
      <c r="HLW378" s="1"/>
      <c r="HLX378" s="1"/>
      <c r="HLY378" s="1"/>
      <c r="HLZ378" s="1"/>
      <c r="HMA378" s="1"/>
      <c r="HMB378" s="1"/>
      <c r="HMC378" s="1"/>
      <c r="HMD378" s="1"/>
      <c r="HME378" s="1"/>
      <c r="HMF378" s="1"/>
      <c r="HMG378" s="1"/>
      <c r="HMH378" s="1"/>
      <c r="HMI378" s="1"/>
      <c r="HMJ378" s="1"/>
      <c r="HMK378" s="1"/>
      <c r="HML378" s="1"/>
      <c r="HMM378" s="1"/>
      <c r="HMN378" s="1"/>
      <c r="HMO378" s="1"/>
      <c r="HMP378" s="1"/>
      <c r="HMQ378" s="1"/>
      <c r="HMR378" s="1"/>
      <c r="HMS378" s="1"/>
      <c r="HMT378" s="1"/>
      <c r="HMU378" s="1"/>
      <c r="HMV378" s="1"/>
      <c r="HMW378" s="1"/>
      <c r="HMX378" s="1"/>
      <c r="HMY378" s="1"/>
      <c r="HMZ378" s="1"/>
      <c r="HNA378" s="1"/>
      <c r="HNB378" s="1"/>
      <c r="HNC378" s="1"/>
      <c r="HND378" s="1"/>
      <c r="HNE378" s="1"/>
      <c r="HNF378" s="1"/>
      <c r="HNG378" s="1"/>
      <c r="HNH378" s="1"/>
      <c r="HNI378" s="1"/>
      <c r="HNJ378" s="1"/>
      <c r="HNK378" s="1"/>
      <c r="HNL378" s="1"/>
      <c r="HNM378" s="1"/>
      <c r="HNN378" s="1"/>
      <c r="HNO378" s="1"/>
      <c r="HNP378" s="1"/>
      <c r="HNQ378" s="1"/>
      <c r="HNR378" s="1"/>
      <c r="HNS378" s="1"/>
      <c r="HNT378" s="1"/>
      <c r="HNU378" s="1"/>
      <c r="HNV378" s="1"/>
      <c r="HNW378" s="1"/>
      <c r="HNX378" s="1"/>
      <c r="HNY378" s="1"/>
      <c r="HNZ378" s="1"/>
      <c r="HOA378" s="1"/>
      <c r="HOB378" s="1"/>
      <c r="HOC378" s="1"/>
      <c r="HOD378" s="1"/>
      <c r="HOE378" s="1"/>
      <c r="HOF378" s="1"/>
      <c r="HOG378" s="1"/>
      <c r="HOH378" s="1"/>
      <c r="HOI378" s="1"/>
      <c r="HOJ378" s="1"/>
      <c r="HOK378" s="1"/>
      <c r="HOL378" s="1"/>
      <c r="HOM378" s="1"/>
      <c r="HON378" s="1"/>
      <c r="HOO378" s="1"/>
      <c r="HOP378" s="1"/>
      <c r="HOQ378" s="1"/>
      <c r="HOR378" s="1"/>
      <c r="HOS378" s="1"/>
      <c r="HOT378" s="1"/>
      <c r="HOU378" s="1"/>
      <c r="HOV378" s="1"/>
      <c r="HOW378" s="1"/>
      <c r="HOX378" s="1"/>
      <c r="HOY378" s="1"/>
      <c r="HOZ378" s="1"/>
      <c r="HPA378" s="1"/>
      <c r="HPB378" s="1"/>
      <c r="HPC378" s="1"/>
      <c r="HPD378" s="1"/>
      <c r="HPE378" s="1"/>
      <c r="HPF378" s="1"/>
      <c r="HPG378" s="1"/>
      <c r="HPH378" s="1"/>
      <c r="HPI378" s="1"/>
      <c r="HPJ378" s="1"/>
      <c r="HPK378" s="1"/>
      <c r="HPL378" s="1"/>
      <c r="HPM378" s="1"/>
      <c r="HPN378" s="1"/>
      <c r="HPO378" s="1"/>
      <c r="HPP378" s="1"/>
      <c r="HPQ378" s="1"/>
      <c r="HPR378" s="1"/>
      <c r="HPS378" s="1"/>
      <c r="HPT378" s="1"/>
      <c r="HPU378" s="1"/>
      <c r="HPV378" s="1"/>
      <c r="HPW378" s="1"/>
      <c r="HPX378" s="1"/>
      <c r="HPY378" s="1"/>
      <c r="HPZ378" s="1"/>
      <c r="HQA378" s="1"/>
      <c r="HQB378" s="1"/>
      <c r="HQC378" s="1"/>
      <c r="HQD378" s="1"/>
      <c r="HQE378" s="1"/>
      <c r="HQF378" s="1"/>
      <c r="HQG378" s="1"/>
      <c r="HQH378" s="1"/>
      <c r="HQI378" s="1"/>
      <c r="HQJ378" s="1"/>
      <c r="HQK378" s="1"/>
      <c r="HQL378" s="1"/>
      <c r="HQM378" s="1"/>
      <c r="HQN378" s="1"/>
      <c r="HQO378" s="1"/>
      <c r="HQP378" s="1"/>
      <c r="HQQ378" s="1"/>
      <c r="HQR378" s="1"/>
      <c r="HQS378" s="1"/>
      <c r="HQT378" s="1"/>
      <c r="HQU378" s="1"/>
      <c r="HQV378" s="1"/>
      <c r="HQW378" s="1"/>
      <c r="HQX378" s="1"/>
      <c r="HQY378" s="1"/>
      <c r="HQZ378" s="1"/>
      <c r="HRA378" s="1"/>
      <c r="HRB378" s="1"/>
      <c r="HRC378" s="1"/>
      <c r="HRD378" s="1"/>
      <c r="HRE378" s="1"/>
      <c r="HRF378" s="1"/>
      <c r="HRG378" s="1"/>
      <c r="HRH378" s="1"/>
      <c r="HRI378" s="1"/>
      <c r="HRJ378" s="1"/>
      <c r="HRK378" s="1"/>
      <c r="HRL378" s="1"/>
      <c r="HRM378" s="1"/>
      <c r="HRN378" s="1"/>
      <c r="HRO378" s="1"/>
      <c r="HRP378" s="1"/>
      <c r="HRQ378" s="1"/>
      <c r="HRR378" s="1"/>
      <c r="HRS378" s="1"/>
      <c r="HRT378" s="1"/>
      <c r="HRU378" s="1"/>
      <c r="HRV378" s="1"/>
      <c r="HRW378" s="1"/>
      <c r="HRX378" s="1"/>
      <c r="HRY378" s="1"/>
      <c r="HRZ378" s="1"/>
      <c r="HSA378" s="1"/>
      <c r="HSB378" s="1"/>
      <c r="HSC378" s="1"/>
      <c r="HSD378" s="1"/>
      <c r="HSE378" s="1"/>
      <c r="HSF378" s="1"/>
      <c r="HSG378" s="1"/>
      <c r="HSH378" s="1"/>
      <c r="HSI378" s="1"/>
      <c r="HSJ378" s="1"/>
      <c r="HSK378" s="1"/>
      <c r="HSL378" s="1"/>
      <c r="HSM378" s="1"/>
      <c r="HSN378" s="1"/>
      <c r="HSO378" s="1"/>
      <c r="HSP378" s="1"/>
      <c r="HSQ378" s="1"/>
      <c r="HSR378" s="1"/>
      <c r="HSS378" s="1"/>
      <c r="HST378" s="1"/>
      <c r="HSU378" s="1"/>
      <c r="HSV378" s="1"/>
      <c r="HSW378" s="1"/>
      <c r="HSX378" s="1"/>
      <c r="HSY378" s="1"/>
      <c r="HSZ378" s="1"/>
      <c r="HTA378" s="1"/>
      <c r="HTB378" s="1"/>
      <c r="HTC378" s="1"/>
      <c r="HTD378" s="1"/>
      <c r="HTE378" s="1"/>
      <c r="HTF378" s="1"/>
      <c r="HTG378" s="1"/>
      <c r="HTH378" s="1"/>
      <c r="HTI378" s="1"/>
      <c r="HTJ378" s="1"/>
      <c r="HTK378" s="1"/>
      <c r="HTL378" s="1"/>
      <c r="HTM378" s="1"/>
      <c r="HTN378" s="1"/>
      <c r="HTO378" s="1"/>
      <c r="HTP378" s="1"/>
      <c r="HTQ378" s="1"/>
      <c r="HTR378" s="1"/>
      <c r="HTS378" s="1"/>
      <c r="HTT378" s="1"/>
      <c r="HTU378" s="1"/>
      <c r="HTV378" s="1"/>
      <c r="HTW378" s="1"/>
      <c r="HTX378" s="1"/>
      <c r="HTY378" s="1"/>
      <c r="HTZ378" s="1"/>
      <c r="HUA378" s="1"/>
      <c r="HUB378" s="1"/>
      <c r="HUC378" s="1"/>
      <c r="HUD378" s="1"/>
      <c r="HUE378" s="1"/>
      <c r="HUF378" s="1"/>
      <c r="HUG378" s="1"/>
      <c r="HUH378" s="1"/>
      <c r="HUI378" s="1"/>
      <c r="HUJ378" s="1"/>
      <c r="HUK378" s="1"/>
      <c r="HUL378" s="1"/>
      <c r="HUM378" s="1"/>
      <c r="HUN378" s="1"/>
      <c r="HUO378" s="1"/>
      <c r="HUP378" s="1"/>
      <c r="HUQ378" s="1"/>
      <c r="HUR378" s="1"/>
      <c r="HUS378" s="1"/>
      <c r="HUT378" s="1"/>
      <c r="HUU378" s="1"/>
      <c r="HUV378" s="1"/>
      <c r="HUW378" s="1"/>
      <c r="HUX378" s="1"/>
      <c r="HUY378" s="1"/>
      <c r="HUZ378" s="1"/>
      <c r="HVA378" s="1"/>
      <c r="HVB378" s="1"/>
      <c r="HVC378" s="1"/>
      <c r="HVD378" s="1"/>
      <c r="HVE378" s="1"/>
      <c r="HVF378" s="1"/>
      <c r="HVG378" s="1"/>
      <c r="HVH378" s="1"/>
      <c r="HVI378" s="1"/>
      <c r="HVJ378" s="1"/>
      <c r="HVK378" s="1"/>
      <c r="HVL378" s="1"/>
      <c r="HVM378" s="1"/>
      <c r="HVN378" s="1"/>
      <c r="HVO378" s="1"/>
      <c r="HVP378" s="1"/>
      <c r="HVQ378" s="1"/>
      <c r="HVR378" s="1"/>
      <c r="HVS378" s="1"/>
      <c r="HVT378" s="1"/>
      <c r="HVU378" s="1"/>
      <c r="HVV378" s="1"/>
      <c r="HVW378" s="1"/>
      <c r="HVX378" s="1"/>
      <c r="HVY378" s="1"/>
      <c r="HVZ378" s="1"/>
      <c r="HWA378" s="1"/>
      <c r="HWB378" s="1"/>
      <c r="HWC378" s="1"/>
      <c r="HWD378" s="1"/>
      <c r="HWE378" s="1"/>
      <c r="HWF378" s="1"/>
      <c r="HWG378" s="1"/>
      <c r="HWH378" s="1"/>
      <c r="HWI378" s="1"/>
      <c r="HWJ378" s="1"/>
      <c r="HWK378" s="1"/>
      <c r="HWL378" s="1"/>
      <c r="HWM378" s="1"/>
      <c r="HWN378" s="1"/>
      <c r="HWO378" s="1"/>
      <c r="HWP378" s="1"/>
      <c r="HWQ378" s="1"/>
      <c r="HWR378" s="1"/>
      <c r="HWS378" s="1"/>
      <c r="HWT378" s="1"/>
      <c r="HWU378" s="1"/>
      <c r="HWV378" s="1"/>
      <c r="HWW378" s="1"/>
      <c r="HWX378" s="1"/>
      <c r="HWY378" s="1"/>
      <c r="HWZ378" s="1"/>
      <c r="HXA378" s="1"/>
      <c r="HXB378" s="1"/>
      <c r="HXC378" s="1"/>
      <c r="HXD378" s="1"/>
      <c r="HXE378" s="1"/>
      <c r="HXF378" s="1"/>
      <c r="HXG378" s="1"/>
      <c r="HXH378" s="1"/>
      <c r="HXI378" s="1"/>
      <c r="HXJ378" s="1"/>
      <c r="HXK378" s="1"/>
      <c r="HXL378" s="1"/>
      <c r="HXM378" s="1"/>
      <c r="HXN378" s="1"/>
      <c r="HXO378" s="1"/>
      <c r="HXP378" s="1"/>
      <c r="HXQ378" s="1"/>
      <c r="HXR378" s="1"/>
      <c r="HXS378" s="1"/>
      <c r="HXT378" s="1"/>
      <c r="HXU378" s="1"/>
      <c r="HXV378" s="1"/>
      <c r="HXW378" s="1"/>
      <c r="HXX378" s="1"/>
      <c r="HXY378" s="1"/>
      <c r="HXZ378" s="1"/>
      <c r="HYA378" s="1"/>
      <c r="HYB378" s="1"/>
      <c r="HYC378" s="1"/>
      <c r="HYD378" s="1"/>
      <c r="HYE378" s="1"/>
      <c r="HYF378" s="1"/>
      <c r="HYG378" s="1"/>
      <c r="HYH378" s="1"/>
      <c r="HYI378" s="1"/>
      <c r="HYJ378" s="1"/>
      <c r="HYK378" s="1"/>
      <c r="HYL378" s="1"/>
      <c r="HYM378" s="1"/>
      <c r="HYN378" s="1"/>
      <c r="HYO378" s="1"/>
      <c r="HYP378" s="1"/>
      <c r="HYQ378" s="1"/>
      <c r="HYR378" s="1"/>
      <c r="HYS378" s="1"/>
      <c r="HYT378" s="1"/>
      <c r="HYU378" s="1"/>
      <c r="HYV378" s="1"/>
      <c r="HYW378" s="1"/>
      <c r="HYX378" s="1"/>
      <c r="HYY378" s="1"/>
      <c r="HYZ378" s="1"/>
      <c r="HZA378" s="1"/>
      <c r="HZB378" s="1"/>
      <c r="HZC378" s="1"/>
      <c r="HZD378" s="1"/>
      <c r="HZE378" s="1"/>
      <c r="HZF378" s="1"/>
      <c r="HZG378" s="1"/>
      <c r="HZH378" s="1"/>
      <c r="HZI378" s="1"/>
      <c r="HZJ378" s="1"/>
      <c r="HZK378" s="1"/>
      <c r="HZL378" s="1"/>
      <c r="HZM378" s="1"/>
      <c r="HZN378" s="1"/>
      <c r="HZO378" s="1"/>
      <c r="HZP378" s="1"/>
      <c r="HZQ378" s="1"/>
      <c r="HZR378" s="1"/>
      <c r="HZS378" s="1"/>
      <c r="HZT378" s="1"/>
      <c r="HZU378" s="1"/>
      <c r="HZV378" s="1"/>
      <c r="HZW378" s="1"/>
      <c r="HZX378" s="1"/>
      <c r="HZY378" s="1"/>
      <c r="HZZ378" s="1"/>
      <c r="IAA378" s="1"/>
      <c r="IAB378" s="1"/>
      <c r="IAC378" s="1"/>
      <c r="IAD378" s="1"/>
      <c r="IAE378" s="1"/>
      <c r="IAF378" s="1"/>
      <c r="IAG378" s="1"/>
      <c r="IAH378" s="1"/>
      <c r="IAI378" s="1"/>
      <c r="IAJ378" s="1"/>
      <c r="IAK378" s="1"/>
      <c r="IAL378" s="1"/>
      <c r="IAM378" s="1"/>
      <c r="IAN378" s="1"/>
      <c r="IAO378" s="1"/>
      <c r="IAP378" s="1"/>
      <c r="IAQ378" s="1"/>
      <c r="IAR378" s="1"/>
      <c r="IAS378" s="1"/>
      <c r="IAT378" s="1"/>
      <c r="IAU378" s="1"/>
      <c r="IAV378" s="1"/>
      <c r="IAW378" s="1"/>
      <c r="IAX378" s="1"/>
      <c r="IAY378" s="1"/>
      <c r="IAZ378" s="1"/>
      <c r="IBA378" s="1"/>
      <c r="IBB378" s="1"/>
      <c r="IBC378" s="1"/>
      <c r="IBD378" s="1"/>
      <c r="IBE378" s="1"/>
      <c r="IBF378" s="1"/>
      <c r="IBG378" s="1"/>
      <c r="IBH378" s="1"/>
      <c r="IBI378" s="1"/>
      <c r="IBJ378" s="1"/>
      <c r="IBK378" s="1"/>
      <c r="IBL378" s="1"/>
      <c r="IBM378" s="1"/>
      <c r="IBN378" s="1"/>
      <c r="IBO378" s="1"/>
      <c r="IBP378" s="1"/>
      <c r="IBQ378" s="1"/>
      <c r="IBR378" s="1"/>
      <c r="IBS378" s="1"/>
      <c r="IBT378" s="1"/>
      <c r="IBU378" s="1"/>
      <c r="IBV378" s="1"/>
      <c r="IBW378" s="1"/>
      <c r="IBX378" s="1"/>
      <c r="IBY378" s="1"/>
      <c r="IBZ378" s="1"/>
      <c r="ICA378" s="1"/>
      <c r="ICB378" s="1"/>
      <c r="ICC378" s="1"/>
      <c r="ICD378" s="1"/>
      <c r="ICE378" s="1"/>
      <c r="ICF378" s="1"/>
      <c r="ICG378" s="1"/>
      <c r="ICH378" s="1"/>
      <c r="ICI378" s="1"/>
      <c r="ICJ378" s="1"/>
      <c r="ICK378" s="1"/>
      <c r="ICL378" s="1"/>
      <c r="ICM378" s="1"/>
      <c r="ICN378" s="1"/>
      <c r="ICO378" s="1"/>
      <c r="ICP378" s="1"/>
      <c r="ICQ378" s="1"/>
      <c r="ICR378" s="1"/>
      <c r="ICS378" s="1"/>
      <c r="ICT378" s="1"/>
      <c r="ICU378" s="1"/>
      <c r="ICV378" s="1"/>
      <c r="ICW378" s="1"/>
      <c r="ICX378" s="1"/>
      <c r="ICY378" s="1"/>
      <c r="ICZ378" s="1"/>
      <c r="IDA378" s="1"/>
      <c r="IDB378" s="1"/>
      <c r="IDC378" s="1"/>
      <c r="IDD378" s="1"/>
      <c r="IDE378" s="1"/>
      <c r="IDF378" s="1"/>
      <c r="IDG378" s="1"/>
      <c r="IDH378" s="1"/>
      <c r="IDI378" s="1"/>
      <c r="IDJ378" s="1"/>
      <c r="IDK378" s="1"/>
      <c r="IDL378" s="1"/>
      <c r="IDM378" s="1"/>
      <c r="IDN378" s="1"/>
      <c r="IDO378" s="1"/>
      <c r="IDP378" s="1"/>
      <c r="IDQ378" s="1"/>
      <c r="IDR378" s="1"/>
      <c r="IDS378" s="1"/>
      <c r="IDT378" s="1"/>
      <c r="IDU378" s="1"/>
      <c r="IDV378" s="1"/>
      <c r="IDW378" s="1"/>
      <c r="IDX378" s="1"/>
      <c r="IDY378" s="1"/>
      <c r="IDZ378" s="1"/>
      <c r="IEA378" s="1"/>
      <c r="IEB378" s="1"/>
      <c r="IEC378" s="1"/>
      <c r="IED378" s="1"/>
      <c r="IEE378" s="1"/>
      <c r="IEF378" s="1"/>
      <c r="IEG378" s="1"/>
      <c r="IEH378" s="1"/>
      <c r="IEI378" s="1"/>
      <c r="IEJ378" s="1"/>
      <c r="IEK378" s="1"/>
      <c r="IEL378" s="1"/>
      <c r="IEM378" s="1"/>
      <c r="IEN378" s="1"/>
      <c r="IEO378" s="1"/>
      <c r="IEP378" s="1"/>
      <c r="IEQ378" s="1"/>
      <c r="IER378" s="1"/>
      <c r="IES378" s="1"/>
      <c r="IET378" s="1"/>
      <c r="IEU378" s="1"/>
      <c r="IEV378" s="1"/>
      <c r="IEW378" s="1"/>
      <c r="IEX378" s="1"/>
      <c r="IEY378" s="1"/>
      <c r="IEZ378" s="1"/>
      <c r="IFA378" s="1"/>
      <c r="IFB378" s="1"/>
      <c r="IFC378" s="1"/>
      <c r="IFD378" s="1"/>
      <c r="IFE378" s="1"/>
      <c r="IFF378" s="1"/>
      <c r="IFG378" s="1"/>
      <c r="IFH378" s="1"/>
      <c r="IFI378" s="1"/>
      <c r="IFJ378" s="1"/>
      <c r="IFK378" s="1"/>
      <c r="IFL378" s="1"/>
      <c r="IFM378" s="1"/>
      <c r="IFN378" s="1"/>
      <c r="IFO378" s="1"/>
      <c r="IFP378" s="1"/>
      <c r="IFQ378" s="1"/>
      <c r="IFR378" s="1"/>
      <c r="IFS378" s="1"/>
      <c r="IFT378" s="1"/>
      <c r="IFU378" s="1"/>
      <c r="IFV378" s="1"/>
      <c r="IFW378" s="1"/>
      <c r="IFX378" s="1"/>
      <c r="IFY378" s="1"/>
      <c r="IFZ378" s="1"/>
      <c r="IGA378" s="1"/>
      <c r="IGB378" s="1"/>
      <c r="IGC378" s="1"/>
      <c r="IGD378" s="1"/>
      <c r="IGE378" s="1"/>
      <c r="IGF378" s="1"/>
      <c r="IGG378" s="1"/>
      <c r="IGH378" s="1"/>
      <c r="IGI378" s="1"/>
      <c r="IGJ378" s="1"/>
      <c r="IGK378" s="1"/>
      <c r="IGL378" s="1"/>
      <c r="IGM378" s="1"/>
      <c r="IGN378" s="1"/>
      <c r="IGO378" s="1"/>
      <c r="IGP378" s="1"/>
      <c r="IGQ378" s="1"/>
      <c r="IGR378" s="1"/>
      <c r="IGS378" s="1"/>
      <c r="IGT378" s="1"/>
      <c r="IGU378" s="1"/>
      <c r="IGV378" s="1"/>
      <c r="IGW378" s="1"/>
      <c r="IGX378" s="1"/>
      <c r="IGY378" s="1"/>
      <c r="IGZ378" s="1"/>
      <c r="IHA378" s="1"/>
      <c r="IHB378" s="1"/>
      <c r="IHC378" s="1"/>
      <c r="IHD378" s="1"/>
      <c r="IHE378" s="1"/>
      <c r="IHF378" s="1"/>
      <c r="IHG378" s="1"/>
      <c r="IHH378" s="1"/>
      <c r="IHI378" s="1"/>
      <c r="IHJ378" s="1"/>
      <c r="IHK378" s="1"/>
      <c r="IHL378" s="1"/>
      <c r="IHM378" s="1"/>
      <c r="IHN378" s="1"/>
      <c r="IHO378" s="1"/>
      <c r="IHP378" s="1"/>
      <c r="IHQ378" s="1"/>
      <c r="IHR378" s="1"/>
      <c r="IHS378" s="1"/>
      <c r="IHT378" s="1"/>
      <c r="IHU378" s="1"/>
      <c r="IHV378" s="1"/>
      <c r="IHW378" s="1"/>
      <c r="IHX378" s="1"/>
      <c r="IHY378" s="1"/>
      <c r="IHZ378" s="1"/>
      <c r="IIA378" s="1"/>
      <c r="IIB378" s="1"/>
      <c r="IIC378" s="1"/>
      <c r="IID378" s="1"/>
      <c r="IIE378" s="1"/>
      <c r="IIF378" s="1"/>
      <c r="IIG378" s="1"/>
      <c r="IIH378" s="1"/>
      <c r="III378" s="1"/>
      <c r="IIJ378" s="1"/>
      <c r="IIK378" s="1"/>
      <c r="IIL378" s="1"/>
      <c r="IIM378" s="1"/>
      <c r="IIN378" s="1"/>
      <c r="IIO378" s="1"/>
      <c r="IIP378" s="1"/>
      <c r="IIQ378" s="1"/>
      <c r="IIR378" s="1"/>
      <c r="IIS378" s="1"/>
      <c r="IIT378" s="1"/>
      <c r="IIU378" s="1"/>
      <c r="IIV378" s="1"/>
      <c r="IIW378" s="1"/>
      <c r="IIX378" s="1"/>
      <c r="IIY378" s="1"/>
      <c r="IIZ378" s="1"/>
      <c r="IJA378" s="1"/>
      <c r="IJB378" s="1"/>
      <c r="IJC378" s="1"/>
      <c r="IJD378" s="1"/>
      <c r="IJE378" s="1"/>
      <c r="IJF378" s="1"/>
      <c r="IJG378" s="1"/>
      <c r="IJH378" s="1"/>
      <c r="IJI378" s="1"/>
      <c r="IJJ378" s="1"/>
      <c r="IJK378" s="1"/>
      <c r="IJL378" s="1"/>
      <c r="IJM378" s="1"/>
      <c r="IJN378" s="1"/>
      <c r="IJO378" s="1"/>
      <c r="IJP378" s="1"/>
      <c r="IJQ378" s="1"/>
      <c r="IJR378" s="1"/>
      <c r="IJS378" s="1"/>
      <c r="IJT378" s="1"/>
      <c r="IJU378" s="1"/>
      <c r="IJV378" s="1"/>
      <c r="IJW378" s="1"/>
      <c r="IJX378" s="1"/>
      <c r="IJY378" s="1"/>
      <c r="IJZ378" s="1"/>
      <c r="IKA378" s="1"/>
      <c r="IKB378" s="1"/>
      <c r="IKC378" s="1"/>
      <c r="IKD378" s="1"/>
      <c r="IKE378" s="1"/>
      <c r="IKF378" s="1"/>
      <c r="IKG378" s="1"/>
      <c r="IKH378" s="1"/>
      <c r="IKI378" s="1"/>
      <c r="IKJ378" s="1"/>
      <c r="IKK378" s="1"/>
      <c r="IKL378" s="1"/>
      <c r="IKM378" s="1"/>
      <c r="IKN378" s="1"/>
      <c r="IKO378" s="1"/>
      <c r="IKP378" s="1"/>
      <c r="IKQ378" s="1"/>
      <c r="IKR378" s="1"/>
      <c r="IKS378" s="1"/>
      <c r="IKT378" s="1"/>
      <c r="IKU378" s="1"/>
      <c r="IKV378" s="1"/>
      <c r="IKW378" s="1"/>
      <c r="IKX378" s="1"/>
      <c r="IKY378" s="1"/>
      <c r="IKZ378" s="1"/>
      <c r="ILA378" s="1"/>
      <c r="ILB378" s="1"/>
      <c r="ILC378" s="1"/>
      <c r="ILD378" s="1"/>
      <c r="ILE378" s="1"/>
      <c r="ILF378" s="1"/>
      <c r="ILG378" s="1"/>
      <c r="ILH378" s="1"/>
      <c r="ILI378" s="1"/>
      <c r="ILJ378" s="1"/>
      <c r="ILK378" s="1"/>
      <c r="ILL378" s="1"/>
      <c r="ILM378" s="1"/>
      <c r="ILN378" s="1"/>
      <c r="ILO378" s="1"/>
      <c r="ILP378" s="1"/>
      <c r="ILQ378" s="1"/>
      <c r="ILR378" s="1"/>
      <c r="ILS378" s="1"/>
      <c r="ILT378" s="1"/>
      <c r="ILU378" s="1"/>
      <c r="ILV378" s="1"/>
      <c r="ILW378" s="1"/>
      <c r="ILX378" s="1"/>
      <c r="ILY378" s="1"/>
      <c r="ILZ378" s="1"/>
      <c r="IMA378" s="1"/>
      <c r="IMB378" s="1"/>
      <c r="IMC378" s="1"/>
      <c r="IMD378" s="1"/>
      <c r="IME378" s="1"/>
      <c r="IMF378" s="1"/>
      <c r="IMG378" s="1"/>
      <c r="IMH378" s="1"/>
      <c r="IMI378" s="1"/>
      <c r="IMJ378" s="1"/>
      <c r="IMK378" s="1"/>
      <c r="IML378" s="1"/>
      <c r="IMM378" s="1"/>
      <c r="IMN378" s="1"/>
      <c r="IMO378" s="1"/>
      <c r="IMP378" s="1"/>
      <c r="IMQ378" s="1"/>
      <c r="IMR378" s="1"/>
      <c r="IMS378" s="1"/>
      <c r="IMT378" s="1"/>
      <c r="IMU378" s="1"/>
      <c r="IMV378" s="1"/>
      <c r="IMW378" s="1"/>
      <c r="IMX378" s="1"/>
      <c r="IMY378" s="1"/>
      <c r="IMZ378" s="1"/>
      <c r="INA378" s="1"/>
      <c r="INB378" s="1"/>
      <c r="INC378" s="1"/>
      <c r="IND378" s="1"/>
      <c r="INE378" s="1"/>
      <c r="INF378" s="1"/>
      <c r="ING378" s="1"/>
      <c r="INH378" s="1"/>
      <c r="INI378" s="1"/>
      <c r="INJ378" s="1"/>
      <c r="INK378" s="1"/>
      <c r="INL378" s="1"/>
      <c r="INM378" s="1"/>
      <c r="INN378" s="1"/>
      <c r="INO378" s="1"/>
      <c r="INP378" s="1"/>
      <c r="INQ378" s="1"/>
      <c r="INR378" s="1"/>
      <c r="INS378" s="1"/>
      <c r="INT378" s="1"/>
      <c r="INU378" s="1"/>
      <c r="INV378" s="1"/>
      <c r="INW378" s="1"/>
      <c r="INX378" s="1"/>
      <c r="INY378" s="1"/>
      <c r="INZ378" s="1"/>
      <c r="IOA378" s="1"/>
      <c r="IOB378" s="1"/>
      <c r="IOC378" s="1"/>
      <c r="IOD378" s="1"/>
      <c r="IOE378" s="1"/>
      <c r="IOF378" s="1"/>
      <c r="IOG378" s="1"/>
      <c r="IOH378" s="1"/>
      <c r="IOI378" s="1"/>
      <c r="IOJ378" s="1"/>
      <c r="IOK378" s="1"/>
      <c r="IOL378" s="1"/>
      <c r="IOM378" s="1"/>
      <c r="ION378" s="1"/>
      <c r="IOO378" s="1"/>
      <c r="IOP378" s="1"/>
      <c r="IOQ378" s="1"/>
      <c r="IOR378" s="1"/>
      <c r="IOS378" s="1"/>
      <c r="IOT378" s="1"/>
      <c r="IOU378" s="1"/>
      <c r="IOV378" s="1"/>
      <c r="IOW378" s="1"/>
      <c r="IOX378" s="1"/>
      <c r="IOY378" s="1"/>
      <c r="IOZ378" s="1"/>
      <c r="IPA378" s="1"/>
      <c r="IPB378" s="1"/>
      <c r="IPC378" s="1"/>
      <c r="IPD378" s="1"/>
      <c r="IPE378" s="1"/>
      <c r="IPF378" s="1"/>
      <c r="IPG378" s="1"/>
      <c r="IPH378" s="1"/>
      <c r="IPI378" s="1"/>
      <c r="IPJ378" s="1"/>
      <c r="IPK378" s="1"/>
      <c r="IPL378" s="1"/>
      <c r="IPM378" s="1"/>
      <c r="IPN378" s="1"/>
      <c r="IPO378" s="1"/>
      <c r="IPP378" s="1"/>
      <c r="IPQ378" s="1"/>
      <c r="IPR378" s="1"/>
      <c r="IPS378" s="1"/>
      <c r="IPT378" s="1"/>
      <c r="IPU378" s="1"/>
      <c r="IPV378" s="1"/>
      <c r="IPW378" s="1"/>
      <c r="IPX378" s="1"/>
      <c r="IPY378" s="1"/>
      <c r="IPZ378" s="1"/>
      <c r="IQA378" s="1"/>
      <c r="IQB378" s="1"/>
      <c r="IQC378" s="1"/>
      <c r="IQD378" s="1"/>
      <c r="IQE378" s="1"/>
      <c r="IQF378" s="1"/>
      <c r="IQG378" s="1"/>
      <c r="IQH378" s="1"/>
      <c r="IQI378" s="1"/>
      <c r="IQJ378" s="1"/>
      <c r="IQK378" s="1"/>
      <c r="IQL378" s="1"/>
      <c r="IQM378" s="1"/>
      <c r="IQN378" s="1"/>
      <c r="IQO378" s="1"/>
      <c r="IQP378" s="1"/>
      <c r="IQQ378" s="1"/>
      <c r="IQR378" s="1"/>
      <c r="IQS378" s="1"/>
      <c r="IQT378" s="1"/>
      <c r="IQU378" s="1"/>
      <c r="IQV378" s="1"/>
      <c r="IQW378" s="1"/>
      <c r="IQX378" s="1"/>
      <c r="IQY378" s="1"/>
      <c r="IQZ378" s="1"/>
      <c r="IRA378" s="1"/>
      <c r="IRB378" s="1"/>
      <c r="IRC378" s="1"/>
      <c r="IRD378" s="1"/>
      <c r="IRE378" s="1"/>
      <c r="IRF378" s="1"/>
      <c r="IRG378" s="1"/>
      <c r="IRH378" s="1"/>
      <c r="IRI378" s="1"/>
      <c r="IRJ378" s="1"/>
      <c r="IRK378" s="1"/>
      <c r="IRL378" s="1"/>
      <c r="IRM378" s="1"/>
      <c r="IRN378" s="1"/>
      <c r="IRO378" s="1"/>
      <c r="IRP378" s="1"/>
      <c r="IRQ378" s="1"/>
      <c r="IRR378" s="1"/>
      <c r="IRS378" s="1"/>
      <c r="IRT378" s="1"/>
      <c r="IRU378" s="1"/>
      <c r="IRV378" s="1"/>
      <c r="IRW378" s="1"/>
      <c r="IRX378" s="1"/>
      <c r="IRY378" s="1"/>
      <c r="IRZ378" s="1"/>
      <c r="ISA378" s="1"/>
      <c r="ISB378" s="1"/>
      <c r="ISC378" s="1"/>
      <c r="ISD378" s="1"/>
      <c r="ISE378" s="1"/>
      <c r="ISF378" s="1"/>
      <c r="ISG378" s="1"/>
      <c r="ISH378" s="1"/>
      <c r="ISI378" s="1"/>
      <c r="ISJ378" s="1"/>
      <c r="ISK378" s="1"/>
      <c r="ISL378" s="1"/>
      <c r="ISM378" s="1"/>
      <c r="ISN378" s="1"/>
      <c r="ISO378" s="1"/>
      <c r="ISP378" s="1"/>
      <c r="ISQ378" s="1"/>
      <c r="ISR378" s="1"/>
      <c r="ISS378" s="1"/>
      <c r="IST378" s="1"/>
      <c r="ISU378" s="1"/>
      <c r="ISV378" s="1"/>
      <c r="ISW378" s="1"/>
      <c r="ISX378" s="1"/>
      <c r="ISY378" s="1"/>
      <c r="ISZ378" s="1"/>
      <c r="ITA378" s="1"/>
      <c r="ITB378" s="1"/>
      <c r="ITC378" s="1"/>
      <c r="ITD378" s="1"/>
      <c r="ITE378" s="1"/>
      <c r="ITF378" s="1"/>
      <c r="ITG378" s="1"/>
      <c r="ITH378" s="1"/>
      <c r="ITI378" s="1"/>
      <c r="ITJ378" s="1"/>
      <c r="ITK378" s="1"/>
      <c r="ITL378" s="1"/>
      <c r="ITM378" s="1"/>
      <c r="ITN378" s="1"/>
      <c r="ITO378" s="1"/>
      <c r="ITP378" s="1"/>
      <c r="ITQ378" s="1"/>
      <c r="ITR378" s="1"/>
      <c r="ITS378" s="1"/>
      <c r="ITT378" s="1"/>
      <c r="ITU378" s="1"/>
      <c r="ITV378" s="1"/>
      <c r="ITW378" s="1"/>
      <c r="ITX378" s="1"/>
      <c r="ITY378" s="1"/>
      <c r="ITZ378" s="1"/>
      <c r="IUA378" s="1"/>
      <c r="IUB378" s="1"/>
      <c r="IUC378" s="1"/>
      <c r="IUD378" s="1"/>
      <c r="IUE378" s="1"/>
      <c r="IUF378" s="1"/>
      <c r="IUG378" s="1"/>
      <c r="IUH378" s="1"/>
      <c r="IUI378" s="1"/>
      <c r="IUJ378" s="1"/>
      <c r="IUK378" s="1"/>
      <c r="IUL378" s="1"/>
      <c r="IUM378" s="1"/>
      <c r="IUN378" s="1"/>
      <c r="IUO378" s="1"/>
      <c r="IUP378" s="1"/>
      <c r="IUQ378" s="1"/>
      <c r="IUR378" s="1"/>
      <c r="IUS378" s="1"/>
      <c r="IUT378" s="1"/>
      <c r="IUU378" s="1"/>
      <c r="IUV378" s="1"/>
      <c r="IUW378" s="1"/>
      <c r="IUX378" s="1"/>
      <c r="IUY378" s="1"/>
      <c r="IUZ378" s="1"/>
      <c r="IVA378" s="1"/>
      <c r="IVB378" s="1"/>
      <c r="IVC378" s="1"/>
      <c r="IVD378" s="1"/>
      <c r="IVE378" s="1"/>
      <c r="IVF378" s="1"/>
      <c r="IVG378" s="1"/>
      <c r="IVH378" s="1"/>
      <c r="IVI378" s="1"/>
      <c r="IVJ378" s="1"/>
      <c r="IVK378" s="1"/>
      <c r="IVL378" s="1"/>
      <c r="IVM378" s="1"/>
      <c r="IVN378" s="1"/>
      <c r="IVO378" s="1"/>
      <c r="IVP378" s="1"/>
      <c r="IVQ378" s="1"/>
      <c r="IVR378" s="1"/>
      <c r="IVS378" s="1"/>
      <c r="IVT378" s="1"/>
      <c r="IVU378" s="1"/>
      <c r="IVV378" s="1"/>
      <c r="IVW378" s="1"/>
      <c r="IVX378" s="1"/>
      <c r="IVY378" s="1"/>
      <c r="IVZ378" s="1"/>
      <c r="IWA378" s="1"/>
      <c r="IWB378" s="1"/>
      <c r="IWC378" s="1"/>
      <c r="IWD378" s="1"/>
      <c r="IWE378" s="1"/>
      <c r="IWF378" s="1"/>
      <c r="IWG378" s="1"/>
      <c r="IWH378" s="1"/>
      <c r="IWI378" s="1"/>
      <c r="IWJ378" s="1"/>
      <c r="IWK378" s="1"/>
      <c r="IWL378" s="1"/>
      <c r="IWM378" s="1"/>
      <c r="IWN378" s="1"/>
      <c r="IWO378" s="1"/>
      <c r="IWP378" s="1"/>
      <c r="IWQ378" s="1"/>
      <c r="IWR378" s="1"/>
      <c r="IWS378" s="1"/>
      <c r="IWT378" s="1"/>
      <c r="IWU378" s="1"/>
      <c r="IWV378" s="1"/>
      <c r="IWW378" s="1"/>
      <c r="IWX378" s="1"/>
      <c r="IWY378" s="1"/>
      <c r="IWZ378" s="1"/>
      <c r="IXA378" s="1"/>
      <c r="IXB378" s="1"/>
      <c r="IXC378" s="1"/>
      <c r="IXD378" s="1"/>
      <c r="IXE378" s="1"/>
      <c r="IXF378" s="1"/>
      <c r="IXG378" s="1"/>
      <c r="IXH378" s="1"/>
      <c r="IXI378" s="1"/>
      <c r="IXJ378" s="1"/>
      <c r="IXK378" s="1"/>
      <c r="IXL378" s="1"/>
      <c r="IXM378" s="1"/>
      <c r="IXN378" s="1"/>
      <c r="IXO378" s="1"/>
      <c r="IXP378" s="1"/>
      <c r="IXQ378" s="1"/>
      <c r="IXR378" s="1"/>
      <c r="IXS378" s="1"/>
      <c r="IXT378" s="1"/>
      <c r="IXU378" s="1"/>
      <c r="IXV378" s="1"/>
      <c r="IXW378" s="1"/>
      <c r="IXX378" s="1"/>
      <c r="IXY378" s="1"/>
      <c r="IXZ378" s="1"/>
      <c r="IYA378" s="1"/>
      <c r="IYB378" s="1"/>
      <c r="IYC378" s="1"/>
      <c r="IYD378" s="1"/>
      <c r="IYE378" s="1"/>
      <c r="IYF378" s="1"/>
      <c r="IYG378" s="1"/>
      <c r="IYH378" s="1"/>
      <c r="IYI378" s="1"/>
      <c r="IYJ378" s="1"/>
      <c r="IYK378" s="1"/>
      <c r="IYL378" s="1"/>
      <c r="IYM378" s="1"/>
      <c r="IYN378" s="1"/>
      <c r="IYO378" s="1"/>
      <c r="IYP378" s="1"/>
      <c r="IYQ378" s="1"/>
      <c r="IYR378" s="1"/>
      <c r="IYS378" s="1"/>
      <c r="IYT378" s="1"/>
      <c r="IYU378" s="1"/>
      <c r="IYV378" s="1"/>
      <c r="IYW378" s="1"/>
      <c r="IYX378" s="1"/>
      <c r="IYY378" s="1"/>
      <c r="IYZ378" s="1"/>
      <c r="IZA378" s="1"/>
      <c r="IZB378" s="1"/>
      <c r="IZC378" s="1"/>
      <c r="IZD378" s="1"/>
      <c r="IZE378" s="1"/>
      <c r="IZF378" s="1"/>
      <c r="IZG378" s="1"/>
      <c r="IZH378" s="1"/>
      <c r="IZI378" s="1"/>
      <c r="IZJ378" s="1"/>
      <c r="IZK378" s="1"/>
      <c r="IZL378" s="1"/>
      <c r="IZM378" s="1"/>
      <c r="IZN378" s="1"/>
      <c r="IZO378" s="1"/>
      <c r="IZP378" s="1"/>
      <c r="IZQ378" s="1"/>
      <c r="IZR378" s="1"/>
      <c r="IZS378" s="1"/>
      <c r="IZT378" s="1"/>
      <c r="IZU378" s="1"/>
      <c r="IZV378" s="1"/>
      <c r="IZW378" s="1"/>
      <c r="IZX378" s="1"/>
      <c r="IZY378" s="1"/>
      <c r="IZZ378" s="1"/>
      <c r="JAA378" s="1"/>
      <c r="JAB378" s="1"/>
      <c r="JAC378" s="1"/>
      <c r="JAD378" s="1"/>
      <c r="JAE378" s="1"/>
      <c r="JAF378" s="1"/>
      <c r="JAG378" s="1"/>
      <c r="JAH378" s="1"/>
      <c r="JAI378" s="1"/>
      <c r="JAJ378" s="1"/>
      <c r="JAK378" s="1"/>
      <c r="JAL378" s="1"/>
      <c r="JAM378" s="1"/>
      <c r="JAN378" s="1"/>
      <c r="JAO378" s="1"/>
      <c r="JAP378" s="1"/>
      <c r="JAQ378" s="1"/>
      <c r="JAR378" s="1"/>
      <c r="JAS378" s="1"/>
      <c r="JAT378" s="1"/>
      <c r="JAU378" s="1"/>
      <c r="JAV378" s="1"/>
      <c r="JAW378" s="1"/>
      <c r="JAX378" s="1"/>
      <c r="JAY378" s="1"/>
      <c r="JAZ378" s="1"/>
      <c r="JBA378" s="1"/>
      <c r="JBB378" s="1"/>
      <c r="JBC378" s="1"/>
      <c r="JBD378" s="1"/>
      <c r="JBE378" s="1"/>
      <c r="JBF378" s="1"/>
      <c r="JBG378" s="1"/>
      <c r="JBH378" s="1"/>
      <c r="JBI378" s="1"/>
      <c r="JBJ378" s="1"/>
      <c r="JBK378" s="1"/>
      <c r="JBL378" s="1"/>
      <c r="JBM378" s="1"/>
      <c r="JBN378" s="1"/>
      <c r="JBO378" s="1"/>
      <c r="JBP378" s="1"/>
      <c r="JBQ378" s="1"/>
      <c r="JBR378" s="1"/>
      <c r="JBS378" s="1"/>
      <c r="JBT378" s="1"/>
      <c r="JBU378" s="1"/>
      <c r="JBV378" s="1"/>
      <c r="JBW378" s="1"/>
      <c r="JBX378" s="1"/>
      <c r="JBY378" s="1"/>
      <c r="JBZ378" s="1"/>
      <c r="JCA378" s="1"/>
      <c r="JCB378" s="1"/>
      <c r="JCC378" s="1"/>
      <c r="JCD378" s="1"/>
      <c r="JCE378" s="1"/>
      <c r="JCF378" s="1"/>
      <c r="JCG378" s="1"/>
      <c r="JCH378" s="1"/>
      <c r="JCI378" s="1"/>
      <c r="JCJ378" s="1"/>
      <c r="JCK378" s="1"/>
      <c r="JCL378" s="1"/>
      <c r="JCM378" s="1"/>
      <c r="JCN378" s="1"/>
      <c r="JCO378" s="1"/>
      <c r="JCP378" s="1"/>
      <c r="JCQ378" s="1"/>
      <c r="JCR378" s="1"/>
      <c r="JCS378" s="1"/>
      <c r="JCT378" s="1"/>
      <c r="JCU378" s="1"/>
      <c r="JCV378" s="1"/>
      <c r="JCW378" s="1"/>
      <c r="JCX378" s="1"/>
      <c r="JCY378" s="1"/>
      <c r="JCZ378" s="1"/>
      <c r="JDA378" s="1"/>
      <c r="JDB378" s="1"/>
      <c r="JDC378" s="1"/>
      <c r="JDD378" s="1"/>
      <c r="JDE378" s="1"/>
      <c r="JDF378" s="1"/>
      <c r="JDG378" s="1"/>
      <c r="JDH378" s="1"/>
      <c r="JDI378" s="1"/>
      <c r="JDJ378" s="1"/>
      <c r="JDK378" s="1"/>
      <c r="JDL378" s="1"/>
      <c r="JDM378" s="1"/>
      <c r="JDN378" s="1"/>
      <c r="JDO378" s="1"/>
      <c r="JDP378" s="1"/>
      <c r="JDQ378" s="1"/>
      <c r="JDR378" s="1"/>
      <c r="JDS378" s="1"/>
      <c r="JDT378" s="1"/>
      <c r="JDU378" s="1"/>
      <c r="JDV378" s="1"/>
      <c r="JDW378" s="1"/>
      <c r="JDX378" s="1"/>
      <c r="JDY378" s="1"/>
      <c r="JDZ378" s="1"/>
      <c r="JEA378" s="1"/>
      <c r="JEB378" s="1"/>
      <c r="JEC378" s="1"/>
      <c r="JED378" s="1"/>
      <c r="JEE378" s="1"/>
      <c r="JEF378" s="1"/>
      <c r="JEG378" s="1"/>
      <c r="JEH378" s="1"/>
      <c r="JEI378" s="1"/>
      <c r="JEJ378" s="1"/>
      <c r="JEK378" s="1"/>
      <c r="JEL378" s="1"/>
      <c r="JEM378" s="1"/>
      <c r="JEN378" s="1"/>
      <c r="JEO378" s="1"/>
      <c r="JEP378" s="1"/>
      <c r="JEQ378" s="1"/>
      <c r="JER378" s="1"/>
      <c r="JES378" s="1"/>
      <c r="JET378" s="1"/>
      <c r="JEU378" s="1"/>
      <c r="JEV378" s="1"/>
      <c r="JEW378" s="1"/>
      <c r="JEX378" s="1"/>
      <c r="JEY378" s="1"/>
      <c r="JEZ378" s="1"/>
      <c r="JFA378" s="1"/>
      <c r="JFB378" s="1"/>
      <c r="JFC378" s="1"/>
      <c r="JFD378" s="1"/>
      <c r="JFE378" s="1"/>
      <c r="JFF378" s="1"/>
      <c r="JFG378" s="1"/>
      <c r="JFH378" s="1"/>
      <c r="JFI378" s="1"/>
      <c r="JFJ378" s="1"/>
      <c r="JFK378" s="1"/>
      <c r="JFL378" s="1"/>
      <c r="JFM378" s="1"/>
      <c r="JFN378" s="1"/>
      <c r="JFO378" s="1"/>
      <c r="JFP378" s="1"/>
      <c r="JFQ378" s="1"/>
      <c r="JFR378" s="1"/>
      <c r="JFS378" s="1"/>
      <c r="JFT378" s="1"/>
      <c r="JFU378" s="1"/>
      <c r="JFV378" s="1"/>
      <c r="JFW378" s="1"/>
      <c r="JFX378" s="1"/>
      <c r="JFY378" s="1"/>
      <c r="JFZ378" s="1"/>
      <c r="JGA378" s="1"/>
      <c r="JGB378" s="1"/>
      <c r="JGC378" s="1"/>
      <c r="JGD378" s="1"/>
      <c r="JGE378" s="1"/>
      <c r="JGF378" s="1"/>
      <c r="JGG378" s="1"/>
      <c r="JGH378" s="1"/>
      <c r="JGI378" s="1"/>
      <c r="JGJ378" s="1"/>
      <c r="JGK378" s="1"/>
      <c r="JGL378" s="1"/>
      <c r="JGM378" s="1"/>
      <c r="JGN378" s="1"/>
      <c r="JGO378" s="1"/>
      <c r="JGP378" s="1"/>
      <c r="JGQ378" s="1"/>
      <c r="JGR378" s="1"/>
      <c r="JGS378" s="1"/>
      <c r="JGT378" s="1"/>
      <c r="JGU378" s="1"/>
      <c r="JGV378" s="1"/>
      <c r="JGW378" s="1"/>
      <c r="JGX378" s="1"/>
      <c r="JGY378" s="1"/>
      <c r="JGZ378" s="1"/>
      <c r="JHA378" s="1"/>
      <c r="JHB378" s="1"/>
      <c r="JHC378" s="1"/>
      <c r="JHD378" s="1"/>
      <c r="JHE378" s="1"/>
      <c r="JHF378" s="1"/>
      <c r="JHG378" s="1"/>
      <c r="JHH378" s="1"/>
      <c r="JHI378" s="1"/>
      <c r="JHJ378" s="1"/>
      <c r="JHK378" s="1"/>
      <c r="JHL378" s="1"/>
      <c r="JHM378" s="1"/>
      <c r="JHN378" s="1"/>
      <c r="JHO378" s="1"/>
      <c r="JHP378" s="1"/>
      <c r="JHQ378" s="1"/>
      <c r="JHR378" s="1"/>
      <c r="JHS378" s="1"/>
      <c r="JHT378" s="1"/>
      <c r="JHU378" s="1"/>
      <c r="JHV378" s="1"/>
      <c r="JHW378" s="1"/>
      <c r="JHX378" s="1"/>
      <c r="JHY378" s="1"/>
      <c r="JHZ378" s="1"/>
      <c r="JIA378" s="1"/>
      <c r="JIB378" s="1"/>
      <c r="JIC378" s="1"/>
      <c r="JID378" s="1"/>
      <c r="JIE378" s="1"/>
      <c r="JIF378" s="1"/>
      <c r="JIG378" s="1"/>
      <c r="JIH378" s="1"/>
      <c r="JII378" s="1"/>
      <c r="JIJ378" s="1"/>
      <c r="JIK378" s="1"/>
      <c r="JIL378" s="1"/>
      <c r="JIM378" s="1"/>
      <c r="JIN378" s="1"/>
      <c r="JIO378" s="1"/>
      <c r="JIP378" s="1"/>
      <c r="JIQ378" s="1"/>
      <c r="JIR378" s="1"/>
      <c r="JIS378" s="1"/>
      <c r="JIT378" s="1"/>
      <c r="JIU378" s="1"/>
      <c r="JIV378" s="1"/>
      <c r="JIW378" s="1"/>
      <c r="JIX378" s="1"/>
      <c r="JIY378" s="1"/>
      <c r="JIZ378" s="1"/>
      <c r="JJA378" s="1"/>
      <c r="JJB378" s="1"/>
      <c r="JJC378" s="1"/>
      <c r="JJD378" s="1"/>
      <c r="JJE378" s="1"/>
      <c r="JJF378" s="1"/>
      <c r="JJG378" s="1"/>
      <c r="JJH378" s="1"/>
      <c r="JJI378" s="1"/>
      <c r="JJJ378" s="1"/>
      <c r="JJK378" s="1"/>
      <c r="JJL378" s="1"/>
      <c r="JJM378" s="1"/>
      <c r="JJN378" s="1"/>
      <c r="JJO378" s="1"/>
      <c r="JJP378" s="1"/>
      <c r="JJQ378" s="1"/>
      <c r="JJR378" s="1"/>
      <c r="JJS378" s="1"/>
      <c r="JJT378" s="1"/>
      <c r="JJU378" s="1"/>
      <c r="JJV378" s="1"/>
      <c r="JJW378" s="1"/>
      <c r="JJX378" s="1"/>
      <c r="JJY378" s="1"/>
      <c r="JJZ378" s="1"/>
      <c r="JKA378" s="1"/>
      <c r="JKB378" s="1"/>
      <c r="JKC378" s="1"/>
      <c r="JKD378" s="1"/>
      <c r="JKE378" s="1"/>
      <c r="JKF378" s="1"/>
      <c r="JKG378" s="1"/>
      <c r="JKH378" s="1"/>
      <c r="JKI378" s="1"/>
      <c r="JKJ378" s="1"/>
      <c r="JKK378" s="1"/>
      <c r="JKL378" s="1"/>
      <c r="JKM378" s="1"/>
      <c r="JKN378" s="1"/>
      <c r="JKO378" s="1"/>
      <c r="JKP378" s="1"/>
      <c r="JKQ378" s="1"/>
      <c r="JKR378" s="1"/>
      <c r="JKS378" s="1"/>
      <c r="JKT378" s="1"/>
      <c r="JKU378" s="1"/>
      <c r="JKV378" s="1"/>
      <c r="JKW378" s="1"/>
      <c r="JKX378" s="1"/>
      <c r="JKY378" s="1"/>
      <c r="JKZ378" s="1"/>
      <c r="JLA378" s="1"/>
      <c r="JLB378" s="1"/>
      <c r="JLC378" s="1"/>
      <c r="JLD378" s="1"/>
      <c r="JLE378" s="1"/>
      <c r="JLF378" s="1"/>
      <c r="JLG378" s="1"/>
      <c r="JLH378" s="1"/>
      <c r="JLI378" s="1"/>
      <c r="JLJ378" s="1"/>
      <c r="JLK378" s="1"/>
      <c r="JLL378" s="1"/>
      <c r="JLM378" s="1"/>
      <c r="JLN378" s="1"/>
      <c r="JLO378" s="1"/>
      <c r="JLP378" s="1"/>
      <c r="JLQ378" s="1"/>
      <c r="JLR378" s="1"/>
      <c r="JLS378" s="1"/>
      <c r="JLT378" s="1"/>
      <c r="JLU378" s="1"/>
      <c r="JLV378" s="1"/>
      <c r="JLW378" s="1"/>
      <c r="JLX378" s="1"/>
      <c r="JLY378" s="1"/>
      <c r="JLZ378" s="1"/>
      <c r="JMA378" s="1"/>
      <c r="JMB378" s="1"/>
      <c r="JMC378" s="1"/>
      <c r="JMD378" s="1"/>
      <c r="JME378" s="1"/>
      <c r="JMF378" s="1"/>
      <c r="JMG378" s="1"/>
      <c r="JMH378" s="1"/>
      <c r="JMI378" s="1"/>
      <c r="JMJ378" s="1"/>
      <c r="JMK378" s="1"/>
      <c r="JML378" s="1"/>
      <c r="JMM378" s="1"/>
      <c r="JMN378" s="1"/>
      <c r="JMO378" s="1"/>
      <c r="JMP378" s="1"/>
      <c r="JMQ378" s="1"/>
      <c r="JMR378" s="1"/>
      <c r="JMS378" s="1"/>
      <c r="JMT378" s="1"/>
      <c r="JMU378" s="1"/>
      <c r="JMV378" s="1"/>
      <c r="JMW378" s="1"/>
      <c r="JMX378" s="1"/>
      <c r="JMY378" s="1"/>
      <c r="JMZ378" s="1"/>
      <c r="JNA378" s="1"/>
      <c r="JNB378" s="1"/>
      <c r="JNC378" s="1"/>
      <c r="JND378" s="1"/>
      <c r="JNE378" s="1"/>
      <c r="JNF378" s="1"/>
      <c r="JNG378" s="1"/>
      <c r="JNH378" s="1"/>
      <c r="JNI378" s="1"/>
      <c r="JNJ378" s="1"/>
      <c r="JNK378" s="1"/>
      <c r="JNL378" s="1"/>
      <c r="JNM378" s="1"/>
      <c r="JNN378" s="1"/>
      <c r="JNO378" s="1"/>
      <c r="JNP378" s="1"/>
      <c r="JNQ378" s="1"/>
      <c r="JNR378" s="1"/>
      <c r="JNS378" s="1"/>
      <c r="JNT378" s="1"/>
      <c r="JNU378" s="1"/>
      <c r="JNV378" s="1"/>
      <c r="JNW378" s="1"/>
      <c r="JNX378" s="1"/>
      <c r="JNY378" s="1"/>
      <c r="JNZ378" s="1"/>
      <c r="JOA378" s="1"/>
      <c r="JOB378" s="1"/>
      <c r="JOC378" s="1"/>
      <c r="JOD378" s="1"/>
      <c r="JOE378" s="1"/>
      <c r="JOF378" s="1"/>
      <c r="JOG378" s="1"/>
      <c r="JOH378" s="1"/>
      <c r="JOI378" s="1"/>
      <c r="JOJ378" s="1"/>
      <c r="JOK378" s="1"/>
      <c r="JOL378" s="1"/>
      <c r="JOM378" s="1"/>
      <c r="JON378" s="1"/>
      <c r="JOO378" s="1"/>
      <c r="JOP378" s="1"/>
      <c r="JOQ378" s="1"/>
      <c r="JOR378" s="1"/>
      <c r="JOS378" s="1"/>
      <c r="JOT378" s="1"/>
      <c r="JOU378" s="1"/>
      <c r="JOV378" s="1"/>
      <c r="JOW378" s="1"/>
      <c r="JOX378" s="1"/>
      <c r="JOY378" s="1"/>
      <c r="JOZ378" s="1"/>
      <c r="JPA378" s="1"/>
      <c r="JPB378" s="1"/>
      <c r="JPC378" s="1"/>
      <c r="JPD378" s="1"/>
      <c r="JPE378" s="1"/>
      <c r="JPF378" s="1"/>
      <c r="JPG378" s="1"/>
      <c r="JPH378" s="1"/>
      <c r="JPI378" s="1"/>
      <c r="JPJ378" s="1"/>
      <c r="JPK378" s="1"/>
      <c r="JPL378" s="1"/>
      <c r="JPM378" s="1"/>
      <c r="JPN378" s="1"/>
      <c r="JPO378" s="1"/>
      <c r="JPP378" s="1"/>
      <c r="JPQ378" s="1"/>
      <c r="JPR378" s="1"/>
      <c r="JPS378" s="1"/>
      <c r="JPT378" s="1"/>
      <c r="JPU378" s="1"/>
      <c r="JPV378" s="1"/>
      <c r="JPW378" s="1"/>
      <c r="JPX378" s="1"/>
      <c r="JPY378" s="1"/>
      <c r="JPZ378" s="1"/>
      <c r="JQA378" s="1"/>
      <c r="JQB378" s="1"/>
      <c r="JQC378" s="1"/>
      <c r="JQD378" s="1"/>
      <c r="JQE378" s="1"/>
      <c r="JQF378" s="1"/>
      <c r="JQG378" s="1"/>
      <c r="JQH378" s="1"/>
      <c r="JQI378" s="1"/>
      <c r="JQJ378" s="1"/>
      <c r="JQK378" s="1"/>
      <c r="JQL378" s="1"/>
      <c r="JQM378" s="1"/>
      <c r="JQN378" s="1"/>
      <c r="JQO378" s="1"/>
      <c r="JQP378" s="1"/>
      <c r="JQQ378" s="1"/>
      <c r="JQR378" s="1"/>
      <c r="JQS378" s="1"/>
      <c r="JQT378" s="1"/>
      <c r="JQU378" s="1"/>
      <c r="JQV378" s="1"/>
      <c r="JQW378" s="1"/>
      <c r="JQX378" s="1"/>
      <c r="JQY378" s="1"/>
      <c r="JQZ378" s="1"/>
      <c r="JRA378" s="1"/>
      <c r="JRB378" s="1"/>
      <c r="JRC378" s="1"/>
      <c r="JRD378" s="1"/>
      <c r="JRE378" s="1"/>
      <c r="JRF378" s="1"/>
      <c r="JRG378" s="1"/>
      <c r="JRH378" s="1"/>
      <c r="JRI378" s="1"/>
      <c r="JRJ378" s="1"/>
      <c r="JRK378" s="1"/>
      <c r="JRL378" s="1"/>
      <c r="JRM378" s="1"/>
      <c r="JRN378" s="1"/>
      <c r="JRO378" s="1"/>
      <c r="JRP378" s="1"/>
      <c r="JRQ378" s="1"/>
      <c r="JRR378" s="1"/>
      <c r="JRS378" s="1"/>
      <c r="JRT378" s="1"/>
      <c r="JRU378" s="1"/>
      <c r="JRV378" s="1"/>
      <c r="JRW378" s="1"/>
      <c r="JRX378" s="1"/>
      <c r="JRY378" s="1"/>
      <c r="JRZ378" s="1"/>
      <c r="JSA378" s="1"/>
      <c r="JSB378" s="1"/>
      <c r="JSC378" s="1"/>
      <c r="JSD378" s="1"/>
      <c r="JSE378" s="1"/>
      <c r="JSF378" s="1"/>
      <c r="JSG378" s="1"/>
      <c r="JSH378" s="1"/>
      <c r="JSI378" s="1"/>
      <c r="JSJ378" s="1"/>
      <c r="JSK378" s="1"/>
      <c r="JSL378" s="1"/>
      <c r="JSM378" s="1"/>
      <c r="JSN378" s="1"/>
      <c r="JSO378" s="1"/>
      <c r="JSP378" s="1"/>
      <c r="JSQ378" s="1"/>
      <c r="JSR378" s="1"/>
      <c r="JSS378" s="1"/>
      <c r="JST378" s="1"/>
      <c r="JSU378" s="1"/>
      <c r="JSV378" s="1"/>
      <c r="JSW378" s="1"/>
      <c r="JSX378" s="1"/>
      <c r="JSY378" s="1"/>
      <c r="JSZ378" s="1"/>
      <c r="JTA378" s="1"/>
      <c r="JTB378" s="1"/>
      <c r="JTC378" s="1"/>
      <c r="JTD378" s="1"/>
      <c r="JTE378" s="1"/>
      <c r="JTF378" s="1"/>
      <c r="JTG378" s="1"/>
      <c r="JTH378" s="1"/>
      <c r="JTI378" s="1"/>
      <c r="JTJ378" s="1"/>
      <c r="JTK378" s="1"/>
      <c r="JTL378" s="1"/>
      <c r="JTM378" s="1"/>
      <c r="JTN378" s="1"/>
      <c r="JTO378" s="1"/>
      <c r="JTP378" s="1"/>
      <c r="JTQ378" s="1"/>
      <c r="JTR378" s="1"/>
      <c r="JTS378" s="1"/>
      <c r="JTT378" s="1"/>
      <c r="JTU378" s="1"/>
      <c r="JTV378" s="1"/>
      <c r="JTW378" s="1"/>
      <c r="JTX378" s="1"/>
      <c r="JTY378" s="1"/>
      <c r="JTZ378" s="1"/>
      <c r="JUA378" s="1"/>
      <c r="JUB378" s="1"/>
      <c r="JUC378" s="1"/>
      <c r="JUD378" s="1"/>
      <c r="JUE378" s="1"/>
      <c r="JUF378" s="1"/>
      <c r="JUG378" s="1"/>
      <c r="JUH378" s="1"/>
      <c r="JUI378" s="1"/>
      <c r="JUJ378" s="1"/>
      <c r="JUK378" s="1"/>
      <c r="JUL378" s="1"/>
      <c r="JUM378" s="1"/>
      <c r="JUN378" s="1"/>
      <c r="JUO378" s="1"/>
      <c r="JUP378" s="1"/>
      <c r="JUQ378" s="1"/>
      <c r="JUR378" s="1"/>
      <c r="JUS378" s="1"/>
      <c r="JUT378" s="1"/>
      <c r="JUU378" s="1"/>
      <c r="JUV378" s="1"/>
      <c r="JUW378" s="1"/>
      <c r="JUX378" s="1"/>
      <c r="JUY378" s="1"/>
      <c r="JUZ378" s="1"/>
      <c r="JVA378" s="1"/>
      <c r="JVB378" s="1"/>
      <c r="JVC378" s="1"/>
      <c r="JVD378" s="1"/>
      <c r="JVE378" s="1"/>
      <c r="JVF378" s="1"/>
      <c r="JVG378" s="1"/>
      <c r="JVH378" s="1"/>
      <c r="JVI378" s="1"/>
      <c r="JVJ378" s="1"/>
      <c r="JVK378" s="1"/>
      <c r="JVL378" s="1"/>
      <c r="JVM378" s="1"/>
      <c r="JVN378" s="1"/>
      <c r="JVO378" s="1"/>
      <c r="JVP378" s="1"/>
      <c r="JVQ378" s="1"/>
      <c r="JVR378" s="1"/>
      <c r="JVS378" s="1"/>
      <c r="JVT378" s="1"/>
      <c r="JVU378" s="1"/>
      <c r="JVV378" s="1"/>
      <c r="JVW378" s="1"/>
      <c r="JVX378" s="1"/>
      <c r="JVY378" s="1"/>
      <c r="JVZ378" s="1"/>
      <c r="JWA378" s="1"/>
      <c r="JWB378" s="1"/>
      <c r="JWC378" s="1"/>
      <c r="JWD378" s="1"/>
      <c r="JWE378" s="1"/>
      <c r="JWF378" s="1"/>
      <c r="JWG378" s="1"/>
      <c r="JWH378" s="1"/>
      <c r="JWI378" s="1"/>
      <c r="JWJ378" s="1"/>
      <c r="JWK378" s="1"/>
      <c r="JWL378" s="1"/>
      <c r="JWM378" s="1"/>
      <c r="JWN378" s="1"/>
      <c r="JWO378" s="1"/>
      <c r="JWP378" s="1"/>
      <c r="JWQ378" s="1"/>
      <c r="JWR378" s="1"/>
      <c r="JWS378" s="1"/>
      <c r="JWT378" s="1"/>
      <c r="JWU378" s="1"/>
      <c r="JWV378" s="1"/>
      <c r="JWW378" s="1"/>
      <c r="JWX378" s="1"/>
      <c r="JWY378" s="1"/>
      <c r="JWZ378" s="1"/>
      <c r="JXA378" s="1"/>
      <c r="JXB378" s="1"/>
      <c r="JXC378" s="1"/>
      <c r="JXD378" s="1"/>
      <c r="JXE378" s="1"/>
      <c r="JXF378" s="1"/>
      <c r="JXG378" s="1"/>
      <c r="JXH378" s="1"/>
      <c r="JXI378" s="1"/>
      <c r="JXJ378" s="1"/>
      <c r="JXK378" s="1"/>
      <c r="JXL378" s="1"/>
      <c r="JXM378" s="1"/>
      <c r="JXN378" s="1"/>
      <c r="JXO378" s="1"/>
      <c r="JXP378" s="1"/>
      <c r="JXQ378" s="1"/>
      <c r="JXR378" s="1"/>
      <c r="JXS378" s="1"/>
      <c r="JXT378" s="1"/>
      <c r="JXU378" s="1"/>
      <c r="JXV378" s="1"/>
      <c r="JXW378" s="1"/>
      <c r="JXX378" s="1"/>
      <c r="JXY378" s="1"/>
      <c r="JXZ378" s="1"/>
      <c r="JYA378" s="1"/>
      <c r="JYB378" s="1"/>
      <c r="JYC378" s="1"/>
      <c r="JYD378" s="1"/>
      <c r="JYE378" s="1"/>
      <c r="JYF378" s="1"/>
      <c r="JYG378" s="1"/>
      <c r="JYH378" s="1"/>
      <c r="JYI378" s="1"/>
      <c r="JYJ378" s="1"/>
      <c r="JYK378" s="1"/>
      <c r="JYL378" s="1"/>
      <c r="JYM378" s="1"/>
      <c r="JYN378" s="1"/>
      <c r="JYO378" s="1"/>
      <c r="JYP378" s="1"/>
      <c r="JYQ378" s="1"/>
      <c r="JYR378" s="1"/>
      <c r="JYS378" s="1"/>
      <c r="JYT378" s="1"/>
      <c r="JYU378" s="1"/>
      <c r="JYV378" s="1"/>
      <c r="JYW378" s="1"/>
      <c r="JYX378" s="1"/>
      <c r="JYY378" s="1"/>
      <c r="JYZ378" s="1"/>
      <c r="JZA378" s="1"/>
      <c r="JZB378" s="1"/>
      <c r="JZC378" s="1"/>
      <c r="JZD378" s="1"/>
      <c r="JZE378" s="1"/>
      <c r="JZF378" s="1"/>
      <c r="JZG378" s="1"/>
      <c r="JZH378" s="1"/>
      <c r="JZI378" s="1"/>
      <c r="JZJ378" s="1"/>
      <c r="JZK378" s="1"/>
      <c r="JZL378" s="1"/>
      <c r="JZM378" s="1"/>
      <c r="JZN378" s="1"/>
      <c r="JZO378" s="1"/>
      <c r="JZP378" s="1"/>
      <c r="JZQ378" s="1"/>
      <c r="JZR378" s="1"/>
      <c r="JZS378" s="1"/>
      <c r="JZT378" s="1"/>
      <c r="JZU378" s="1"/>
      <c r="JZV378" s="1"/>
      <c r="JZW378" s="1"/>
      <c r="JZX378" s="1"/>
      <c r="JZY378" s="1"/>
      <c r="JZZ378" s="1"/>
      <c r="KAA378" s="1"/>
      <c r="KAB378" s="1"/>
      <c r="KAC378" s="1"/>
      <c r="KAD378" s="1"/>
      <c r="KAE378" s="1"/>
      <c r="KAF378" s="1"/>
      <c r="KAG378" s="1"/>
      <c r="KAH378" s="1"/>
      <c r="KAI378" s="1"/>
      <c r="KAJ378" s="1"/>
      <c r="KAK378" s="1"/>
      <c r="KAL378" s="1"/>
      <c r="KAM378" s="1"/>
      <c r="KAN378" s="1"/>
      <c r="KAO378" s="1"/>
      <c r="KAP378" s="1"/>
      <c r="KAQ378" s="1"/>
      <c r="KAR378" s="1"/>
      <c r="KAS378" s="1"/>
      <c r="KAT378" s="1"/>
      <c r="KAU378" s="1"/>
      <c r="KAV378" s="1"/>
      <c r="KAW378" s="1"/>
      <c r="KAX378" s="1"/>
      <c r="KAY378" s="1"/>
      <c r="KAZ378" s="1"/>
      <c r="KBA378" s="1"/>
      <c r="KBB378" s="1"/>
      <c r="KBC378" s="1"/>
      <c r="KBD378" s="1"/>
      <c r="KBE378" s="1"/>
      <c r="KBF378" s="1"/>
      <c r="KBG378" s="1"/>
      <c r="KBH378" s="1"/>
      <c r="KBI378" s="1"/>
      <c r="KBJ378" s="1"/>
      <c r="KBK378" s="1"/>
      <c r="KBL378" s="1"/>
      <c r="KBM378" s="1"/>
      <c r="KBN378" s="1"/>
      <c r="KBO378" s="1"/>
      <c r="KBP378" s="1"/>
      <c r="KBQ378" s="1"/>
      <c r="KBR378" s="1"/>
      <c r="KBS378" s="1"/>
      <c r="KBT378" s="1"/>
      <c r="KBU378" s="1"/>
      <c r="KBV378" s="1"/>
      <c r="KBW378" s="1"/>
      <c r="KBX378" s="1"/>
      <c r="KBY378" s="1"/>
      <c r="KBZ378" s="1"/>
      <c r="KCA378" s="1"/>
      <c r="KCB378" s="1"/>
      <c r="KCC378" s="1"/>
      <c r="KCD378" s="1"/>
      <c r="KCE378" s="1"/>
      <c r="KCF378" s="1"/>
      <c r="KCG378" s="1"/>
      <c r="KCH378" s="1"/>
      <c r="KCI378" s="1"/>
      <c r="KCJ378" s="1"/>
      <c r="KCK378" s="1"/>
      <c r="KCL378" s="1"/>
      <c r="KCM378" s="1"/>
      <c r="KCN378" s="1"/>
      <c r="KCO378" s="1"/>
      <c r="KCP378" s="1"/>
      <c r="KCQ378" s="1"/>
      <c r="KCR378" s="1"/>
      <c r="KCS378" s="1"/>
      <c r="KCT378" s="1"/>
      <c r="KCU378" s="1"/>
      <c r="KCV378" s="1"/>
      <c r="KCW378" s="1"/>
      <c r="KCX378" s="1"/>
      <c r="KCY378" s="1"/>
      <c r="KCZ378" s="1"/>
      <c r="KDA378" s="1"/>
      <c r="KDB378" s="1"/>
      <c r="KDC378" s="1"/>
      <c r="KDD378" s="1"/>
      <c r="KDE378" s="1"/>
      <c r="KDF378" s="1"/>
      <c r="KDG378" s="1"/>
      <c r="KDH378" s="1"/>
      <c r="KDI378" s="1"/>
      <c r="KDJ378" s="1"/>
      <c r="KDK378" s="1"/>
      <c r="KDL378" s="1"/>
      <c r="KDM378" s="1"/>
      <c r="KDN378" s="1"/>
      <c r="KDO378" s="1"/>
      <c r="KDP378" s="1"/>
      <c r="KDQ378" s="1"/>
      <c r="KDR378" s="1"/>
      <c r="KDS378" s="1"/>
      <c r="KDT378" s="1"/>
      <c r="KDU378" s="1"/>
      <c r="KDV378" s="1"/>
      <c r="KDW378" s="1"/>
      <c r="KDX378" s="1"/>
      <c r="KDY378" s="1"/>
      <c r="KDZ378" s="1"/>
      <c r="KEA378" s="1"/>
      <c r="KEB378" s="1"/>
      <c r="KEC378" s="1"/>
      <c r="KED378" s="1"/>
      <c r="KEE378" s="1"/>
      <c r="KEF378" s="1"/>
      <c r="KEG378" s="1"/>
      <c r="KEH378" s="1"/>
      <c r="KEI378" s="1"/>
      <c r="KEJ378" s="1"/>
      <c r="KEK378" s="1"/>
      <c r="KEL378" s="1"/>
      <c r="KEM378" s="1"/>
      <c r="KEN378" s="1"/>
      <c r="KEO378" s="1"/>
      <c r="KEP378" s="1"/>
      <c r="KEQ378" s="1"/>
      <c r="KER378" s="1"/>
      <c r="KES378" s="1"/>
      <c r="KET378" s="1"/>
      <c r="KEU378" s="1"/>
      <c r="KEV378" s="1"/>
      <c r="KEW378" s="1"/>
      <c r="KEX378" s="1"/>
      <c r="KEY378" s="1"/>
      <c r="KEZ378" s="1"/>
      <c r="KFA378" s="1"/>
      <c r="KFB378" s="1"/>
      <c r="KFC378" s="1"/>
      <c r="KFD378" s="1"/>
      <c r="KFE378" s="1"/>
      <c r="KFF378" s="1"/>
      <c r="KFG378" s="1"/>
      <c r="KFH378" s="1"/>
      <c r="KFI378" s="1"/>
      <c r="KFJ378" s="1"/>
      <c r="KFK378" s="1"/>
      <c r="KFL378" s="1"/>
      <c r="KFM378" s="1"/>
      <c r="KFN378" s="1"/>
      <c r="KFO378" s="1"/>
      <c r="KFP378" s="1"/>
      <c r="KFQ378" s="1"/>
      <c r="KFR378" s="1"/>
      <c r="KFS378" s="1"/>
      <c r="KFT378" s="1"/>
      <c r="KFU378" s="1"/>
      <c r="KFV378" s="1"/>
      <c r="KFW378" s="1"/>
      <c r="KFX378" s="1"/>
      <c r="KFY378" s="1"/>
      <c r="KFZ378" s="1"/>
      <c r="KGA378" s="1"/>
      <c r="KGB378" s="1"/>
      <c r="KGC378" s="1"/>
      <c r="KGD378" s="1"/>
      <c r="KGE378" s="1"/>
      <c r="KGF378" s="1"/>
      <c r="KGG378" s="1"/>
      <c r="KGH378" s="1"/>
      <c r="KGI378" s="1"/>
      <c r="KGJ378" s="1"/>
      <c r="KGK378" s="1"/>
      <c r="KGL378" s="1"/>
      <c r="KGM378" s="1"/>
      <c r="KGN378" s="1"/>
      <c r="KGO378" s="1"/>
      <c r="KGP378" s="1"/>
      <c r="KGQ378" s="1"/>
      <c r="KGR378" s="1"/>
      <c r="KGS378" s="1"/>
      <c r="KGT378" s="1"/>
      <c r="KGU378" s="1"/>
      <c r="KGV378" s="1"/>
      <c r="KGW378" s="1"/>
      <c r="KGX378" s="1"/>
      <c r="KGY378" s="1"/>
      <c r="KGZ378" s="1"/>
      <c r="KHA378" s="1"/>
      <c r="KHB378" s="1"/>
      <c r="KHC378" s="1"/>
      <c r="KHD378" s="1"/>
      <c r="KHE378" s="1"/>
      <c r="KHF378" s="1"/>
      <c r="KHG378" s="1"/>
      <c r="KHH378" s="1"/>
      <c r="KHI378" s="1"/>
      <c r="KHJ378" s="1"/>
      <c r="KHK378" s="1"/>
      <c r="KHL378" s="1"/>
      <c r="KHM378" s="1"/>
      <c r="KHN378" s="1"/>
      <c r="KHO378" s="1"/>
      <c r="KHP378" s="1"/>
      <c r="KHQ378" s="1"/>
      <c r="KHR378" s="1"/>
      <c r="KHS378" s="1"/>
      <c r="KHT378" s="1"/>
      <c r="KHU378" s="1"/>
      <c r="KHV378" s="1"/>
      <c r="KHW378" s="1"/>
      <c r="KHX378" s="1"/>
      <c r="KHY378" s="1"/>
      <c r="KHZ378" s="1"/>
      <c r="KIA378" s="1"/>
      <c r="KIB378" s="1"/>
      <c r="KIC378" s="1"/>
      <c r="KID378" s="1"/>
      <c r="KIE378" s="1"/>
      <c r="KIF378" s="1"/>
      <c r="KIG378" s="1"/>
      <c r="KIH378" s="1"/>
      <c r="KII378" s="1"/>
      <c r="KIJ378" s="1"/>
      <c r="KIK378" s="1"/>
      <c r="KIL378" s="1"/>
      <c r="KIM378" s="1"/>
      <c r="KIN378" s="1"/>
      <c r="KIO378" s="1"/>
      <c r="KIP378" s="1"/>
      <c r="KIQ378" s="1"/>
      <c r="KIR378" s="1"/>
      <c r="KIS378" s="1"/>
      <c r="KIT378" s="1"/>
      <c r="KIU378" s="1"/>
      <c r="KIV378" s="1"/>
      <c r="KIW378" s="1"/>
      <c r="KIX378" s="1"/>
      <c r="KIY378" s="1"/>
      <c r="KIZ378" s="1"/>
      <c r="KJA378" s="1"/>
      <c r="KJB378" s="1"/>
      <c r="KJC378" s="1"/>
      <c r="KJD378" s="1"/>
      <c r="KJE378" s="1"/>
      <c r="KJF378" s="1"/>
      <c r="KJG378" s="1"/>
      <c r="KJH378" s="1"/>
      <c r="KJI378" s="1"/>
      <c r="KJJ378" s="1"/>
      <c r="KJK378" s="1"/>
      <c r="KJL378" s="1"/>
      <c r="KJM378" s="1"/>
      <c r="KJN378" s="1"/>
      <c r="KJO378" s="1"/>
      <c r="KJP378" s="1"/>
      <c r="KJQ378" s="1"/>
      <c r="KJR378" s="1"/>
      <c r="KJS378" s="1"/>
      <c r="KJT378" s="1"/>
      <c r="KJU378" s="1"/>
      <c r="KJV378" s="1"/>
      <c r="KJW378" s="1"/>
      <c r="KJX378" s="1"/>
      <c r="KJY378" s="1"/>
      <c r="KJZ378" s="1"/>
      <c r="KKA378" s="1"/>
      <c r="KKB378" s="1"/>
      <c r="KKC378" s="1"/>
      <c r="KKD378" s="1"/>
      <c r="KKE378" s="1"/>
      <c r="KKF378" s="1"/>
      <c r="KKG378" s="1"/>
      <c r="KKH378" s="1"/>
      <c r="KKI378" s="1"/>
      <c r="KKJ378" s="1"/>
      <c r="KKK378" s="1"/>
      <c r="KKL378" s="1"/>
      <c r="KKM378" s="1"/>
      <c r="KKN378" s="1"/>
      <c r="KKO378" s="1"/>
      <c r="KKP378" s="1"/>
      <c r="KKQ378" s="1"/>
      <c r="KKR378" s="1"/>
      <c r="KKS378" s="1"/>
      <c r="KKT378" s="1"/>
      <c r="KKU378" s="1"/>
      <c r="KKV378" s="1"/>
      <c r="KKW378" s="1"/>
      <c r="KKX378" s="1"/>
      <c r="KKY378" s="1"/>
      <c r="KKZ378" s="1"/>
      <c r="KLA378" s="1"/>
      <c r="KLB378" s="1"/>
      <c r="KLC378" s="1"/>
      <c r="KLD378" s="1"/>
      <c r="KLE378" s="1"/>
      <c r="KLF378" s="1"/>
      <c r="KLG378" s="1"/>
      <c r="KLH378" s="1"/>
      <c r="KLI378" s="1"/>
      <c r="KLJ378" s="1"/>
      <c r="KLK378" s="1"/>
      <c r="KLL378" s="1"/>
      <c r="KLM378" s="1"/>
      <c r="KLN378" s="1"/>
      <c r="KLO378" s="1"/>
      <c r="KLP378" s="1"/>
      <c r="KLQ378" s="1"/>
      <c r="KLR378" s="1"/>
      <c r="KLS378" s="1"/>
      <c r="KLT378" s="1"/>
      <c r="KLU378" s="1"/>
      <c r="KLV378" s="1"/>
      <c r="KLW378" s="1"/>
      <c r="KLX378" s="1"/>
      <c r="KLY378" s="1"/>
      <c r="KLZ378" s="1"/>
      <c r="KMA378" s="1"/>
      <c r="KMB378" s="1"/>
      <c r="KMC378" s="1"/>
      <c r="KMD378" s="1"/>
      <c r="KME378" s="1"/>
      <c r="KMF378" s="1"/>
      <c r="KMG378" s="1"/>
      <c r="KMH378" s="1"/>
      <c r="KMI378" s="1"/>
      <c r="KMJ378" s="1"/>
      <c r="KMK378" s="1"/>
      <c r="KML378" s="1"/>
      <c r="KMM378" s="1"/>
      <c r="KMN378" s="1"/>
      <c r="KMO378" s="1"/>
      <c r="KMP378" s="1"/>
      <c r="KMQ378" s="1"/>
      <c r="KMR378" s="1"/>
      <c r="KMS378" s="1"/>
      <c r="KMT378" s="1"/>
      <c r="KMU378" s="1"/>
      <c r="KMV378" s="1"/>
      <c r="KMW378" s="1"/>
      <c r="KMX378" s="1"/>
      <c r="KMY378" s="1"/>
      <c r="KMZ378" s="1"/>
      <c r="KNA378" s="1"/>
      <c r="KNB378" s="1"/>
      <c r="KNC378" s="1"/>
      <c r="KND378" s="1"/>
      <c r="KNE378" s="1"/>
      <c r="KNF378" s="1"/>
      <c r="KNG378" s="1"/>
      <c r="KNH378" s="1"/>
      <c r="KNI378" s="1"/>
      <c r="KNJ378" s="1"/>
      <c r="KNK378" s="1"/>
      <c r="KNL378" s="1"/>
      <c r="KNM378" s="1"/>
      <c r="KNN378" s="1"/>
      <c r="KNO378" s="1"/>
      <c r="KNP378" s="1"/>
      <c r="KNQ378" s="1"/>
      <c r="KNR378" s="1"/>
      <c r="KNS378" s="1"/>
      <c r="KNT378" s="1"/>
      <c r="KNU378" s="1"/>
      <c r="KNV378" s="1"/>
      <c r="KNW378" s="1"/>
      <c r="KNX378" s="1"/>
      <c r="KNY378" s="1"/>
      <c r="KNZ378" s="1"/>
      <c r="KOA378" s="1"/>
      <c r="KOB378" s="1"/>
      <c r="KOC378" s="1"/>
      <c r="KOD378" s="1"/>
      <c r="KOE378" s="1"/>
      <c r="KOF378" s="1"/>
      <c r="KOG378" s="1"/>
      <c r="KOH378" s="1"/>
      <c r="KOI378" s="1"/>
      <c r="KOJ378" s="1"/>
      <c r="KOK378" s="1"/>
      <c r="KOL378" s="1"/>
      <c r="KOM378" s="1"/>
      <c r="KON378" s="1"/>
      <c r="KOO378" s="1"/>
      <c r="KOP378" s="1"/>
      <c r="KOQ378" s="1"/>
      <c r="KOR378" s="1"/>
      <c r="KOS378" s="1"/>
      <c r="KOT378" s="1"/>
      <c r="KOU378" s="1"/>
      <c r="KOV378" s="1"/>
      <c r="KOW378" s="1"/>
      <c r="KOX378" s="1"/>
      <c r="KOY378" s="1"/>
      <c r="KOZ378" s="1"/>
      <c r="KPA378" s="1"/>
      <c r="KPB378" s="1"/>
      <c r="KPC378" s="1"/>
      <c r="KPD378" s="1"/>
      <c r="KPE378" s="1"/>
      <c r="KPF378" s="1"/>
      <c r="KPG378" s="1"/>
      <c r="KPH378" s="1"/>
      <c r="KPI378" s="1"/>
      <c r="KPJ378" s="1"/>
      <c r="KPK378" s="1"/>
      <c r="KPL378" s="1"/>
      <c r="KPM378" s="1"/>
      <c r="KPN378" s="1"/>
      <c r="KPO378" s="1"/>
      <c r="KPP378" s="1"/>
      <c r="KPQ378" s="1"/>
      <c r="KPR378" s="1"/>
      <c r="KPS378" s="1"/>
      <c r="KPT378" s="1"/>
      <c r="KPU378" s="1"/>
      <c r="KPV378" s="1"/>
      <c r="KPW378" s="1"/>
      <c r="KPX378" s="1"/>
      <c r="KPY378" s="1"/>
      <c r="KPZ378" s="1"/>
      <c r="KQA378" s="1"/>
      <c r="KQB378" s="1"/>
      <c r="KQC378" s="1"/>
      <c r="KQD378" s="1"/>
      <c r="KQE378" s="1"/>
      <c r="KQF378" s="1"/>
      <c r="KQG378" s="1"/>
      <c r="KQH378" s="1"/>
      <c r="KQI378" s="1"/>
      <c r="KQJ378" s="1"/>
      <c r="KQK378" s="1"/>
      <c r="KQL378" s="1"/>
      <c r="KQM378" s="1"/>
      <c r="KQN378" s="1"/>
      <c r="KQO378" s="1"/>
      <c r="KQP378" s="1"/>
      <c r="KQQ378" s="1"/>
      <c r="KQR378" s="1"/>
      <c r="KQS378" s="1"/>
      <c r="KQT378" s="1"/>
      <c r="KQU378" s="1"/>
      <c r="KQV378" s="1"/>
      <c r="KQW378" s="1"/>
      <c r="KQX378" s="1"/>
      <c r="KQY378" s="1"/>
      <c r="KQZ378" s="1"/>
      <c r="KRA378" s="1"/>
      <c r="KRB378" s="1"/>
      <c r="KRC378" s="1"/>
      <c r="KRD378" s="1"/>
      <c r="KRE378" s="1"/>
      <c r="KRF378" s="1"/>
      <c r="KRG378" s="1"/>
      <c r="KRH378" s="1"/>
      <c r="KRI378" s="1"/>
      <c r="KRJ378" s="1"/>
      <c r="KRK378" s="1"/>
      <c r="KRL378" s="1"/>
      <c r="KRM378" s="1"/>
      <c r="KRN378" s="1"/>
      <c r="KRO378" s="1"/>
      <c r="KRP378" s="1"/>
      <c r="KRQ378" s="1"/>
      <c r="KRR378" s="1"/>
      <c r="KRS378" s="1"/>
      <c r="KRT378" s="1"/>
      <c r="KRU378" s="1"/>
      <c r="KRV378" s="1"/>
      <c r="KRW378" s="1"/>
      <c r="KRX378" s="1"/>
      <c r="KRY378" s="1"/>
      <c r="KRZ378" s="1"/>
      <c r="KSA378" s="1"/>
      <c r="KSB378" s="1"/>
      <c r="KSC378" s="1"/>
      <c r="KSD378" s="1"/>
      <c r="KSE378" s="1"/>
      <c r="KSF378" s="1"/>
      <c r="KSG378" s="1"/>
      <c r="KSH378" s="1"/>
      <c r="KSI378" s="1"/>
      <c r="KSJ378" s="1"/>
      <c r="KSK378" s="1"/>
      <c r="KSL378" s="1"/>
      <c r="KSM378" s="1"/>
      <c r="KSN378" s="1"/>
      <c r="KSO378" s="1"/>
      <c r="KSP378" s="1"/>
      <c r="KSQ378" s="1"/>
      <c r="KSR378" s="1"/>
      <c r="KSS378" s="1"/>
      <c r="KST378" s="1"/>
      <c r="KSU378" s="1"/>
      <c r="KSV378" s="1"/>
      <c r="KSW378" s="1"/>
      <c r="KSX378" s="1"/>
      <c r="KSY378" s="1"/>
      <c r="KSZ378" s="1"/>
      <c r="KTA378" s="1"/>
      <c r="KTB378" s="1"/>
      <c r="KTC378" s="1"/>
      <c r="KTD378" s="1"/>
      <c r="KTE378" s="1"/>
      <c r="KTF378" s="1"/>
      <c r="KTG378" s="1"/>
      <c r="KTH378" s="1"/>
      <c r="KTI378" s="1"/>
      <c r="KTJ378" s="1"/>
      <c r="KTK378" s="1"/>
      <c r="KTL378" s="1"/>
      <c r="KTM378" s="1"/>
      <c r="KTN378" s="1"/>
      <c r="KTO378" s="1"/>
      <c r="KTP378" s="1"/>
      <c r="KTQ378" s="1"/>
      <c r="KTR378" s="1"/>
      <c r="KTS378" s="1"/>
      <c r="KTT378" s="1"/>
      <c r="KTU378" s="1"/>
      <c r="KTV378" s="1"/>
      <c r="KTW378" s="1"/>
      <c r="KTX378" s="1"/>
      <c r="KTY378" s="1"/>
      <c r="KTZ378" s="1"/>
      <c r="KUA378" s="1"/>
      <c r="KUB378" s="1"/>
      <c r="KUC378" s="1"/>
      <c r="KUD378" s="1"/>
      <c r="KUE378" s="1"/>
      <c r="KUF378" s="1"/>
      <c r="KUG378" s="1"/>
      <c r="KUH378" s="1"/>
      <c r="KUI378" s="1"/>
      <c r="KUJ378" s="1"/>
      <c r="KUK378" s="1"/>
      <c r="KUL378" s="1"/>
      <c r="KUM378" s="1"/>
      <c r="KUN378" s="1"/>
      <c r="KUO378" s="1"/>
      <c r="KUP378" s="1"/>
      <c r="KUQ378" s="1"/>
      <c r="KUR378" s="1"/>
      <c r="KUS378" s="1"/>
      <c r="KUT378" s="1"/>
      <c r="KUU378" s="1"/>
      <c r="KUV378" s="1"/>
      <c r="KUW378" s="1"/>
      <c r="KUX378" s="1"/>
      <c r="KUY378" s="1"/>
      <c r="KUZ378" s="1"/>
      <c r="KVA378" s="1"/>
      <c r="KVB378" s="1"/>
      <c r="KVC378" s="1"/>
      <c r="KVD378" s="1"/>
      <c r="KVE378" s="1"/>
      <c r="KVF378" s="1"/>
      <c r="KVG378" s="1"/>
      <c r="KVH378" s="1"/>
      <c r="KVI378" s="1"/>
      <c r="KVJ378" s="1"/>
      <c r="KVK378" s="1"/>
      <c r="KVL378" s="1"/>
      <c r="KVM378" s="1"/>
      <c r="KVN378" s="1"/>
      <c r="KVO378" s="1"/>
      <c r="KVP378" s="1"/>
      <c r="KVQ378" s="1"/>
      <c r="KVR378" s="1"/>
      <c r="KVS378" s="1"/>
      <c r="KVT378" s="1"/>
      <c r="KVU378" s="1"/>
      <c r="KVV378" s="1"/>
      <c r="KVW378" s="1"/>
      <c r="KVX378" s="1"/>
      <c r="KVY378" s="1"/>
      <c r="KVZ378" s="1"/>
      <c r="KWA378" s="1"/>
      <c r="KWB378" s="1"/>
      <c r="KWC378" s="1"/>
      <c r="KWD378" s="1"/>
      <c r="KWE378" s="1"/>
      <c r="KWF378" s="1"/>
      <c r="KWG378" s="1"/>
      <c r="KWH378" s="1"/>
      <c r="KWI378" s="1"/>
      <c r="KWJ378" s="1"/>
      <c r="KWK378" s="1"/>
      <c r="KWL378" s="1"/>
      <c r="KWM378" s="1"/>
      <c r="KWN378" s="1"/>
      <c r="KWO378" s="1"/>
      <c r="KWP378" s="1"/>
      <c r="KWQ378" s="1"/>
      <c r="KWR378" s="1"/>
      <c r="KWS378" s="1"/>
      <c r="KWT378" s="1"/>
      <c r="KWU378" s="1"/>
      <c r="KWV378" s="1"/>
      <c r="KWW378" s="1"/>
      <c r="KWX378" s="1"/>
      <c r="KWY378" s="1"/>
      <c r="KWZ378" s="1"/>
      <c r="KXA378" s="1"/>
      <c r="KXB378" s="1"/>
      <c r="KXC378" s="1"/>
      <c r="KXD378" s="1"/>
      <c r="KXE378" s="1"/>
      <c r="KXF378" s="1"/>
      <c r="KXG378" s="1"/>
      <c r="KXH378" s="1"/>
      <c r="KXI378" s="1"/>
      <c r="KXJ378" s="1"/>
      <c r="KXK378" s="1"/>
      <c r="KXL378" s="1"/>
      <c r="KXM378" s="1"/>
      <c r="KXN378" s="1"/>
      <c r="KXO378" s="1"/>
      <c r="KXP378" s="1"/>
      <c r="KXQ378" s="1"/>
      <c r="KXR378" s="1"/>
      <c r="KXS378" s="1"/>
      <c r="KXT378" s="1"/>
      <c r="KXU378" s="1"/>
      <c r="KXV378" s="1"/>
      <c r="KXW378" s="1"/>
      <c r="KXX378" s="1"/>
      <c r="KXY378" s="1"/>
      <c r="KXZ378" s="1"/>
      <c r="KYA378" s="1"/>
      <c r="KYB378" s="1"/>
      <c r="KYC378" s="1"/>
      <c r="KYD378" s="1"/>
      <c r="KYE378" s="1"/>
      <c r="KYF378" s="1"/>
      <c r="KYG378" s="1"/>
      <c r="KYH378" s="1"/>
      <c r="KYI378" s="1"/>
      <c r="KYJ378" s="1"/>
      <c r="KYK378" s="1"/>
      <c r="KYL378" s="1"/>
      <c r="KYM378" s="1"/>
      <c r="KYN378" s="1"/>
      <c r="KYO378" s="1"/>
      <c r="KYP378" s="1"/>
      <c r="KYQ378" s="1"/>
      <c r="KYR378" s="1"/>
      <c r="KYS378" s="1"/>
      <c r="KYT378" s="1"/>
      <c r="KYU378" s="1"/>
      <c r="KYV378" s="1"/>
      <c r="KYW378" s="1"/>
      <c r="KYX378" s="1"/>
      <c r="KYY378" s="1"/>
      <c r="KYZ378" s="1"/>
      <c r="KZA378" s="1"/>
      <c r="KZB378" s="1"/>
      <c r="KZC378" s="1"/>
      <c r="KZD378" s="1"/>
      <c r="KZE378" s="1"/>
      <c r="KZF378" s="1"/>
      <c r="KZG378" s="1"/>
      <c r="KZH378" s="1"/>
      <c r="KZI378" s="1"/>
      <c r="KZJ378" s="1"/>
      <c r="KZK378" s="1"/>
      <c r="KZL378" s="1"/>
      <c r="KZM378" s="1"/>
      <c r="KZN378" s="1"/>
      <c r="KZO378" s="1"/>
      <c r="KZP378" s="1"/>
      <c r="KZQ378" s="1"/>
      <c r="KZR378" s="1"/>
      <c r="KZS378" s="1"/>
      <c r="KZT378" s="1"/>
      <c r="KZU378" s="1"/>
      <c r="KZV378" s="1"/>
      <c r="KZW378" s="1"/>
      <c r="KZX378" s="1"/>
      <c r="KZY378" s="1"/>
      <c r="KZZ378" s="1"/>
      <c r="LAA378" s="1"/>
      <c r="LAB378" s="1"/>
      <c r="LAC378" s="1"/>
      <c r="LAD378" s="1"/>
      <c r="LAE378" s="1"/>
      <c r="LAF378" s="1"/>
      <c r="LAG378" s="1"/>
      <c r="LAH378" s="1"/>
      <c r="LAI378" s="1"/>
      <c r="LAJ378" s="1"/>
      <c r="LAK378" s="1"/>
      <c r="LAL378" s="1"/>
      <c r="LAM378" s="1"/>
      <c r="LAN378" s="1"/>
      <c r="LAO378" s="1"/>
      <c r="LAP378" s="1"/>
      <c r="LAQ378" s="1"/>
      <c r="LAR378" s="1"/>
      <c r="LAS378" s="1"/>
      <c r="LAT378" s="1"/>
      <c r="LAU378" s="1"/>
      <c r="LAV378" s="1"/>
      <c r="LAW378" s="1"/>
      <c r="LAX378" s="1"/>
      <c r="LAY378" s="1"/>
      <c r="LAZ378" s="1"/>
      <c r="LBA378" s="1"/>
      <c r="LBB378" s="1"/>
      <c r="LBC378" s="1"/>
      <c r="LBD378" s="1"/>
      <c r="LBE378" s="1"/>
      <c r="LBF378" s="1"/>
      <c r="LBG378" s="1"/>
      <c r="LBH378" s="1"/>
      <c r="LBI378" s="1"/>
      <c r="LBJ378" s="1"/>
      <c r="LBK378" s="1"/>
      <c r="LBL378" s="1"/>
      <c r="LBM378" s="1"/>
      <c r="LBN378" s="1"/>
      <c r="LBO378" s="1"/>
      <c r="LBP378" s="1"/>
      <c r="LBQ378" s="1"/>
      <c r="LBR378" s="1"/>
      <c r="LBS378" s="1"/>
      <c r="LBT378" s="1"/>
      <c r="LBU378" s="1"/>
      <c r="LBV378" s="1"/>
      <c r="LBW378" s="1"/>
      <c r="LBX378" s="1"/>
      <c r="LBY378" s="1"/>
      <c r="LBZ378" s="1"/>
      <c r="LCA378" s="1"/>
      <c r="LCB378" s="1"/>
      <c r="LCC378" s="1"/>
      <c r="LCD378" s="1"/>
      <c r="LCE378" s="1"/>
      <c r="LCF378" s="1"/>
      <c r="LCG378" s="1"/>
      <c r="LCH378" s="1"/>
      <c r="LCI378" s="1"/>
      <c r="LCJ378" s="1"/>
      <c r="LCK378" s="1"/>
      <c r="LCL378" s="1"/>
      <c r="LCM378" s="1"/>
      <c r="LCN378" s="1"/>
      <c r="LCO378" s="1"/>
      <c r="LCP378" s="1"/>
      <c r="LCQ378" s="1"/>
      <c r="LCR378" s="1"/>
      <c r="LCS378" s="1"/>
      <c r="LCT378" s="1"/>
      <c r="LCU378" s="1"/>
      <c r="LCV378" s="1"/>
      <c r="LCW378" s="1"/>
      <c r="LCX378" s="1"/>
      <c r="LCY378" s="1"/>
      <c r="LCZ378" s="1"/>
      <c r="LDA378" s="1"/>
      <c r="LDB378" s="1"/>
      <c r="LDC378" s="1"/>
      <c r="LDD378" s="1"/>
      <c r="LDE378" s="1"/>
      <c r="LDF378" s="1"/>
      <c r="LDG378" s="1"/>
      <c r="LDH378" s="1"/>
      <c r="LDI378" s="1"/>
      <c r="LDJ378" s="1"/>
      <c r="LDK378" s="1"/>
      <c r="LDL378" s="1"/>
      <c r="LDM378" s="1"/>
      <c r="LDN378" s="1"/>
      <c r="LDO378" s="1"/>
      <c r="LDP378" s="1"/>
      <c r="LDQ378" s="1"/>
      <c r="LDR378" s="1"/>
      <c r="LDS378" s="1"/>
      <c r="LDT378" s="1"/>
      <c r="LDU378" s="1"/>
      <c r="LDV378" s="1"/>
      <c r="LDW378" s="1"/>
      <c r="LDX378" s="1"/>
      <c r="LDY378" s="1"/>
      <c r="LDZ378" s="1"/>
      <c r="LEA378" s="1"/>
      <c r="LEB378" s="1"/>
      <c r="LEC378" s="1"/>
      <c r="LED378" s="1"/>
      <c r="LEE378" s="1"/>
      <c r="LEF378" s="1"/>
      <c r="LEG378" s="1"/>
      <c r="LEH378" s="1"/>
      <c r="LEI378" s="1"/>
      <c r="LEJ378" s="1"/>
      <c r="LEK378" s="1"/>
      <c r="LEL378" s="1"/>
      <c r="LEM378" s="1"/>
      <c r="LEN378" s="1"/>
      <c r="LEO378" s="1"/>
      <c r="LEP378" s="1"/>
      <c r="LEQ378" s="1"/>
      <c r="LER378" s="1"/>
      <c r="LES378" s="1"/>
      <c r="LET378" s="1"/>
      <c r="LEU378" s="1"/>
      <c r="LEV378" s="1"/>
      <c r="LEW378" s="1"/>
      <c r="LEX378" s="1"/>
      <c r="LEY378" s="1"/>
      <c r="LEZ378" s="1"/>
      <c r="LFA378" s="1"/>
      <c r="LFB378" s="1"/>
      <c r="LFC378" s="1"/>
      <c r="LFD378" s="1"/>
      <c r="LFE378" s="1"/>
      <c r="LFF378" s="1"/>
      <c r="LFG378" s="1"/>
      <c r="LFH378" s="1"/>
      <c r="LFI378" s="1"/>
      <c r="LFJ378" s="1"/>
      <c r="LFK378" s="1"/>
      <c r="LFL378" s="1"/>
      <c r="LFM378" s="1"/>
      <c r="LFN378" s="1"/>
      <c r="LFO378" s="1"/>
      <c r="LFP378" s="1"/>
      <c r="LFQ378" s="1"/>
      <c r="LFR378" s="1"/>
      <c r="LFS378" s="1"/>
      <c r="LFT378" s="1"/>
      <c r="LFU378" s="1"/>
      <c r="LFV378" s="1"/>
      <c r="LFW378" s="1"/>
      <c r="LFX378" s="1"/>
      <c r="LFY378" s="1"/>
      <c r="LFZ378" s="1"/>
      <c r="LGA378" s="1"/>
      <c r="LGB378" s="1"/>
      <c r="LGC378" s="1"/>
      <c r="LGD378" s="1"/>
      <c r="LGE378" s="1"/>
      <c r="LGF378" s="1"/>
      <c r="LGG378" s="1"/>
      <c r="LGH378" s="1"/>
      <c r="LGI378" s="1"/>
      <c r="LGJ378" s="1"/>
      <c r="LGK378" s="1"/>
      <c r="LGL378" s="1"/>
      <c r="LGM378" s="1"/>
      <c r="LGN378" s="1"/>
      <c r="LGO378" s="1"/>
      <c r="LGP378" s="1"/>
      <c r="LGQ378" s="1"/>
      <c r="LGR378" s="1"/>
      <c r="LGS378" s="1"/>
      <c r="LGT378" s="1"/>
      <c r="LGU378" s="1"/>
      <c r="LGV378" s="1"/>
      <c r="LGW378" s="1"/>
      <c r="LGX378" s="1"/>
      <c r="LGY378" s="1"/>
      <c r="LGZ378" s="1"/>
      <c r="LHA378" s="1"/>
      <c r="LHB378" s="1"/>
      <c r="LHC378" s="1"/>
      <c r="LHD378" s="1"/>
      <c r="LHE378" s="1"/>
      <c r="LHF378" s="1"/>
      <c r="LHG378" s="1"/>
      <c r="LHH378" s="1"/>
      <c r="LHI378" s="1"/>
      <c r="LHJ378" s="1"/>
      <c r="LHK378" s="1"/>
      <c r="LHL378" s="1"/>
      <c r="LHM378" s="1"/>
      <c r="LHN378" s="1"/>
      <c r="LHO378" s="1"/>
      <c r="LHP378" s="1"/>
      <c r="LHQ378" s="1"/>
      <c r="LHR378" s="1"/>
      <c r="LHS378" s="1"/>
      <c r="LHT378" s="1"/>
      <c r="LHU378" s="1"/>
      <c r="LHV378" s="1"/>
      <c r="LHW378" s="1"/>
      <c r="LHX378" s="1"/>
      <c r="LHY378" s="1"/>
      <c r="LHZ378" s="1"/>
      <c r="LIA378" s="1"/>
      <c r="LIB378" s="1"/>
      <c r="LIC378" s="1"/>
      <c r="LID378" s="1"/>
      <c r="LIE378" s="1"/>
      <c r="LIF378" s="1"/>
      <c r="LIG378" s="1"/>
      <c r="LIH378" s="1"/>
      <c r="LII378" s="1"/>
      <c r="LIJ378" s="1"/>
      <c r="LIK378" s="1"/>
      <c r="LIL378" s="1"/>
      <c r="LIM378" s="1"/>
      <c r="LIN378" s="1"/>
      <c r="LIO378" s="1"/>
      <c r="LIP378" s="1"/>
      <c r="LIQ378" s="1"/>
      <c r="LIR378" s="1"/>
      <c r="LIS378" s="1"/>
      <c r="LIT378" s="1"/>
      <c r="LIU378" s="1"/>
      <c r="LIV378" s="1"/>
      <c r="LIW378" s="1"/>
      <c r="LIX378" s="1"/>
      <c r="LIY378" s="1"/>
      <c r="LIZ378" s="1"/>
      <c r="LJA378" s="1"/>
      <c r="LJB378" s="1"/>
      <c r="LJC378" s="1"/>
      <c r="LJD378" s="1"/>
      <c r="LJE378" s="1"/>
      <c r="LJF378" s="1"/>
      <c r="LJG378" s="1"/>
      <c r="LJH378" s="1"/>
      <c r="LJI378" s="1"/>
      <c r="LJJ378" s="1"/>
      <c r="LJK378" s="1"/>
      <c r="LJL378" s="1"/>
      <c r="LJM378" s="1"/>
      <c r="LJN378" s="1"/>
      <c r="LJO378" s="1"/>
      <c r="LJP378" s="1"/>
      <c r="LJQ378" s="1"/>
      <c r="LJR378" s="1"/>
      <c r="LJS378" s="1"/>
      <c r="LJT378" s="1"/>
      <c r="LJU378" s="1"/>
      <c r="LJV378" s="1"/>
      <c r="LJW378" s="1"/>
      <c r="LJX378" s="1"/>
      <c r="LJY378" s="1"/>
      <c r="LJZ378" s="1"/>
      <c r="LKA378" s="1"/>
      <c r="LKB378" s="1"/>
      <c r="LKC378" s="1"/>
      <c r="LKD378" s="1"/>
      <c r="LKE378" s="1"/>
      <c r="LKF378" s="1"/>
      <c r="LKG378" s="1"/>
      <c r="LKH378" s="1"/>
      <c r="LKI378" s="1"/>
      <c r="LKJ378" s="1"/>
      <c r="LKK378" s="1"/>
      <c r="LKL378" s="1"/>
      <c r="LKM378" s="1"/>
      <c r="LKN378" s="1"/>
      <c r="LKO378" s="1"/>
      <c r="LKP378" s="1"/>
      <c r="LKQ378" s="1"/>
      <c r="LKR378" s="1"/>
      <c r="LKS378" s="1"/>
      <c r="LKT378" s="1"/>
      <c r="LKU378" s="1"/>
      <c r="LKV378" s="1"/>
      <c r="LKW378" s="1"/>
      <c r="LKX378" s="1"/>
      <c r="LKY378" s="1"/>
      <c r="LKZ378" s="1"/>
      <c r="LLA378" s="1"/>
      <c r="LLB378" s="1"/>
      <c r="LLC378" s="1"/>
      <c r="LLD378" s="1"/>
      <c r="LLE378" s="1"/>
      <c r="LLF378" s="1"/>
      <c r="LLG378" s="1"/>
      <c r="LLH378" s="1"/>
      <c r="LLI378" s="1"/>
      <c r="LLJ378" s="1"/>
      <c r="LLK378" s="1"/>
      <c r="LLL378" s="1"/>
      <c r="LLM378" s="1"/>
      <c r="LLN378" s="1"/>
      <c r="LLO378" s="1"/>
      <c r="LLP378" s="1"/>
      <c r="LLQ378" s="1"/>
      <c r="LLR378" s="1"/>
      <c r="LLS378" s="1"/>
      <c r="LLT378" s="1"/>
      <c r="LLU378" s="1"/>
      <c r="LLV378" s="1"/>
      <c r="LLW378" s="1"/>
      <c r="LLX378" s="1"/>
      <c r="LLY378" s="1"/>
      <c r="LLZ378" s="1"/>
      <c r="LMA378" s="1"/>
      <c r="LMB378" s="1"/>
      <c r="LMC378" s="1"/>
      <c r="LMD378" s="1"/>
      <c r="LME378" s="1"/>
      <c r="LMF378" s="1"/>
      <c r="LMG378" s="1"/>
      <c r="LMH378" s="1"/>
      <c r="LMI378" s="1"/>
      <c r="LMJ378" s="1"/>
      <c r="LMK378" s="1"/>
      <c r="LML378" s="1"/>
      <c r="LMM378" s="1"/>
      <c r="LMN378" s="1"/>
      <c r="LMO378" s="1"/>
      <c r="LMP378" s="1"/>
      <c r="LMQ378" s="1"/>
      <c r="LMR378" s="1"/>
      <c r="LMS378" s="1"/>
      <c r="LMT378" s="1"/>
      <c r="LMU378" s="1"/>
      <c r="LMV378" s="1"/>
      <c r="LMW378" s="1"/>
      <c r="LMX378" s="1"/>
      <c r="LMY378" s="1"/>
      <c r="LMZ378" s="1"/>
      <c r="LNA378" s="1"/>
      <c r="LNB378" s="1"/>
      <c r="LNC378" s="1"/>
      <c r="LND378" s="1"/>
      <c r="LNE378" s="1"/>
      <c r="LNF378" s="1"/>
      <c r="LNG378" s="1"/>
      <c r="LNH378" s="1"/>
      <c r="LNI378" s="1"/>
      <c r="LNJ378" s="1"/>
      <c r="LNK378" s="1"/>
      <c r="LNL378" s="1"/>
      <c r="LNM378" s="1"/>
      <c r="LNN378" s="1"/>
      <c r="LNO378" s="1"/>
      <c r="LNP378" s="1"/>
      <c r="LNQ378" s="1"/>
      <c r="LNR378" s="1"/>
      <c r="LNS378" s="1"/>
      <c r="LNT378" s="1"/>
      <c r="LNU378" s="1"/>
      <c r="LNV378" s="1"/>
      <c r="LNW378" s="1"/>
      <c r="LNX378" s="1"/>
      <c r="LNY378" s="1"/>
      <c r="LNZ378" s="1"/>
      <c r="LOA378" s="1"/>
      <c r="LOB378" s="1"/>
      <c r="LOC378" s="1"/>
      <c r="LOD378" s="1"/>
      <c r="LOE378" s="1"/>
      <c r="LOF378" s="1"/>
      <c r="LOG378" s="1"/>
      <c r="LOH378" s="1"/>
      <c r="LOI378" s="1"/>
      <c r="LOJ378" s="1"/>
      <c r="LOK378" s="1"/>
      <c r="LOL378" s="1"/>
      <c r="LOM378" s="1"/>
      <c r="LON378" s="1"/>
      <c r="LOO378" s="1"/>
      <c r="LOP378" s="1"/>
      <c r="LOQ378" s="1"/>
      <c r="LOR378" s="1"/>
      <c r="LOS378" s="1"/>
      <c r="LOT378" s="1"/>
      <c r="LOU378" s="1"/>
      <c r="LOV378" s="1"/>
      <c r="LOW378" s="1"/>
      <c r="LOX378" s="1"/>
      <c r="LOY378" s="1"/>
      <c r="LOZ378" s="1"/>
      <c r="LPA378" s="1"/>
      <c r="LPB378" s="1"/>
      <c r="LPC378" s="1"/>
      <c r="LPD378" s="1"/>
      <c r="LPE378" s="1"/>
      <c r="LPF378" s="1"/>
      <c r="LPG378" s="1"/>
      <c r="LPH378" s="1"/>
      <c r="LPI378" s="1"/>
      <c r="LPJ378" s="1"/>
      <c r="LPK378" s="1"/>
      <c r="LPL378" s="1"/>
      <c r="LPM378" s="1"/>
      <c r="LPN378" s="1"/>
      <c r="LPO378" s="1"/>
      <c r="LPP378" s="1"/>
      <c r="LPQ378" s="1"/>
      <c r="LPR378" s="1"/>
      <c r="LPS378" s="1"/>
      <c r="LPT378" s="1"/>
      <c r="LPU378" s="1"/>
      <c r="LPV378" s="1"/>
      <c r="LPW378" s="1"/>
      <c r="LPX378" s="1"/>
      <c r="LPY378" s="1"/>
      <c r="LPZ378" s="1"/>
      <c r="LQA378" s="1"/>
      <c r="LQB378" s="1"/>
      <c r="LQC378" s="1"/>
      <c r="LQD378" s="1"/>
      <c r="LQE378" s="1"/>
      <c r="LQF378" s="1"/>
      <c r="LQG378" s="1"/>
      <c r="LQH378" s="1"/>
      <c r="LQI378" s="1"/>
      <c r="LQJ378" s="1"/>
      <c r="LQK378" s="1"/>
      <c r="LQL378" s="1"/>
      <c r="LQM378" s="1"/>
      <c r="LQN378" s="1"/>
      <c r="LQO378" s="1"/>
      <c r="LQP378" s="1"/>
      <c r="LQQ378" s="1"/>
      <c r="LQR378" s="1"/>
      <c r="LQS378" s="1"/>
      <c r="LQT378" s="1"/>
      <c r="LQU378" s="1"/>
      <c r="LQV378" s="1"/>
      <c r="LQW378" s="1"/>
      <c r="LQX378" s="1"/>
      <c r="LQY378" s="1"/>
      <c r="LQZ378" s="1"/>
      <c r="LRA378" s="1"/>
      <c r="LRB378" s="1"/>
      <c r="LRC378" s="1"/>
      <c r="LRD378" s="1"/>
      <c r="LRE378" s="1"/>
      <c r="LRF378" s="1"/>
      <c r="LRG378" s="1"/>
      <c r="LRH378" s="1"/>
      <c r="LRI378" s="1"/>
      <c r="LRJ378" s="1"/>
      <c r="LRK378" s="1"/>
      <c r="LRL378" s="1"/>
      <c r="LRM378" s="1"/>
      <c r="LRN378" s="1"/>
      <c r="LRO378" s="1"/>
      <c r="LRP378" s="1"/>
      <c r="LRQ378" s="1"/>
      <c r="LRR378" s="1"/>
      <c r="LRS378" s="1"/>
      <c r="LRT378" s="1"/>
      <c r="LRU378" s="1"/>
      <c r="LRV378" s="1"/>
      <c r="LRW378" s="1"/>
      <c r="LRX378" s="1"/>
      <c r="LRY378" s="1"/>
      <c r="LRZ378" s="1"/>
      <c r="LSA378" s="1"/>
      <c r="LSB378" s="1"/>
      <c r="LSC378" s="1"/>
      <c r="LSD378" s="1"/>
      <c r="LSE378" s="1"/>
      <c r="LSF378" s="1"/>
      <c r="LSG378" s="1"/>
      <c r="LSH378" s="1"/>
      <c r="LSI378" s="1"/>
      <c r="LSJ378" s="1"/>
      <c r="LSK378" s="1"/>
      <c r="LSL378" s="1"/>
      <c r="LSM378" s="1"/>
      <c r="LSN378" s="1"/>
      <c r="LSO378" s="1"/>
      <c r="LSP378" s="1"/>
      <c r="LSQ378" s="1"/>
      <c r="LSR378" s="1"/>
      <c r="LSS378" s="1"/>
      <c r="LST378" s="1"/>
      <c r="LSU378" s="1"/>
      <c r="LSV378" s="1"/>
      <c r="LSW378" s="1"/>
      <c r="LSX378" s="1"/>
      <c r="LSY378" s="1"/>
      <c r="LSZ378" s="1"/>
      <c r="LTA378" s="1"/>
      <c r="LTB378" s="1"/>
      <c r="LTC378" s="1"/>
      <c r="LTD378" s="1"/>
      <c r="LTE378" s="1"/>
      <c r="LTF378" s="1"/>
      <c r="LTG378" s="1"/>
      <c r="LTH378" s="1"/>
      <c r="LTI378" s="1"/>
      <c r="LTJ378" s="1"/>
      <c r="LTK378" s="1"/>
      <c r="LTL378" s="1"/>
      <c r="LTM378" s="1"/>
      <c r="LTN378" s="1"/>
      <c r="LTO378" s="1"/>
      <c r="LTP378" s="1"/>
      <c r="LTQ378" s="1"/>
      <c r="LTR378" s="1"/>
      <c r="LTS378" s="1"/>
      <c r="LTT378" s="1"/>
      <c r="LTU378" s="1"/>
      <c r="LTV378" s="1"/>
      <c r="LTW378" s="1"/>
      <c r="LTX378" s="1"/>
      <c r="LTY378" s="1"/>
      <c r="LTZ378" s="1"/>
      <c r="LUA378" s="1"/>
      <c r="LUB378" s="1"/>
      <c r="LUC378" s="1"/>
      <c r="LUD378" s="1"/>
      <c r="LUE378" s="1"/>
      <c r="LUF378" s="1"/>
      <c r="LUG378" s="1"/>
      <c r="LUH378" s="1"/>
      <c r="LUI378" s="1"/>
      <c r="LUJ378" s="1"/>
      <c r="LUK378" s="1"/>
      <c r="LUL378" s="1"/>
      <c r="LUM378" s="1"/>
      <c r="LUN378" s="1"/>
      <c r="LUO378" s="1"/>
      <c r="LUP378" s="1"/>
      <c r="LUQ378" s="1"/>
      <c r="LUR378" s="1"/>
      <c r="LUS378" s="1"/>
      <c r="LUT378" s="1"/>
      <c r="LUU378" s="1"/>
      <c r="LUV378" s="1"/>
      <c r="LUW378" s="1"/>
      <c r="LUX378" s="1"/>
      <c r="LUY378" s="1"/>
      <c r="LUZ378" s="1"/>
      <c r="LVA378" s="1"/>
      <c r="LVB378" s="1"/>
      <c r="LVC378" s="1"/>
      <c r="LVD378" s="1"/>
      <c r="LVE378" s="1"/>
      <c r="LVF378" s="1"/>
      <c r="LVG378" s="1"/>
      <c r="LVH378" s="1"/>
      <c r="LVI378" s="1"/>
      <c r="LVJ378" s="1"/>
      <c r="LVK378" s="1"/>
      <c r="LVL378" s="1"/>
      <c r="LVM378" s="1"/>
      <c r="LVN378" s="1"/>
      <c r="LVO378" s="1"/>
      <c r="LVP378" s="1"/>
      <c r="LVQ378" s="1"/>
      <c r="LVR378" s="1"/>
      <c r="LVS378" s="1"/>
      <c r="LVT378" s="1"/>
      <c r="LVU378" s="1"/>
      <c r="LVV378" s="1"/>
      <c r="LVW378" s="1"/>
      <c r="LVX378" s="1"/>
      <c r="LVY378" s="1"/>
      <c r="LVZ378" s="1"/>
      <c r="LWA378" s="1"/>
      <c r="LWB378" s="1"/>
      <c r="LWC378" s="1"/>
      <c r="LWD378" s="1"/>
      <c r="LWE378" s="1"/>
      <c r="LWF378" s="1"/>
      <c r="LWG378" s="1"/>
      <c r="LWH378" s="1"/>
      <c r="LWI378" s="1"/>
      <c r="LWJ378" s="1"/>
      <c r="LWK378" s="1"/>
      <c r="LWL378" s="1"/>
      <c r="LWM378" s="1"/>
      <c r="LWN378" s="1"/>
      <c r="LWO378" s="1"/>
      <c r="LWP378" s="1"/>
      <c r="LWQ378" s="1"/>
      <c r="LWR378" s="1"/>
      <c r="LWS378" s="1"/>
      <c r="LWT378" s="1"/>
      <c r="LWU378" s="1"/>
      <c r="LWV378" s="1"/>
      <c r="LWW378" s="1"/>
      <c r="LWX378" s="1"/>
      <c r="LWY378" s="1"/>
      <c r="LWZ378" s="1"/>
      <c r="LXA378" s="1"/>
      <c r="LXB378" s="1"/>
      <c r="LXC378" s="1"/>
      <c r="LXD378" s="1"/>
      <c r="LXE378" s="1"/>
      <c r="LXF378" s="1"/>
      <c r="LXG378" s="1"/>
      <c r="LXH378" s="1"/>
      <c r="LXI378" s="1"/>
      <c r="LXJ378" s="1"/>
      <c r="LXK378" s="1"/>
      <c r="LXL378" s="1"/>
      <c r="LXM378" s="1"/>
      <c r="LXN378" s="1"/>
      <c r="LXO378" s="1"/>
      <c r="LXP378" s="1"/>
      <c r="LXQ378" s="1"/>
      <c r="LXR378" s="1"/>
      <c r="LXS378" s="1"/>
      <c r="LXT378" s="1"/>
      <c r="LXU378" s="1"/>
      <c r="LXV378" s="1"/>
      <c r="LXW378" s="1"/>
      <c r="LXX378" s="1"/>
      <c r="LXY378" s="1"/>
      <c r="LXZ378" s="1"/>
      <c r="LYA378" s="1"/>
      <c r="LYB378" s="1"/>
      <c r="LYC378" s="1"/>
      <c r="LYD378" s="1"/>
      <c r="LYE378" s="1"/>
      <c r="LYF378" s="1"/>
      <c r="LYG378" s="1"/>
      <c r="LYH378" s="1"/>
      <c r="LYI378" s="1"/>
      <c r="LYJ378" s="1"/>
      <c r="LYK378" s="1"/>
      <c r="LYL378" s="1"/>
      <c r="LYM378" s="1"/>
      <c r="LYN378" s="1"/>
      <c r="LYO378" s="1"/>
      <c r="LYP378" s="1"/>
      <c r="LYQ378" s="1"/>
      <c r="LYR378" s="1"/>
      <c r="LYS378" s="1"/>
      <c r="LYT378" s="1"/>
      <c r="LYU378" s="1"/>
      <c r="LYV378" s="1"/>
      <c r="LYW378" s="1"/>
      <c r="LYX378" s="1"/>
      <c r="LYY378" s="1"/>
      <c r="LYZ378" s="1"/>
      <c r="LZA378" s="1"/>
      <c r="LZB378" s="1"/>
      <c r="LZC378" s="1"/>
      <c r="LZD378" s="1"/>
      <c r="LZE378" s="1"/>
      <c r="LZF378" s="1"/>
      <c r="LZG378" s="1"/>
      <c r="LZH378" s="1"/>
      <c r="LZI378" s="1"/>
      <c r="LZJ378" s="1"/>
      <c r="LZK378" s="1"/>
      <c r="LZL378" s="1"/>
      <c r="LZM378" s="1"/>
      <c r="LZN378" s="1"/>
      <c r="LZO378" s="1"/>
      <c r="LZP378" s="1"/>
      <c r="LZQ378" s="1"/>
      <c r="LZR378" s="1"/>
      <c r="LZS378" s="1"/>
      <c r="LZT378" s="1"/>
      <c r="LZU378" s="1"/>
      <c r="LZV378" s="1"/>
      <c r="LZW378" s="1"/>
      <c r="LZX378" s="1"/>
      <c r="LZY378" s="1"/>
      <c r="LZZ378" s="1"/>
      <c r="MAA378" s="1"/>
      <c r="MAB378" s="1"/>
      <c r="MAC378" s="1"/>
      <c r="MAD378" s="1"/>
      <c r="MAE378" s="1"/>
      <c r="MAF378" s="1"/>
      <c r="MAG378" s="1"/>
      <c r="MAH378" s="1"/>
      <c r="MAI378" s="1"/>
      <c r="MAJ378" s="1"/>
      <c r="MAK378" s="1"/>
      <c r="MAL378" s="1"/>
      <c r="MAM378" s="1"/>
      <c r="MAN378" s="1"/>
      <c r="MAO378" s="1"/>
      <c r="MAP378" s="1"/>
      <c r="MAQ378" s="1"/>
      <c r="MAR378" s="1"/>
      <c r="MAS378" s="1"/>
      <c r="MAT378" s="1"/>
      <c r="MAU378" s="1"/>
      <c r="MAV378" s="1"/>
      <c r="MAW378" s="1"/>
      <c r="MAX378" s="1"/>
      <c r="MAY378" s="1"/>
      <c r="MAZ378" s="1"/>
      <c r="MBA378" s="1"/>
      <c r="MBB378" s="1"/>
      <c r="MBC378" s="1"/>
      <c r="MBD378" s="1"/>
      <c r="MBE378" s="1"/>
      <c r="MBF378" s="1"/>
      <c r="MBG378" s="1"/>
      <c r="MBH378" s="1"/>
      <c r="MBI378" s="1"/>
      <c r="MBJ378" s="1"/>
      <c r="MBK378" s="1"/>
      <c r="MBL378" s="1"/>
      <c r="MBM378" s="1"/>
      <c r="MBN378" s="1"/>
      <c r="MBO378" s="1"/>
      <c r="MBP378" s="1"/>
      <c r="MBQ378" s="1"/>
      <c r="MBR378" s="1"/>
      <c r="MBS378" s="1"/>
      <c r="MBT378" s="1"/>
      <c r="MBU378" s="1"/>
      <c r="MBV378" s="1"/>
      <c r="MBW378" s="1"/>
      <c r="MBX378" s="1"/>
      <c r="MBY378" s="1"/>
      <c r="MBZ378" s="1"/>
      <c r="MCA378" s="1"/>
      <c r="MCB378" s="1"/>
      <c r="MCC378" s="1"/>
      <c r="MCD378" s="1"/>
      <c r="MCE378" s="1"/>
      <c r="MCF378" s="1"/>
      <c r="MCG378" s="1"/>
      <c r="MCH378" s="1"/>
      <c r="MCI378" s="1"/>
      <c r="MCJ378" s="1"/>
      <c r="MCK378" s="1"/>
      <c r="MCL378" s="1"/>
      <c r="MCM378" s="1"/>
      <c r="MCN378" s="1"/>
      <c r="MCO378" s="1"/>
      <c r="MCP378" s="1"/>
      <c r="MCQ378" s="1"/>
      <c r="MCR378" s="1"/>
      <c r="MCS378" s="1"/>
      <c r="MCT378" s="1"/>
      <c r="MCU378" s="1"/>
      <c r="MCV378" s="1"/>
      <c r="MCW378" s="1"/>
      <c r="MCX378" s="1"/>
      <c r="MCY378" s="1"/>
      <c r="MCZ378" s="1"/>
      <c r="MDA378" s="1"/>
      <c r="MDB378" s="1"/>
      <c r="MDC378" s="1"/>
      <c r="MDD378" s="1"/>
      <c r="MDE378" s="1"/>
      <c r="MDF378" s="1"/>
      <c r="MDG378" s="1"/>
      <c r="MDH378" s="1"/>
      <c r="MDI378" s="1"/>
      <c r="MDJ378" s="1"/>
      <c r="MDK378" s="1"/>
      <c r="MDL378" s="1"/>
      <c r="MDM378" s="1"/>
      <c r="MDN378" s="1"/>
      <c r="MDO378" s="1"/>
      <c r="MDP378" s="1"/>
      <c r="MDQ378" s="1"/>
      <c r="MDR378" s="1"/>
      <c r="MDS378" s="1"/>
      <c r="MDT378" s="1"/>
      <c r="MDU378" s="1"/>
      <c r="MDV378" s="1"/>
      <c r="MDW378" s="1"/>
      <c r="MDX378" s="1"/>
      <c r="MDY378" s="1"/>
      <c r="MDZ378" s="1"/>
      <c r="MEA378" s="1"/>
      <c r="MEB378" s="1"/>
      <c r="MEC378" s="1"/>
      <c r="MED378" s="1"/>
      <c r="MEE378" s="1"/>
      <c r="MEF378" s="1"/>
      <c r="MEG378" s="1"/>
      <c r="MEH378" s="1"/>
      <c r="MEI378" s="1"/>
      <c r="MEJ378" s="1"/>
      <c r="MEK378" s="1"/>
      <c r="MEL378" s="1"/>
      <c r="MEM378" s="1"/>
      <c r="MEN378" s="1"/>
      <c r="MEO378" s="1"/>
      <c r="MEP378" s="1"/>
      <c r="MEQ378" s="1"/>
      <c r="MER378" s="1"/>
      <c r="MES378" s="1"/>
      <c r="MET378" s="1"/>
      <c r="MEU378" s="1"/>
      <c r="MEV378" s="1"/>
      <c r="MEW378" s="1"/>
      <c r="MEX378" s="1"/>
      <c r="MEY378" s="1"/>
      <c r="MEZ378" s="1"/>
      <c r="MFA378" s="1"/>
      <c r="MFB378" s="1"/>
      <c r="MFC378" s="1"/>
      <c r="MFD378" s="1"/>
      <c r="MFE378" s="1"/>
      <c r="MFF378" s="1"/>
      <c r="MFG378" s="1"/>
      <c r="MFH378" s="1"/>
      <c r="MFI378" s="1"/>
      <c r="MFJ378" s="1"/>
      <c r="MFK378" s="1"/>
      <c r="MFL378" s="1"/>
      <c r="MFM378" s="1"/>
      <c r="MFN378" s="1"/>
      <c r="MFO378" s="1"/>
      <c r="MFP378" s="1"/>
      <c r="MFQ378" s="1"/>
      <c r="MFR378" s="1"/>
      <c r="MFS378" s="1"/>
      <c r="MFT378" s="1"/>
      <c r="MFU378" s="1"/>
      <c r="MFV378" s="1"/>
      <c r="MFW378" s="1"/>
      <c r="MFX378" s="1"/>
      <c r="MFY378" s="1"/>
      <c r="MFZ378" s="1"/>
      <c r="MGA378" s="1"/>
      <c r="MGB378" s="1"/>
      <c r="MGC378" s="1"/>
      <c r="MGD378" s="1"/>
      <c r="MGE378" s="1"/>
      <c r="MGF378" s="1"/>
      <c r="MGG378" s="1"/>
      <c r="MGH378" s="1"/>
      <c r="MGI378" s="1"/>
      <c r="MGJ378" s="1"/>
      <c r="MGK378" s="1"/>
      <c r="MGL378" s="1"/>
      <c r="MGM378" s="1"/>
      <c r="MGN378" s="1"/>
      <c r="MGO378" s="1"/>
      <c r="MGP378" s="1"/>
      <c r="MGQ378" s="1"/>
      <c r="MGR378" s="1"/>
      <c r="MGS378" s="1"/>
      <c r="MGT378" s="1"/>
      <c r="MGU378" s="1"/>
      <c r="MGV378" s="1"/>
      <c r="MGW378" s="1"/>
      <c r="MGX378" s="1"/>
      <c r="MGY378" s="1"/>
      <c r="MGZ378" s="1"/>
      <c r="MHA378" s="1"/>
      <c r="MHB378" s="1"/>
      <c r="MHC378" s="1"/>
      <c r="MHD378" s="1"/>
      <c r="MHE378" s="1"/>
      <c r="MHF378" s="1"/>
      <c r="MHG378" s="1"/>
      <c r="MHH378" s="1"/>
      <c r="MHI378" s="1"/>
      <c r="MHJ378" s="1"/>
      <c r="MHK378" s="1"/>
      <c r="MHL378" s="1"/>
      <c r="MHM378" s="1"/>
      <c r="MHN378" s="1"/>
      <c r="MHO378" s="1"/>
      <c r="MHP378" s="1"/>
      <c r="MHQ378" s="1"/>
      <c r="MHR378" s="1"/>
      <c r="MHS378" s="1"/>
      <c r="MHT378" s="1"/>
      <c r="MHU378" s="1"/>
      <c r="MHV378" s="1"/>
      <c r="MHW378" s="1"/>
      <c r="MHX378" s="1"/>
      <c r="MHY378" s="1"/>
      <c r="MHZ378" s="1"/>
      <c r="MIA378" s="1"/>
      <c r="MIB378" s="1"/>
      <c r="MIC378" s="1"/>
      <c r="MID378" s="1"/>
      <c r="MIE378" s="1"/>
      <c r="MIF378" s="1"/>
      <c r="MIG378" s="1"/>
      <c r="MIH378" s="1"/>
      <c r="MII378" s="1"/>
      <c r="MIJ378" s="1"/>
      <c r="MIK378" s="1"/>
      <c r="MIL378" s="1"/>
      <c r="MIM378" s="1"/>
      <c r="MIN378" s="1"/>
      <c r="MIO378" s="1"/>
      <c r="MIP378" s="1"/>
      <c r="MIQ378" s="1"/>
      <c r="MIR378" s="1"/>
      <c r="MIS378" s="1"/>
      <c r="MIT378" s="1"/>
      <c r="MIU378" s="1"/>
      <c r="MIV378" s="1"/>
      <c r="MIW378" s="1"/>
      <c r="MIX378" s="1"/>
      <c r="MIY378" s="1"/>
      <c r="MIZ378" s="1"/>
      <c r="MJA378" s="1"/>
      <c r="MJB378" s="1"/>
      <c r="MJC378" s="1"/>
      <c r="MJD378" s="1"/>
      <c r="MJE378" s="1"/>
      <c r="MJF378" s="1"/>
      <c r="MJG378" s="1"/>
      <c r="MJH378" s="1"/>
      <c r="MJI378" s="1"/>
      <c r="MJJ378" s="1"/>
      <c r="MJK378" s="1"/>
      <c r="MJL378" s="1"/>
      <c r="MJM378" s="1"/>
      <c r="MJN378" s="1"/>
      <c r="MJO378" s="1"/>
      <c r="MJP378" s="1"/>
      <c r="MJQ378" s="1"/>
      <c r="MJR378" s="1"/>
      <c r="MJS378" s="1"/>
      <c r="MJT378" s="1"/>
      <c r="MJU378" s="1"/>
      <c r="MJV378" s="1"/>
      <c r="MJW378" s="1"/>
      <c r="MJX378" s="1"/>
      <c r="MJY378" s="1"/>
      <c r="MJZ378" s="1"/>
      <c r="MKA378" s="1"/>
      <c r="MKB378" s="1"/>
      <c r="MKC378" s="1"/>
      <c r="MKD378" s="1"/>
      <c r="MKE378" s="1"/>
      <c r="MKF378" s="1"/>
      <c r="MKG378" s="1"/>
      <c r="MKH378" s="1"/>
      <c r="MKI378" s="1"/>
      <c r="MKJ378" s="1"/>
      <c r="MKK378" s="1"/>
      <c r="MKL378" s="1"/>
      <c r="MKM378" s="1"/>
      <c r="MKN378" s="1"/>
      <c r="MKO378" s="1"/>
      <c r="MKP378" s="1"/>
      <c r="MKQ378" s="1"/>
      <c r="MKR378" s="1"/>
      <c r="MKS378" s="1"/>
      <c r="MKT378" s="1"/>
      <c r="MKU378" s="1"/>
      <c r="MKV378" s="1"/>
      <c r="MKW378" s="1"/>
      <c r="MKX378" s="1"/>
      <c r="MKY378" s="1"/>
      <c r="MKZ378" s="1"/>
      <c r="MLA378" s="1"/>
      <c r="MLB378" s="1"/>
      <c r="MLC378" s="1"/>
      <c r="MLD378" s="1"/>
      <c r="MLE378" s="1"/>
      <c r="MLF378" s="1"/>
      <c r="MLG378" s="1"/>
      <c r="MLH378" s="1"/>
      <c r="MLI378" s="1"/>
      <c r="MLJ378" s="1"/>
      <c r="MLK378" s="1"/>
      <c r="MLL378" s="1"/>
      <c r="MLM378" s="1"/>
      <c r="MLN378" s="1"/>
      <c r="MLO378" s="1"/>
      <c r="MLP378" s="1"/>
      <c r="MLQ378" s="1"/>
      <c r="MLR378" s="1"/>
      <c r="MLS378" s="1"/>
      <c r="MLT378" s="1"/>
      <c r="MLU378" s="1"/>
      <c r="MLV378" s="1"/>
      <c r="MLW378" s="1"/>
      <c r="MLX378" s="1"/>
      <c r="MLY378" s="1"/>
      <c r="MLZ378" s="1"/>
      <c r="MMA378" s="1"/>
      <c r="MMB378" s="1"/>
      <c r="MMC378" s="1"/>
      <c r="MMD378" s="1"/>
      <c r="MME378" s="1"/>
      <c r="MMF378" s="1"/>
      <c r="MMG378" s="1"/>
      <c r="MMH378" s="1"/>
      <c r="MMI378" s="1"/>
      <c r="MMJ378" s="1"/>
      <c r="MMK378" s="1"/>
      <c r="MML378" s="1"/>
      <c r="MMM378" s="1"/>
      <c r="MMN378" s="1"/>
      <c r="MMO378" s="1"/>
      <c r="MMP378" s="1"/>
      <c r="MMQ378" s="1"/>
      <c r="MMR378" s="1"/>
      <c r="MMS378" s="1"/>
      <c r="MMT378" s="1"/>
      <c r="MMU378" s="1"/>
      <c r="MMV378" s="1"/>
      <c r="MMW378" s="1"/>
      <c r="MMX378" s="1"/>
      <c r="MMY378" s="1"/>
      <c r="MMZ378" s="1"/>
      <c r="MNA378" s="1"/>
      <c r="MNB378" s="1"/>
      <c r="MNC378" s="1"/>
      <c r="MND378" s="1"/>
      <c r="MNE378" s="1"/>
      <c r="MNF378" s="1"/>
      <c r="MNG378" s="1"/>
      <c r="MNH378" s="1"/>
      <c r="MNI378" s="1"/>
      <c r="MNJ378" s="1"/>
      <c r="MNK378" s="1"/>
      <c r="MNL378" s="1"/>
      <c r="MNM378" s="1"/>
      <c r="MNN378" s="1"/>
      <c r="MNO378" s="1"/>
      <c r="MNP378" s="1"/>
      <c r="MNQ378" s="1"/>
      <c r="MNR378" s="1"/>
      <c r="MNS378" s="1"/>
      <c r="MNT378" s="1"/>
      <c r="MNU378" s="1"/>
      <c r="MNV378" s="1"/>
      <c r="MNW378" s="1"/>
      <c r="MNX378" s="1"/>
      <c r="MNY378" s="1"/>
      <c r="MNZ378" s="1"/>
      <c r="MOA378" s="1"/>
      <c r="MOB378" s="1"/>
      <c r="MOC378" s="1"/>
      <c r="MOD378" s="1"/>
      <c r="MOE378" s="1"/>
      <c r="MOF378" s="1"/>
      <c r="MOG378" s="1"/>
      <c r="MOH378" s="1"/>
      <c r="MOI378" s="1"/>
      <c r="MOJ378" s="1"/>
      <c r="MOK378" s="1"/>
      <c r="MOL378" s="1"/>
      <c r="MOM378" s="1"/>
      <c r="MON378" s="1"/>
      <c r="MOO378" s="1"/>
      <c r="MOP378" s="1"/>
      <c r="MOQ378" s="1"/>
      <c r="MOR378" s="1"/>
      <c r="MOS378" s="1"/>
      <c r="MOT378" s="1"/>
      <c r="MOU378" s="1"/>
      <c r="MOV378" s="1"/>
      <c r="MOW378" s="1"/>
      <c r="MOX378" s="1"/>
      <c r="MOY378" s="1"/>
      <c r="MOZ378" s="1"/>
      <c r="MPA378" s="1"/>
      <c r="MPB378" s="1"/>
      <c r="MPC378" s="1"/>
      <c r="MPD378" s="1"/>
      <c r="MPE378" s="1"/>
      <c r="MPF378" s="1"/>
      <c r="MPG378" s="1"/>
      <c r="MPH378" s="1"/>
      <c r="MPI378" s="1"/>
      <c r="MPJ378" s="1"/>
      <c r="MPK378" s="1"/>
      <c r="MPL378" s="1"/>
      <c r="MPM378" s="1"/>
      <c r="MPN378" s="1"/>
      <c r="MPO378" s="1"/>
      <c r="MPP378" s="1"/>
      <c r="MPQ378" s="1"/>
      <c r="MPR378" s="1"/>
      <c r="MPS378" s="1"/>
      <c r="MPT378" s="1"/>
      <c r="MPU378" s="1"/>
      <c r="MPV378" s="1"/>
      <c r="MPW378" s="1"/>
      <c r="MPX378" s="1"/>
      <c r="MPY378" s="1"/>
      <c r="MPZ378" s="1"/>
      <c r="MQA378" s="1"/>
      <c r="MQB378" s="1"/>
      <c r="MQC378" s="1"/>
      <c r="MQD378" s="1"/>
      <c r="MQE378" s="1"/>
      <c r="MQF378" s="1"/>
      <c r="MQG378" s="1"/>
      <c r="MQH378" s="1"/>
      <c r="MQI378" s="1"/>
      <c r="MQJ378" s="1"/>
      <c r="MQK378" s="1"/>
      <c r="MQL378" s="1"/>
      <c r="MQM378" s="1"/>
      <c r="MQN378" s="1"/>
      <c r="MQO378" s="1"/>
      <c r="MQP378" s="1"/>
      <c r="MQQ378" s="1"/>
      <c r="MQR378" s="1"/>
      <c r="MQS378" s="1"/>
      <c r="MQT378" s="1"/>
      <c r="MQU378" s="1"/>
      <c r="MQV378" s="1"/>
      <c r="MQW378" s="1"/>
      <c r="MQX378" s="1"/>
      <c r="MQY378" s="1"/>
      <c r="MQZ378" s="1"/>
      <c r="MRA378" s="1"/>
      <c r="MRB378" s="1"/>
      <c r="MRC378" s="1"/>
      <c r="MRD378" s="1"/>
      <c r="MRE378" s="1"/>
      <c r="MRF378" s="1"/>
      <c r="MRG378" s="1"/>
      <c r="MRH378" s="1"/>
      <c r="MRI378" s="1"/>
      <c r="MRJ378" s="1"/>
      <c r="MRK378" s="1"/>
      <c r="MRL378" s="1"/>
      <c r="MRM378" s="1"/>
      <c r="MRN378" s="1"/>
      <c r="MRO378" s="1"/>
      <c r="MRP378" s="1"/>
      <c r="MRQ378" s="1"/>
      <c r="MRR378" s="1"/>
      <c r="MRS378" s="1"/>
      <c r="MRT378" s="1"/>
      <c r="MRU378" s="1"/>
      <c r="MRV378" s="1"/>
      <c r="MRW378" s="1"/>
      <c r="MRX378" s="1"/>
      <c r="MRY378" s="1"/>
      <c r="MRZ378" s="1"/>
      <c r="MSA378" s="1"/>
      <c r="MSB378" s="1"/>
      <c r="MSC378" s="1"/>
      <c r="MSD378" s="1"/>
      <c r="MSE378" s="1"/>
      <c r="MSF378" s="1"/>
      <c r="MSG378" s="1"/>
      <c r="MSH378" s="1"/>
      <c r="MSI378" s="1"/>
      <c r="MSJ378" s="1"/>
      <c r="MSK378" s="1"/>
      <c r="MSL378" s="1"/>
      <c r="MSM378" s="1"/>
      <c r="MSN378" s="1"/>
      <c r="MSO378" s="1"/>
      <c r="MSP378" s="1"/>
      <c r="MSQ378" s="1"/>
      <c r="MSR378" s="1"/>
      <c r="MSS378" s="1"/>
      <c r="MST378" s="1"/>
      <c r="MSU378" s="1"/>
      <c r="MSV378" s="1"/>
      <c r="MSW378" s="1"/>
      <c r="MSX378" s="1"/>
      <c r="MSY378" s="1"/>
      <c r="MSZ378" s="1"/>
      <c r="MTA378" s="1"/>
      <c r="MTB378" s="1"/>
      <c r="MTC378" s="1"/>
      <c r="MTD378" s="1"/>
      <c r="MTE378" s="1"/>
      <c r="MTF378" s="1"/>
      <c r="MTG378" s="1"/>
      <c r="MTH378" s="1"/>
      <c r="MTI378" s="1"/>
      <c r="MTJ378" s="1"/>
      <c r="MTK378" s="1"/>
      <c r="MTL378" s="1"/>
      <c r="MTM378" s="1"/>
      <c r="MTN378" s="1"/>
      <c r="MTO378" s="1"/>
      <c r="MTP378" s="1"/>
      <c r="MTQ378" s="1"/>
      <c r="MTR378" s="1"/>
      <c r="MTS378" s="1"/>
      <c r="MTT378" s="1"/>
      <c r="MTU378" s="1"/>
      <c r="MTV378" s="1"/>
      <c r="MTW378" s="1"/>
      <c r="MTX378" s="1"/>
      <c r="MTY378" s="1"/>
      <c r="MTZ378" s="1"/>
      <c r="MUA378" s="1"/>
      <c r="MUB378" s="1"/>
      <c r="MUC378" s="1"/>
      <c r="MUD378" s="1"/>
      <c r="MUE378" s="1"/>
      <c r="MUF378" s="1"/>
      <c r="MUG378" s="1"/>
      <c r="MUH378" s="1"/>
      <c r="MUI378" s="1"/>
      <c r="MUJ378" s="1"/>
      <c r="MUK378" s="1"/>
      <c r="MUL378" s="1"/>
      <c r="MUM378" s="1"/>
      <c r="MUN378" s="1"/>
      <c r="MUO378" s="1"/>
      <c r="MUP378" s="1"/>
      <c r="MUQ378" s="1"/>
      <c r="MUR378" s="1"/>
      <c r="MUS378" s="1"/>
      <c r="MUT378" s="1"/>
      <c r="MUU378" s="1"/>
      <c r="MUV378" s="1"/>
      <c r="MUW378" s="1"/>
      <c r="MUX378" s="1"/>
      <c r="MUY378" s="1"/>
      <c r="MUZ378" s="1"/>
      <c r="MVA378" s="1"/>
      <c r="MVB378" s="1"/>
      <c r="MVC378" s="1"/>
      <c r="MVD378" s="1"/>
      <c r="MVE378" s="1"/>
      <c r="MVF378" s="1"/>
      <c r="MVG378" s="1"/>
      <c r="MVH378" s="1"/>
      <c r="MVI378" s="1"/>
      <c r="MVJ378" s="1"/>
      <c r="MVK378" s="1"/>
      <c r="MVL378" s="1"/>
      <c r="MVM378" s="1"/>
      <c r="MVN378" s="1"/>
      <c r="MVO378" s="1"/>
      <c r="MVP378" s="1"/>
      <c r="MVQ378" s="1"/>
      <c r="MVR378" s="1"/>
      <c r="MVS378" s="1"/>
      <c r="MVT378" s="1"/>
      <c r="MVU378" s="1"/>
      <c r="MVV378" s="1"/>
      <c r="MVW378" s="1"/>
      <c r="MVX378" s="1"/>
      <c r="MVY378" s="1"/>
      <c r="MVZ378" s="1"/>
      <c r="MWA378" s="1"/>
      <c r="MWB378" s="1"/>
      <c r="MWC378" s="1"/>
      <c r="MWD378" s="1"/>
      <c r="MWE378" s="1"/>
      <c r="MWF378" s="1"/>
      <c r="MWG378" s="1"/>
      <c r="MWH378" s="1"/>
      <c r="MWI378" s="1"/>
      <c r="MWJ378" s="1"/>
      <c r="MWK378" s="1"/>
      <c r="MWL378" s="1"/>
      <c r="MWM378" s="1"/>
      <c r="MWN378" s="1"/>
      <c r="MWO378" s="1"/>
      <c r="MWP378" s="1"/>
      <c r="MWQ378" s="1"/>
      <c r="MWR378" s="1"/>
      <c r="MWS378" s="1"/>
      <c r="MWT378" s="1"/>
      <c r="MWU378" s="1"/>
      <c r="MWV378" s="1"/>
      <c r="MWW378" s="1"/>
      <c r="MWX378" s="1"/>
      <c r="MWY378" s="1"/>
      <c r="MWZ378" s="1"/>
      <c r="MXA378" s="1"/>
      <c r="MXB378" s="1"/>
      <c r="MXC378" s="1"/>
      <c r="MXD378" s="1"/>
      <c r="MXE378" s="1"/>
      <c r="MXF378" s="1"/>
      <c r="MXG378" s="1"/>
      <c r="MXH378" s="1"/>
      <c r="MXI378" s="1"/>
      <c r="MXJ378" s="1"/>
      <c r="MXK378" s="1"/>
      <c r="MXL378" s="1"/>
      <c r="MXM378" s="1"/>
      <c r="MXN378" s="1"/>
      <c r="MXO378" s="1"/>
      <c r="MXP378" s="1"/>
      <c r="MXQ378" s="1"/>
      <c r="MXR378" s="1"/>
      <c r="MXS378" s="1"/>
      <c r="MXT378" s="1"/>
      <c r="MXU378" s="1"/>
      <c r="MXV378" s="1"/>
      <c r="MXW378" s="1"/>
      <c r="MXX378" s="1"/>
      <c r="MXY378" s="1"/>
      <c r="MXZ378" s="1"/>
      <c r="MYA378" s="1"/>
      <c r="MYB378" s="1"/>
      <c r="MYC378" s="1"/>
      <c r="MYD378" s="1"/>
      <c r="MYE378" s="1"/>
      <c r="MYF378" s="1"/>
      <c r="MYG378" s="1"/>
      <c r="MYH378" s="1"/>
      <c r="MYI378" s="1"/>
      <c r="MYJ378" s="1"/>
      <c r="MYK378" s="1"/>
      <c r="MYL378" s="1"/>
      <c r="MYM378" s="1"/>
      <c r="MYN378" s="1"/>
      <c r="MYO378" s="1"/>
      <c r="MYP378" s="1"/>
      <c r="MYQ378" s="1"/>
      <c r="MYR378" s="1"/>
      <c r="MYS378" s="1"/>
      <c r="MYT378" s="1"/>
      <c r="MYU378" s="1"/>
      <c r="MYV378" s="1"/>
      <c r="MYW378" s="1"/>
      <c r="MYX378" s="1"/>
      <c r="MYY378" s="1"/>
      <c r="MYZ378" s="1"/>
      <c r="MZA378" s="1"/>
      <c r="MZB378" s="1"/>
      <c r="MZC378" s="1"/>
      <c r="MZD378" s="1"/>
      <c r="MZE378" s="1"/>
      <c r="MZF378" s="1"/>
      <c r="MZG378" s="1"/>
      <c r="MZH378" s="1"/>
      <c r="MZI378" s="1"/>
      <c r="MZJ378" s="1"/>
      <c r="MZK378" s="1"/>
      <c r="MZL378" s="1"/>
      <c r="MZM378" s="1"/>
      <c r="MZN378" s="1"/>
      <c r="MZO378" s="1"/>
      <c r="MZP378" s="1"/>
      <c r="MZQ378" s="1"/>
      <c r="MZR378" s="1"/>
      <c r="MZS378" s="1"/>
      <c r="MZT378" s="1"/>
      <c r="MZU378" s="1"/>
      <c r="MZV378" s="1"/>
      <c r="MZW378" s="1"/>
      <c r="MZX378" s="1"/>
      <c r="MZY378" s="1"/>
      <c r="MZZ378" s="1"/>
      <c r="NAA378" s="1"/>
      <c r="NAB378" s="1"/>
      <c r="NAC378" s="1"/>
      <c r="NAD378" s="1"/>
      <c r="NAE378" s="1"/>
      <c r="NAF378" s="1"/>
      <c r="NAG378" s="1"/>
      <c r="NAH378" s="1"/>
      <c r="NAI378" s="1"/>
      <c r="NAJ378" s="1"/>
      <c r="NAK378" s="1"/>
      <c r="NAL378" s="1"/>
      <c r="NAM378" s="1"/>
      <c r="NAN378" s="1"/>
      <c r="NAO378" s="1"/>
      <c r="NAP378" s="1"/>
      <c r="NAQ378" s="1"/>
      <c r="NAR378" s="1"/>
      <c r="NAS378" s="1"/>
      <c r="NAT378" s="1"/>
      <c r="NAU378" s="1"/>
      <c r="NAV378" s="1"/>
      <c r="NAW378" s="1"/>
      <c r="NAX378" s="1"/>
      <c r="NAY378" s="1"/>
      <c r="NAZ378" s="1"/>
      <c r="NBA378" s="1"/>
      <c r="NBB378" s="1"/>
      <c r="NBC378" s="1"/>
      <c r="NBD378" s="1"/>
      <c r="NBE378" s="1"/>
      <c r="NBF378" s="1"/>
      <c r="NBG378" s="1"/>
      <c r="NBH378" s="1"/>
      <c r="NBI378" s="1"/>
      <c r="NBJ378" s="1"/>
      <c r="NBK378" s="1"/>
      <c r="NBL378" s="1"/>
      <c r="NBM378" s="1"/>
      <c r="NBN378" s="1"/>
      <c r="NBO378" s="1"/>
      <c r="NBP378" s="1"/>
      <c r="NBQ378" s="1"/>
      <c r="NBR378" s="1"/>
      <c r="NBS378" s="1"/>
      <c r="NBT378" s="1"/>
      <c r="NBU378" s="1"/>
      <c r="NBV378" s="1"/>
      <c r="NBW378" s="1"/>
      <c r="NBX378" s="1"/>
      <c r="NBY378" s="1"/>
      <c r="NBZ378" s="1"/>
      <c r="NCA378" s="1"/>
      <c r="NCB378" s="1"/>
      <c r="NCC378" s="1"/>
      <c r="NCD378" s="1"/>
      <c r="NCE378" s="1"/>
      <c r="NCF378" s="1"/>
      <c r="NCG378" s="1"/>
      <c r="NCH378" s="1"/>
      <c r="NCI378" s="1"/>
      <c r="NCJ378" s="1"/>
      <c r="NCK378" s="1"/>
      <c r="NCL378" s="1"/>
      <c r="NCM378" s="1"/>
      <c r="NCN378" s="1"/>
      <c r="NCO378" s="1"/>
      <c r="NCP378" s="1"/>
      <c r="NCQ378" s="1"/>
      <c r="NCR378" s="1"/>
      <c r="NCS378" s="1"/>
      <c r="NCT378" s="1"/>
      <c r="NCU378" s="1"/>
      <c r="NCV378" s="1"/>
      <c r="NCW378" s="1"/>
      <c r="NCX378" s="1"/>
      <c r="NCY378" s="1"/>
      <c r="NCZ378" s="1"/>
      <c r="NDA378" s="1"/>
      <c r="NDB378" s="1"/>
      <c r="NDC378" s="1"/>
      <c r="NDD378" s="1"/>
      <c r="NDE378" s="1"/>
      <c r="NDF378" s="1"/>
      <c r="NDG378" s="1"/>
      <c r="NDH378" s="1"/>
      <c r="NDI378" s="1"/>
      <c r="NDJ378" s="1"/>
      <c r="NDK378" s="1"/>
      <c r="NDL378" s="1"/>
      <c r="NDM378" s="1"/>
      <c r="NDN378" s="1"/>
      <c r="NDO378" s="1"/>
      <c r="NDP378" s="1"/>
      <c r="NDQ378" s="1"/>
      <c r="NDR378" s="1"/>
      <c r="NDS378" s="1"/>
      <c r="NDT378" s="1"/>
      <c r="NDU378" s="1"/>
      <c r="NDV378" s="1"/>
      <c r="NDW378" s="1"/>
      <c r="NDX378" s="1"/>
      <c r="NDY378" s="1"/>
      <c r="NDZ378" s="1"/>
      <c r="NEA378" s="1"/>
      <c r="NEB378" s="1"/>
      <c r="NEC378" s="1"/>
      <c r="NED378" s="1"/>
      <c r="NEE378" s="1"/>
      <c r="NEF378" s="1"/>
      <c r="NEG378" s="1"/>
      <c r="NEH378" s="1"/>
      <c r="NEI378" s="1"/>
      <c r="NEJ378" s="1"/>
      <c r="NEK378" s="1"/>
      <c r="NEL378" s="1"/>
      <c r="NEM378" s="1"/>
      <c r="NEN378" s="1"/>
      <c r="NEO378" s="1"/>
      <c r="NEP378" s="1"/>
      <c r="NEQ378" s="1"/>
      <c r="NER378" s="1"/>
      <c r="NES378" s="1"/>
      <c r="NET378" s="1"/>
      <c r="NEU378" s="1"/>
      <c r="NEV378" s="1"/>
      <c r="NEW378" s="1"/>
      <c r="NEX378" s="1"/>
      <c r="NEY378" s="1"/>
      <c r="NEZ378" s="1"/>
      <c r="NFA378" s="1"/>
      <c r="NFB378" s="1"/>
      <c r="NFC378" s="1"/>
      <c r="NFD378" s="1"/>
      <c r="NFE378" s="1"/>
      <c r="NFF378" s="1"/>
      <c r="NFG378" s="1"/>
      <c r="NFH378" s="1"/>
      <c r="NFI378" s="1"/>
      <c r="NFJ378" s="1"/>
      <c r="NFK378" s="1"/>
      <c r="NFL378" s="1"/>
      <c r="NFM378" s="1"/>
      <c r="NFN378" s="1"/>
      <c r="NFO378" s="1"/>
      <c r="NFP378" s="1"/>
      <c r="NFQ378" s="1"/>
      <c r="NFR378" s="1"/>
      <c r="NFS378" s="1"/>
      <c r="NFT378" s="1"/>
      <c r="NFU378" s="1"/>
      <c r="NFV378" s="1"/>
      <c r="NFW378" s="1"/>
      <c r="NFX378" s="1"/>
      <c r="NFY378" s="1"/>
      <c r="NFZ378" s="1"/>
      <c r="NGA378" s="1"/>
      <c r="NGB378" s="1"/>
      <c r="NGC378" s="1"/>
      <c r="NGD378" s="1"/>
      <c r="NGE378" s="1"/>
      <c r="NGF378" s="1"/>
      <c r="NGG378" s="1"/>
      <c r="NGH378" s="1"/>
      <c r="NGI378" s="1"/>
      <c r="NGJ378" s="1"/>
      <c r="NGK378" s="1"/>
      <c r="NGL378" s="1"/>
      <c r="NGM378" s="1"/>
      <c r="NGN378" s="1"/>
      <c r="NGO378" s="1"/>
      <c r="NGP378" s="1"/>
      <c r="NGQ378" s="1"/>
      <c r="NGR378" s="1"/>
      <c r="NGS378" s="1"/>
      <c r="NGT378" s="1"/>
      <c r="NGU378" s="1"/>
      <c r="NGV378" s="1"/>
      <c r="NGW378" s="1"/>
      <c r="NGX378" s="1"/>
      <c r="NGY378" s="1"/>
      <c r="NGZ378" s="1"/>
      <c r="NHA378" s="1"/>
      <c r="NHB378" s="1"/>
      <c r="NHC378" s="1"/>
      <c r="NHD378" s="1"/>
      <c r="NHE378" s="1"/>
      <c r="NHF378" s="1"/>
      <c r="NHG378" s="1"/>
      <c r="NHH378" s="1"/>
      <c r="NHI378" s="1"/>
      <c r="NHJ378" s="1"/>
      <c r="NHK378" s="1"/>
      <c r="NHL378" s="1"/>
      <c r="NHM378" s="1"/>
      <c r="NHN378" s="1"/>
      <c r="NHO378" s="1"/>
      <c r="NHP378" s="1"/>
      <c r="NHQ378" s="1"/>
      <c r="NHR378" s="1"/>
      <c r="NHS378" s="1"/>
      <c r="NHT378" s="1"/>
      <c r="NHU378" s="1"/>
      <c r="NHV378" s="1"/>
      <c r="NHW378" s="1"/>
      <c r="NHX378" s="1"/>
      <c r="NHY378" s="1"/>
      <c r="NHZ378" s="1"/>
      <c r="NIA378" s="1"/>
      <c r="NIB378" s="1"/>
      <c r="NIC378" s="1"/>
      <c r="NID378" s="1"/>
      <c r="NIE378" s="1"/>
      <c r="NIF378" s="1"/>
      <c r="NIG378" s="1"/>
      <c r="NIH378" s="1"/>
      <c r="NII378" s="1"/>
      <c r="NIJ378" s="1"/>
      <c r="NIK378" s="1"/>
      <c r="NIL378" s="1"/>
      <c r="NIM378" s="1"/>
      <c r="NIN378" s="1"/>
      <c r="NIO378" s="1"/>
      <c r="NIP378" s="1"/>
      <c r="NIQ378" s="1"/>
      <c r="NIR378" s="1"/>
      <c r="NIS378" s="1"/>
      <c r="NIT378" s="1"/>
      <c r="NIU378" s="1"/>
      <c r="NIV378" s="1"/>
      <c r="NIW378" s="1"/>
      <c r="NIX378" s="1"/>
      <c r="NIY378" s="1"/>
      <c r="NIZ378" s="1"/>
      <c r="NJA378" s="1"/>
      <c r="NJB378" s="1"/>
      <c r="NJC378" s="1"/>
      <c r="NJD378" s="1"/>
      <c r="NJE378" s="1"/>
      <c r="NJF378" s="1"/>
      <c r="NJG378" s="1"/>
      <c r="NJH378" s="1"/>
      <c r="NJI378" s="1"/>
      <c r="NJJ378" s="1"/>
      <c r="NJK378" s="1"/>
      <c r="NJL378" s="1"/>
      <c r="NJM378" s="1"/>
      <c r="NJN378" s="1"/>
      <c r="NJO378" s="1"/>
      <c r="NJP378" s="1"/>
      <c r="NJQ378" s="1"/>
      <c r="NJR378" s="1"/>
      <c r="NJS378" s="1"/>
      <c r="NJT378" s="1"/>
      <c r="NJU378" s="1"/>
      <c r="NJV378" s="1"/>
      <c r="NJW378" s="1"/>
      <c r="NJX378" s="1"/>
      <c r="NJY378" s="1"/>
      <c r="NJZ378" s="1"/>
      <c r="NKA378" s="1"/>
      <c r="NKB378" s="1"/>
      <c r="NKC378" s="1"/>
      <c r="NKD378" s="1"/>
      <c r="NKE378" s="1"/>
      <c r="NKF378" s="1"/>
      <c r="NKG378" s="1"/>
      <c r="NKH378" s="1"/>
      <c r="NKI378" s="1"/>
      <c r="NKJ378" s="1"/>
      <c r="NKK378" s="1"/>
      <c r="NKL378" s="1"/>
      <c r="NKM378" s="1"/>
      <c r="NKN378" s="1"/>
      <c r="NKO378" s="1"/>
      <c r="NKP378" s="1"/>
      <c r="NKQ378" s="1"/>
      <c r="NKR378" s="1"/>
      <c r="NKS378" s="1"/>
      <c r="NKT378" s="1"/>
      <c r="NKU378" s="1"/>
      <c r="NKV378" s="1"/>
      <c r="NKW378" s="1"/>
      <c r="NKX378" s="1"/>
      <c r="NKY378" s="1"/>
      <c r="NKZ378" s="1"/>
      <c r="NLA378" s="1"/>
      <c r="NLB378" s="1"/>
      <c r="NLC378" s="1"/>
      <c r="NLD378" s="1"/>
      <c r="NLE378" s="1"/>
      <c r="NLF378" s="1"/>
      <c r="NLG378" s="1"/>
      <c r="NLH378" s="1"/>
      <c r="NLI378" s="1"/>
      <c r="NLJ378" s="1"/>
      <c r="NLK378" s="1"/>
      <c r="NLL378" s="1"/>
      <c r="NLM378" s="1"/>
      <c r="NLN378" s="1"/>
      <c r="NLO378" s="1"/>
      <c r="NLP378" s="1"/>
      <c r="NLQ378" s="1"/>
      <c r="NLR378" s="1"/>
      <c r="NLS378" s="1"/>
      <c r="NLT378" s="1"/>
      <c r="NLU378" s="1"/>
      <c r="NLV378" s="1"/>
      <c r="NLW378" s="1"/>
      <c r="NLX378" s="1"/>
      <c r="NLY378" s="1"/>
      <c r="NLZ378" s="1"/>
      <c r="NMA378" s="1"/>
      <c r="NMB378" s="1"/>
      <c r="NMC378" s="1"/>
      <c r="NMD378" s="1"/>
      <c r="NME378" s="1"/>
      <c r="NMF378" s="1"/>
      <c r="NMG378" s="1"/>
      <c r="NMH378" s="1"/>
      <c r="NMI378" s="1"/>
      <c r="NMJ378" s="1"/>
      <c r="NMK378" s="1"/>
      <c r="NML378" s="1"/>
      <c r="NMM378" s="1"/>
      <c r="NMN378" s="1"/>
      <c r="NMO378" s="1"/>
      <c r="NMP378" s="1"/>
      <c r="NMQ378" s="1"/>
      <c r="NMR378" s="1"/>
      <c r="NMS378" s="1"/>
      <c r="NMT378" s="1"/>
      <c r="NMU378" s="1"/>
      <c r="NMV378" s="1"/>
      <c r="NMW378" s="1"/>
      <c r="NMX378" s="1"/>
      <c r="NMY378" s="1"/>
      <c r="NMZ378" s="1"/>
      <c r="NNA378" s="1"/>
      <c r="NNB378" s="1"/>
      <c r="NNC378" s="1"/>
      <c r="NND378" s="1"/>
      <c r="NNE378" s="1"/>
      <c r="NNF378" s="1"/>
      <c r="NNG378" s="1"/>
      <c r="NNH378" s="1"/>
      <c r="NNI378" s="1"/>
      <c r="NNJ378" s="1"/>
      <c r="NNK378" s="1"/>
      <c r="NNL378" s="1"/>
      <c r="NNM378" s="1"/>
      <c r="NNN378" s="1"/>
      <c r="NNO378" s="1"/>
      <c r="NNP378" s="1"/>
      <c r="NNQ378" s="1"/>
      <c r="NNR378" s="1"/>
      <c r="NNS378" s="1"/>
      <c r="NNT378" s="1"/>
      <c r="NNU378" s="1"/>
      <c r="NNV378" s="1"/>
      <c r="NNW378" s="1"/>
      <c r="NNX378" s="1"/>
      <c r="NNY378" s="1"/>
      <c r="NNZ378" s="1"/>
      <c r="NOA378" s="1"/>
      <c r="NOB378" s="1"/>
      <c r="NOC378" s="1"/>
      <c r="NOD378" s="1"/>
      <c r="NOE378" s="1"/>
      <c r="NOF378" s="1"/>
      <c r="NOG378" s="1"/>
      <c r="NOH378" s="1"/>
      <c r="NOI378" s="1"/>
      <c r="NOJ378" s="1"/>
      <c r="NOK378" s="1"/>
      <c r="NOL378" s="1"/>
      <c r="NOM378" s="1"/>
      <c r="NON378" s="1"/>
      <c r="NOO378" s="1"/>
      <c r="NOP378" s="1"/>
      <c r="NOQ378" s="1"/>
      <c r="NOR378" s="1"/>
      <c r="NOS378" s="1"/>
      <c r="NOT378" s="1"/>
      <c r="NOU378" s="1"/>
      <c r="NOV378" s="1"/>
      <c r="NOW378" s="1"/>
      <c r="NOX378" s="1"/>
      <c r="NOY378" s="1"/>
      <c r="NOZ378" s="1"/>
      <c r="NPA378" s="1"/>
      <c r="NPB378" s="1"/>
      <c r="NPC378" s="1"/>
      <c r="NPD378" s="1"/>
      <c r="NPE378" s="1"/>
      <c r="NPF378" s="1"/>
      <c r="NPG378" s="1"/>
      <c r="NPH378" s="1"/>
      <c r="NPI378" s="1"/>
      <c r="NPJ378" s="1"/>
      <c r="NPK378" s="1"/>
      <c r="NPL378" s="1"/>
      <c r="NPM378" s="1"/>
      <c r="NPN378" s="1"/>
      <c r="NPO378" s="1"/>
      <c r="NPP378" s="1"/>
      <c r="NPQ378" s="1"/>
      <c r="NPR378" s="1"/>
      <c r="NPS378" s="1"/>
      <c r="NPT378" s="1"/>
      <c r="NPU378" s="1"/>
      <c r="NPV378" s="1"/>
      <c r="NPW378" s="1"/>
      <c r="NPX378" s="1"/>
      <c r="NPY378" s="1"/>
      <c r="NPZ378" s="1"/>
      <c r="NQA378" s="1"/>
      <c r="NQB378" s="1"/>
      <c r="NQC378" s="1"/>
      <c r="NQD378" s="1"/>
      <c r="NQE378" s="1"/>
      <c r="NQF378" s="1"/>
      <c r="NQG378" s="1"/>
      <c r="NQH378" s="1"/>
      <c r="NQI378" s="1"/>
      <c r="NQJ378" s="1"/>
      <c r="NQK378" s="1"/>
      <c r="NQL378" s="1"/>
      <c r="NQM378" s="1"/>
      <c r="NQN378" s="1"/>
      <c r="NQO378" s="1"/>
      <c r="NQP378" s="1"/>
      <c r="NQQ378" s="1"/>
      <c r="NQR378" s="1"/>
      <c r="NQS378" s="1"/>
      <c r="NQT378" s="1"/>
      <c r="NQU378" s="1"/>
      <c r="NQV378" s="1"/>
      <c r="NQW378" s="1"/>
      <c r="NQX378" s="1"/>
      <c r="NQY378" s="1"/>
      <c r="NQZ378" s="1"/>
      <c r="NRA378" s="1"/>
      <c r="NRB378" s="1"/>
      <c r="NRC378" s="1"/>
      <c r="NRD378" s="1"/>
      <c r="NRE378" s="1"/>
      <c r="NRF378" s="1"/>
      <c r="NRG378" s="1"/>
      <c r="NRH378" s="1"/>
      <c r="NRI378" s="1"/>
      <c r="NRJ378" s="1"/>
      <c r="NRK378" s="1"/>
      <c r="NRL378" s="1"/>
      <c r="NRM378" s="1"/>
      <c r="NRN378" s="1"/>
      <c r="NRO378" s="1"/>
      <c r="NRP378" s="1"/>
      <c r="NRQ378" s="1"/>
      <c r="NRR378" s="1"/>
      <c r="NRS378" s="1"/>
      <c r="NRT378" s="1"/>
      <c r="NRU378" s="1"/>
      <c r="NRV378" s="1"/>
      <c r="NRW378" s="1"/>
      <c r="NRX378" s="1"/>
      <c r="NRY378" s="1"/>
      <c r="NRZ378" s="1"/>
      <c r="NSA378" s="1"/>
      <c r="NSB378" s="1"/>
      <c r="NSC378" s="1"/>
      <c r="NSD378" s="1"/>
      <c r="NSE378" s="1"/>
      <c r="NSF378" s="1"/>
      <c r="NSG378" s="1"/>
      <c r="NSH378" s="1"/>
      <c r="NSI378" s="1"/>
      <c r="NSJ378" s="1"/>
      <c r="NSK378" s="1"/>
      <c r="NSL378" s="1"/>
      <c r="NSM378" s="1"/>
      <c r="NSN378" s="1"/>
      <c r="NSO378" s="1"/>
      <c r="NSP378" s="1"/>
      <c r="NSQ378" s="1"/>
      <c r="NSR378" s="1"/>
      <c r="NSS378" s="1"/>
      <c r="NST378" s="1"/>
      <c r="NSU378" s="1"/>
      <c r="NSV378" s="1"/>
      <c r="NSW378" s="1"/>
      <c r="NSX378" s="1"/>
      <c r="NSY378" s="1"/>
      <c r="NSZ378" s="1"/>
      <c r="NTA378" s="1"/>
      <c r="NTB378" s="1"/>
      <c r="NTC378" s="1"/>
      <c r="NTD378" s="1"/>
      <c r="NTE378" s="1"/>
      <c r="NTF378" s="1"/>
      <c r="NTG378" s="1"/>
      <c r="NTH378" s="1"/>
      <c r="NTI378" s="1"/>
      <c r="NTJ378" s="1"/>
      <c r="NTK378" s="1"/>
      <c r="NTL378" s="1"/>
      <c r="NTM378" s="1"/>
      <c r="NTN378" s="1"/>
      <c r="NTO378" s="1"/>
      <c r="NTP378" s="1"/>
      <c r="NTQ378" s="1"/>
      <c r="NTR378" s="1"/>
      <c r="NTS378" s="1"/>
      <c r="NTT378" s="1"/>
      <c r="NTU378" s="1"/>
      <c r="NTV378" s="1"/>
      <c r="NTW378" s="1"/>
      <c r="NTX378" s="1"/>
      <c r="NTY378" s="1"/>
      <c r="NTZ378" s="1"/>
      <c r="NUA378" s="1"/>
      <c r="NUB378" s="1"/>
      <c r="NUC378" s="1"/>
      <c r="NUD378" s="1"/>
      <c r="NUE378" s="1"/>
      <c r="NUF378" s="1"/>
      <c r="NUG378" s="1"/>
      <c r="NUH378" s="1"/>
      <c r="NUI378" s="1"/>
      <c r="NUJ378" s="1"/>
      <c r="NUK378" s="1"/>
      <c r="NUL378" s="1"/>
      <c r="NUM378" s="1"/>
      <c r="NUN378" s="1"/>
      <c r="NUO378" s="1"/>
      <c r="NUP378" s="1"/>
      <c r="NUQ378" s="1"/>
      <c r="NUR378" s="1"/>
      <c r="NUS378" s="1"/>
      <c r="NUT378" s="1"/>
      <c r="NUU378" s="1"/>
      <c r="NUV378" s="1"/>
      <c r="NUW378" s="1"/>
      <c r="NUX378" s="1"/>
      <c r="NUY378" s="1"/>
      <c r="NUZ378" s="1"/>
      <c r="NVA378" s="1"/>
      <c r="NVB378" s="1"/>
      <c r="NVC378" s="1"/>
      <c r="NVD378" s="1"/>
      <c r="NVE378" s="1"/>
      <c r="NVF378" s="1"/>
      <c r="NVG378" s="1"/>
      <c r="NVH378" s="1"/>
      <c r="NVI378" s="1"/>
      <c r="NVJ378" s="1"/>
      <c r="NVK378" s="1"/>
      <c r="NVL378" s="1"/>
      <c r="NVM378" s="1"/>
      <c r="NVN378" s="1"/>
      <c r="NVO378" s="1"/>
      <c r="NVP378" s="1"/>
      <c r="NVQ378" s="1"/>
      <c r="NVR378" s="1"/>
      <c r="NVS378" s="1"/>
      <c r="NVT378" s="1"/>
      <c r="NVU378" s="1"/>
      <c r="NVV378" s="1"/>
      <c r="NVW378" s="1"/>
      <c r="NVX378" s="1"/>
      <c r="NVY378" s="1"/>
      <c r="NVZ378" s="1"/>
      <c r="NWA378" s="1"/>
      <c r="NWB378" s="1"/>
      <c r="NWC378" s="1"/>
      <c r="NWD378" s="1"/>
      <c r="NWE378" s="1"/>
      <c r="NWF378" s="1"/>
      <c r="NWG378" s="1"/>
      <c r="NWH378" s="1"/>
      <c r="NWI378" s="1"/>
      <c r="NWJ378" s="1"/>
      <c r="NWK378" s="1"/>
      <c r="NWL378" s="1"/>
      <c r="NWM378" s="1"/>
      <c r="NWN378" s="1"/>
      <c r="NWO378" s="1"/>
      <c r="NWP378" s="1"/>
      <c r="NWQ378" s="1"/>
      <c r="NWR378" s="1"/>
      <c r="NWS378" s="1"/>
      <c r="NWT378" s="1"/>
      <c r="NWU378" s="1"/>
      <c r="NWV378" s="1"/>
      <c r="NWW378" s="1"/>
      <c r="NWX378" s="1"/>
      <c r="NWY378" s="1"/>
      <c r="NWZ378" s="1"/>
      <c r="NXA378" s="1"/>
      <c r="NXB378" s="1"/>
      <c r="NXC378" s="1"/>
      <c r="NXD378" s="1"/>
      <c r="NXE378" s="1"/>
      <c r="NXF378" s="1"/>
      <c r="NXG378" s="1"/>
      <c r="NXH378" s="1"/>
      <c r="NXI378" s="1"/>
      <c r="NXJ378" s="1"/>
      <c r="NXK378" s="1"/>
      <c r="NXL378" s="1"/>
      <c r="NXM378" s="1"/>
      <c r="NXN378" s="1"/>
      <c r="NXO378" s="1"/>
      <c r="NXP378" s="1"/>
      <c r="NXQ378" s="1"/>
      <c r="NXR378" s="1"/>
      <c r="NXS378" s="1"/>
      <c r="NXT378" s="1"/>
      <c r="NXU378" s="1"/>
      <c r="NXV378" s="1"/>
      <c r="NXW378" s="1"/>
      <c r="NXX378" s="1"/>
      <c r="NXY378" s="1"/>
      <c r="NXZ378" s="1"/>
      <c r="NYA378" s="1"/>
      <c r="NYB378" s="1"/>
      <c r="NYC378" s="1"/>
      <c r="NYD378" s="1"/>
      <c r="NYE378" s="1"/>
      <c r="NYF378" s="1"/>
      <c r="NYG378" s="1"/>
      <c r="NYH378" s="1"/>
      <c r="NYI378" s="1"/>
      <c r="NYJ378" s="1"/>
      <c r="NYK378" s="1"/>
      <c r="NYL378" s="1"/>
      <c r="NYM378" s="1"/>
      <c r="NYN378" s="1"/>
      <c r="NYO378" s="1"/>
      <c r="NYP378" s="1"/>
      <c r="NYQ378" s="1"/>
      <c r="NYR378" s="1"/>
      <c r="NYS378" s="1"/>
      <c r="NYT378" s="1"/>
      <c r="NYU378" s="1"/>
      <c r="NYV378" s="1"/>
      <c r="NYW378" s="1"/>
      <c r="NYX378" s="1"/>
      <c r="NYY378" s="1"/>
      <c r="NYZ378" s="1"/>
      <c r="NZA378" s="1"/>
      <c r="NZB378" s="1"/>
      <c r="NZC378" s="1"/>
      <c r="NZD378" s="1"/>
      <c r="NZE378" s="1"/>
      <c r="NZF378" s="1"/>
      <c r="NZG378" s="1"/>
      <c r="NZH378" s="1"/>
      <c r="NZI378" s="1"/>
      <c r="NZJ378" s="1"/>
      <c r="NZK378" s="1"/>
      <c r="NZL378" s="1"/>
      <c r="NZM378" s="1"/>
      <c r="NZN378" s="1"/>
      <c r="NZO378" s="1"/>
      <c r="NZP378" s="1"/>
      <c r="NZQ378" s="1"/>
      <c r="NZR378" s="1"/>
      <c r="NZS378" s="1"/>
      <c r="NZT378" s="1"/>
      <c r="NZU378" s="1"/>
      <c r="NZV378" s="1"/>
      <c r="NZW378" s="1"/>
      <c r="NZX378" s="1"/>
      <c r="NZY378" s="1"/>
      <c r="NZZ378" s="1"/>
      <c r="OAA378" s="1"/>
      <c r="OAB378" s="1"/>
      <c r="OAC378" s="1"/>
      <c r="OAD378" s="1"/>
      <c r="OAE378" s="1"/>
      <c r="OAF378" s="1"/>
      <c r="OAG378" s="1"/>
      <c r="OAH378" s="1"/>
      <c r="OAI378" s="1"/>
      <c r="OAJ378" s="1"/>
      <c r="OAK378" s="1"/>
      <c r="OAL378" s="1"/>
      <c r="OAM378" s="1"/>
      <c r="OAN378" s="1"/>
      <c r="OAO378" s="1"/>
      <c r="OAP378" s="1"/>
      <c r="OAQ378" s="1"/>
      <c r="OAR378" s="1"/>
      <c r="OAS378" s="1"/>
      <c r="OAT378" s="1"/>
      <c r="OAU378" s="1"/>
      <c r="OAV378" s="1"/>
      <c r="OAW378" s="1"/>
      <c r="OAX378" s="1"/>
      <c r="OAY378" s="1"/>
      <c r="OAZ378" s="1"/>
      <c r="OBA378" s="1"/>
      <c r="OBB378" s="1"/>
      <c r="OBC378" s="1"/>
      <c r="OBD378" s="1"/>
      <c r="OBE378" s="1"/>
      <c r="OBF378" s="1"/>
      <c r="OBG378" s="1"/>
      <c r="OBH378" s="1"/>
      <c r="OBI378" s="1"/>
      <c r="OBJ378" s="1"/>
      <c r="OBK378" s="1"/>
      <c r="OBL378" s="1"/>
      <c r="OBM378" s="1"/>
      <c r="OBN378" s="1"/>
      <c r="OBO378" s="1"/>
      <c r="OBP378" s="1"/>
      <c r="OBQ378" s="1"/>
      <c r="OBR378" s="1"/>
      <c r="OBS378" s="1"/>
      <c r="OBT378" s="1"/>
      <c r="OBU378" s="1"/>
      <c r="OBV378" s="1"/>
      <c r="OBW378" s="1"/>
      <c r="OBX378" s="1"/>
      <c r="OBY378" s="1"/>
      <c r="OBZ378" s="1"/>
      <c r="OCA378" s="1"/>
      <c r="OCB378" s="1"/>
      <c r="OCC378" s="1"/>
      <c r="OCD378" s="1"/>
      <c r="OCE378" s="1"/>
      <c r="OCF378" s="1"/>
      <c r="OCG378" s="1"/>
      <c r="OCH378" s="1"/>
      <c r="OCI378" s="1"/>
      <c r="OCJ378" s="1"/>
      <c r="OCK378" s="1"/>
      <c r="OCL378" s="1"/>
      <c r="OCM378" s="1"/>
      <c r="OCN378" s="1"/>
      <c r="OCO378" s="1"/>
      <c r="OCP378" s="1"/>
      <c r="OCQ378" s="1"/>
      <c r="OCR378" s="1"/>
      <c r="OCS378" s="1"/>
      <c r="OCT378" s="1"/>
      <c r="OCU378" s="1"/>
      <c r="OCV378" s="1"/>
      <c r="OCW378" s="1"/>
      <c r="OCX378" s="1"/>
      <c r="OCY378" s="1"/>
      <c r="OCZ378" s="1"/>
      <c r="ODA378" s="1"/>
      <c r="ODB378" s="1"/>
      <c r="ODC378" s="1"/>
      <c r="ODD378" s="1"/>
      <c r="ODE378" s="1"/>
      <c r="ODF378" s="1"/>
      <c r="ODG378" s="1"/>
      <c r="ODH378" s="1"/>
      <c r="ODI378" s="1"/>
      <c r="ODJ378" s="1"/>
      <c r="ODK378" s="1"/>
      <c r="ODL378" s="1"/>
      <c r="ODM378" s="1"/>
      <c r="ODN378" s="1"/>
      <c r="ODO378" s="1"/>
      <c r="ODP378" s="1"/>
      <c r="ODQ378" s="1"/>
      <c r="ODR378" s="1"/>
      <c r="ODS378" s="1"/>
      <c r="ODT378" s="1"/>
      <c r="ODU378" s="1"/>
      <c r="ODV378" s="1"/>
      <c r="ODW378" s="1"/>
      <c r="ODX378" s="1"/>
      <c r="ODY378" s="1"/>
      <c r="ODZ378" s="1"/>
      <c r="OEA378" s="1"/>
      <c r="OEB378" s="1"/>
      <c r="OEC378" s="1"/>
      <c r="OED378" s="1"/>
      <c r="OEE378" s="1"/>
      <c r="OEF378" s="1"/>
      <c r="OEG378" s="1"/>
      <c r="OEH378" s="1"/>
      <c r="OEI378" s="1"/>
      <c r="OEJ378" s="1"/>
      <c r="OEK378" s="1"/>
      <c r="OEL378" s="1"/>
      <c r="OEM378" s="1"/>
      <c r="OEN378" s="1"/>
      <c r="OEO378" s="1"/>
      <c r="OEP378" s="1"/>
      <c r="OEQ378" s="1"/>
      <c r="OER378" s="1"/>
      <c r="OES378" s="1"/>
      <c r="OET378" s="1"/>
      <c r="OEU378" s="1"/>
      <c r="OEV378" s="1"/>
      <c r="OEW378" s="1"/>
      <c r="OEX378" s="1"/>
      <c r="OEY378" s="1"/>
      <c r="OEZ378" s="1"/>
      <c r="OFA378" s="1"/>
      <c r="OFB378" s="1"/>
      <c r="OFC378" s="1"/>
      <c r="OFD378" s="1"/>
      <c r="OFE378" s="1"/>
      <c r="OFF378" s="1"/>
      <c r="OFG378" s="1"/>
      <c r="OFH378" s="1"/>
      <c r="OFI378" s="1"/>
      <c r="OFJ378" s="1"/>
      <c r="OFK378" s="1"/>
      <c r="OFL378" s="1"/>
      <c r="OFM378" s="1"/>
      <c r="OFN378" s="1"/>
      <c r="OFO378" s="1"/>
      <c r="OFP378" s="1"/>
      <c r="OFQ378" s="1"/>
      <c r="OFR378" s="1"/>
      <c r="OFS378" s="1"/>
      <c r="OFT378" s="1"/>
      <c r="OFU378" s="1"/>
      <c r="OFV378" s="1"/>
      <c r="OFW378" s="1"/>
      <c r="OFX378" s="1"/>
      <c r="OFY378" s="1"/>
      <c r="OFZ378" s="1"/>
      <c r="OGA378" s="1"/>
      <c r="OGB378" s="1"/>
      <c r="OGC378" s="1"/>
      <c r="OGD378" s="1"/>
      <c r="OGE378" s="1"/>
      <c r="OGF378" s="1"/>
      <c r="OGG378" s="1"/>
      <c r="OGH378" s="1"/>
      <c r="OGI378" s="1"/>
      <c r="OGJ378" s="1"/>
      <c r="OGK378" s="1"/>
      <c r="OGL378" s="1"/>
      <c r="OGM378" s="1"/>
      <c r="OGN378" s="1"/>
      <c r="OGO378" s="1"/>
      <c r="OGP378" s="1"/>
      <c r="OGQ378" s="1"/>
      <c r="OGR378" s="1"/>
      <c r="OGS378" s="1"/>
      <c r="OGT378" s="1"/>
      <c r="OGU378" s="1"/>
      <c r="OGV378" s="1"/>
      <c r="OGW378" s="1"/>
      <c r="OGX378" s="1"/>
      <c r="OGY378" s="1"/>
      <c r="OGZ378" s="1"/>
      <c r="OHA378" s="1"/>
      <c r="OHB378" s="1"/>
      <c r="OHC378" s="1"/>
      <c r="OHD378" s="1"/>
      <c r="OHE378" s="1"/>
      <c r="OHF378" s="1"/>
      <c r="OHG378" s="1"/>
      <c r="OHH378" s="1"/>
      <c r="OHI378" s="1"/>
      <c r="OHJ378" s="1"/>
      <c r="OHK378" s="1"/>
      <c r="OHL378" s="1"/>
      <c r="OHM378" s="1"/>
      <c r="OHN378" s="1"/>
      <c r="OHO378" s="1"/>
      <c r="OHP378" s="1"/>
      <c r="OHQ378" s="1"/>
      <c r="OHR378" s="1"/>
      <c r="OHS378" s="1"/>
      <c r="OHT378" s="1"/>
      <c r="OHU378" s="1"/>
      <c r="OHV378" s="1"/>
      <c r="OHW378" s="1"/>
      <c r="OHX378" s="1"/>
      <c r="OHY378" s="1"/>
      <c r="OHZ378" s="1"/>
      <c r="OIA378" s="1"/>
      <c r="OIB378" s="1"/>
      <c r="OIC378" s="1"/>
      <c r="OID378" s="1"/>
      <c r="OIE378" s="1"/>
      <c r="OIF378" s="1"/>
      <c r="OIG378" s="1"/>
      <c r="OIH378" s="1"/>
      <c r="OII378" s="1"/>
      <c r="OIJ378" s="1"/>
      <c r="OIK378" s="1"/>
      <c r="OIL378" s="1"/>
      <c r="OIM378" s="1"/>
      <c r="OIN378" s="1"/>
      <c r="OIO378" s="1"/>
      <c r="OIP378" s="1"/>
      <c r="OIQ378" s="1"/>
      <c r="OIR378" s="1"/>
      <c r="OIS378" s="1"/>
      <c r="OIT378" s="1"/>
      <c r="OIU378" s="1"/>
      <c r="OIV378" s="1"/>
      <c r="OIW378" s="1"/>
      <c r="OIX378" s="1"/>
      <c r="OIY378" s="1"/>
      <c r="OIZ378" s="1"/>
      <c r="OJA378" s="1"/>
      <c r="OJB378" s="1"/>
      <c r="OJC378" s="1"/>
      <c r="OJD378" s="1"/>
      <c r="OJE378" s="1"/>
      <c r="OJF378" s="1"/>
      <c r="OJG378" s="1"/>
      <c r="OJH378" s="1"/>
      <c r="OJI378" s="1"/>
      <c r="OJJ378" s="1"/>
      <c r="OJK378" s="1"/>
      <c r="OJL378" s="1"/>
      <c r="OJM378" s="1"/>
      <c r="OJN378" s="1"/>
      <c r="OJO378" s="1"/>
      <c r="OJP378" s="1"/>
      <c r="OJQ378" s="1"/>
      <c r="OJR378" s="1"/>
      <c r="OJS378" s="1"/>
      <c r="OJT378" s="1"/>
      <c r="OJU378" s="1"/>
      <c r="OJV378" s="1"/>
      <c r="OJW378" s="1"/>
      <c r="OJX378" s="1"/>
      <c r="OJY378" s="1"/>
      <c r="OJZ378" s="1"/>
      <c r="OKA378" s="1"/>
      <c r="OKB378" s="1"/>
      <c r="OKC378" s="1"/>
      <c r="OKD378" s="1"/>
      <c r="OKE378" s="1"/>
      <c r="OKF378" s="1"/>
      <c r="OKG378" s="1"/>
      <c r="OKH378" s="1"/>
      <c r="OKI378" s="1"/>
      <c r="OKJ378" s="1"/>
      <c r="OKK378" s="1"/>
      <c r="OKL378" s="1"/>
      <c r="OKM378" s="1"/>
      <c r="OKN378" s="1"/>
      <c r="OKO378" s="1"/>
      <c r="OKP378" s="1"/>
      <c r="OKQ378" s="1"/>
      <c r="OKR378" s="1"/>
      <c r="OKS378" s="1"/>
      <c r="OKT378" s="1"/>
      <c r="OKU378" s="1"/>
      <c r="OKV378" s="1"/>
      <c r="OKW378" s="1"/>
      <c r="OKX378" s="1"/>
      <c r="OKY378" s="1"/>
      <c r="OKZ378" s="1"/>
      <c r="OLA378" s="1"/>
      <c r="OLB378" s="1"/>
      <c r="OLC378" s="1"/>
      <c r="OLD378" s="1"/>
      <c r="OLE378" s="1"/>
      <c r="OLF378" s="1"/>
      <c r="OLG378" s="1"/>
      <c r="OLH378" s="1"/>
      <c r="OLI378" s="1"/>
      <c r="OLJ378" s="1"/>
      <c r="OLK378" s="1"/>
      <c r="OLL378" s="1"/>
      <c r="OLM378" s="1"/>
      <c r="OLN378" s="1"/>
      <c r="OLO378" s="1"/>
      <c r="OLP378" s="1"/>
      <c r="OLQ378" s="1"/>
      <c r="OLR378" s="1"/>
      <c r="OLS378" s="1"/>
      <c r="OLT378" s="1"/>
      <c r="OLU378" s="1"/>
      <c r="OLV378" s="1"/>
      <c r="OLW378" s="1"/>
      <c r="OLX378" s="1"/>
      <c r="OLY378" s="1"/>
      <c r="OLZ378" s="1"/>
      <c r="OMA378" s="1"/>
      <c r="OMB378" s="1"/>
      <c r="OMC378" s="1"/>
      <c r="OMD378" s="1"/>
      <c r="OME378" s="1"/>
      <c r="OMF378" s="1"/>
      <c r="OMG378" s="1"/>
      <c r="OMH378" s="1"/>
      <c r="OMI378" s="1"/>
      <c r="OMJ378" s="1"/>
      <c r="OMK378" s="1"/>
      <c r="OML378" s="1"/>
      <c r="OMM378" s="1"/>
      <c r="OMN378" s="1"/>
      <c r="OMO378" s="1"/>
      <c r="OMP378" s="1"/>
      <c r="OMQ378" s="1"/>
      <c r="OMR378" s="1"/>
      <c r="OMS378" s="1"/>
      <c r="OMT378" s="1"/>
      <c r="OMU378" s="1"/>
      <c r="OMV378" s="1"/>
      <c r="OMW378" s="1"/>
      <c r="OMX378" s="1"/>
      <c r="OMY378" s="1"/>
      <c r="OMZ378" s="1"/>
      <c r="ONA378" s="1"/>
      <c r="ONB378" s="1"/>
      <c r="ONC378" s="1"/>
      <c r="OND378" s="1"/>
      <c r="ONE378" s="1"/>
      <c r="ONF378" s="1"/>
      <c r="ONG378" s="1"/>
      <c r="ONH378" s="1"/>
      <c r="ONI378" s="1"/>
      <c r="ONJ378" s="1"/>
      <c r="ONK378" s="1"/>
      <c r="ONL378" s="1"/>
      <c r="ONM378" s="1"/>
      <c r="ONN378" s="1"/>
      <c r="ONO378" s="1"/>
      <c r="ONP378" s="1"/>
      <c r="ONQ378" s="1"/>
      <c r="ONR378" s="1"/>
      <c r="ONS378" s="1"/>
      <c r="ONT378" s="1"/>
      <c r="ONU378" s="1"/>
      <c r="ONV378" s="1"/>
      <c r="ONW378" s="1"/>
      <c r="ONX378" s="1"/>
      <c r="ONY378" s="1"/>
      <c r="ONZ378" s="1"/>
      <c r="OOA378" s="1"/>
      <c r="OOB378" s="1"/>
      <c r="OOC378" s="1"/>
      <c r="OOD378" s="1"/>
      <c r="OOE378" s="1"/>
      <c r="OOF378" s="1"/>
      <c r="OOG378" s="1"/>
      <c r="OOH378" s="1"/>
      <c r="OOI378" s="1"/>
      <c r="OOJ378" s="1"/>
      <c r="OOK378" s="1"/>
      <c r="OOL378" s="1"/>
      <c r="OOM378" s="1"/>
      <c r="OON378" s="1"/>
      <c r="OOO378" s="1"/>
      <c r="OOP378" s="1"/>
      <c r="OOQ378" s="1"/>
      <c r="OOR378" s="1"/>
      <c r="OOS378" s="1"/>
      <c r="OOT378" s="1"/>
      <c r="OOU378" s="1"/>
      <c r="OOV378" s="1"/>
      <c r="OOW378" s="1"/>
      <c r="OOX378" s="1"/>
      <c r="OOY378" s="1"/>
      <c r="OOZ378" s="1"/>
      <c r="OPA378" s="1"/>
      <c r="OPB378" s="1"/>
      <c r="OPC378" s="1"/>
      <c r="OPD378" s="1"/>
      <c r="OPE378" s="1"/>
      <c r="OPF378" s="1"/>
      <c r="OPG378" s="1"/>
      <c r="OPH378" s="1"/>
      <c r="OPI378" s="1"/>
      <c r="OPJ378" s="1"/>
      <c r="OPK378" s="1"/>
      <c r="OPL378" s="1"/>
      <c r="OPM378" s="1"/>
      <c r="OPN378" s="1"/>
      <c r="OPO378" s="1"/>
      <c r="OPP378" s="1"/>
      <c r="OPQ378" s="1"/>
      <c r="OPR378" s="1"/>
      <c r="OPS378" s="1"/>
      <c r="OPT378" s="1"/>
      <c r="OPU378" s="1"/>
      <c r="OPV378" s="1"/>
      <c r="OPW378" s="1"/>
      <c r="OPX378" s="1"/>
      <c r="OPY378" s="1"/>
      <c r="OPZ378" s="1"/>
      <c r="OQA378" s="1"/>
      <c r="OQB378" s="1"/>
      <c r="OQC378" s="1"/>
      <c r="OQD378" s="1"/>
      <c r="OQE378" s="1"/>
      <c r="OQF378" s="1"/>
      <c r="OQG378" s="1"/>
      <c r="OQH378" s="1"/>
      <c r="OQI378" s="1"/>
      <c r="OQJ378" s="1"/>
      <c r="OQK378" s="1"/>
      <c r="OQL378" s="1"/>
      <c r="OQM378" s="1"/>
      <c r="OQN378" s="1"/>
      <c r="OQO378" s="1"/>
      <c r="OQP378" s="1"/>
      <c r="OQQ378" s="1"/>
      <c r="OQR378" s="1"/>
      <c r="OQS378" s="1"/>
      <c r="OQT378" s="1"/>
      <c r="OQU378" s="1"/>
      <c r="OQV378" s="1"/>
      <c r="OQW378" s="1"/>
      <c r="OQX378" s="1"/>
      <c r="OQY378" s="1"/>
      <c r="OQZ378" s="1"/>
      <c r="ORA378" s="1"/>
      <c r="ORB378" s="1"/>
      <c r="ORC378" s="1"/>
      <c r="ORD378" s="1"/>
      <c r="ORE378" s="1"/>
      <c r="ORF378" s="1"/>
      <c r="ORG378" s="1"/>
      <c r="ORH378" s="1"/>
      <c r="ORI378" s="1"/>
      <c r="ORJ378" s="1"/>
      <c r="ORK378" s="1"/>
      <c r="ORL378" s="1"/>
      <c r="ORM378" s="1"/>
      <c r="ORN378" s="1"/>
      <c r="ORO378" s="1"/>
      <c r="ORP378" s="1"/>
      <c r="ORQ378" s="1"/>
      <c r="ORR378" s="1"/>
      <c r="ORS378" s="1"/>
      <c r="ORT378" s="1"/>
      <c r="ORU378" s="1"/>
      <c r="ORV378" s="1"/>
      <c r="ORW378" s="1"/>
      <c r="ORX378" s="1"/>
      <c r="ORY378" s="1"/>
      <c r="ORZ378" s="1"/>
      <c r="OSA378" s="1"/>
      <c r="OSB378" s="1"/>
      <c r="OSC378" s="1"/>
      <c r="OSD378" s="1"/>
      <c r="OSE378" s="1"/>
      <c r="OSF378" s="1"/>
      <c r="OSG378" s="1"/>
      <c r="OSH378" s="1"/>
      <c r="OSI378" s="1"/>
      <c r="OSJ378" s="1"/>
      <c r="OSK378" s="1"/>
      <c r="OSL378" s="1"/>
      <c r="OSM378" s="1"/>
      <c r="OSN378" s="1"/>
      <c r="OSO378" s="1"/>
      <c r="OSP378" s="1"/>
      <c r="OSQ378" s="1"/>
      <c r="OSR378" s="1"/>
      <c r="OSS378" s="1"/>
      <c r="OST378" s="1"/>
      <c r="OSU378" s="1"/>
      <c r="OSV378" s="1"/>
      <c r="OSW378" s="1"/>
      <c r="OSX378" s="1"/>
      <c r="OSY378" s="1"/>
      <c r="OSZ378" s="1"/>
      <c r="OTA378" s="1"/>
      <c r="OTB378" s="1"/>
      <c r="OTC378" s="1"/>
      <c r="OTD378" s="1"/>
      <c r="OTE378" s="1"/>
      <c r="OTF378" s="1"/>
      <c r="OTG378" s="1"/>
      <c r="OTH378" s="1"/>
      <c r="OTI378" s="1"/>
      <c r="OTJ378" s="1"/>
      <c r="OTK378" s="1"/>
      <c r="OTL378" s="1"/>
      <c r="OTM378" s="1"/>
      <c r="OTN378" s="1"/>
      <c r="OTO378" s="1"/>
      <c r="OTP378" s="1"/>
      <c r="OTQ378" s="1"/>
      <c r="OTR378" s="1"/>
      <c r="OTS378" s="1"/>
      <c r="OTT378" s="1"/>
      <c r="OTU378" s="1"/>
      <c r="OTV378" s="1"/>
      <c r="OTW378" s="1"/>
      <c r="OTX378" s="1"/>
      <c r="OTY378" s="1"/>
      <c r="OTZ378" s="1"/>
      <c r="OUA378" s="1"/>
      <c r="OUB378" s="1"/>
      <c r="OUC378" s="1"/>
      <c r="OUD378" s="1"/>
      <c r="OUE378" s="1"/>
      <c r="OUF378" s="1"/>
      <c r="OUG378" s="1"/>
      <c r="OUH378" s="1"/>
      <c r="OUI378" s="1"/>
      <c r="OUJ378" s="1"/>
      <c r="OUK378" s="1"/>
      <c r="OUL378" s="1"/>
      <c r="OUM378" s="1"/>
      <c r="OUN378" s="1"/>
      <c r="OUO378" s="1"/>
      <c r="OUP378" s="1"/>
      <c r="OUQ378" s="1"/>
      <c r="OUR378" s="1"/>
      <c r="OUS378" s="1"/>
      <c r="OUT378" s="1"/>
      <c r="OUU378" s="1"/>
      <c r="OUV378" s="1"/>
      <c r="OUW378" s="1"/>
      <c r="OUX378" s="1"/>
      <c r="OUY378" s="1"/>
      <c r="OUZ378" s="1"/>
      <c r="OVA378" s="1"/>
      <c r="OVB378" s="1"/>
      <c r="OVC378" s="1"/>
      <c r="OVD378" s="1"/>
      <c r="OVE378" s="1"/>
      <c r="OVF378" s="1"/>
      <c r="OVG378" s="1"/>
      <c r="OVH378" s="1"/>
      <c r="OVI378" s="1"/>
      <c r="OVJ378" s="1"/>
      <c r="OVK378" s="1"/>
      <c r="OVL378" s="1"/>
      <c r="OVM378" s="1"/>
      <c r="OVN378" s="1"/>
      <c r="OVO378" s="1"/>
      <c r="OVP378" s="1"/>
      <c r="OVQ378" s="1"/>
      <c r="OVR378" s="1"/>
      <c r="OVS378" s="1"/>
      <c r="OVT378" s="1"/>
      <c r="OVU378" s="1"/>
      <c r="OVV378" s="1"/>
      <c r="OVW378" s="1"/>
      <c r="OVX378" s="1"/>
      <c r="OVY378" s="1"/>
      <c r="OVZ378" s="1"/>
      <c r="OWA378" s="1"/>
      <c r="OWB378" s="1"/>
      <c r="OWC378" s="1"/>
      <c r="OWD378" s="1"/>
      <c r="OWE378" s="1"/>
      <c r="OWF378" s="1"/>
      <c r="OWG378" s="1"/>
      <c r="OWH378" s="1"/>
      <c r="OWI378" s="1"/>
      <c r="OWJ378" s="1"/>
      <c r="OWK378" s="1"/>
      <c r="OWL378" s="1"/>
      <c r="OWM378" s="1"/>
      <c r="OWN378" s="1"/>
      <c r="OWO378" s="1"/>
      <c r="OWP378" s="1"/>
      <c r="OWQ378" s="1"/>
      <c r="OWR378" s="1"/>
      <c r="OWS378" s="1"/>
      <c r="OWT378" s="1"/>
      <c r="OWU378" s="1"/>
      <c r="OWV378" s="1"/>
      <c r="OWW378" s="1"/>
      <c r="OWX378" s="1"/>
      <c r="OWY378" s="1"/>
      <c r="OWZ378" s="1"/>
      <c r="OXA378" s="1"/>
      <c r="OXB378" s="1"/>
      <c r="OXC378" s="1"/>
      <c r="OXD378" s="1"/>
      <c r="OXE378" s="1"/>
      <c r="OXF378" s="1"/>
      <c r="OXG378" s="1"/>
      <c r="OXH378" s="1"/>
      <c r="OXI378" s="1"/>
      <c r="OXJ378" s="1"/>
      <c r="OXK378" s="1"/>
      <c r="OXL378" s="1"/>
      <c r="OXM378" s="1"/>
      <c r="OXN378" s="1"/>
      <c r="OXO378" s="1"/>
      <c r="OXP378" s="1"/>
      <c r="OXQ378" s="1"/>
      <c r="OXR378" s="1"/>
      <c r="OXS378" s="1"/>
      <c r="OXT378" s="1"/>
      <c r="OXU378" s="1"/>
      <c r="OXV378" s="1"/>
      <c r="OXW378" s="1"/>
      <c r="OXX378" s="1"/>
      <c r="OXY378" s="1"/>
      <c r="OXZ378" s="1"/>
      <c r="OYA378" s="1"/>
      <c r="OYB378" s="1"/>
      <c r="OYC378" s="1"/>
      <c r="OYD378" s="1"/>
      <c r="OYE378" s="1"/>
      <c r="OYF378" s="1"/>
      <c r="OYG378" s="1"/>
      <c r="OYH378" s="1"/>
      <c r="OYI378" s="1"/>
      <c r="OYJ378" s="1"/>
      <c r="OYK378" s="1"/>
      <c r="OYL378" s="1"/>
      <c r="OYM378" s="1"/>
      <c r="OYN378" s="1"/>
      <c r="OYO378" s="1"/>
      <c r="OYP378" s="1"/>
      <c r="OYQ378" s="1"/>
      <c r="OYR378" s="1"/>
      <c r="OYS378" s="1"/>
      <c r="OYT378" s="1"/>
      <c r="OYU378" s="1"/>
      <c r="OYV378" s="1"/>
      <c r="OYW378" s="1"/>
      <c r="OYX378" s="1"/>
      <c r="OYY378" s="1"/>
      <c r="OYZ378" s="1"/>
      <c r="OZA378" s="1"/>
      <c r="OZB378" s="1"/>
      <c r="OZC378" s="1"/>
      <c r="OZD378" s="1"/>
      <c r="OZE378" s="1"/>
      <c r="OZF378" s="1"/>
      <c r="OZG378" s="1"/>
      <c r="OZH378" s="1"/>
      <c r="OZI378" s="1"/>
      <c r="OZJ378" s="1"/>
      <c r="OZK378" s="1"/>
      <c r="OZL378" s="1"/>
      <c r="OZM378" s="1"/>
      <c r="OZN378" s="1"/>
      <c r="OZO378" s="1"/>
      <c r="OZP378" s="1"/>
      <c r="OZQ378" s="1"/>
      <c r="OZR378" s="1"/>
      <c r="OZS378" s="1"/>
      <c r="OZT378" s="1"/>
      <c r="OZU378" s="1"/>
      <c r="OZV378" s="1"/>
      <c r="OZW378" s="1"/>
      <c r="OZX378" s="1"/>
      <c r="OZY378" s="1"/>
      <c r="OZZ378" s="1"/>
      <c r="PAA378" s="1"/>
      <c r="PAB378" s="1"/>
      <c r="PAC378" s="1"/>
      <c r="PAD378" s="1"/>
      <c r="PAE378" s="1"/>
      <c r="PAF378" s="1"/>
      <c r="PAG378" s="1"/>
      <c r="PAH378" s="1"/>
      <c r="PAI378" s="1"/>
      <c r="PAJ378" s="1"/>
      <c r="PAK378" s="1"/>
      <c r="PAL378" s="1"/>
      <c r="PAM378" s="1"/>
      <c r="PAN378" s="1"/>
      <c r="PAO378" s="1"/>
      <c r="PAP378" s="1"/>
      <c r="PAQ378" s="1"/>
      <c r="PAR378" s="1"/>
      <c r="PAS378" s="1"/>
      <c r="PAT378" s="1"/>
      <c r="PAU378" s="1"/>
      <c r="PAV378" s="1"/>
      <c r="PAW378" s="1"/>
      <c r="PAX378" s="1"/>
      <c r="PAY378" s="1"/>
      <c r="PAZ378" s="1"/>
      <c r="PBA378" s="1"/>
      <c r="PBB378" s="1"/>
      <c r="PBC378" s="1"/>
      <c r="PBD378" s="1"/>
      <c r="PBE378" s="1"/>
      <c r="PBF378" s="1"/>
      <c r="PBG378" s="1"/>
      <c r="PBH378" s="1"/>
      <c r="PBI378" s="1"/>
      <c r="PBJ378" s="1"/>
      <c r="PBK378" s="1"/>
      <c r="PBL378" s="1"/>
      <c r="PBM378" s="1"/>
      <c r="PBN378" s="1"/>
      <c r="PBO378" s="1"/>
      <c r="PBP378" s="1"/>
      <c r="PBQ378" s="1"/>
      <c r="PBR378" s="1"/>
      <c r="PBS378" s="1"/>
      <c r="PBT378" s="1"/>
      <c r="PBU378" s="1"/>
      <c r="PBV378" s="1"/>
      <c r="PBW378" s="1"/>
      <c r="PBX378" s="1"/>
      <c r="PBY378" s="1"/>
      <c r="PBZ378" s="1"/>
      <c r="PCA378" s="1"/>
      <c r="PCB378" s="1"/>
      <c r="PCC378" s="1"/>
      <c r="PCD378" s="1"/>
      <c r="PCE378" s="1"/>
      <c r="PCF378" s="1"/>
      <c r="PCG378" s="1"/>
      <c r="PCH378" s="1"/>
      <c r="PCI378" s="1"/>
      <c r="PCJ378" s="1"/>
      <c r="PCK378" s="1"/>
      <c r="PCL378" s="1"/>
      <c r="PCM378" s="1"/>
      <c r="PCN378" s="1"/>
      <c r="PCO378" s="1"/>
      <c r="PCP378" s="1"/>
      <c r="PCQ378" s="1"/>
      <c r="PCR378" s="1"/>
      <c r="PCS378" s="1"/>
      <c r="PCT378" s="1"/>
      <c r="PCU378" s="1"/>
      <c r="PCV378" s="1"/>
      <c r="PCW378" s="1"/>
      <c r="PCX378" s="1"/>
      <c r="PCY378" s="1"/>
      <c r="PCZ378" s="1"/>
      <c r="PDA378" s="1"/>
      <c r="PDB378" s="1"/>
      <c r="PDC378" s="1"/>
      <c r="PDD378" s="1"/>
      <c r="PDE378" s="1"/>
      <c r="PDF378" s="1"/>
      <c r="PDG378" s="1"/>
      <c r="PDH378" s="1"/>
      <c r="PDI378" s="1"/>
      <c r="PDJ378" s="1"/>
      <c r="PDK378" s="1"/>
      <c r="PDL378" s="1"/>
      <c r="PDM378" s="1"/>
      <c r="PDN378" s="1"/>
      <c r="PDO378" s="1"/>
      <c r="PDP378" s="1"/>
      <c r="PDQ378" s="1"/>
      <c r="PDR378" s="1"/>
      <c r="PDS378" s="1"/>
      <c r="PDT378" s="1"/>
      <c r="PDU378" s="1"/>
      <c r="PDV378" s="1"/>
      <c r="PDW378" s="1"/>
      <c r="PDX378" s="1"/>
      <c r="PDY378" s="1"/>
      <c r="PDZ378" s="1"/>
      <c r="PEA378" s="1"/>
      <c r="PEB378" s="1"/>
      <c r="PEC378" s="1"/>
      <c r="PED378" s="1"/>
      <c r="PEE378" s="1"/>
      <c r="PEF378" s="1"/>
      <c r="PEG378" s="1"/>
      <c r="PEH378" s="1"/>
      <c r="PEI378" s="1"/>
      <c r="PEJ378" s="1"/>
      <c r="PEK378" s="1"/>
      <c r="PEL378" s="1"/>
      <c r="PEM378" s="1"/>
      <c r="PEN378" s="1"/>
      <c r="PEO378" s="1"/>
      <c r="PEP378" s="1"/>
      <c r="PEQ378" s="1"/>
      <c r="PER378" s="1"/>
      <c r="PES378" s="1"/>
      <c r="PET378" s="1"/>
      <c r="PEU378" s="1"/>
      <c r="PEV378" s="1"/>
      <c r="PEW378" s="1"/>
      <c r="PEX378" s="1"/>
      <c r="PEY378" s="1"/>
      <c r="PEZ378" s="1"/>
      <c r="PFA378" s="1"/>
      <c r="PFB378" s="1"/>
      <c r="PFC378" s="1"/>
      <c r="PFD378" s="1"/>
      <c r="PFE378" s="1"/>
      <c r="PFF378" s="1"/>
      <c r="PFG378" s="1"/>
      <c r="PFH378" s="1"/>
      <c r="PFI378" s="1"/>
      <c r="PFJ378" s="1"/>
      <c r="PFK378" s="1"/>
      <c r="PFL378" s="1"/>
      <c r="PFM378" s="1"/>
      <c r="PFN378" s="1"/>
      <c r="PFO378" s="1"/>
      <c r="PFP378" s="1"/>
      <c r="PFQ378" s="1"/>
      <c r="PFR378" s="1"/>
      <c r="PFS378" s="1"/>
      <c r="PFT378" s="1"/>
      <c r="PFU378" s="1"/>
      <c r="PFV378" s="1"/>
      <c r="PFW378" s="1"/>
      <c r="PFX378" s="1"/>
      <c r="PFY378" s="1"/>
      <c r="PFZ378" s="1"/>
      <c r="PGA378" s="1"/>
      <c r="PGB378" s="1"/>
      <c r="PGC378" s="1"/>
      <c r="PGD378" s="1"/>
      <c r="PGE378" s="1"/>
      <c r="PGF378" s="1"/>
      <c r="PGG378" s="1"/>
      <c r="PGH378" s="1"/>
      <c r="PGI378" s="1"/>
      <c r="PGJ378" s="1"/>
      <c r="PGK378" s="1"/>
      <c r="PGL378" s="1"/>
      <c r="PGM378" s="1"/>
      <c r="PGN378" s="1"/>
      <c r="PGO378" s="1"/>
      <c r="PGP378" s="1"/>
      <c r="PGQ378" s="1"/>
      <c r="PGR378" s="1"/>
      <c r="PGS378" s="1"/>
      <c r="PGT378" s="1"/>
      <c r="PGU378" s="1"/>
      <c r="PGV378" s="1"/>
      <c r="PGW378" s="1"/>
      <c r="PGX378" s="1"/>
      <c r="PGY378" s="1"/>
      <c r="PGZ378" s="1"/>
      <c r="PHA378" s="1"/>
      <c r="PHB378" s="1"/>
      <c r="PHC378" s="1"/>
      <c r="PHD378" s="1"/>
      <c r="PHE378" s="1"/>
      <c r="PHF378" s="1"/>
      <c r="PHG378" s="1"/>
      <c r="PHH378" s="1"/>
      <c r="PHI378" s="1"/>
      <c r="PHJ378" s="1"/>
      <c r="PHK378" s="1"/>
      <c r="PHL378" s="1"/>
      <c r="PHM378" s="1"/>
      <c r="PHN378" s="1"/>
      <c r="PHO378" s="1"/>
      <c r="PHP378" s="1"/>
      <c r="PHQ378" s="1"/>
      <c r="PHR378" s="1"/>
      <c r="PHS378" s="1"/>
      <c r="PHT378" s="1"/>
      <c r="PHU378" s="1"/>
      <c r="PHV378" s="1"/>
      <c r="PHW378" s="1"/>
      <c r="PHX378" s="1"/>
      <c r="PHY378" s="1"/>
      <c r="PHZ378" s="1"/>
      <c r="PIA378" s="1"/>
      <c r="PIB378" s="1"/>
      <c r="PIC378" s="1"/>
      <c r="PID378" s="1"/>
      <c r="PIE378" s="1"/>
      <c r="PIF378" s="1"/>
      <c r="PIG378" s="1"/>
      <c r="PIH378" s="1"/>
      <c r="PII378" s="1"/>
      <c r="PIJ378" s="1"/>
      <c r="PIK378" s="1"/>
      <c r="PIL378" s="1"/>
      <c r="PIM378" s="1"/>
      <c r="PIN378" s="1"/>
      <c r="PIO378" s="1"/>
      <c r="PIP378" s="1"/>
      <c r="PIQ378" s="1"/>
      <c r="PIR378" s="1"/>
      <c r="PIS378" s="1"/>
      <c r="PIT378" s="1"/>
      <c r="PIU378" s="1"/>
      <c r="PIV378" s="1"/>
      <c r="PIW378" s="1"/>
      <c r="PIX378" s="1"/>
      <c r="PIY378" s="1"/>
      <c r="PIZ378" s="1"/>
      <c r="PJA378" s="1"/>
      <c r="PJB378" s="1"/>
      <c r="PJC378" s="1"/>
      <c r="PJD378" s="1"/>
      <c r="PJE378" s="1"/>
      <c r="PJF378" s="1"/>
      <c r="PJG378" s="1"/>
      <c r="PJH378" s="1"/>
      <c r="PJI378" s="1"/>
      <c r="PJJ378" s="1"/>
      <c r="PJK378" s="1"/>
      <c r="PJL378" s="1"/>
      <c r="PJM378" s="1"/>
      <c r="PJN378" s="1"/>
      <c r="PJO378" s="1"/>
      <c r="PJP378" s="1"/>
      <c r="PJQ378" s="1"/>
      <c r="PJR378" s="1"/>
      <c r="PJS378" s="1"/>
      <c r="PJT378" s="1"/>
      <c r="PJU378" s="1"/>
      <c r="PJV378" s="1"/>
      <c r="PJW378" s="1"/>
      <c r="PJX378" s="1"/>
      <c r="PJY378" s="1"/>
      <c r="PJZ378" s="1"/>
      <c r="PKA378" s="1"/>
      <c r="PKB378" s="1"/>
      <c r="PKC378" s="1"/>
      <c r="PKD378" s="1"/>
      <c r="PKE378" s="1"/>
      <c r="PKF378" s="1"/>
      <c r="PKG378" s="1"/>
      <c r="PKH378" s="1"/>
      <c r="PKI378" s="1"/>
      <c r="PKJ378" s="1"/>
      <c r="PKK378" s="1"/>
      <c r="PKL378" s="1"/>
      <c r="PKM378" s="1"/>
      <c r="PKN378" s="1"/>
      <c r="PKO378" s="1"/>
      <c r="PKP378" s="1"/>
      <c r="PKQ378" s="1"/>
      <c r="PKR378" s="1"/>
      <c r="PKS378" s="1"/>
      <c r="PKT378" s="1"/>
      <c r="PKU378" s="1"/>
      <c r="PKV378" s="1"/>
      <c r="PKW378" s="1"/>
      <c r="PKX378" s="1"/>
      <c r="PKY378" s="1"/>
      <c r="PKZ378" s="1"/>
      <c r="PLA378" s="1"/>
      <c r="PLB378" s="1"/>
      <c r="PLC378" s="1"/>
      <c r="PLD378" s="1"/>
      <c r="PLE378" s="1"/>
      <c r="PLF378" s="1"/>
      <c r="PLG378" s="1"/>
      <c r="PLH378" s="1"/>
      <c r="PLI378" s="1"/>
      <c r="PLJ378" s="1"/>
      <c r="PLK378" s="1"/>
      <c r="PLL378" s="1"/>
      <c r="PLM378" s="1"/>
      <c r="PLN378" s="1"/>
      <c r="PLO378" s="1"/>
      <c r="PLP378" s="1"/>
      <c r="PLQ378" s="1"/>
      <c r="PLR378" s="1"/>
      <c r="PLS378" s="1"/>
      <c r="PLT378" s="1"/>
      <c r="PLU378" s="1"/>
      <c r="PLV378" s="1"/>
      <c r="PLW378" s="1"/>
      <c r="PLX378" s="1"/>
      <c r="PLY378" s="1"/>
      <c r="PLZ378" s="1"/>
      <c r="PMA378" s="1"/>
      <c r="PMB378" s="1"/>
      <c r="PMC378" s="1"/>
      <c r="PMD378" s="1"/>
      <c r="PME378" s="1"/>
      <c r="PMF378" s="1"/>
      <c r="PMG378" s="1"/>
      <c r="PMH378" s="1"/>
      <c r="PMI378" s="1"/>
      <c r="PMJ378" s="1"/>
      <c r="PMK378" s="1"/>
      <c r="PML378" s="1"/>
      <c r="PMM378" s="1"/>
      <c r="PMN378" s="1"/>
      <c r="PMO378" s="1"/>
      <c r="PMP378" s="1"/>
      <c r="PMQ378" s="1"/>
      <c r="PMR378" s="1"/>
      <c r="PMS378" s="1"/>
      <c r="PMT378" s="1"/>
      <c r="PMU378" s="1"/>
      <c r="PMV378" s="1"/>
      <c r="PMW378" s="1"/>
      <c r="PMX378" s="1"/>
      <c r="PMY378" s="1"/>
      <c r="PMZ378" s="1"/>
      <c r="PNA378" s="1"/>
      <c r="PNB378" s="1"/>
      <c r="PNC378" s="1"/>
      <c r="PND378" s="1"/>
      <c r="PNE378" s="1"/>
      <c r="PNF378" s="1"/>
      <c r="PNG378" s="1"/>
      <c r="PNH378" s="1"/>
      <c r="PNI378" s="1"/>
      <c r="PNJ378" s="1"/>
      <c r="PNK378" s="1"/>
      <c r="PNL378" s="1"/>
      <c r="PNM378" s="1"/>
      <c r="PNN378" s="1"/>
      <c r="PNO378" s="1"/>
      <c r="PNP378" s="1"/>
      <c r="PNQ378" s="1"/>
      <c r="PNR378" s="1"/>
      <c r="PNS378" s="1"/>
      <c r="PNT378" s="1"/>
      <c r="PNU378" s="1"/>
      <c r="PNV378" s="1"/>
      <c r="PNW378" s="1"/>
      <c r="PNX378" s="1"/>
      <c r="PNY378" s="1"/>
      <c r="PNZ378" s="1"/>
      <c r="POA378" s="1"/>
      <c r="POB378" s="1"/>
      <c r="POC378" s="1"/>
      <c r="POD378" s="1"/>
      <c r="POE378" s="1"/>
      <c r="POF378" s="1"/>
      <c r="POG378" s="1"/>
      <c r="POH378" s="1"/>
      <c r="POI378" s="1"/>
      <c r="POJ378" s="1"/>
      <c r="POK378" s="1"/>
      <c r="POL378" s="1"/>
      <c r="POM378" s="1"/>
      <c r="PON378" s="1"/>
      <c r="POO378" s="1"/>
      <c r="POP378" s="1"/>
      <c r="POQ378" s="1"/>
      <c r="POR378" s="1"/>
      <c r="POS378" s="1"/>
      <c r="POT378" s="1"/>
      <c r="POU378" s="1"/>
      <c r="POV378" s="1"/>
      <c r="POW378" s="1"/>
      <c r="POX378" s="1"/>
      <c r="POY378" s="1"/>
      <c r="POZ378" s="1"/>
      <c r="PPA378" s="1"/>
      <c r="PPB378" s="1"/>
      <c r="PPC378" s="1"/>
      <c r="PPD378" s="1"/>
      <c r="PPE378" s="1"/>
      <c r="PPF378" s="1"/>
      <c r="PPG378" s="1"/>
      <c r="PPH378" s="1"/>
      <c r="PPI378" s="1"/>
      <c r="PPJ378" s="1"/>
      <c r="PPK378" s="1"/>
      <c r="PPL378" s="1"/>
      <c r="PPM378" s="1"/>
      <c r="PPN378" s="1"/>
      <c r="PPO378" s="1"/>
      <c r="PPP378" s="1"/>
      <c r="PPQ378" s="1"/>
      <c r="PPR378" s="1"/>
      <c r="PPS378" s="1"/>
      <c r="PPT378" s="1"/>
      <c r="PPU378" s="1"/>
      <c r="PPV378" s="1"/>
      <c r="PPW378" s="1"/>
      <c r="PPX378" s="1"/>
      <c r="PPY378" s="1"/>
      <c r="PPZ378" s="1"/>
      <c r="PQA378" s="1"/>
      <c r="PQB378" s="1"/>
      <c r="PQC378" s="1"/>
      <c r="PQD378" s="1"/>
      <c r="PQE378" s="1"/>
      <c r="PQF378" s="1"/>
      <c r="PQG378" s="1"/>
      <c r="PQH378" s="1"/>
      <c r="PQI378" s="1"/>
      <c r="PQJ378" s="1"/>
      <c r="PQK378" s="1"/>
      <c r="PQL378" s="1"/>
      <c r="PQM378" s="1"/>
      <c r="PQN378" s="1"/>
      <c r="PQO378" s="1"/>
      <c r="PQP378" s="1"/>
      <c r="PQQ378" s="1"/>
      <c r="PQR378" s="1"/>
      <c r="PQS378" s="1"/>
      <c r="PQT378" s="1"/>
      <c r="PQU378" s="1"/>
      <c r="PQV378" s="1"/>
      <c r="PQW378" s="1"/>
      <c r="PQX378" s="1"/>
      <c r="PQY378" s="1"/>
      <c r="PQZ378" s="1"/>
      <c r="PRA378" s="1"/>
      <c r="PRB378" s="1"/>
      <c r="PRC378" s="1"/>
      <c r="PRD378" s="1"/>
      <c r="PRE378" s="1"/>
      <c r="PRF378" s="1"/>
      <c r="PRG378" s="1"/>
      <c r="PRH378" s="1"/>
      <c r="PRI378" s="1"/>
      <c r="PRJ378" s="1"/>
      <c r="PRK378" s="1"/>
      <c r="PRL378" s="1"/>
      <c r="PRM378" s="1"/>
      <c r="PRN378" s="1"/>
      <c r="PRO378" s="1"/>
      <c r="PRP378" s="1"/>
      <c r="PRQ378" s="1"/>
      <c r="PRR378" s="1"/>
      <c r="PRS378" s="1"/>
      <c r="PRT378" s="1"/>
      <c r="PRU378" s="1"/>
      <c r="PRV378" s="1"/>
      <c r="PRW378" s="1"/>
      <c r="PRX378" s="1"/>
      <c r="PRY378" s="1"/>
      <c r="PRZ378" s="1"/>
      <c r="PSA378" s="1"/>
      <c r="PSB378" s="1"/>
      <c r="PSC378" s="1"/>
      <c r="PSD378" s="1"/>
      <c r="PSE378" s="1"/>
      <c r="PSF378" s="1"/>
      <c r="PSG378" s="1"/>
      <c r="PSH378" s="1"/>
      <c r="PSI378" s="1"/>
      <c r="PSJ378" s="1"/>
      <c r="PSK378" s="1"/>
      <c r="PSL378" s="1"/>
      <c r="PSM378" s="1"/>
      <c r="PSN378" s="1"/>
      <c r="PSO378" s="1"/>
      <c r="PSP378" s="1"/>
      <c r="PSQ378" s="1"/>
      <c r="PSR378" s="1"/>
      <c r="PSS378" s="1"/>
      <c r="PST378" s="1"/>
      <c r="PSU378" s="1"/>
      <c r="PSV378" s="1"/>
      <c r="PSW378" s="1"/>
      <c r="PSX378" s="1"/>
      <c r="PSY378" s="1"/>
      <c r="PSZ378" s="1"/>
      <c r="PTA378" s="1"/>
      <c r="PTB378" s="1"/>
      <c r="PTC378" s="1"/>
      <c r="PTD378" s="1"/>
      <c r="PTE378" s="1"/>
      <c r="PTF378" s="1"/>
      <c r="PTG378" s="1"/>
      <c r="PTH378" s="1"/>
      <c r="PTI378" s="1"/>
      <c r="PTJ378" s="1"/>
      <c r="PTK378" s="1"/>
      <c r="PTL378" s="1"/>
      <c r="PTM378" s="1"/>
      <c r="PTN378" s="1"/>
      <c r="PTO378" s="1"/>
      <c r="PTP378" s="1"/>
      <c r="PTQ378" s="1"/>
      <c r="PTR378" s="1"/>
      <c r="PTS378" s="1"/>
      <c r="PTT378" s="1"/>
      <c r="PTU378" s="1"/>
      <c r="PTV378" s="1"/>
      <c r="PTW378" s="1"/>
      <c r="PTX378" s="1"/>
      <c r="PTY378" s="1"/>
      <c r="PTZ378" s="1"/>
      <c r="PUA378" s="1"/>
      <c r="PUB378" s="1"/>
      <c r="PUC378" s="1"/>
      <c r="PUD378" s="1"/>
      <c r="PUE378" s="1"/>
      <c r="PUF378" s="1"/>
      <c r="PUG378" s="1"/>
      <c r="PUH378" s="1"/>
      <c r="PUI378" s="1"/>
      <c r="PUJ378" s="1"/>
      <c r="PUK378" s="1"/>
      <c r="PUL378" s="1"/>
      <c r="PUM378" s="1"/>
      <c r="PUN378" s="1"/>
      <c r="PUO378" s="1"/>
      <c r="PUP378" s="1"/>
      <c r="PUQ378" s="1"/>
      <c r="PUR378" s="1"/>
      <c r="PUS378" s="1"/>
      <c r="PUT378" s="1"/>
      <c r="PUU378" s="1"/>
      <c r="PUV378" s="1"/>
      <c r="PUW378" s="1"/>
      <c r="PUX378" s="1"/>
      <c r="PUY378" s="1"/>
      <c r="PUZ378" s="1"/>
      <c r="PVA378" s="1"/>
      <c r="PVB378" s="1"/>
      <c r="PVC378" s="1"/>
      <c r="PVD378" s="1"/>
      <c r="PVE378" s="1"/>
      <c r="PVF378" s="1"/>
      <c r="PVG378" s="1"/>
      <c r="PVH378" s="1"/>
      <c r="PVI378" s="1"/>
      <c r="PVJ378" s="1"/>
      <c r="PVK378" s="1"/>
      <c r="PVL378" s="1"/>
      <c r="PVM378" s="1"/>
      <c r="PVN378" s="1"/>
      <c r="PVO378" s="1"/>
      <c r="PVP378" s="1"/>
      <c r="PVQ378" s="1"/>
      <c r="PVR378" s="1"/>
      <c r="PVS378" s="1"/>
      <c r="PVT378" s="1"/>
      <c r="PVU378" s="1"/>
      <c r="PVV378" s="1"/>
      <c r="PVW378" s="1"/>
      <c r="PVX378" s="1"/>
      <c r="PVY378" s="1"/>
      <c r="PVZ378" s="1"/>
      <c r="PWA378" s="1"/>
      <c r="PWB378" s="1"/>
      <c r="PWC378" s="1"/>
      <c r="PWD378" s="1"/>
      <c r="PWE378" s="1"/>
      <c r="PWF378" s="1"/>
      <c r="PWG378" s="1"/>
      <c r="PWH378" s="1"/>
      <c r="PWI378" s="1"/>
      <c r="PWJ378" s="1"/>
      <c r="PWK378" s="1"/>
      <c r="PWL378" s="1"/>
      <c r="PWM378" s="1"/>
      <c r="PWN378" s="1"/>
      <c r="PWO378" s="1"/>
      <c r="PWP378" s="1"/>
      <c r="PWQ378" s="1"/>
      <c r="PWR378" s="1"/>
      <c r="PWS378" s="1"/>
      <c r="PWT378" s="1"/>
      <c r="PWU378" s="1"/>
      <c r="PWV378" s="1"/>
      <c r="PWW378" s="1"/>
      <c r="PWX378" s="1"/>
      <c r="PWY378" s="1"/>
      <c r="PWZ378" s="1"/>
      <c r="PXA378" s="1"/>
      <c r="PXB378" s="1"/>
      <c r="PXC378" s="1"/>
      <c r="PXD378" s="1"/>
      <c r="PXE378" s="1"/>
      <c r="PXF378" s="1"/>
      <c r="PXG378" s="1"/>
      <c r="PXH378" s="1"/>
      <c r="PXI378" s="1"/>
      <c r="PXJ378" s="1"/>
      <c r="PXK378" s="1"/>
      <c r="PXL378" s="1"/>
      <c r="PXM378" s="1"/>
      <c r="PXN378" s="1"/>
      <c r="PXO378" s="1"/>
      <c r="PXP378" s="1"/>
      <c r="PXQ378" s="1"/>
      <c r="PXR378" s="1"/>
      <c r="PXS378" s="1"/>
      <c r="PXT378" s="1"/>
      <c r="PXU378" s="1"/>
      <c r="PXV378" s="1"/>
      <c r="PXW378" s="1"/>
      <c r="PXX378" s="1"/>
      <c r="PXY378" s="1"/>
      <c r="PXZ378" s="1"/>
      <c r="PYA378" s="1"/>
      <c r="PYB378" s="1"/>
      <c r="PYC378" s="1"/>
      <c r="PYD378" s="1"/>
      <c r="PYE378" s="1"/>
      <c r="PYF378" s="1"/>
      <c r="PYG378" s="1"/>
      <c r="PYH378" s="1"/>
      <c r="PYI378" s="1"/>
      <c r="PYJ378" s="1"/>
      <c r="PYK378" s="1"/>
      <c r="PYL378" s="1"/>
      <c r="PYM378" s="1"/>
      <c r="PYN378" s="1"/>
      <c r="PYO378" s="1"/>
      <c r="PYP378" s="1"/>
      <c r="PYQ378" s="1"/>
      <c r="PYR378" s="1"/>
      <c r="PYS378" s="1"/>
      <c r="PYT378" s="1"/>
      <c r="PYU378" s="1"/>
      <c r="PYV378" s="1"/>
      <c r="PYW378" s="1"/>
      <c r="PYX378" s="1"/>
      <c r="PYY378" s="1"/>
      <c r="PYZ378" s="1"/>
      <c r="PZA378" s="1"/>
      <c r="PZB378" s="1"/>
      <c r="PZC378" s="1"/>
      <c r="PZD378" s="1"/>
      <c r="PZE378" s="1"/>
      <c r="PZF378" s="1"/>
      <c r="PZG378" s="1"/>
      <c r="PZH378" s="1"/>
      <c r="PZI378" s="1"/>
      <c r="PZJ378" s="1"/>
      <c r="PZK378" s="1"/>
      <c r="PZL378" s="1"/>
      <c r="PZM378" s="1"/>
      <c r="PZN378" s="1"/>
      <c r="PZO378" s="1"/>
      <c r="PZP378" s="1"/>
      <c r="PZQ378" s="1"/>
      <c r="PZR378" s="1"/>
      <c r="PZS378" s="1"/>
      <c r="PZT378" s="1"/>
      <c r="PZU378" s="1"/>
      <c r="PZV378" s="1"/>
      <c r="PZW378" s="1"/>
      <c r="PZX378" s="1"/>
      <c r="PZY378" s="1"/>
      <c r="PZZ378" s="1"/>
      <c r="QAA378" s="1"/>
      <c r="QAB378" s="1"/>
      <c r="QAC378" s="1"/>
      <c r="QAD378" s="1"/>
      <c r="QAE378" s="1"/>
      <c r="QAF378" s="1"/>
      <c r="QAG378" s="1"/>
      <c r="QAH378" s="1"/>
      <c r="QAI378" s="1"/>
      <c r="QAJ378" s="1"/>
      <c r="QAK378" s="1"/>
      <c r="QAL378" s="1"/>
      <c r="QAM378" s="1"/>
      <c r="QAN378" s="1"/>
      <c r="QAO378" s="1"/>
      <c r="QAP378" s="1"/>
      <c r="QAQ378" s="1"/>
      <c r="QAR378" s="1"/>
      <c r="QAS378" s="1"/>
      <c r="QAT378" s="1"/>
      <c r="QAU378" s="1"/>
      <c r="QAV378" s="1"/>
      <c r="QAW378" s="1"/>
      <c r="QAX378" s="1"/>
      <c r="QAY378" s="1"/>
      <c r="QAZ378" s="1"/>
      <c r="QBA378" s="1"/>
      <c r="QBB378" s="1"/>
      <c r="QBC378" s="1"/>
      <c r="QBD378" s="1"/>
      <c r="QBE378" s="1"/>
      <c r="QBF378" s="1"/>
      <c r="QBG378" s="1"/>
      <c r="QBH378" s="1"/>
      <c r="QBI378" s="1"/>
      <c r="QBJ378" s="1"/>
      <c r="QBK378" s="1"/>
      <c r="QBL378" s="1"/>
      <c r="QBM378" s="1"/>
      <c r="QBN378" s="1"/>
      <c r="QBO378" s="1"/>
      <c r="QBP378" s="1"/>
      <c r="QBQ378" s="1"/>
      <c r="QBR378" s="1"/>
      <c r="QBS378" s="1"/>
      <c r="QBT378" s="1"/>
      <c r="QBU378" s="1"/>
      <c r="QBV378" s="1"/>
      <c r="QBW378" s="1"/>
      <c r="QBX378" s="1"/>
      <c r="QBY378" s="1"/>
      <c r="QBZ378" s="1"/>
      <c r="QCA378" s="1"/>
      <c r="QCB378" s="1"/>
      <c r="QCC378" s="1"/>
      <c r="QCD378" s="1"/>
      <c r="QCE378" s="1"/>
      <c r="QCF378" s="1"/>
      <c r="QCG378" s="1"/>
      <c r="QCH378" s="1"/>
      <c r="QCI378" s="1"/>
      <c r="QCJ378" s="1"/>
      <c r="QCK378" s="1"/>
      <c r="QCL378" s="1"/>
      <c r="QCM378" s="1"/>
      <c r="QCN378" s="1"/>
      <c r="QCO378" s="1"/>
      <c r="QCP378" s="1"/>
      <c r="QCQ378" s="1"/>
      <c r="QCR378" s="1"/>
      <c r="QCS378" s="1"/>
      <c r="QCT378" s="1"/>
      <c r="QCU378" s="1"/>
      <c r="QCV378" s="1"/>
      <c r="QCW378" s="1"/>
      <c r="QCX378" s="1"/>
      <c r="QCY378" s="1"/>
      <c r="QCZ378" s="1"/>
      <c r="QDA378" s="1"/>
      <c r="QDB378" s="1"/>
      <c r="QDC378" s="1"/>
      <c r="QDD378" s="1"/>
      <c r="QDE378" s="1"/>
      <c r="QDF378" s="1"/>
      <c r="QDG378" s="1"/>
      <c r="QDH378" s="1"/>
      <c r="QDI378" s="1"/>
      <c r="QDJ378" s="1"/>
      <c r="QDK378" s="1"/>
      <c r="QDL378" s="1"/>
      <c r="QDM378" s="1"/>
      <c r="QDN378" s="1"/>
      <c r="QDO378" s="1"/>
      <c r="QDP378" s="1"/>
      <c r="QDQ378" s="1"/>
      <c r="QDR378" s="1"/>
      <c r="QDS378" s="1"/>
      <c r="QDT378" s="1"/>
      <c r="QDU378" s="1"/>
      <c r="QDV378" s="1"/>
      <c r="QDW378" s="1"/>
      <c r="QDX378" s="1"/>
      <c r="QDY378" s="1"/>
      <c r="QDZ378" s="1"/>
      <c r="QEA378" s="1"/>
      <c r="QEB378" s="1"/>
      <c r="QEC378" s="1"/>
      <c r="QED378" s="1"/>
      <c r="QEE378" s="1"/>
      <c r="QEF378" s="1"/>
      <c r="QEG378" s="1"/>
      <c r="QEH378" s="1"/>
      <c r="QEI378" s="1"/>
      <c r="QEJ378" s="1"/>
      <c r="QEK378" s="1"/>
      <c r="QEL378" s="1"/>
      <c r="QEM378" s="1"/>
      <c r="QEN378" s="1"/>
      <c r="QEO378" s="1"/>
      <c r="QEP378" s="1"/>
      <c r="QEQ378" s="1"/>
      <c r="QER378" s="1"/>
      <c r="QES378" s="1"/>
      <c r="QET378" s="1"/>
      <c r="QEU378" s="1"/>
      <c r="QEV378" s="1"/>
      <c r="QEW378" s="1"/>
      <c r="QEX378" s="1"/>
      <c r="QEY378" s="1"/>
      <c r="QEZ378" s="1"/>
      <c r="QFA378" s="1"/>
      <c r="QFB378" s="1"/>
      <c r="QFC378" s="1"/>
      <c r="QFD378" s="1"/>
      <c r="QFE378" s="1"/>
      <c r="QFF378" s="1"/>
      <c r="QFG378" s="1"/>
      <c r="QFH378" s="1"/>
      <c r="QFI378" s="1"/>
      <c r="QFJ378" s="1"/>
      <c r="QFK378" s="1"/>
      <c r="QFL378" s="1"/>
      <c r="QFM378" s="1"/>
      <c r="QFN378" s="1"/>
      <c r="QFO378" s="1"/>
      <c r="QFP378" s="1"/>
      <c r="QFQ378" s="1"/>
      <c r="QFR378" s="1"/>
      <c r="QFS378" s="1"/>
      <c r="QFT378" s="1"/>
      <c r="QFU378" s="1"/>
      <c r="QFV378" s="1"/>
      <c r="QFW378" s="1"/>
      <c r="QFX378" s="1"/>
      <c r="QFY378" s="1"/>
      <c r="QFZ378" s="1"/>
      <c r="QGA378" s="1"/>
      <c r="QGB378" s="1"/>
      <c r="QGC378" s="1"/>
      <c r="QGD378" s="1"/>
      <c r="QGE378" s="1"/>
      <c r="QGF378" s="1"/>
      <c r="QGG378" s="1"/>
      <c r="QGH378" s="1"/>
      <c r="QGI378" s="1"/>
      <c r="QGJ378" s="1"/>
      <c r="QGK378" s="1"/>
      <c r="QGL378" s="1"/>
      <c r="QGM378" s="1"/>
      <c r="QGN378" s="1"/>
      <c r="QGO378" s="1"/>
      <c r="QGP378" s="1"/>
      <c r="QGQ378" s="1"/>
      <c r="QGR378" s="1"/>
      <c r="QGS378" s="1"/>
      <c r="QGT378" s="1"/>
      <c r="QGU378" s="1"/>
      <c r="QGV378" s="1"/>
      <c r="QGW378" s="1"/>
      <c r="QGX378" s="1"/>
      <c r="QGY378" s="1"/>
      <c r="QGZ378" s="1"/>
      <c r="QHA378" s="1"/>
      <c r="QHB378" s="1"/>
      <c r="QHC378" s="1"/>
      <c r="QHD378" s="1"/>
      <c r="QHE378" s="1"/>
      <c r="QHF378" s="1"/>
      <c r="QHG378" s="1"/>
      <c r="QHH378" s="1"/>
      <c r="QHI378" s="1"/>
      <c r="QHJ378" s="1"/>
      <c r="QHK378" s="1"/>
      <c r="QHL378" s="1"/>
      <c r="QHM378" s="1"/>
      <c r="QHN378" s="1"/>
      <c r="QHO378" s="1"/>
      <c r="QHP378" s="1"/>
      <c r="QHQ378" s="1"/>
      <c r="QHR378" s="1"/>
      <c r="QHS378" s="1"/>
      <c r="QHT378" s="1"/>
      <c r="QHU378" s="1"/>
      <c r="QHV378" s="1"/>
      <c r="QHW378" s="1"/>
      <c r="QHX378" s="1"/>
      <c r="QHY378" s="1"/>
      <c r="QHZ378" s="1"/>
      <c r="QIA378" s="1"/>
      <c r="QIB378" s="1"/>
      <c r="QIC378" s="1"/>
      <c r="QID378" s="1"/>
      <c r="QIE378" s="1"/>
      <c r="QIF378" s="1"/>
      <c r="QIG378" s="1"/>
      <c r="QIH378" s="1"/>
      <c r="QII378" s="1"/>
      <c r="QIJ378" s="1"/>
      <c r="QIK378" s="1"/>
      <c r="QIL378" s="1"/>
      <c r="QIM378" s="1"/>
      <c r="QIN378" s="1"/>
      <c r="QIO378" s="1"/>
      <c r="QIP378" s="1"/>
      <c r="QIQ378" s="1"/>
      <c r="QIR378" s="1"/>
      <c r="QIS378" s="1"/>
      <c r="QIT378" s="1"/>
      <c r="QIU378" s="1"/>
      <c r="QIV378" s="1"/>
      <c r="QIW378" s="1"/>
      <c r="QIX378" s="1"/>
      <c r="QIY378" s="1"/>
      <c r="QIZ378" s="1"/>
      <c r="QJA378" s="1"/>
      <c r="QJB378" s="1"/>
      <c r="QJC378" s="1"/>
      <c r="QJD378" s="1"/>
      <c r="QJE378" s="1"/>
      <c r="QJF378" s="1"/>
      <c r="QJG378" s="1"/>
      <c r="QJH378" s="1"/>
      <c r="QJI378" s="1"/>
      <c r="QJJ378" s="1"/>
      <c r="QJK378" s="1"/>
      <c r="QJL378" s="1"/>
      <c r="QJM378" s="1"/>
      <c r="QJN378" s="1"/>
      <c r="QJO378" s="1"/>
      <c r="QJP378" s="1"/>
      <c r="QJQ378" s="1"/>
      <c r="QJR378" s="1"/>
      <c r="QJS378" s="1"/>
      <c r="QJT378" s="1"/>
      <c r="QJU378" s="1"/>
      <c r="QJV378" s="1"/>
      <c r="QJW378" s="1"/>
      <c r="QJX378" s="1"/>
      <c r="QJY378" s="1"/>
      <c r="QJZ378" s="1"/>
      <c r="QKA378" s="1"/>
      <c r="QKB378" s="1"/>
      <c r="QKC378" s="1"/>
      <c r="QKD378" s="1"/>
      <c r="QKE378" s="1"/>
      <c r="QKF378" s="1"/>
      <c r="QKG378" s="1"/>
      <c r="QKH378" s="1"/>
      <c r="QKI378" s="1"/>
      <c r="QKJ378" s="1"/>
      <c r="QKK378" s="1"/>
      <c r="QKL378" s="1"/>
      <c r="QKM378" s="1"/>
      <c r="QKN378" s="1"/>
      <c r="QKO378" s="1"/>
      <c r="QKP378" s="1"/>
      <c r="QKQ378" s="1"/>
      <c r="QKR378" s="1"/>
      <c r="QKS378" s="1"/>
      <c r="QKT378" s="1"/>
      <c r="QKU378" s="1"/>
      <c r="QKV378" s="1"/>
      <c r="QKW378" s="1"/>
      <c r="QKX378" s="1"/>
      <c r="QKY378" s="1"/>
      <c r="QKZ378" s="1"/>
      <c r="QLA378" s="1"/>
      <c r="QLB378" s="1"/>
      <c r="QLC378" s="1"/>
      <c r="QLD378" s="1"/>
      <c r="QLE378" s="1"/>
      <c r="QLF378" s="1"/>
      <c r="QLG378" s="1"/>
      <c r="QLH378" s="1"/>
      <c r="QLI378" s="1"/>
      <c r="QLJ378" s="1"/>
      <c r="QLK378" s="1"/>
      <c r="QLL378" s="1"/>
      <c r="QLM378" s="1"/>
      <c r="QLN378" s="1"/>
      <c r="QLO378" s="1"/>
      <c r="QLP378" s="1"/>
      <c r="QLQ378" s="1"/>
      <c r="QLR378" s="1"/>
      <c r="QLS378" s="1"/>
      <c r="QLT378" s="1"/>
      <c r="QLU378" s="1"/>
      <c r="QLV378" s="1"/>
      <c r="QLW378" s="1"/>
      <c r="QLX378" s="1"/>
      <c r="QLY378" s="1"/>
      <c r="QLZ378" s="1"/>
      <c r="QMA378" s="1"/>
      <c r="QMB378" s="1"/>
      <c r="QMC378" s="1"/>
      <c r="QMD378" s="1"/>
      <c r="QME378" s="1"/>
      <c r="QMF378" s="1"/>
      <c r="QMG378" s="1"/>
      <c r="QMH378" s="1"/>
      <c r="QMI378" s="1"/>
      <c r="QMJ378" s="1"/>
      <c r="QMK378" s="1"/>
      <c r="QML378" s="1"/>
      <c r="QMM378" s="1"/>
      <c r="QMN378" s="1"/>
      <c r="QMO378" s="1"/>
      <c r="QMP378" s="1"/>
      <c r="QMQ378" s="1"/>
      <c r="QMR378" s="1"/>
      <c r="QMS378" s="1"/>
      <c r="QMT378" s="1"/>
      <c r="QMU378" s="1"/>
      <c r="QMV378" s="1"/>
      <c r="QMW378" s="1"/>
      <c r="QMX378" s="1"/>
      <c r="QMY378" s="1"/>
      <c r="QMZ378" s="1"/>
      <c r="QNA378" s="1"/>
      <c r="QNB378" s="1"/>
      <c r="QNC378" s="1"/>
      <c r="QND378" s="1"/>
      <c r="QNE378" s="1"/>
      <c r="QNF378" s="1"/>
      <c r="QNG378" s="1"/>
      <c r="QNH378" s="1"/>
      <c r="QNI378" s="1"/>
      <c r="QNJ378" s="1"/>
      <c r="QNK378" s="1"/>
      <c r="QNL378" s="1"/>
      <c r="QNM378" s="1"/>
      <c r="QNN378" s="1"/>
      <c r="QNO378" s="1"/>
      <c r="QNP378" s="1"/>
      <c r="QNQ378" s="1"/>
      <c r="QNR378" s="1"/>
      <c r="QNS378" s="1"/>
      <c r="QNT378" s="1"/>
      <c r="QNU378" s="1"/>
      <c r="QNV378" s="1"/>
      <c r="QNW378" s="1"/>
      <c r="QNX378" s="1"/>
      <c r="QNY378" s="1"/>
      <c r="QNZ378" s="1"/>
      <c r="QOA378" s="1"/>
      <c r="QOB378" s="1"/>
      <c r="QOC378" s="1"/>
      <c r="QOD378" s="1"/>
      <c r="QOE378" s="1"/>
      <c r="QOF378" s="1"/>
      <c r="QOG378" s="1"/>
      <c r="QOH378" s="1"/>
      <c r="QOI378" s="1"/>
      <c r="QOJ378" s="1"/>
      <c r="QOK378" s="1"/>
      <c r="QOL378" s="1"/>
      <c r="QOM378" s="1"/>
      <c r="QON378" s="1"/>
      <c r="QOO378" s="1"/>
      <c r="QOP378" s="1"/>
      <c r="QOQ378" s="1"/>
      <c r="QOR378" s="1"/>
      <c r="QOS378" s="1"/>
      <c r="QOT378" s="1"/>
      <c r="QOU378" s="1"/>
      <c r="QOV378" s="1"/>
      <c r="QOW378" s="1"/>
      <c r="QOX378" s="1"/>
      <c r="QOY378" s="1"/>
      <c r="QOZ378" s="1"/>
      <c r="QPA378" s="1"/>
      <c r="QPB378" s="1"/>
      <c r="QPC378" s="1"/>
      <c r="QPD378" s="1"/>
      <c r="QPE378" s="1"/>
      <c r="QPF378" s="1"/>
      <c r="QPG378" s="1"/>
      <c r="QPH378" s="1"/>
      <c r="QPI378" s="1"/>
      <c r="QPJ378" s="1"/>
      <c r="QPK378" s="1"/>
      <c r="QPL378" s="1"/>
      <c r="QPM378" s="1"/>
      <c r="QPN378" s="1"/>
      <c r="QPO378" s="1"/>
      <c r="QPP378" s="1"/>
      <c r="QPQ378" s="1"/>
      <c r="QPR378" s="1"/>
      <c r="QPS378" s="1"/>
      <c r="QPT378" s="1"/>
      <c r="QPU378" s="1"/>
      <c r="QPV378" s="1"/>
      <c r="QPW378" s="1"/>
      <c r="QPX378" s="1"/>
      <c r="QPY378" s="1"/>
      <c r="QPZ378" s="1"/>
      <c r="QQA378" s="1"/>
      <c r="QQB378" s="1"/>
      <c r="QQC378" s="1"/>
      <c r="QQD378" s="1"/>
      <c r="QQE378" s="1"/>
      <c r="QQF378" s="1"/>
      <c r="QQG378" s="1"/>
      <c r="QQH378" s="1"/>
      <c r="QQI378" s="1"/>
      <c r="QQJ378" s="1"/>
      <c r="QQK378" s="1"/>
      <c r="QQL378" s="1"/>
      <c r="QQM378" s="1"/>
      <c r="QQN378" s="1"/>
      <c r="QQO378" s="1"/>
      <c r="QQP378" s="1"/>
      <c r="QQQ378" s="1"/>
      <c r="QQR378" s="1"/>
      <c r="QQS378" s="1"/>
      <c r="QQT378" s="1"/>
      <c r="QQU378" s="1"/>
      <c r="QQV378" s="1"/>
      <c r="QQW378" s="1"/>
      <c r="QQX378" s="1"/>
      <c r="QQY378" s="1"/>
      <c r="QQZ378" s="1"/>
      <c r="QRA378" s="1"/>
      <c r="QRB378" s="1"/>
      <c r="QRC378" s="1"/>
      <c r="QRD378" s="1"/>
      <c r="QRE378" s="1"/>
      <c r="QRF378" s="1"/>
      <c r="QRG378" s="1"/>
      <c r="QRH378" s="1"/>
      <c r="QRI378" s="1"/>
      <c r="QRJ378" s="1"/>
      <c r="QRK378" s="1"/>
      <c r="QRL378" s="1"/>
      <c r="QRM378" s="1"/>
      <c r="QRN378" s="1"/>
      <c r="QRO378" s="1"/>
      <c r="QRP378" s="1"/>
      <c r="QRQ378" s="1"/>
      <c r="QRR378" s="1"/>
      <c r="QRS378" s="1"/>
      <c r="QRT378" s="1"/>
      <c r="QRU378" s="1"/>
      <c r="QRV378" s="1"/>
      <c r="QRW378" s="1"/>
      <c r="QRX378" s="1"/>
      <c r="QRY378" s="1"/>
      <c r="QRZ378" s="1"/>
      <c r="QSA378" s="1"/>
      <c r="QSB378" s="1"/>
      <c r="QSC378" s="1"/>
      <c r="QSD378" s="1"/>
      <c r="QSE378" s="1"/>
      <c r="QSF378" s="1"/>
      <c r="QSG378" s="1"/>
      <c r="QSH378" s="1"/>
      <c r="QSI378" s="1"/>
      <c r="QSJ378" s="1"/>
      <c r="QSK378" s="1"/>
      <c r="QSL378" s="1"/>
      <c r="QSM378" s="1"/>
      <c r="QSN378" s="1"/>
      <c r="QSO378" s="1"/>
      <c r="QSP378" s="1"/>
      <c r="QSQ378" s="1"/>
      <c r="QSR378" s="1"/>
      <c r="QSS378" s="1"/>
      <c r="QST378" s="1"/>
      <c r="QSU378" s="1"/>
      <c r="QSV378" s="1"/>
      <c r="QSW378" s="1"/>
      <c r="QSX378" s="1"/>
      <c r="QSY378" s="1"/>
      <c r="QSZ378" s="1"/>
      <c r="QTA378" s="1"/>
      <c r="QTB378" s="1"/>
      <c r="QTC378" s="1"/>
      <c r="QTD378" s="1"/>
      <c r="QTE378" s="1"/>
      <c r="QTF378" s="1"/>
      <c r="QTG378" s="1"/>
      <c r="QTH378" s="1"/>
      <c r="QTI378" s="1"/>
      <c r="QTJ378" s="1"/>
      <c r="QTK378" s="1"/>
      <c r="QTL378" s="1"/>
      <c r="QTM378" s="1"/>
      <c r="QTN378" s="1"/>
      <c r="QTO378" s="1"/>
      <c r="QTP378" s="1"/>
      <c r="QTQ378" s="1"/>
      <c r="QTR378" s="1"/>
      <c r="QTS378" s="1"/>
      <c r="QTT378" s="1"/>
      <c r="QTU378" s="1"/>
      <c r="QTV378" s="1"/>
      <c r="QTW378" s="1"/>
      <c r="QTX378" s="1"/>
      <c r="QTY378" s="1"/>
      <c r="QTZ378" s="1"/>
      <c r="QUA378" s="1"/>
      <c r="QUB378" s="1"/>
      <c r="QUC378" s="1"/>
      <c r="QUD378" s="1"/>
      <c r="QUE378" s="1"/>
      <c r="QUF378" s="1"/>
      <c r="QUG378" s="1"/>
      <c r="QUH378" s="1"/>
      <c r="QUI378" s="1"/>
      <c r="QUJ378" s="1"/>
      <c r="QUK378" s="1"/>
      <c r="QUL378" s="1"/>
      <c r="QUM378" s="1"/>
      <c r="QUN378" s="1"/>
      <c r="QUO378" s="1"/>
      <c r="QUP378" s="1"/>
      <c r="QUQ378" s="1"/>
      <c r="QUR378" s="1"/>
      <c r="QUS378" s="1"/>
      <c r="QUT378" s="1"/>
      <c r="QUU378" s="1"/>
      <c r="QUV378" s="1"/>
      <c r="QUW378" s="1"/>
      <c r="QUX378" s="1"/>
      <c r="QUY378" s="1"/>
      <c r="QUZ378" s="1"/>
      <c r="QVA378" s="1"/>
      <c r="QVB378" s="1"/>
      <c r="QVC378" s="1"/>
      <c r="QVD378" s="1"/>
      <c r="QVE378" s="1"/>
      <c r="QVF378" s="1"/>
      <c r="QVG378" s="1"/>
      <c r="QVH378" s="1"/>
      <c r="QVI378" s="1"/>
      <c r="QVJ378" s="1"/>
      <c r="QVK378" s="1"/>
      <c r="QVL378" s="1"/>
      <c r="QVM378" s="1"/>
      <c r="QVN378" s="1"/>
      <c r="QVO378" s="1"/>
      <c r="QVP378" s="1"/>
      <c r="QVQ378" s="1"/>
      <c r="QVR378" s="1"/>
      <c r="QVS378" s="1"/>
      <c r="QVT378" s="1"/>
      <c r="QVU378" s="1"/>
      <c r="QVV378" s="1"/>
      <c r="QVW378" s="1"/>
      <c r="QVX378" s="1"/>
      <c r="QVY378" s="1"/>
      <c r="QVZ378" s="1"/>
      <c r="QWA378" s="1"/>
      <c r="QWB378" s="1"/>
      <c r="QWC378" s="1"/>
      <c r="QWD378" s="1"/>
      <c r="QWE378" s="1"/>
      <c r="QWF378" s="1"/>
      <c r="QWG378" s="1"/>
      <c r="QWH378" s="1"/>
      <c r="QWI378" s="1"/>
      <c r="QWJ378" s="1"/>
      <c r="QWK378" s="1"/>
      <c r="QWL378" s="1"/>
      <c r="QWM378" s="1"/>
      <c r="QWN378" s="1"/>
      <c r="QWO378" s="1"/>
      <c r="QWP378" s="1"/>
      <c r="QWQ378" s="1"/>
      <c r="QWR378" s="1"/>
      <c r="QWS378" s="1"/>
      <c r="QWT378" s="1"/>
      <c r="QWU378" s="1"/>
      <c r="QWV378" s="1"/>
      <c r="QWW378" s="1"/>
      <c r="QWX378" s="1"/>
      <c r="QWY378" s="1"/>
      <c r="QWZ378" s="1"/>
      <c r="QXA378" s="1"/>
      <c r="QXB378" s="1"/>
      <c r="QXC378" s="1"/>
      <c r="QXD378" s="1"/>
      <c r="QXE378" s="1"/>
      <c r="QXF378" s="1"/>
      <c r="QXG378" s="1"/>
      <c r="QXH378" s="1"/>
      <c r="QXI378" s="1"/>
      <c r="QXJ378" s="1"/>
      <c r="QXK378" s="1"/>
      <c r="QXL378" s="1"/>
      <c r="QXM378" s="1"/>
      <c r="QXN378" s="1"/>
      <c r="QXO378" s="1"/>
      <c r="QXP378" s="1"/>
      <c r="QXQ378" s="1"/>
      <c r="QXR378" s="1"/>
      <c r="QXS378" s="1"/>
      <c r="QXT378" s="1"/>
      <c r="QXU378" s="1"/>
      <c r="QXV378" s="1"/>
      <c r="QXW378" s="1"/>
      <c r="QXX378" s="1"/>
      <c r="QXY378" s="1"/>
      <c r="QXZ378" s="1"/>
      <c r="QYA378" s="1"/>
      <c r="QYB378" s="1"/>
      <c r="QYC378" s="1"/>
      <c r="QYD378" s="1"/>
      <c r="QYE378" s="1"/>
      <c r="QYF378" s="1"/>
      <c r="QYG378" s="1"/>
      <c r="QYH378" s="1"/>
      <c r="QYI378" s="1"/>
      <c r="QYJ378" s="1"/>
      <c r="QYK378" s="1"/>
      <c r="QYL378" s="1"/>
      <c r="QYM378" s="1"/>
      <c r="QYN378" s="1"/>
      <c r="QYO378" s="1"/>
      <c r="QYP378" s="1"/>
      <c r="QYQ378" s="1"/>
      <c r="QYR378" s="1"/>
      <c r="QYS378" s="1"/>
      <c r="QYT378" s="1"/>
      <c r="QYU378" s="1"/>
      <c r="QYV378" s="1"/>
      <c r="QYW378" s="1"/>
      <c r="QYX378" s="1"/>
      <c r="QYY378" s="1"/>
      <c r="QYZ378" s="1"/>
      <c r="QZA378" s="1"/>
      <c r="QZB378" s="1"/>
      <c r="QZC378" s="1"/>
      <c r="QZD378" s="1"/>
      <c r="QZE378" s="1"/>
      <c r="QZF378" s="1"/>
      <c r="QZG378" s="1"/>
      <c r="QZH378" s="1"/>
      <c r="QZI378" s="1"/>
      <c r="QZJ378" s="1"/>
      <c r="QZK378" s="1"/>
      <c r="QZL378" s="1"/>
      <c r="QZM378" s="1"/>
      <c r="QZN378" s="1"/>
      <c r="QZO378" s="1"/>
      <c r="QZP378" s="1"/>
      <c r="QZQ378" s="1"/>
      <c r="QZR378" s="1"/>
      <c r="QZS378" s="1"/>
      <c r="QZT378" s="1"/>
      <c r="QZU378" s="1"/>
      <c r="QZV378" s="1"/>
      <c r="QZW378" s="1"/>
      <c r="QZX378" s="1"/>
      <c r="QZY378" s="1"/>
      <c r="QZZ378" s="1"/>
      <c r="RAA378" s="1"/>
      <c r="RAB378" s="1"/>
      <c r="RAC378" s="1"/>
      <c r="RAD378" s="1"/>
      <c r="RAE378" s="1"/>
      <c r="RAF378" s="1"/>
      <c r="RAG378" s="1"/>
      <c r="RAH378" s="1"/>
      <c r="RAI378" s="1"/>
      <c r="RAJ378" s="1"/>
      <c r="RAK378" s="1"/>
      <c r="RAL378" s="1"/>
      <c r="RAM378" s="1"/>
      <c r="RAN378" s="1"/>
      <c r="RAO378" s="1"/>
      <c r="RAP378" s="1"/>
      <c r="RAQ378" s="1"/>
      <c r="RAR378" s="1"/>
      <c r="RAS378" s="1"/>
      <c r="RAT378" s="1"/>
      <c r="RAU378" s="1"/>
      <c r="RAV378" s="1"/>
      <c r="RAW378" s="1"/>
      <c r="RAX378" s="1"/>
      <c r="RAY378" s="1"/>
      <c r="RAZ378" s="1"/>
      <c r="RBA378" s="1"/>
      <c r="RBB378" s="1"/>
      <c r="RBC378" s="1"/>
      <c r="RBD378" s="1"/>
      <c r="RBE378" s="1"/>
      <c r="RBF378" s="1"/>
      <c r="RBG378" s="1"/>
      <c r="RBH378" s="1"/>
      <c r="RBI378" s="1"/>
      <c r="RBJ378" s="1"/>
      <c r="RBK378" s="1"/>
      <c r="RBL378" s="1"/>
      <c r="RBM378" s="1"/>
      <c r="RBN378" s="1"/>
      <c r="RBO378" s="1"/>
      <c r="RBP378" s="1"/>
      <c r="RBQ378" s="1"/>
      <c r="RBR378" s="1"/>
      <c r="RBS378" s="1"/>
      <c r="RBT378" s="1"/>
      <c r="RBU378" s="1"/>
      <c r="RBV378" s="1"/>
      <c r="RBW378" s="1"/>
      <c r="RBX378" s="1"/>
      <c r="RBY378" s="1"/>
      <c r="RBZ378" s="1"/>
      <c r="RCA378" s="1"/>
      <c r="RCB378" s="1"/>
      <c r="RCC378" s="1"/>
      <c r="RCD378" s="1"/>
      <c r="RCE378" s="1"/>
      <c r="RCF378" s="1"/>
      <c r="RCG378" s="1"/>
      <c r="RCH378" s="1"/>
      <c r="RCI378" s="1"/>
      <c r="RCJ378" s="1"/>
      <c r="RCK378" s="1"/>
      <c r="RCL378" s="1"/>
      <c r="RCM378" s="1"/>
      <c r="RCN378" s="1"/>
      <c r="RCO378" s="1"/>
      <c r="RCP378" s="1"/>
      <c r="RCQ378" s="1"/>
      <c r="RCR378" s="1"/>
      <c r="RCS378" s="1"/>
      <c r="RCT378" s="1"/>
      <c r="RCU378" s="1"/>
      <c r="RCV378" s="1"/>
      <c r="RCW378" s="1"/>
      <c r="RCX378" s="1"/>
      <c r="RCY378" s="1"/>
      <c r="RCZ378" s="1"/>
      <c r="RDA378" s="1"/>
      <c r="RDB378" s="1"/>
      <c r="RDC378" s="1"/>
      <c r="RDD378" s="1"/>
      <c r="RDE378" s="1"/>
      <c r="RDF378" s="1"/>
      <c r="RDG378" s="1"/>
      <c r="RDH378" s="1"/>
      <c r="RDI378" s="1"/>
      <c r="RDJ378" s="1"/>
      <c r="RDK378" s="1"/>
      <c r="RDL378" s="1"/>
      <c r="RDM378" s="1"/>
      <c r="RDN378" s="1"/>
      <c r="RDO378" s="1"/>
      <c r="RDP378" s="1"/>
      <c r="RDQ378" s="1"/>
      <c r="RDR378" s="1"/>
      <c r="RDS378" s="1"/>
      <c r="RDT378" s="1"/>
      <c r="RDU378" s="1"/>
      <c r="RDV378" s="1"/>
      <c r="RDW378" s="1"/>
      <c r="RDX378" s="1"/>
      <c r="RDY378" s="1"/>
      <c r="RDZ378" s="1"/>
      <c r="REA378" s="1"/>
      <c r="REB378" s="1"/>
      <c r="REC378" s="1"/>
      <c r="RED378" s="1"/>
      <c r="REE378" s="1"/>
      <c r="REF378" s="1"/>
      <c r="REG378" s="1"/>
      <c r="REH378" s="1"/>
      <c r="REI378" s="1"/>
      <c r="REJ378" s="1"/>
      <c r="REK378" s="1"/>
      <c r="REL378" s="1"/>
      <c r="REM378" s="1"/>
      <c r="REN378" s="1"/>
      <c r="REO378" s="1"/>
      <c r="REP378" s="1"/>
      <c r="REQ378" s="1"/>
      <c r="RER378" s="1"/>
      <c r="RES378" s="1"/>
      <c r="RET378" s="1"/>
      <c r="REU378" s="1"/>
      <c r="REV378" s="1"/>
      <c r="REW378" s="1"/>
      <c r="REX378" s="1"/>
      <c r="REY378" s="1"/>
      <c r="REZ378" s="1"/>
      <c r="RFA378" s="1"/>
      <c r="RFB378" s="1"/>
      <c r="RFC378" s="1"/>
      <c r="RFD378" s="1"/>
      <c r="RFE378" s="1"/>
      <c r="RFF378" s="1"/>
      <c r="RFG378" s="1"/>
      <c r="RFH378" s="1"/>
      <c r="RFI378" s="1"/>
      <c r="RFJ378" s="1"/>
      <c r="RFK378" s="1"/>
      <c r="RFL378" s="1"/>
      <c r="RFM378" s="1"/>
      <c r="RFN378" s="1"/>
      <c r="RFO378" s="1"/>
      <c r="RFP378" s="1"/>
      <c r="RFQ378" s="1"/>
      <c r="RFR378" s="1"/>
      <c r="RFS378" s="1"/>
      <c r="RFT378" s="1"/>
      <c r="RFU378" s="1"/>
      <c r="RFV378" s="1"/>
      <c r="RFW378" s="1"/>
      <c r="RFX378" s="1"/>
      <c r="RFY378" s="1"/>
      <c r="RFZ378" s="1"/>
      <c r="RGA378" s="1"/>
      <c r="RGB378" s="1"/>
      <c r="RGC378" s="1"/>
      <c r="RGD378" s="1"/>
      <c r="RGE378" s="1"/>
      <c r="RGF378" s="1"/>
      <c r="RGG378" s="1"/>
      <c r="RGH378" s="1"/>
      <c r="RGI378" s="1"/>
      <c r="RGJ378" s="1"/>
      <c r="RGK378" s="1"/>
      <c r="RGL378" s="1"/>
      <c r="RGM378" s="1"/>
      <c r="RGN378" s="1"/>
      <c r="RGO378" s="1"/>
      <c r="RGP378" s="1"/>
      <c r="RGQ378" s="1"/>
      <c r="RGR378" s="1"/>
      <c r="RGS378" s="1"/>
      <c r="RGT378" s="1"/>
      <c r="RGU378" s="1"/>
      <c r="RGV378" s="1"/>
      <c r="RGW378" s="1"/>
      <c r="RGX378" s="1"/>
      <c r="RGY378" s="1"/>
      <c r="RGZ378" s="1"/>
      <c r="RHA378" s="1"/>
      <c r="RHB378" s="1"/>
      <c r="RHC378" s="1"/>
      <c r="RHD378" s="1"/>
      <c r="RHE378" s="1"/>
      <c r="RHF378" s="1"/>
      <c r="RHG378" s="1"/>
      <c r="RHH378" s="1"/>
      <c r="RHI378" s="1"/>
      <c r="RHJ378" s="1"/>
      <c r="RHK378" s="1"/>
      <c r="RHL378" s="1"/>
      <c r="RHM378" s="1"/>
      <c r="RHN378" s="1"/>
      <c r="RHO378" s="1"/>
      <c r="RHP378" s="1"/>
      <c r="RHQ378" s="1"/>
      <c r="RHR378" s="1"/>
      <c r="RHS378" s="1"/>
      <c r="RHT378" s="1"/>
      <c r="RHU378" s="1"/>
      <c r="RHV378" s="1"/>
      <c r="RHW378" s="1"/>
      <c r="RHX378" s="1"/>
      <c r="RHY378" s="1"/>
      <c r="RHZ378" s="1"/>
      <c r="RIA378" s="1"/>
      <c r="RIB378" s="1"/>
      <c r="RIC378" s="1"/>
      <c r="RID378" s="1"/>
      <c r="RIE378" s="1"/>
      <c r="RIF378" s="1"/>
      <c r="RIG378" s="1"/>
      <c r="RIH378" s="1"/>
      <c r="RII378" s="1"/>
      <c r="RIJ378" s="1"/>
      <c r="RIK378" s="1"/>
      <c r="RIL378" s="1"/>
      <c r="RIM378" s="1"/>
      <c r="RIN378" s="1"/>
      <c r="RIO378" s="1"/>
      <c r="RIP378" s="1"/>
      <c r="RIQ378" s="1"/>
      <c r="RIR378" s="1"/>
      <c r="RIS378" s="1"/>
      <c r="RIT378" s="1"/>
      <c r="RIU378" s="1"/>
      <c r="RIV378" s="1"/>
      <c r="RIW378" s="1"/>
      <c r="RIX378" s="1"/>
      <c r="RIY378" s="1"/>
      <c r="RIZ378" s="1"/>
      <c r="RJA378" s="1"/>
      <c r="RJB378" s="1"/>
      <c r="RJC378" s="1"/>
      <c r="RJD378" s="1"/>
      <c r="RJE378" s="1"/>
      <c r="RJF378" s="1"/>
      <c r="RJG378" s="1"/>
      <c r="RJH378" s="1"/>
      <c r="RJI378" s="1"/>
      <c r="RJJ378" s="1"/>
      <c r="RJK378" s="1"/>
      <c r="RJL378" s="1"/>
      <c r="RJM378" s="1"/>
      <c r="RJN378" s="1"/>
      <c r="RJO378" s="1"/>
      <c r="RJP378" s="1"/>
      <c r="RJQ378" s="1"/>
      <c r="RJR378" s="1"/>
      <c r="RJS378" s="1"/>
      <c r="RJT378" s="1"/>
      <c r="RJU378" s="1"/>
      <c r="RJV378" s="1"/>
      <c r="RJW378" s="1"/>
      <c r="RJX378" s="1"/>
      <c r="RJY378" s="1"/>
      <c r="RJZ378" s="1"/>
      <c r="RKA378" s="1"/>
      <c r="RKB378" s="1"/>
      <c r="RKC378" s="1"/>
      <c r="RKD378" s="1"/>
      <c r="RKE378" s="1"/>
      <c r="RKF378" s="1"/>
      <c r="RKG378" s="1"/>
      <c r="RKH378" s="1"/>
      <c r="RKI378" s="1"/>
      <c r="RKJ378" s="1"/>
      <c r="RKK378" s="1"/>
      <c r="RKL378" s="1"/>
      <c r="RKM378" s="1"/>
      <c r="RKN378" s="1"/>
      <c r="RKO378" s="1"/>
      <c r="RKP378" s="1"/>
      <c r="RKQ378" s="1"/>
      <c r="RKR378" s="1"/>
      <c r="RKS378" s="1"/>
      <c r="RKT378" s="1"/>
      <c r="RKU378" s="1"/>
      <c r="RKV378" s="1"/>
      <c r="RKW378" s="1"/>
      <c r="RKX378" s="1"/>
      <c r="RKY378" s="1"/>
      <c r="RKZ378" s="1"/>
      <c r="RLA378" s="1"/>
      <c r="RLB378" s="1"/>
      <c r="RLC378" s="1"/>
      <c r="RLD378" s="1"/>
      <c r="RLE378" s="1"/>
      <c r="RLF378" s="1"/>
      <c r="RLG378" s="1"/>
      <c r="RLH378" s="1"/>
      <c r="RLI378" s="1"/>
      <c r="RLJ378" s="1"/>
      <c r="RLK378" s="1"/>
      <c r="RLL378" s="1"/>
      <c r="RLM378" s="1"/>
      <c r="RLN378" s="1"/>
      <c r="RLO378" s="1"/>
      <c r="RLP378" s="1"/>
      <c r="RLQ378" s="1"/>
      <c r="RLR378" s="1"/>
      <c r="RLS378" s="1"/>
      <c r="RLT378" s="1"/>
      <c r="RLU378" s="1"/>
      <c r="RLV378" s="1"/>
      <c r="RLW378" s="1"/>
      <c r="RLX378" s="1"/>
      <c r="RLY378" s="1"/>
      <c r="RLZ378" s="1"/>
      <c r="RMA378" s="1"/>
      <c r="RMB378" s="1"/>
      <c r="RMC378" s="1"/>
      <c r="RMD378" s="1"/>
      <c r="RME378" s="1"/>
      <c r="RMF378" s="1"/>
      <c r="RMG378" s="1"/>
      <c r="RMH378" s="1"/>
      <c r="RMI378" s="1"/>
      <c r="RMJ378" s="1"/>
      <c r="RMK378" s="1"/>
      <c r="RML378" s="1"/>
      <c r="RMM378" s="1"/>
      <c r="RMN378" s="1"/>
      <c r="RMO378" s="1"/>
      <c r="RMP378" s="1"/>
      <c r="RMQ378" s="1"/>
      <c r="RMR378" s="1"/>
      <c r="RMS378" s="1"/>
      <c r="RMT378" s="1"/>
      <c r="RMU378" s="1"/>
      <c r="RMV378" s="1"/>
      <c r="RMW378" s="1"/>
      <c r="RMX378" s="1"/>
      <c r="RMY378" s="1"/>
      <c r="RMZ378" s="1"/>
      <c r="RNA378" s="1"/>
      <c r="RNB378" s="1"/>
      <c r="RNC378" s="1"/>
      <c r="RND378" s="1"/>
      <c r="RNE378" s="1"/>
      <c r="RNF378" s="1"/>
      <c r="RNG378" s="1"/>
      <c r="RNH378" s="1"/>
      <c r="RNI378" s="1"/>
      <c r="RNJ378" s="1"/>
      <c r="RNK378" s="1"/>
      <c r="RNL378" s="1"/>
      <c r="RNM378" s="1"/>
      <c r="RNN378" s="1"/>
      <c r="RNO378" s="1"/>
      <c r="RNP378" s="1"/>
      <c r="RNQ378" s="1"/>
      <c r="RNR378" s="1"/>
      <c r="RNS378" s="1"/>
      <c r="RNT378" s="1"/>
      <c r="RNU378" s="1"/>
      <c r="RNV378" s="1"/>
      <c r="RNW378" s="1"/>
      <c r="RNX378" s="1"/>
      <c r="RNY378" s="1"/>
      <c r="RNZ378" s="1"/>
      <c r="ROA378" s="1"/>
      <c r="ROB378" s="1"/>
      <c r="ROC378" s="1"/>
      <c r="ROD378" s="1"/>
      <c r="ROE378" s="1"/>
      <c r="ROF378" s="1"/>
      <c r="ROG378" s="1"/>
      <c r="ROH378" s="1"/>
      <c r="ROI378" s="1"/>
      <c r="ROJ378" s="1"/>
      <c r="ROK378" s="1"/>
      <c r="ROL378" s="1"/>
      <c r="ROM378" s="1"/>
      <c r="RON378" s="1"/>
      <c r="ROO378" s="1"/>
      <c r="ROP378" s="1"/>
      <c r="ROQ378" s="1"/>
      <c r="ROR378" s="1"/>
      <c r="ROS378" s="1"/>
      <c r="ROT378" s="1"/>
      <c r="ROU378" s="1"/>
      <c r="ROV378" s="1"/>
      <c r="ROW378" s="1"/>
      <c r="ROX378" s="1"/>
      <c r="ROY378" s="1"/>
      <c r="ROZ378" s="1"/>
      <c r="RPA378" s="1"/>
      <c r="RPB378" s="1"/>
      <c r="RPC378" s="1"/>
      <c r="RPD378" s="1"/>
      <c r="RPE378" s="1"/>
      <c r="RPF378" s="1"/>
      <c r="RPG378" s="1"/>
      <c r="RPH378" s="1"/>
      <c r="RPI378" s="1"/>
      <c r="RPJ378" s="1"/>
      <c r="RPK378" s="1"/>
      <c r="RPL378" s="1"/>
      <c r="RPM378" s="1"/>
      <c r="RPN378" s="1"/>
      <c r="RPO378" s="1"/>
      <c r="RPP378" s="1"/>
      <c r="RPQ378" s="1"/>
      <c r="RPR378" s="1"/>
      <c r="RPS378" s="1"/>
      <c r="RPT378" s="1"/>
      <c r="RPU378" s="1"/>
      <c r="RPV378" s="1"/>
      <c r="RPW378" s="1"/>
      <c r="RPX378" s="1"/>
      <c r="RPY378" s="1"/>
      <c r="RPZ378" s="1"/>
      <c r="RQA378" s="1"/>
      <c r="RQB378" s="1"/>
      <c r="RQC378" s="1"/>
      <c r="RQD378" s="1"/>
      <c r="RQE378" s="1"/>
      <c r="RQF378" s="1"/>
      <c r="RQG378" s="1"/>
      <c r="RQH378" s="1"/>
      <c r="RQI378" s="1"/>
      <c r="RQJ378" s="1"/>
      <c r="RQK378" s="1"/>
      <c r="RQL378" s="1"/>
      <c r="RQM378" s="1"/>
      <c r="RQN378" s="1"/>
      <c r="RQO378" s="1"/>
      <c r="RQP378" s="1"/>
      <c r="RQQ378" s="1"/>
      <c r="RQR378" s="1"/>
      <c r="RQS378" s="1"/>
      <c r="RQT378" s="1"/>
      <c r="RQU378" s="1"/>
      <c r="RQV378" s="1"/>
      <c r="RQW378" s="1"/>
      <c r="RQX378" s="1"/>
      <c r="RQY378" s="1"/>
      <c r="RQZ378" s="1"/>
      <c r="RRA378" s="1"/>
      <c r="RRB378" s="1"/>
      <c r="RRC378" s="1"/>
      <c r="RRD378" s="1"/>
      <c r="RRE378" s="1"/>
      <c r="RRF378" s="1"/>
      <c r="RRG378" s="1"/>
      <c r="RRH378" s="1"/>
      <c r="RRI378" s="1"/>
      <c r="RRJ378" s="1"/>
      <c r="RRK378" s="1"/>
      <c r="RRL378" s="1"/>
      <c r="RRM378" s="1"/>
      <c r="RRN378" s="1"/>
      <c r="RRO378" s="1"/>
      <c r="RRP378" s="1"/>
      <c r="RRQ378" s="1"/>
      <c r="RRR378" s="1"/>
      <c r="RRS378" s="1"/>
      <c r="RRT378" s="1"/>
      <c r="RRU378" s="1"/>
      <c r="RRV378" s="1"/>
      <c r="RRW378" s="1"/>
      <c r="RRX378" s="1"/>
      <c r="RRY378" s="1"/>
      <c r="RRZ378" s="1"/>
      <c r="RSA378" s="1"/>
      <c r="RSB378" s="1"/>
      <c r="RSC378" s="1"/>
      <c r="RSD378" s="1"/>
      <c r="RSE378" s="1"/>
      <c r="RSF378" s="1"/>
      <c r="RSG378" s="1"/>
      <c r="RSH378" s="1"/>
      <c r="RSI378" s="1"/>
      <c r="RSJ378" s="1"/>
      <c r="RSK378" s="1"/>
      <c r="RSL378" s="1"/>
      <c r="RSM378" s="1"/>
      <c r="RSN378" s="1"/>
      <c r="RSO378" s="1"/>
      <c r="RSP378" s="1"/>
      <c r="RSQ378" s="1"/>
      <c r="RSR378" s="1"/>
      <c r="RSS378" s="1"/>
      <c r="RST378" s="1"/>
      <c r="RSU378" s="1"/>
      <c r="RSV378" s="1"/>
      <c r="RSW378" s="1"/>
      <c r="RSX378" s="1"/>
      <c r="RSY378" s="1"/>
      <c r="RSZ378" s="1"/>
      <c r="RTA378" s="1"/>
      <c r="RTB378" s="1"/>
      <c r="RTC378" s="1"/>
      <c r="RTD378" s="1"/>
      <c r="RTE378" s="1"/>
      <c r="RTF378" s="1"/>
      <c r="RTG378" s="1"/>
      <c r="RTH378" s="1"/>
      <c r="RTI378" s="1"/>
      <c r="RTJ378" s="1"/>
      <c r="RTK378" s="1"/>
      <c r="RTL378" s="1"/>
      <c r="RTM378" s="1"/>
      <c r="RTN378" s="1"/>
      <c r="RTO378" s="1"/>
      <c r="RTP378" s="1"/>
      <c r="RTQ378" s="1"/>
      <c r="RTR378" s="1"/>
      <c r="RTS378" s="1"/>
      <c r="RTT378" s="1"/>
      <c r="RTU378" s="1"/>
      <c r="RTV378" s="1"/>
      <c r="RTW378" s="1"/>
      <c r="RTX378" s="1"/>
      <c r="RTY378" s="1"/>
      <c r="RTZ378" s="1"/>
      <c r="RUA378" s="1"/>
      <c r="RUB378" s="1"/>
      <c r="RUC378" s="1"/>
      <c r="RUD378" s="1"/>
      <c r="RUE378" s="1"/>
      <c r="RUF378" s="1"/>
      <c r="RUG378" s="1"/>
      <c r="RUH378" s="1"/>
      <c r="RUI378" s="1"/>
      <c r="RUJ378" s="1"/>
      <c r="RUK378" s="1"/>
      <c r="RUL378" s="1"/>
      <c r="RUM378" s="1"/>
      <c r="RUN378" s="1"/>
      <c r="RUO378" s="1"/>
      <c r="RUP378" s="1"/>
      <c r="RUQ378" s="1"/>
      <c r="RUR378" s="1"/>
      <c r="RUS378" s="1"/>
      <c r="RUT378" s="1"/>
      <c r="RUU378" s="1"/>
      <c r="RUV378" s="1"/>
      <c r="RUW378" s="1"/>
      <c r="RUX378" s="1"/>
      <c r="RUY378" s="1"/>
      <c r="RUZ378" s="1"/>
      <c r="RVA378" s="1"/>
      <c r="RVB378" s="1"/>
      <c r="RVC378" s="1"/>
      <c r="RVD378" s="1"/>
      <c r="RVE378" s="1"/>
      <c r="RVF378" s="1"/>
      <c r="RVG378" s="1"/>
      <c r="RVH378" s="1"/>
      <c r="RVI378" s="1"/>
      <c r="RVJ378" s="1"/>
      <c r="RVK378" s="1"/>
      <c r="RVL378" s="1"/>
      <c r="RVM378" s="1"/>
      <c r="RVN378" s="1"/>
      <c r="RVO378" s="1"/>
      <c r="RVP378" s="1"/>
      <c r="RVQ378" s="1"/>
      <c r="RVR378" s="1"/>
      <c r="RVS378" s="1"/>
      <c r="RVT378" s="1"/>
      <c r="RVU378" s="1"/>
      <c r="RVV378" s="1"/>
      <c r="RVW378" s="1"/>
      <c r="RVX378" s="1"/>
      <c r="RVY378" s="1"/>
      <c r="RVZ378" s="1"/>
      <c r="RWA378" s="1"/>
      <c r="RWB378" s="1"/>
      <c r="RWC378" s="1"/>
      <c r="RWD378" s="1"/>
      <c r="RWE378" s="1"/>
      <c r="RWF378" s="1"/>
      <c r="RWG378" s="1"/>
      <c r="RWH378" s="1"/>
      <c r="RWI378" s="1"/>
      <c r="RWJ378" s="1"/>
      <c r="RWK378" s="1"/>
      <c r="RWL378" s="1"/>
      <c r="RWM378" s="1"/>
      <c r="RWN378" s="1"/>
      <c r="RWO378" s="1"/>
      <c r="RWP378" s="1"/>
      <c r="RWQ378" s="1"/>
      <c r="RWR378" s="1"/>
      <c r="RWS378" s="1"/>
      <c r="RWT378" s="1"/>
      <c r="RWU378" s="1"/>
      <c r="RWV378" s="1"/>
      <c r="RWW378" s="1"/>
      <c r="RWX378" s="1"/>
      <c r="RWY378" s="1"/>
      <c r="RWZ378" s="1"/>
      <c r="RXA378" s="1"/>
      <c r="RXB378" s="1"/>
      <c r="RXC378" s="1"/>
      <c r="RXD378" s="1"/>
      <c r="RXE378" s="1"/>
      <c r="RXF378" s="1"/>
      <c r="RXG378" s="1"/>
      <c r="RXH378" s="1"/>
      <c r="RXI378" s="1"/>
      <c r="RXJ378" s="1"/>
      <c r="RXK378" s="1"/>
      <c r="RXL378" s="1"/>
      <c r="RXM378" s="1"/>
      <c r="RXN378" s="1"/>
      <c r="RXO378" s="1"/>
      <c r="RXP378" s="1"/>
      <c r="RXQ378" s="1"/>
      <c r="RXR378" s="1"/>
      <c r="RXS378" s="1"/>
      <c r="RXT378" s="1"/>
      <c r="RXU378" s="1"/>
      <c r="RXV378" s="1"/>
      <c r="RXW378" s="1"/>
      <c r="RXX378" s="1"/>
      <c r="RXY378" s="1"/>
      <c r="RXZ378" s="1"/>
      <c r="RYA378" s="1"/>
      <c r="RYB378" s="1"/>
      <c r="RYC378" s="1"/>
      <c r="RYD378" s="1"/>
      <c r="RYE378" s="1"/>
      <c r="RYF378" s="1"/>
      <c r="RYG378" s="1"/>
      <c r="RYH378" s="1"/>
      <c r="RYI378" s="1"/>
      <c r="RYJ378" s="1"/>
      <c r="RYK378" s="1"/>
      <c r="RYL378" s="1"/>
      <c r="RYM378" s="1"/>
      <c r="RYN378" s="1"/>
      <c r="RYO378" s="1"/>
      <c r="RYP378" s="1"/>
      <c r="RYQ378" s="1"/>
      <c r="RYR378" s="1"/>
      <c r="RYS378" s="1"/>
      <c r="RYT378" s="1"/>
      <c r="RYU378" s="1"/>
      <c r="RYV378" s="1"/>
      <c r="RYW378" s="1"/>
      <c r="RYX378" s="1"/>
      <c r="RYY378" s="1"/>
      <c r="RYZ378" s="1"/>
      <c r="RZA378" s="1"/>
      <c r="RZB378" s="1"/>
      <c r="RZC378" s="1"/>
      <c r="RZD378" s="1"/>
      <c r="RZE378" s="1"/>
      <c r="RZF378" s="1"/>
      <c r="RZG378" s="1"/>
      <c r="RZH378" s="1"/>
      <c r="RZI378" s="1"/>
      <c r="RZJ378" s="1"/>
      <c r="RZK378" s="1"/>
      <c r="RZL378" s="1"/>
      <c r="RZM378" s="1"/>
      <c r="RZN378" s="1"/>
      <c r="RZO378" s="1"/>
      <c r="RZP378" s="1"/>
      <c r="RZQ378" s="1"/>
      <c r="RZR378" s="1"/>
      <c r="RZS378" s="1"/>
      <c r="RZT378" s="1"/>
      <c r="RZU378" s="1"/>
      <c r="RZV378" s="1"/>
      <c r="RZW378" s="1"/>
      <c r="RZX378" s="1"/>
      <c r="RZY378" s="1"/>
      <c r="RZZ378" s="1"/>
      <c r="SAA378" s="1"/>
      <c r="SAB378" s="1"/>
      <c r="SAC378" s="1"/>
      <c r="SAD378" s="1"/>
      <c r="SAE378" s="1"/>
      <c r="SAF378" s="1"/>
      <c r="SAG378" s="1"/>
      <c r="SAH378" s="1"/>
      <c r="SAI378" s="1"/>
      <c r="SAJ378" s="1"/>
      <c r="SAK378" s="1"/>
      <c r="SAL378" s="1"/>
      <c r="SAM378" s="1"/>
      <c r="SAN378" s="1"/>
      <c r="SAO378" s="1"/>
      <c r="SAP378" s="1"/>
      <c r="SAQ378" s="1"/>
      <c r="SAR378" s="1"/>
      <c r="SAS378" s="1"/>
      <c r="SAT378" s="1"/>
      <c r="SAU378" s="1"/>
      <c r="SAV378" s="1"/>
      <c r="SAW378" s="1"/>
      <c r="SAX378" s="1"/>
      <c r="SAY378" s="1"/>
      <c r="SAZ378" s="1"/>
      <c r="SBA378" s="1"/>
      <c r="SBB378" s="1"/>
      <c r="SBC378" s="1"/>
      <c r="SBD378" s="1"/>
      <c r="SBE378" s="1"/>
      <c r="SBF378" s="1"/>
      <c r="SBG378" s="1"/>
      <c r="SBH378" s="1"/>
      <c r="SBI378" s="1"/>
      <c r="SBJ378" s="1"/>
      <c r="SBK378" s="1"/>
      <c r="SBL378" s="1"/>
      <c r="SBM378" s="1"/>
      <c r="SBN378" s="1"/>
      <c r="SBO378" s="1"/>
      <c r="SBP378" s="1"/>
      <c r="SBQ378" s="1"/>
      <c r="SBR378" s="1"/>
      <c r="SBS378" s="1"/>
      <c r="SBT378" s="1"/>
      <c r="SBU378" s="1"/>
      <c r="SBV378" s="1"/>
      <c r="SBW378" s="1"/>
      <c r="SBX378" s="1"/>
      <c r="SBY378" s="1"/>
      <c r="SBZ378" s="1"/>
      <c r="SCA378" s="1"/>
      <c r="SCB378" s="1"/>
      <c r="SCC378" s="1"/>
      <c r="SCD378" s="1"/>
      <c r="SCE378" s="1"/>
      <c r="SCF378" s="1"/>
      <c r="SCG378" s="1"/>
      <c r="SCH378" s="1"/>
      <c r="SCI378" s="1"/>
      <c r="SCJ378" s="1"/>
      <c r="SCK378" s="1"/>
      <c r="SCL378" s="1"/>
      <c r="SCM378" s="1"/>
      <c r="SCN378" s="1"/>
      <c r="SCO378" s="1"/>
      <c r="SCP378" s="1"/>
      <c r="SCQ378" s="1"/>
      <c r="SCR378" s="1"/>
      <c r="SCS378" s="1"/>
      <c r="SCT378" s="1"/>
      <c r="SCU378" s="1"/>
      <c r="SCV378" s="1"/>
      <c r="SCW378" s="1"/>
      <c r="SCX378" s="1"/>
      <c r="SCY378" s="1"/>
      <c r="SCZ378" s="1"/>
      <c r="SDA378" s="1"/>
      <c r="SDB378" s="1"/>
      <c r="SDC378" s="1"/>
      <c r="SDD378" s="1"/>
      <c r="SDE378" s="1"/>
      <c r="SDF378" s="1"/>
      <c r="SDG378" s="1"/>
      <c r="SDH378" s="1"/>
      <c r="SDI378" s="1"/>
      <c r="SDJ378" s="1"/>
      <c r="SDK378" s="1"/>
      <c r="SDL378" s="1"/>
      <c r="SDM378" s="1"/>
      <c r="SDN378" s="1"/>
      <c r="SDO378" s="1"/>
      <c r="SDP378" s="1"/>
      <c r="SDQ378" s="1"/>
      <c r="SDR378" s="1"/>
      <c r="SDS378" s="1"/>
      <c r="SDT378" s="1"/>
      <c r="SDU378" s="1"/>
      <c r="SDV378" s="1"/>
      <c r="SDW378" s="1"/>
      <c r="SDX378" s="1"/>
      <c r="SDY378" s="1"/>
      <c r="SDZ378" s="1"/>
      <c r="SEA378" s="1"/>
      <c r="SEB378" s="1"/>
      <c r="SEC378" s="1"/>
      <c r="SED378" s="1"/>
      <c r="SEE378" s="1"/>
      <c r="SEF378" s="1"/>
      <c r="SEG378" s="1"/>
      <c r="SEH378" s="1"/>
      <c r="SEI378" s="1"/>
      <c r="SEJ378" s="1"/>
      <c r="SEK378" s="1"/>
      <c r="SEL378" s="1"/>
      <c r="SEM378" s="1"/>
      <c r="SEN378" s="1"/>
      <c r="SEO378" s="1"/>
      <c r="SEP378" s="1"/>
      <c r="SEQ378" s="1"/>
      <c r="SER378" s="1"/>
      <c r="SES378" s="1"/>
      <c r="SET378" s="1"/>
      <c r="SEU378" s="1"/>
      <c r="SEV378" s="1"/>
      <c r="SEW378" s="1"/>
      <c r="SEX378" s="1"/>
      <c r="SEY378" s="1"/>
      <c r="SEZ378" s="1"/>
      <c r="SFA378" s="1"/>
      <c r="SFB378" s="1"/>
      <c r="SFC378" s="1"/>
      <c r="SFD378" s="1"/>
      <c r="SFE378" s="1"/>
      <c r="SFF378" s="1"/>
      <c r="SFG378" s="1"/>
      <c r="SFH378" s="1"/>
      <c r="SFI378" s="1"/>
      <c r="SFJ378" s="1"/>
      <c r="SFK378" s="1"/>
      <c r="SFL378" s="1"/>
      <c r="SFM378" s="1"/>
      <c r="SFN378" s="1"/>
      <c r="SFO378" s="1"/>
      <c r="SFP378" s="1"/>
      <c r="SFQ378" s="1"/>
      <c r="SFR378" s="1"/>
      <c r="SFS378" s="1"/>
      <c r="SFT378" s="1"/>
      <c r="SFU378" s="1"/>
      <c r="SFV378" s="1"/>
      <c r="SFW378" s="1"/>
      <c r="SFX378" s="1"/>
      <c r="SFY378" s="1"/>
      <c r="SFZ378" s="1"/>
      <c r="SGA378" s="1"/>
      <c r="SGB378" s="1"/>
      <c r="SGC378" s="1"/>
      <c r="SGD378" s="1"/>
      <c r="SGE378" s="1"/>
      <c r="SGF378" s="1"/>
      <c r="SGG378" s="1"/>
      <c r="SGH378" s="1"/>
      <c r="SGI378" s="1"/>
      <c r="SGJ378" s="1"/>
      <c r="SGK378" s="1"/>
      <c r="SGL378" s="1"/>
      <c r="SGM378" s="1"/>
      <c r="SGN378" s="1"/>
      <c r="SGO378" s="1"/>
      <c r="SGP378" s="1"/>
      <c r="SGQ378" s="1"/>
      <c r="SGR378" s="1"/>
      <c r="SGS378" s="1"/>
      <c r="SGT378" s="1"/>
      <c r="SGU378" s="1"/>
      <c r="SGV378" s="1"/>
      <c r="SGW378" s="1"/>
      <c r="SGX378" s="1"/>
      <c r="SGY378" s="1"/>
      <c r="SGZ378" s="1"/>
      <c r="SHA378" s="1"/>
      <c r="SHB378" s="1"/>
      <c r="SHC378" s="1"/>
      <c r="SHD378" s="1"/>
      <c r="SHE378" s="1"/>
      <c r="SHF378" s="1"/>
      <c r="SHG378" s="1"/>
      <c r="SHH378" s="1"/>
      <c r="SHI378" s="1"/>
      <c r="SHJ378" s="1"/>
      <c r="SHK378" s="1"/>
      <c r="SHL378" s="1"/>
      <c r="SHM378" s="1"/>
      <c r="SHN378" s="1"/>
      <c r="SHO378" s="1"/>
      <c r="SHP378" s="1"/>
      <c r="SHQ378" s="1"/>
      <c r="SHR378" s="1"/>
      <c r="SHS378" s="1"/>
      <c r="SHT378" s="1"/>
      <c r="SHU378" s="1"/>
      <c r="SHV378" s="1"/>
      <c r="SHW378" s="1"/>
      <c r="SHX378" s="1"/>
      <c r="SHY378" s="1"/>
      <c r="SHZ378" s="1"/>
      <c r="SIA378" s="1"/>
      <c r="SIB378" s="1"/>
      <c r="SIC378" s="1"/>
      <c r="SID378" s="1"/>
      <c r="SIE378" s="1"/>
      <c r="SIF378" s="1"/>
      <c r="SIG378" s="1"/>
      <c r="SIH378" s="1"/>
      <c r="SII378" s="1"/>
      <c r="SIJ378" s="1"/>
      <c r="SIK378" s="1"/>
      <c r="SIL378" s="1"/>
      <c r="SIM378" s="1"/>
      <c r="SIN378" s="1"/>
      <c r="SIO378" s="1"/>
      <c r="SIP378" s="1"/>
      <c r="SIQ378" s="1"/>
      <c r="SIR378" s="1"/>
      <c r="SIS378" s="1"/>
      <c r="SIT378" s="1"/>
      <c r="SIU378" s="1"/>
      <c r="SIV378" s="1"/>
      <c r="SIW378" s="1"/>
      <c r="SIX378" s="1"/>
      <c r="SIY378" s="1"/>
      <c r="SIZ378" s="1"/>
      <c r="SJA378" s="1"/>
      <c r="SJB378" s="1"/>
      <c r="SJC378" s="1"/>
      <c r="SJD378" s="1"/>
      <c r="SJE378" s="1"/>
      <c r="SJF378" s="1"/>
      <c r="SJG378" s="1"/>
      <c r="SJH378" s="1"/>
      <c r="SJI378" s="1"/>
      <c r="SJJ378" s="1"/>
      <c r="SJK378" s="1"/>
      <c r="SJL378" s="1"/>
      <c r="SJM378" s="1"/>
      <c r="SJN378" s="1"/>
      <c r="SJO378" s="1"/>
      <c r="SJP378" s="1"/>
      <c r="SJQ378" s="1"/>
      <c r="SJR378" s="1"/>
      <c r="SJS378" s="1"/>
      <c r="SJT378" s="1"/>
      <c r="SJU378" s="1"/>
      <c r="SJV378" s="1"/>
      <c r="SJW378" s="1"/>
      <c r="SJX378" s="1"/>
      <c r="SJY378" s="1"/>
      <c r="SJZ378" s="1"/>
      <c r="SKA378" s="1"/>
      <c r="SKB378" s="1"/>
      <c r="SKC378" s="1"/>
      <c r="SKD378" s="1"/>
      <c r="SKE378" s="1"/>
      <c r="SKF378" s="1"/>
      <c r="SKG378" s="1"/>
      <c r="SKH378" s="1"/>
      <c r="SKI378" s="1"/>
      <c r="SKJ378" s="1"/>
      <c r="SKK378" s="1"/>
      <c r="SKL378" s="1"/>
      <c r="SKM378" s="1"/>
      <c r="SKN378" s="1"/>
      <c r="SKO378" s="1"/>
      <c r="SKP378" s="1"/>
      <c r="SKQ378" s="1"/>
      <c r="SKR378" s="1"/>
      <c r="SKS378" s="1"/>
      <c r="SKT378" s="1"/>
      <c r="SKU378" s="1"/>
      <c r="SKV378" s="1"/>
      <c r="SKW378" s="1"/>
      <c r="SKX378" s="1"/>
      <c r="SKY378" s="1"/>
      <c r="SKZ378" s="1"/>
      <c r="SLA378" s="1"/>
      <c r="SLB378" s="1"/>
      <c r="SLC378" s="1"/>
      <c r="SLD378" s="1"/>
      <c r="SLE378" s="1"/>
      <c r="SLF378" s="1"/>
      <c r="SLG378" s="1"/>
      <c r="SLH378" s="1"/>
      <c r="SLI378" s="1"/>
      <c r="SLJ378" s="1"/>
      <c r="SLK378" s="1"/>
      <c r="SLL378" s="1"/>
      <c r="SLM378" s="1"/>
      <c r="SLN378" s="1"/>
      <c r="SLO378" s="1"/>
      <c r="SLP378" s="1"/>
      <c r="SLQ378" s="1"/>
      <c r="SLR378" s="1"/>
      <c r="SLS378" s="1"/>
      <c r="SLT378" s="1"/>
      <c r="SLU378" s="1"/>
      <c r="SLV378" s="1"/>
      <c r="SLW378" s="1"/>
      <c r="SLX378" s="1"/>
      <c r="SLY378" s="1"/>
      <c r="SLZ378" s="1"/>
      <c r="SMA378" s="1"/>
      <c r="SMB378" s="1"/>
      <c r="SMC378" s="1"/>
      <c r="SMD378" s="1"/>
      <c r="SME378" s="1"/>
      <c r="SMF378" s="1"/>
      <c r="SMG378" s="1"/>
      <c r="SMH378" s="1"/>
      <c r="SMI378" s="1"/>
      <c r="SMJ378" s="1"/>
      <c r="SMK378" s="1"/>
      <c r="SML378" s="1"/>
      <c r="SMM378" s="1"/>
      <c r="SMN378" s="1"/>
      <c r="SMO378" s="1"/>
      <c r="SMP378" s="1"/>
      <c r="SMQ378" s="1"/>
      <c r="SMR378" s="1"/>
      <c r="SMS378" s="1"/>
      <c r="SMT378" s="1"/>
      <c r="SMU378" s="1"/>
      <c r="SMV378" s="1"/>
      <c r="SMW378" s="1"/>
      <c r="SMX378" s="1"/>
      <c r="SMY378" s="1"/>
      <c r="SMZ378" s="1"/>
      <c r="SNA378" s="1"/>
      <c r="SNB378" s="1"/>
      <c r="SNC378" s="1"/>
      <c r="SND378" s="1"/>
      <c r="SNE378" s="1"/>
      <c r="SNF378" s="1"/>
      <c r="SNG378" s="1"/>
      <c r="SNH378" s="1"/>
      <c r="SNI378" s="1"/>
      <c r="SNJ378" s="1"/>
      <c r="SNK378" s="1"/>
      <c r="SNL378" s="1"/>
      <c r="SNM378" s="1"/>
      <c r="SNN378" s="1"/>
      <c r="SNO378" s="1"/>
      <c r="SNP378" s="1"/>
      <c r="SNQ378" s="1"/>
      <c r="SNR378" s="1"/>
      <c r="SNS378" s="1"/>
      <c r="SNT378" s="1"/>
      <c r="SNU378" s="1"/>
      <c r="SNV378" s="1"/>
      <c r="SNW378" s="1"/>
      <c r="SNX378" s="1"/>
      <c r="SNY378" s="1"/>
      <c r="SNZ378" s="1"/>
      <c r="SOA378" s="1"/>
      <c r="SOB378" s="1"/>
      <c r="SOC378" s="1"/>
      <c r="SOD378" s="1"/>
      <c r="SOE378" s="1"/>
      <c r="SOF378" s="1"/>
      <c r="SOG378" s="1"/>
      <c r="SOH378" s="1"/>
      <c r="SOI378" s="1"/>
      <c r="SOJ378" s="1"/>
      <c r="SOK378" s="1"/>
      <c r="SOL378" s="1"/>
      <c r="SOM378" s="1"/>
      <c r="SON378" s="1"/>
      <c r="SOO378" s="1"/>
      <c r="SOP378" s="1"/>
      <c r="SOQ378" s="1"/>
      <c r="SOR378" s="1"/>
      <c r="SOS378" s="1"/>
      <c r="SOT378" s="1"/>
      <c r="SOU378" s="1"/>
      <c r="SOV378" s="1"/>
      <c r="SOW378" s="1"/>
      <c r="SOX378" s="1"/>
      <c r="SOY378" s="1"/>
      <c r="SOZ378" s="1"/>
      <c r="SPA378" s="1"/>
      <c r="SPB378" s="1"/>
      <c r="SPC378" s="1"/>
      <c r="SPD378" s="1"/>
      <c r="SPE378" s="1"/>
      <c r="SPF378" s="1"/>
      <c r="SPG378" s="1"/>
      <c r="SPH378" s="1"/>
      <c r="SPI378" s="1"/>
      <c r="SPJ378" s="1"/>
      <c r="SPK378" s="1"/>
      <c r="SPL378" s="1"/>
      <c r="SPM378" s="1"/>
      <c r="SPN378" s="1"/>
      <c r="SPO378" s="1"/>
      <c r="SPP378" s="1"/>
      <c r="SPQ378" s="1"/>
      <c r="SPR378" s="1"/>
      <c r="SPS378" s="1"/>
      <c r="SPT378" s="1"/>
      <c r="SPU378" s="1"/>
      <c r="SPV378" s="1"/>
      <c r="SPW378" s="1"/>
      <c r="SPX378" s="1"/>
      <c r="SPY378" s="1"/>
      <c r="SPZ378" s="1"/>
      <c r="SQA378" s="1"/>
      <c r="SQB378" s="1"/>
      <c r="SQC378" s="1"/>
      <c r="SQD378" s="1"/>
      <c r="SQE378" s="1"/>
      <c r="SQF378" s="1"/>
      <c r="SQG378" s="1"/>
      <c r="SQH378" s="1"/>
      <c r="SQI378" s="1"/>
      <c r="SQJ378" s="1"/>
      <c r="SQK378" s="1"/>
      <c r="SQL378" s="1"/>
      <c r="SQM378" s="1"/>
      <c r="SQN378" s="1"/>
      <c r="SQO378" s="1"/>
      <c r="SQP378" s="1"/>
      <c r="SQQ378" s="1"/>
      <c r="SQR378" s="1"/>
      <c r="SQS378" s="1"/>
      <c r="SQT378" s="1"/>
      <c r="SQU378" s="1"/>
      <c r="SQV378" s="1"/>
      <c r="SQW378" s="1"/>
      <c r="SQX378" s="1"/>
      <c r="SQY378" s="1"/>
      <c r="SQZ378" s="1"/>
      <c r="SRA378" s="1"/>
      <c r="SRB378" s="1"/>
      <c r="SRC378" s="1"/>
      <c r="SRD378" s="1"/>
      <c r="SRE378" s="1"/>
      <c r="SRF378" s="1"/>
      <c r="SRG378" s="1"/>
      <c r="SRH378" s="1"/>
      <c r="SRI378" s="1"/>
      <c r="SRJ378" s="1"/>
      <c r="SRK378" s="1"/>
      <c r="SRL378" s="1"/>
      <c r="SRM378" s="1"/>
      <c r="SRN378" s="1"/>
      <c r="SRO378" s="1"/>
      <c r="SRP378" s="1"/>
      <c r="SRQ378" s="1"/>
      <c r="SRR378" s="1"/>
      <c r="SRS378" s="1"/>
      <c r="SRT378" s="1"/>
      <c r="SRU378" s="1"/>
      <c r="SRV378" s="1"/>
      <c r="SRW378" s="1"/>
      <c r="SRX378" s="1"/>
      <c r="SRY378" s="1"/>
      <c r="SRZ378" s="1"/>
      <c r="SSA378" s="1"/>
      <c r="SSB378" s="1"/>
      <c r="SSC378" s="1"/>
      <c r="SSD378" s="1"/>
      <c r="SSE378" s="1"/>
      <c r="SSF378" s="1"/>
      <c r="SSG378" s="1"/>
      <c r="SSH378" s="1"/>
      <c r="SSI378" s="1"/>
      <c r="SSJ378" s="1"/>
      <c r="SSK378" s="1"/>
      <c r="SSL378" s="1"/>
      <c r="SSM378" s="1"/>
      <c r="SSN378" s="1"/>
      <c r="SSO378" s="1"/>
      <c r="SSP378" s="1"/>
      <c r="SSQ378" s="1"/>
      <c r="SSR378" s="1"/>
      <c r="SSS378" s="1"/>
      <c r="SST378" s="1"/>
      <c r="SSU378" s="1"/>
      <c r="SSV378" s="1"/>
      <c r="SSW378" s="1"/>
      <c r="SSX378" s="1"/>
      <c r="SSY378" s="1"/>
      <c r="SSZ378" s="1"/>
      <c r="STA378" s="1"/>
      <c r="STB378" s="1"/>
      <c r="STC378" s="1"/>
      <c r="STD378" s="1"/>
      <c r="STE378" s="1"/>
      <c r="STF378" s="1"/>
      <c r="STG378" s="1"/>
      <c r="STH378" s="1"/>
      <c r="STI378" s="1"/>
      <c r="STJ378" s="1"/>
      <c r="STK378" s="1"/>
      <c r="STL378" s="1"/>
      <c r="STM378" s="1"/>
      <c r="STN378" s="1"/>
      <c r="STO378" s="1"/>
      <c r="STP378" s="1"/>
      <c r="STQ378" s="1"/>
      <c r="STR378" s="1"/>
      <c r="STS378" s="1"/>
      <c r="STT378" s="1"/>
      <c r="STU378" s="1"/>
      <c r="STV378" s="1"/>
      <c r="STW378" s="1"/>
      <c r="STX378" s="1"/>
      <c r="STY378" s="1"/>
      <c r="STZ378" s="1"/>
      <c r="SUA378" s="1"/>
      <c r="SUB378" s="1"/>
      <c r="SUC378" s="1"/>
      <c r="SUD378" s="1"/>
      <c r="SUE378" s="1"/>
      <c r="SUF378" s="1"/>
      <c r="SUG378" s="1"/>
      <c r="SUH378" s="1"/>
      <c r="SUI378" s="1"/>
      <c r="SUJ378" s="1"/>
      <c r="SUK378" s="1"/>
      <c r="SUL378" s="1"/>
      <c r="SUM378" s="1"/>
      <c r="SUN378" s="1"/>
      <c r="SUO378" s="1"/>
      <c r="SUP378" s="1"/>
      <c r="SUQ378" s="1"/>
      <c r="SUR378" s="1"/>
      <c r="SUS378" s="1"/>
      <c r="SUT378" s="1"/>
      <c r="SUU378" s="1"/>
      <c r="SUV378" s="1"/>
      <c r="SUW378" s="1"/>
      <c r="SUX378" s="1"/>
      <c r="SUY378" s="1"/>
      <c r="SUZ378" s="1"/>
      <c r="SVA378" s="1"/>
      <c r="SVB378" s="1"/>
      <c r="SVC378" s="1"/>
      <c r="SVD378" s="1"/>
      <c r="SVE378" s="1"/>
      <c r="SVF378" s="1"/>
      <c r="SVG378" s="1"/>
      <c r="SVH378" s="1"/>
      <c r="SVI378" s="1"/>
      <c r="SVJ378" s="1"/>
      <c r="SVK378" s="1"/>
      <c r="SVL378" s="1"/>
      <c r="SVM378" s="1"/>
      <c r="SVN378" s="1"/>
      <c r="SVO378" s="1"/>
      <c r="SVP378" s="1"/>
      <c r="SVQ378" s="1"/>
      <c r="SVR378" s="1"/>
      <c r="SVS378" s="1"/>
      <c r="SVT378" s="1"/>
      <c r="SVU378" s="1"/>
      <c r="SVV378" s="1"/>
      <c r="SVW378" s="1"/>
      <c r="SVX378" s="1"/>
      <c r="SVY378" s="1"/>
      <c r="SVZ378" s="1"/>
      <c r="SWA378" s="1"/>
      <c r="SWB378" s="1"/>
      <c r="SWC378" s="1"/>
      <c r="SWD378" s="1"/>
      <c r="SWE378" s="1"/>
      <c r="SWF378" s="1"/>
      <c r="SWG378" s="1"/>
      <c r="SWH378" s="1"/>
      <c r="SWI378" s="1"/>
      <c r="SWJ378" s="1"/>
      <c r="SWK378" s="1"/>
      <c r="SWL378" s="1"/>
      <c r="SWM378" s="1"/>
      <c r="SWN378" s="1"/>
      <c r="SWO378" s="1"/>
      <c r="SWP378" s="1"/>
      <c r="SWQ378" s="1"/>
      <c r="SWR378" s="1"/>
      <c r="SWS378" s="1"/>
      <c r="SWT378" s="1"/>
      <c r="SWU378" s="1"/>
      <c r="SWV378" s="1"/>
      <c r="SWW378" s="1"/>
      <c r="SWX378" s="1"/>
      <c r="SWY378" s="1"/>
      <c r="SWZ378" s="1"/>
      <c r="SXA378" s="1"/>
      <c r="SXB378" s="1"/>
      <c r="SXC378" s="1"/>
      <c r="SXD378" s="1"/>
      <c r="SXE378" s="1"/>
      <c r="SXF378" s="1"/>
      <c r="SXG378" s="1"/>
      <c r="SXH378" s="1"/>
      <c r="SXI378" s="1"/>
      <c r="SXJ378" s="1"/>
      <c r="SXK378" s="1"/>
      <c r="SXL378" s="1"/>
      <c r="SXM378" s="1"/>
      <c r="SXN378" s="1"/>
      <c r="SXO378" s="1"/>
      <c r="SXP378" s="1"/>
      <c r="SXQ378" s="1"/>
      <c r="SXR378" s="1"/>
      <c r="SXS378" s="1"/>
      <c r="SXT378" s="1"/>
      <c r="SXU378" s="1"/>
      <c r="SXV378" s="1"/>
      <c r="SXW378" s="1"/>
      <c r="SXX378" s="1"/>
      <c r="SXY378" s="1"/>
      <c r="SXZ378" s="1"/>
      <c r="SYA378" s="1"/>
      <c r="SYB378" s="1"/>
      <c r="SYC378" s="1"/>
      <c r="SYD378" s="1"/>
      <c r="SYE378" s="1"/>
      <c r="SYF378" s="1"/>
      <c r="SYG378" s="1"/>
      <c r="SYH378" s="1"/>
      <c r="SYI378" s="1"/>
      <c r="SYJ378" s="1"/>
      <c r="SYK378" s="1"/>
      <c r="SYL378" s="1"/>
      <c r="SYM378" s="1"/>
      <c r="SYN378" s="1"/>
      <c r="SYO378" s="1"/>
      <c r="SYP378" s="1"/>
      <c r="SYQ378" s="1"/>
      <c r="SYR378" s="1"/>
      <c r="SYS378" s="1"/>
      <c r="SYT378" s="1"/>
      <c r="SYU378" s="1"/>
      <c r="SYV378" s="1"/>
      <c r="SYW378" s="1"/>
      <c r="SYX378" s="1"/>
      <c r="SYY378" s="1"/>
      <c r="SYZ378" s="1"/>
      <c r="SZA378" s="1"/>
      <c r="SZB378" s="1"/>
      <c r="SZC378" s="1"/>
      <c r="SZD378" s="1"/>
      <c r="SZE378" s="1"/>
      <c r="SZF378" s="1"/>
      <c r="SZG378" s="1"/>
      <c r="SZH378" s="1"/>
      <c r="SZI378" s="1"/>
      <c r="SZJ378" s="1"/>
      <c r="SZK378" s="1"/>
      <c r="SZL378" s="1"/>
      <c r="SZM378" s="1"/>
      <c r="SZN378" s="1"/>
      <c r="SZO378" s="1"/>
      <c r="SZP378" s="1"/>
      <c r="SZQ378" s="1"/>
      <c r="SZR378" s="1"/>
      <c r="SZS378" s="1"/>
      <c r="SZT378" s="1"/>
      <c r="SZU378" s="1"/>
      <c r="SZV378" s="1"/>
      <c r="SZW378" s="1"/>
      <c r="SZX378" s="1"/>
      <c r="SZY378" s="1"/>
      <c r="SZZ378" s="1"/>
      <c r="TAA378" s="1"/>
      <c r="TAB378" s="1"/>
      <c r="TAC378" s="1"/>
      <c r="TAD378" s="1"/>
      <c r="TAE378" s="1"/>
      <c r="TAF378" s="1"/>
      <c r="TAG378" s="1"/>
      <c r="TAH378" s="1"/>
      <c r="TAI378" s="1"/>
      <c r="TAJ378" s="1"/>
      <c r="TAK378" s="1"/>
      <c r="TAL378" s="1"/>
      <c r="TAM378" s="1"/>
      <c r="TAN378" s="1"/>
      <c r="TAO378" s="1"/>
      <c r="TAP378" s="1"/>
      <c r="TAQ378" s="1"/>
      <c r="TAR378" s="1"/>
      <c r="TAS378" s="1"/>
      <c r="TAT378" s="1"/>
      <c r="TAU378" s="1"/>
      <c r="TAV378" s="1"/>
      <c r="TAW378" s="1"/>
      <c r="TAX378" s="1"/>
      <c r="TAY378" s="1"/>
      <c r="TAZ378" s="1"/>
      <c r="TBA378" s="1"/>
      <c r="TBB378" s="1"/>
      <c r="TBC378" s="1"/>
      <c r="TBD378" s="1"/>
      <c r="TBE378" s="1"/>
      <c r="TBF378" s="1"/>
      <c r="TBG378" s="1"/>
      <c r="TBH378" s="1"/>
      <c r="TBI378" s="1"/>
      <c r="TBJ378" s="1"/>
      <c r="TBK378" s="1"/>
      <c r="TBL378" s="1"/>
      <c r="TBM378" s="1"/>
      <c r="TBN378" s="1"/>
      <c r="TBO378" s="1"/>
      <c r="TBP378" s="1"/>
      <c r="TBQ378" s="1"/>
      <c r="TBR378" s="1"/>
      <c r="TBS378" s="1"/>
      <c r="TBT378" s="1"/>
      <c r="TBU378" s="1"/>
      <c r="TBV378" s="1"/>
      <c r="TBW378" s="1"/>
      <c r="TBX378" s="1"/>
      <c r="TBY378" s="1"/>
      <c r="TBZ378" s="1"/>
      <c r="TCA378" s="1"/>
      <c r="TCB378" s="1"/>
      <c r="TCC378" s="1"/>
      <c r="TCD378" s="1"/>
      <c r="TCE378" s="1"/>
      <c r="TCF378" s="1"/>
      <c r="TCG378" s="1"/>
      <c r="TCH378" s="1"/>
      <c r="TCI378" s="1"/>
      <c r="TCJ378" s="1"/>
      <c r="TCK378" s="1"/>
      <c r="TCL378" s="1"/>
      <c r="TCM378" s="1"/>
      <c r="TCN378" s="1"/>
      <c r="TCO378" s="1"/>
      <c r="TCP378" s="1"/>
      <c r="TCQ378" s="1"/>
      <c r="TCR378" s="1"/>
      <c r="TCS378" s="1"/>
      <c r="TCT378" s="1"/>
      <c r="TCU378" s="1"/>
      <c r="TCV378" s="1"/>
      <c r="TCW378" s="1"/>
      <c r="TCX378" s="1"/>
      <c r="TCY378" s="1"/>
      <c r="TCZ378" s="1"/>
      <c r="TDA378" s="1"/>
      <c r="TDB378" s="1"/>
      <c r="TDC378" s="1"/>
      <c r="TDD378" s="1"/>
      <c r="TDE378" s="1"/>
      <c r="TDF378" s="1"/>
      <c r="TDG378" s="1"/>
      <c r="TDH378" s="1"/>
      <c r="TDI378" s="1"/>
      <c r="TDJ378" s="1"/>
      <c r="TDK378" s="1"/>
      <c r="TDL378" s="1"/>
      <c r="TDM378" s="1"/>
      <c r="TDN378" s="1"/>
      <c r="TDO378" s="1"/>
      <c r="TDP378" s="1"/>
      <c r="TDQ378" s="1"/>
      <c r="TDR378" s="1"/>
      <c r="TDS378" s="1"/>
      <c r="TDT378" s="1"/>
      <c r="TDU378" s="1"/>
      <c r="TDV378" s="1"/>
      <c r="TDW378" s="1"/>
      <c r="TDX378" s="1"/>
      <c r="TDY378" s="1"/>
      <c r="TDZ378" s="1"/>
      <c r="TEA378" s="1"/>
      <c r="TEB378" s="1"/>
      <c r="TEC378" s="1"/>
      <c r="TED378" s="1"/>
      <c r="TEE378" s="1"/>
      <c r="TEF378" s="1"/>
      <c r="TEG378" s="1"/>
      <c r="TEH378" s="1"/>
      <c r="TEI378" s="1"/>
      <c r="TEJ378" s="1"/>
      <c r="TEK378" s="1"/>
      <c r="TEL378" s="1"/>
      <c r="TEM378" s="1"/>
      <c r="TEN378" s="1"/>
      <c r="TEO378" s="1"/>
      <c r="TEP378" s="1"/>
      <c r="TEQ378" s="1"/>
      <c r="TER378" s="1"/>
      <c r="TES378" s="1"/>
      <c r="TET378" s="1"/>
      <c r="TEU378" s="1"/>
      <c r="TEV378" s="1"/>
      <c r="TEW378" s="1"/>
      <c r="TEX378" s="1"/>
      <c r="TEY378" s="1"/>
      <c r="TEZ378" s="1"/>
      <c r="TFA378" s="1"/>
      <c r="TFB378" s="1"/>
      <c r="TFC378" s="1"/>
      <c r="TFD378" s="1"/>
      <c r="TFE378" s="1"/>
      <c r="TFF378" s="1"/>
      <c r="TFG378" s="1"/>
      <c r="TFH378" s="1"/>
      <c r="TFI378" s="1"/>
      <c r="TFJ378" s="1"/>
      <c r="TFK378" s="1"/>
      <c r="TFL378" s="1"/>
      <c r="TFM378" s="1"/>
      <c r="TFN378" s="1"/>
      <c r="TFO378" s="1"/>
      <c r="TFP378" s="1"/>
      <c r="TFQ378" s="1"/>
      <c r="TFR378" s="1"/>
      <c r="TFS378" s="1"/>
      <c r="TFT378" s="1"/>
      <c r="TFU378" s="1"/>
      <c r="TFV378" s="1"/>
      <c r="TFW378" s="1"/>
      <c r="TFX378" s="1"/>
      <c r="TFY378" s="1"/>
      <c r="TFZ378" s="1"/>
      <c r="TGA378" s="1"/>
      <c r="TGB378" s="1"/>
      <c r="TGC378" s="1"/>
      <c r="TGD378" s="1"/>
      <c r="TGE378" s="1"/>
      <c r="TGF378" s="1"/>
      <c r="TGG378" s="1"/>
      <c r="TGH378" s="1"/>
      <c r="TGI378" s="1"/>
      <c r="TGJ378" s="1"/>
      <c r="TGK378" s="1"/>
      <c r="TGL378" s="1"/>
      <c r="TGM378" s="1"/>
      <c r="TGN378" s="1"/>
      <c r="TGO378" s="1"/>
      <c r="TGP378" s="1"/>
      <c r="TGQ378" s="1"/>
      <c r="TGR378" s="1"/>
      <c r="TGS378" s="1"/>
      <c r="TGT378" s="1"/>
      <c r="TGU378" s="1"/>
      <c r="TGV378" s="1"/>
      <c r="TGW378" s="1"/>
      <c r="TGX378" s="1"/>
      <c r="TGY378" s="1"/>
      <c r="TGZ378" s="1"/>
      <c r="THA378" s="1"/>
      <c r="THB378" s="1"/>
      <c r="THC378" s="1"/>
      <c r="THD378" s="1"/>
      <c r="THE378" s="1"/>
      <c r="THF378" s="1"/>
      <c r="THG378" s="1"/>
      <c r="THH378" s="1"/>
      <c r="THI378" s="1"/>
      <c r="THJ378" s="1"/>
      <c r="THK378" s="1"/>
      <c r="THL378" s="1"/>
      <c r="THM378" s="1"/>
      <c r="THN378" s="1"/>
      <c r="THO378" s="1"/>
      <c r="THP378" s="1"/>
      <c r="THQ378" s="1"/>
      <c r="THR378" s="1"/>
      <c r="THS378" s="1"/>
      <c r="THT378" s="1"/>
      <c r="THU378" s="1"/>
      <c r="THV378" s="1"/>
      <c r="THW378" s="1"/>
      <c r="THX378" s="1"/>
      <c r="THY378" s="1"/>
      <c r="THZ378" s="1"/>
      <c r="TIA378" s="1"/>
      <c r="TIB378" s="1"/>
      <c r="TIC378" s="1"/>
      <c r="TID378" s="1"/>
      <c r="TIE378" s="1"/>
      <c r="TIF378" s="1"/>
      <c r="TIG378" s="1"/>
      <c r="TIH378" s="1"/>
      <c r="TII378" s="1"/>
      <c r="TIJ378" s="1"/>
      <c r="TIK378" s="1"/>
      <c r="TIL378" s="1"/>
      <c r="TIM378" s="1"/>
      <c r="TIN378" s="1"/>
      <c r="TIO378" s="1"/>
      <c r="TIP378" s="1"/>
      <c r="TIQ378" s="1"/>
      <c r="TIR378" s="1"/>
      <c r="TIS378" s="1"/>
      <c r="TIT378" s="1"/>
      <c r="TIU378" s="1"/>
      <c r="TIV378" s="1"/>
      <c r="TIW378" s="1"/>
      <c r="TIX378" s="1"/>
      <c r="TIY378" s="1"/>
      <c r="TIZ378" s="1"/>
      <c r="TJA378" s="1"/>
      <c r="TJB378" s="1"/>
      <c r="TJC378" s="1"/>
      <c r="TJD378" s="1"/>
      <c r="TJE378" s="1"/>
      <c r="TJF378" s="1"/>
      <c r="TJG378" s="1"/>
      <c r="TJH378" s="1"/>
      <c r="TJI378" s="1"/>
      <c r="TJJ378" s="1"/>
      <c r="TJK378" s="1"/>
      <c r="TJL378" s="1"/>
      <c r="TJM378" s="1"/>
      <c r="TJN378" s="1"/>
      <c r="TJO378" s="1"/>
      <c r="TJP378" s="1"/>
      <c r="TJQ378" s="1"/>
      <c r="TJR378" s="1"/>
      <c r="TJS378" s="1"/>
      <c r="TJT378" s="1"/>
      <c r="TJU378" s="1"/>
      <c r="TJV378" s="1"/>
      <c r="TJW378" s="1"/>
      <c r="TJX378" s="1"/>
      <c r="TJY378" s="1"/>
      <c r="TJZ378" s="1"/>
      <c r="TKA378" s="1"/>
      <c r="TKB378" s="1"/>
      <c r="TKC378" s="1"/>
      <c r="TKD378" s="1"/>
      <c r="TKE378" s="1"/>
      <c r="TKF378" s="1"/>
      <c r="TKG378" s="1"/>
      <c r="TKH378" s="1"/>
      <c r="TKI378" s="1"/>
      <c r="TKJ378" s="1"/>
      <c r="TKK378" s="1"/>
      <c r="TKL378" s="1"/>
      <c r="TKM378" s="1"/>
      <c r="TKN378" s="1"/>
      <c r="TKO378" s="1"/>
      <c r="TKP378" s="1"/>
      <c r="TKQ378" s="1"/>
      <c r="TKR378" s="1"/>
      <c r="TKS378" s="1"/>
      <c r="TKT378" s="1"/>
      <c r="TKU378" s="1"/>
      <c r="TKV378" s="1"/>
      <c r="TKW378" s="1"/>
      <c r="TKX378" s="1"/>
      <c r="TKY378" s="1"/>
      <c r="TKZ378" s="1"/>
      <c r="TLA378" s="1"/>
      <c r="TLB378" s="1"/>
      <c r="TLC378" s="1"/>
      <c r="TLD378" s="1"/>
      <c r="TLE378" s="1"/>
      <c r="TLF378" s="1"/>
      <c r="TLG378" s="1"/>
      <c r="TLH378" s="1"/>
      <c r="TLI378" s="1"/>
      <c r="TLJ378" s="1"/>
      <c r="TLK378" s="1"/>
      <c r="TLL378" s="1"/>
      <c r="TLM378" s="1"/>
      <c r="TLN378" s="1"/>
      <c r="TLO378" s="1"/>
      <c r="TLP378" s="1"/>
      <c r="TLQ378" s="1"/>
      <c r="TLR378" s="1"/>
      <c r="TLS378" s="1"/>
      <c r="TLT378" s="1"/>
      <c r="TLU378" s="1"/>
      <c r="TLV378" s="1"/>
      <c r="TLW378" s="1"/>
      <c r="TLX378" s="1"/>
      <c r="TLY378" s="1"/>
      <c r="TLZ378" s="1"/>
      <c r="TMA378" s="1"/>
      <c r="TMB378" s="1"/>
      <c r="TMC378" s="1"/>
      <c r="TMD378" s="1"/>
      <c r="TME378" s="1"/>
      <c r="TMF378" s="1"/>
      <c r="TMG378" s="1"/>
      <c r="TMH378" s="1"/>
      <c r="TMI378" s="1"/>
      <c r="TMJ378" s="1"/>
      <c r="TMK378" s="1"/>
      <c r="TML378" s="1"/>
      <c r="TMM378" s="1"/>
      <c r="TMN378" s="1"/>
      <c r="TMO378" s="1"/>
      <c r="TMP378" s="1"/>
      <c r="TMQ378" s="1"/>
      <c r="TMR378" s="1"/>
      <c r="TMS378" s="1"/>
      <c r="TMT378" s="1"/>
      <c r="TMU378" s="1"/>
      <c r="TMV378" s="1"/>
      <c r="TMW378" s="1"/>
      <c r="TMX378" s="1"/>
      <c r="TMY378" s="1"/>
      <c r="TMZ378" s="1"/>
      <c r="TNA378" s="1"/>
      <c r="TNB378" s="1"/>
      <c r="TNC378" s="1"/>
      <c r="TND378" s="1"/>
      <c r="TNE378" s="1"/>
      <c r="TNF378" s="1"/>
      <c r="TNG378" s="1"/>
      <c r="TNH378" s="1"/>
      <c r="TNI378" s="1"/>
      <c r="TNJ378" s="1"/>
      <c r="TNK378" s="1"/>
      <c r="TNL378" s="1"/>
      <c r="TNM378" s="1"/>
      <c r="TNN378" s="1"/>
      <c r="TNO378" s="1"/>
      <c r="TNP378" s="1"/>
      <c r="TNQ378" s="1"/>
      <c r="TNR378" s="1"/>
      <c r="TNS378" s="1"/>
      <c r="TNT378" s="1"/>
      <c r="TNU378" s="1"/>
      <c r="TNV378" s="1"/>
      <c r="TNW378" s="1"/>
      <c r="TNX378" s="1"/>
      <c r="TNY378" s="1"/>
      <c r="TNZ378" s="1"/>
      <c r="TOA378" s="1"/>
      <c r="TOB378" s="1"/>
      <c r="TOC378" s="1"/>
      <c r="TOD378" s="1"/>
      <c r="TOE378" s="1"/>
      <c r="TOF378" s="1"/>
      <c r="TOG378" s="1"/>
      <c r="TOH378" s="1"/>
      <c r="TOI378" s="1"/>
      <c r="TOJ378" s="1"/>
      <c r="TOK378" s="1"/>
      <c r="TOL378" s="1"/>
      <c r="TOM378" s="1"/>
      <c r="TON378" s="1"/>
      <c r="TOO378" s="1"/>
      <c r="TOP378" s="1"/>
      <c r="TOQ378" s="1"/>
      <c r="TOR378" s="1"/>
      <c r="TOS378" s="1"/>
      <c r="TOT378" s="1"/>
      <c r="TOU378" s="1"/>
      <c r="TOV378" s="1"/>
      <c r="TOW378" s="1"/>
      <c r="TOX378" s="1"/>
      <c r="TOY378" s="1"/>
      <c r="TOZ378" s="1"/>
      <c r="TPA378" s="1"/>
      <c r="TPB378" s="1"/>
      <c r="TPC378" s="1"/>
      <c r="TPD378" s="1"/>
      <c r="TPE378" s="1"/>
      <c r="TPF378" s="1"/>
      <c r="TPG378" s="1"/>
      <c r="TPH378" s="1"/>
      <c r="TPI378" s="1"/>
      <c r="TPJ378" s="1"/>
      <c r="TPK378" s="1"/>
      <c r="TPL378" s="1"/>
      <c r="TPM378" s="1"/>
      <c r="TPN378" s="1"/>
      <c r="TPO378" s="1"/>
      <c r="TPP378" s="1"/>
      <c r="TPQ378" s="1"/>
      <c r="TPR378" s="1"/>
      <c r="TPS378" s="1"/>
      <c r="TPT378" s="1"/>
      <c r="TPU378" s="1"/>
      <c r="TPV378" s="1"/>
      <c r="TPW378" s="1"/>
      <c r="TPX378" s="1"/>
      <c r="TPY378" s="1"/>
      <c r="TPZ378" s="1"/>
      <c r="TQA378" s="1"/>
      <c r="TQB378" s="1"/>
      <c r="TQC378" s="1"/>
      <c r="TQD378" s="1"/>
      <c r="TQE378" s="1"/>
      <c r="TQF378" s="1"/>
      <c r="TQG378" s="1"/>
      <c r="TQH378" s="1"/>
      <c r="TQI378" s="1"/>
      <c r="TQJ378" s="1"/>
      <c r="TQK378" s="1"/>
      <c r="TQL378" s="1"/>
      <c r="TQM378" s="1"/>
      <c r="TQN378" s="1"/>
      <c r="TQO378" s="1"/>
      <c r="TQP378" s="1"/>
      <c r="TQQ378" s="1"/>
      <c r="TQR378" s="1"/>
      <c r="TQS378" s="1"/>
      <c r="TQT378" s="1"/>
      <c r="TQU378" s="1"/>
      <c r="TQV378" s="1"/>
      <c r="TQW378" s="1"/>
      <c r="TQX378" s="1"/>
      <c r="TQY378" s="1"/>
      <c r="TQZ378" s="1"/>
      <c r="TRA378" s="1"/>
      <c r="TRB378" s="1"/>
      <c r="TRC378" s="1"/>
      <c r="TRD378" s="1"/>
      <c r="TRE378" s="1"/>
      <c r="TRF378" s="1"/>
      <c r="TRG378" s="1"/>
      <c r="TRH378" s="1"/>
      <c r="TRI378" s="1"/>
      <c r="TRJ378" s="1"/>
      <c r="TRK378" s="1"/>
      <c r="TRL378" s="1"/>
      <c r="TRM378" s="1"/>
      <c r="TRN378" s="1"/>
      <c r="TRO378" s="1"/>
      <c r="TRP378" s="1"/>
      <c r="TRQ378" s="1"/>
      <c r="TRR378" s="1"/>
      <c r="TRS378" s="1"/>
      <c r="TRT378" s="1"/>
      <c r="TRU378" s="1"/>
      <c r="TRV378" s="1"/>
      <c r="TRW378" s="1"/>
      <c r="TRX378" s="1"/>
      <c r="TRY378" s="1"/>
      <c r="TRZ378" s="1"/>
      <c r="TSA378" s="1"/>
      <c r="TSB378" s="1"/>
      <c r="TSC378" s="1"/>
      <c r="TSD378" s="1"/>
      <c r="TSE378" s="1"/>
      <c r="TSF378" s="1"/>
      <c r="TSG378" s="1"/>
      <c r="TSH378" s="1"/>
      <c r="TSI378" s="1"/>
      <c r="TSJ378" s="1"/>
      <c r="TSK378" s="1"/>
      <c r="TSL378" s="1"/>
      <c r="TSM378" s="1"/>
      <c r="TSN378" s="1"/>
      <c r="TSO378" s="1"/>
      <c r="TSP378" s="1"/>
      <c r="TSQ378" s="1"/>
      <c r="TSR378" s="1"/>
      <c r="TSS378" s="1"/>
      <c r="TST378" s="1"/>
      <c r="TSU378" s="1"/>
      <c r="TSV378" s="1"/>
      <c r="TSW378" s="1"/>
      <c r="TSX378" s="1"/>
      <c r="TSY378" s="1"/>
      <c r="TSZ378" s="1"/>
      <c r="TTA378" s="1"/>
      <c r="TTB378" s="1"/>
      <c r="TTC378" s="1"/>
      <c r="TTD378" s="1"/>
      <c r="TTE378" s="1"/>
      <c r="TTF378" s="1"/>
      <c r="TTG378" s="1"/>
      <c r="TTH378" s="1"/>
      <c r="TTI378" s="1"/>
      <c r="TTJ378" s="1"/>
      <c r="TTK378" s="1"/>
      <c r="TTL378" s="1"/>
      <c r="TTM378" s="1"/>
      <c r="TTN378" s="1"/>
      <c r="TTO378" s="1"/>
      <c r="TTP378" s="1"/>
      <c r="TTQ378" s="1"/>
      <c r="TTR378" s="1"/>
      <c r="TTS378" s="1"/>
      <c r="TTT378" s="1"/>
      <c r="TTU378" s="1"/>
      <c r="TTV378" s="1"/>
      <c r="TTW378" s="1"/>
      <c r="TTX378" s="1"/>
      <c r="TTY378" s="1"/>
      <c r="TTZ378" s="1"/>
      <c r="TUA378" s="1"/>
      <c r="TUB378" s="1"/>
      <c r="TUC378" s="1"/>
      <c r="TUD378" s="1"/>
      <c r="TUE378" s="1"/>
      <c r="TUF378" s="1"/>
      <c r="TUG378" s="1"/>
      <c r="TUH378" s="1"/>
      <c r="TUI378" s="1"/>
      <c r="TUJ378" s="1"/>
      <c r="TUK378" s="1"/>
      <c r="TUL378" s="1"/>
      <c r="TUM378" s="1"/>
      <c r="TUN378" s="1"/>
      <c r="TUO378" s="1"/>
      <c r="TUP378" s="1"/>
      <c r="TUQ378" s="1"/>
      <c r="TUR378" s="1"/>
      <c r="TUS378" s="1"/>
      <c r="TUT378" s="1"/>
      <c r="TUU378" s="1"/>
      <c r="TUV378" s="1"/>
      <c r="TUW378" s="1"/>
      <c r="TUX378" s="1"/>
      <c r="TUY378" s="1"/>
      <c r="TUZ378" s="1"/>
      <c r="TVA378" s="1"/>
      <c r="TVB378" s="1"/>
      <c r="TVC378" s="1"/>
      <c r="TVD378" s="1"/>
      <c r="TVE378" s="1"/>
      <c r="TVF378" s="1"/>
      <c r="TVG378" s="1"/>
      <c r="TVH378" s="1"/>
      <c r="TVI378" s="1"/>
      <c r="TVJ378" s="1"/>
      <c r="TVK378" s="1"/>
      <c r="TVL378" s="1"/>
      <c r="TVM378" s="1"/>
      <c r="TVN378" s="1"/>
      <c r="TVO378" s="1"/>
      <c r="TVP378" s="1"/>
      <c r="TVQ378" s="1"/>
      <c r="TVR378" s="1"/>
      <c r="TVS378" s="1"/>
      <c r="TVT378" s="1"/>
      <c r="TVU378" s="1"/>
      <c r="TVV378" s="1"/>
      <c r="TVW378" s="1"/>
      <c r="TVX378" s="1"/>
      <c r="TVY378" s="1"/>
      <c r="TVZ378" s="1"/>
      <c r="TWA378" s="1"/>
      <c r="TWB378" s="1"/>
      <c r="TWC378" s="1"/>
      <c r="TWD378" s="1"/>
      <c r="TWE378" s="1"/>
      <c r="TWF378" s="1"/>
      <c r="TWG378" s="1"/>
      <c r="TWH378" s="1"/>
      <c r="TWI378" s="1"/>
      <c r="TWJ378" s="1"/>
      <c r="TWK378" s="1"/>
      <c r="TWL378" s="1"/>
      <c r="TWM378" s="1"/>
      <c r="TWN378" s="1"/>
      <c r="TWO378" s="1"/>
      <c r="TWP378" s="1"/>
      <c r="TWQ378" s="1"/>
      <c r="TWR378" s="1"/>
      <c r="TWS378" s="1"/>
      <c r="TWT378" s="1"/>
      <c r="TWU378" s="1"/>
      <c r="TWV378" s="1"/>
      <c r="TWW378" s="1"/>
      <c r="TWX378" s="1"/>
      <c r="TWY378" s="1"/>
      <c r="TWZ378" s="1"/>
      <c r="TXA378" s="1"/>
      <c r="TXB378" s="1"/>
      <c r="TXC378" s="1"/>
      <c r="TXD378" s="1"/>
      <c r="TXE378" s="1"/>
      <c r="TXF378" s="1"/>
      <c r="TXG378" s="1"/>
      <c r="TXH378" s="1"/>
      <c r="TXI378" s="1"/>
      <c r="TXJ378" s="1"/>
      <c r="TXK378" s="1"/>
      <c r="TXL378" s="1"/>
      <c r="TXM378" s="1"/>
      <c r="TXN378" s="1"/>
      <c r="TXO378" s="1"/>
      <c r="TXP378" s="1"/>
      <c r="TXQ378" s="1"/>
      <c r="TXR378" s="1"/>
      <c r="TXS378" s="1"/>
      <c r="TXT378" s="1"/>
      <c r="TXU378" s="1"/>
      <c r="TXV378" s="1"/>
      <c r="TXW378" s="1"/>
      <c r="TXX378" s="1"/>
      <c r="TXY378" s="1"/>
      <c r="TXZ378" s="1"/>
      <c r="TYA378" s="1"/>
      <c r="TYB378" s="1"/>
      <c r="TYC378" s="1"/>
      <c r="TYD378" s="1"/>
      <c r="TYE378" s="1"/>
      <c r="TYF378" s="1"/>
      <c r="TYG378" s="1"/>
      <c r="TYH378" s="1"/>
      <c r="TYI378" s="1"/>
      <c r="TYJ378" s="1"/>
      <c r="TYK378" s="1"/>
      <c r="TYL378" s="1"/>
      <c r="TYM378" s="1"/>
      <c r="TYN378" s="1"/>
      <c r="TYO378" s="1"/>
      <c r="TYP378" s="1"/>
      <c r="TYQ378" s="1"/>
      <c r="TYR378" s="1"/>
      <c r="TYS378" s="1"/>
      <c r="TYT378" s="1"/>
      <c r="TYU378" s="1"/>
      <c r="TYV378" s="1"/>
      <c r="TYW378" s="1"/>
      <c r="TYX378" s="1"/>
      <c r="TYY378" s="1"/>
      <c r="TYZ378" s="1"/>
      <c r="TZA378" s="1"/>
      <c r="TZB378" s="1"/>
      <c r="TZC378" s="1"/>
      <c r="TZD378" s="1"/>
      <c r="TZE378" s="1"/>
      <c r="TZF378" s="1"/>
      <c r="TZG378" s="1"/>
      <c r="TZH378" s="1"/>
      <c r="TZI378" s="1"/>
      <c r="TZJ378" s="1"/>
      <c r="TZK378" s="1"/>
      <c r="TZL378" s="1"/>
      <c r="TZM378" s="1"/>
      <c r="TZN378" s="1"/>
      <c r="TZO378" s="1"/>
      <c r="TZP378" s="1"/>
      <c r="TZQ378" s="1"/>
      <c r="TZR378" s="1"/>
      <c r="TZS378" s="1"/>
      <c r="TZT378" s="1"/>
      <c r="TZU378" s="1"/>
      <c r="TZV378" s="1"/>
      <c r="TZW378" s="1"/>
      <c r="TZX378" s="1"/>
      <c r="TZY378" s="1"/>
      <c r="TZZ378" s="1"/>
      <c r="UAA378" s="1"/>
      <c r="UAB378" s="1"/>
      <c r="UAC378" s="1"/>
      <c r="UAD378" s="1"/>
      <c r="UAE378" s="1"/>
      <c r="UAF378" s="1"/>
      <c r="UAG378" s="1"/>
      <c r="UAH378" s="1"/>
      <c r="UAI378" s="1"/>
      <c r="UAJ378" s="1"/>
      <c r="UAK378" s="1"/>
      <c r="UAL378" s="1"/>
      <c r="UAM378" s="1"/>
      <c r="UAN378" s="1"/>
      <c r="UAO378" s="1"/>
      <c r="UAP378" s="1"/>
      <c r="UAQ378" s="1"/>
      <c r="UAR378" s="1"/>
      <c r="UAS378" s="1"/>
      <c r="UAT378" s="1"/>
      <c r="UAU378" s="1"/>
      <c r="UAV378" s="1"/>
      <c r="UAW378" s="1"/>
      <c r="UAX378" s="1"/>
      <c r="UAY378" s="1"/>
      <c r="UAZ378" s="1"/>
      <c r="UBA378" s="1"/>
      <c r="UBB378" s="1"/>
      <c r="UBC378" s="1"/>
      <c r="UBD378" s="1"/>
      <c r="UBE378" s="1"/>
      <c r="UBF378" s="1"/>
      <c r="UBG378" s="1"/>
      <c r="UBH378" s="1"/>
      <c r="UBI378" s="1"/>
      <c r="UBJ378" s="1"/>
      <c r="UBK378" s="1"/>
      <c r="UBL378" s="1"/>
      <c r="UBM378" s="1"/>
      <c r="UBN378" s="1"/>
      <c r="UBO378" s="1"/>
      <c r="UBP378" s="1"/>
      <c r="UBQ378" s="1"/>
      <c r="UBR378" s="1"/>
      <c r="UBS378" s="1"/>
      <c r="UBT378" s="1"/>
      <c r="UBU378" s="1"/>
      <c r="UBV378" s="1"/>
      <c r="UBW378" s="1"/>
      <c r="UBX378" s="1"/>
      <c r="UBY378" s="1"/>
      <c r="UBZ378" s="1"/>
      <c r="UCA378" s="1"/>
      <c r="UCB378" s="1"/>
      <c r="UCC378" s="1"/>
      <c r="UCD378" s="1"/>
      <c r="UCE378" s="1"/>
      <c r="UCF378" s="1"/>
      <c r="UCG378" s="1"/>
      <c r="UCH378" s="1"/>
      <c r="UCI378" s="1"/>
      <c r="UCJ378" s="1"/>
      <c r="UCK378" s="1"/>
      <c r="UCL378" s="1"/>
      <c r="UCM378" s="1"/>
      <c r="UCN378" s="1"/>
      <c r="UCO378" s="1"/>
      <c r="UCP378" s="1"/>
      <c r="UCQ378" s="1"/>
      <c r="UCR378" s="1"/>
      <c r="UCS378" s="1"/>
      <c r="UCT378" s="1"/>
      <c r="UCU378" s="1"/>
      <c r="UCV378" s="1"/>
      <c r="UCW378" s="1"/>
      <c r="UCX378" s="1"/>
      <c r="UCY378" s="1"/>
      <c r="UCZ378" s="1"/>
      <c r="UDA378" s="1"/>
      <c r="UDB378" s="1"/>
      <c r="UDC378" s="1"/>
      <c r="UDD378" s="1"/>
      <c r="UDE378" s="1"/>
      <c r="UDF378" s="1"/>
      <c r="UDG378" s="1"/>
      <c r="UDH378" s="1"/>
      <c r="UDI378" s="1"/>
      <c r="UDJ378" s="1"/>
      <c r="UDK378" s="1"/>
      <c r="UDL378" s="1"/>
      <c r="UDM378" s="1"/>
      <c r="UDN378" s="1"/>
      <c r="UDO378" s="1"/>
      <c r="UDP378" s="1"/>
      <c r="UDQ378" s="1"/>
      <c r="UDR378" s="1"/>
      <c r="UDS378" s="1"/>
      <c r="UDT378" s="1"/>
      <c r="UDU378" s="1"/>
      <c r="UDV378" s="1"/>
      <c r="UDW378" s="1"/>
      <c r="UDX378" s="1"/>
      <c r="UDY378" s="1"/>
      <c r="UDZ378" s="1"/>
      <c r="UEA378" s="1"/>
      <c r="UEB378" s="1"/>
      <c r="UEC378" s="1"/>
      <c r="UED378" s="1"/>
      <c r="UEE378" s="1"/>
      <c r="UEF378" s="1"/>
      <c r="UEG378" s="1"/>
      <c r="UEH378" s="1"/>
      <c r="UEI378" s="1"/>
      <c r="UEJ378" s="1"/>
      <c r="UEK378" s="1"/>
      <c r="UEL378" s="1"/>
      <c r="UEM378" s="1"/>
      <c r="UEN378" s="1"/>
      <c r="UEO378" s="1"/>
      <c r="UEP378" s="1"/>
      <c r="UEQ378" s="1"/>
      <c r="UER378" s="1"/>
      <c r="UES378" s="1"/>
      <c r="UET378" s="1"/>
      <c r="UEU378" s="1"/>
      <c r="UEV378" s="1"/>
      <c r="UEW378" s="1"/>
      <c r="UEX378" s="1"/>
      <c r="UEY378" s="1"/>
      <c r="UEZ378" s="1"/>
      <c r="UFA378" s="1"/>
      <c r="UFB378" s="1"/>
      <c r="UFC378" s="1"/>
      <c r="UFD378" s="1"/>
      <c r="UFE378" s="1"/>
      <c r="UFF378" s="1"/>
      <c r="UFG378" s="1"/>
      <c r="UFH378" s="1"/>
      <c r="UFI378" s="1"/>
      <c r="UFJ378" s="1"/>
      <c r="UFK378" s="1"/>
      <c r="UFL378" s="1"/>
      <c r="UFM378" s="1"/>
      <c r="UFN378" s="1"/>
      <c r="UFO378" s="1"/>
      <c r="UFP378" s="1"/>
      <c r="UFQ378" s="1"/>
      <c r="UFR378" s="1"/>
      <c r="UFS378" s="1"/>
      <c r="UFT378" s="1"/>
      <c r="UFU378" s="1"/>
      <c r="UFV378" s="1"/>
      <c r="UFW378" s="1"/>
      <c r="UFX378" s="1"/>
      <c r="UFY378" s="1"/>
      <c r="UFZ378" s="1"/>
      <c r="UGA378" s="1"/>
      <c r="UGB378" s="1"/>
      <c r="UGC378" s="1"/>
      <c r="UGD378" s="1"/>
      <c r="UGE378" s="1"/>
      <c r="UGF378" s="1"/>
      <c r="UGG378" s="1"/>
      <c r="UGH378" s="1"/>
      <c r="UGI378" s="1"/>
      <c r="UGJ378" s="1"/>
      <c r="UGK378" s="1"/>
      <c r="UGL378" s="1"/>
      <c r="UGM378" s="1"/>
      <c r="UGN378" s="1"/>
      <c r="UGO378" s="1"/>
      <c r="UGP378" s="1"/>
      <c r="UGQ378" s="1"/>
      <c r="UGR378" s="1"/>
      <c r="UGS378" s="1"/>
      <c r="UGT378" s="1"/>
      <c r="UGU378" s="1"/>
      <c r="UGV378" s="1"/>
      <c r="UGW378" s="1"/>
      <c r="UGX378" s="1"/>
      <c r="UGY378" s="1"/>
      <c r="UGZ378" s="1"/>
      <c r="UHA378" s="1"/>
      <c r="UHB378" s="1"/>
      <c r="UHC378" s="1"/>
      <c r="UHD378" s="1"/>
      <c r="UHE378" s="1"/>
      <c r="UHF378" s="1"/>
      <c r="UHG378" s="1"/>
      <c r="UHH378" s="1"/>
      <c r="UHI378" s="1"/>
      <c r="UHJ378" s="1"/>
      <c r="UHK378" s="1"/>
      <c r="UHL378" s="1"/>
      <c r="UHM378" s="1"/>
      <c r="UHN378" s="1"/>
      <c r="UHO378" s="1"/>
      <c r="UHP378" s="1"/>
      <c r="UHQ378" s="1"/>
      <c r="UHR378" s="1"/>
      <c r="UHS378" s="1"/>
      <c r="UHT378" s="1"/>
      <c r="UHU378" s="1"/>
      <c r="UHV378" s="1"/>
      <c r="UHW378" s="1"/>
      <c r="UHX378" s="1"/>
      <c r="UHY378" s="1"/>
      <c r="UHZ378" s="1"/>
      <c r="UIA378" s="1"/>
      <c r="UIB378" s="1"/>
      <c r="UIC378" s="1"/>
      <c r="UID378" s="1"/>
      <c r="UIE378" s="1"/>
      <c r="UIF378" s="1"/>
      <c r="UIG378" s="1"/>
      <c r="UIH378" s="1"/>
      <c r="UII378" s="1"/>
      <c r="UIJ378" s="1"/>
      <c r="UIK378" s="1"/>
      <c r="UIL378" s="1"/>
      <c r="UIM378" s="1"/>
      <c r="UIN378" s="1"/>
      <c r="UIO378" s="1"/>
      <c r="UIP378" s="1"/>
      <c r="UIQ378" s="1"/>
      <c r="UIR378" s="1"/>
      <c r="UIS378" s="1"/>
      <c r="UIT378" s="1"/>
      <c r="UIU378" s="1"/>
      <c r="UIV378" s="1"/>
      <c r="UIW378" s="1"/>
      <c r="UIX378" s="1"/>
      <c r="UIY378" s="1"/>
      <c r="UIZ378" s="1"/>
      <c r="UJA378" s="1"/>
      <c r="UJB378" s="1"/>
      <c r="UJC378" s="1"/>
      <c r="UJD378" s="1"/>
      <c r="UJE378" s="1"/>
      <c r="UJF378" s="1"/>
      <c r="UJG378" s="1"/>
      <c r="UJH378" s="1"/>
      <c r="UJI378" s="1"/>
      <c r="UJJ378" s="1"/>
      <c r="UJK378" s="1"/>
      <c r="UJL378" s="1"/>
      <c r="UJM378" s="1"/>
      <c r="UJN378" s="1"/>
      <c r="UJO378" s="1"/>
      <c r="UJP378" s="1"/>
      <c r="UJQ378" s="1"/>
      <c r="UJR378" s="1"/>
      <c r="UJS378" s="1"/>
      <c r="UJT378" s="1"/>
      <c r="UJU378" s="1"/>
      <c r="UJV378" s="1"/>
      <c r="UJW378" s="1"/>
      <c r="UJX378" s="1"/>
      <c r="UJY378" s="1"/>
      <c r="UJZ378" s="1"/>
      <c r="UKA378" s="1"/>
      <c r="UKB378" s="1"/>
      <c r="UKC378" s="1"/>
      <c r="UKD378" s="1"/>
      <c r="UKE378" s="1"/>
      <c r="UKF378" s="1"/>
      <c r="UKG378" s="1"/>
      <c r="UKH378" s="1"/>
      <c r="UKI378" s="1"/>
      <c r="UKJ378" s="1"/>
      <c r="UKK378" s="1"/>
      <c r="UKL378" s="1"/>
      <c r="UKM378" s="1"/>
      <c r="UKN378" s="1"/>
      <c r="UKO378" s="1"/>
      <c r="UKP378" s="1"/>
      <c r="UKQ378" s="1"/>
      <c r="UKR378" s="1"/>
      <c r="UKS378" s="1"/>
      <c r="UKT378" s="1"/>
      <c r="UKU378" s="1"/>
      <c r="UKV378" s="1"/>
      <c r="UKW378" s="1"/>
      <c r="UKX378" s="1"/>
      <c r="UKY378" s="1"/>
      <c r="UKZ378" s="1"/>
      <c r="ULA378" s="1"/>
      <c r="ULB378" s="1"/>
      <c r="ULC378" s="1"/>
      <c r="ULD378" s="1"/>
      <c r="ULE378" s="1"/>
      <c r="ULF378" s="1"/>
      <c r="ULG378" s="1"/>
      <c r="ULH378" s="1"/>
      <c r="ULI378" s="1"/>
      <c r="ULJ378" s="1"/>
      <c r="ULK378" s="1"/>
      <c r="ULL378" s="1"/>
      <c r="ULM378" s="1"/>
      <c r="ULN378" s="1"/>
      <c r="ULO378" s="1"/>
      <c r="ULP378" s="1"/>
      <c r="ULQ378" s="1"/>
      <c r="ULR378" s="1"/>
      <c r="ULS378" s="1"/>
      <c r="ULT378" s="1"/>
      <c r="ULU378" s="1"/>
      <c r="ULV378" s="1"/>
      <c r="ULW378" s="1"/>
      <c r="ULX378" s="1"/>
      <c r="ULY378" s="1"/>
      <c r="ULZ378" s="1"/>
      <c r="UMA378" s="1"/>
      <c r="UMB378" s="1"/>
      <c r="UMC378" s="1"/>
      <c r="UMD378" s="1"/>
      <c r="UME378" s="1"/>
      <c r="UMF378" s="1"/>
      <c r="UMG378" s="1"/>
      <c r="UMH378" s="1"/>
      <c r="UMI378" s="1"/>
      <c r="UMJ378" s="1"/>
      <c r="UMK378" s="1"/>
      <c r="UML378" s="1"/>
      <c r="UMM378" s="1"/>
      <c r="UMN378" s="1"/>
      <c r="UMO378" s="1"/>
      <c r="UMP378" s="1"/>
      <c r="UMQ378" s="1"/>
      <c r="UMR378" s="1"/>
      <c r="UMS378" s="1"/>
      <c r="UMT378" s="1"/>
      <c r="UMU378" s="1"/>
      <c r="UMV378" s="1"/>
      <c r="UMW378" s="1"/>
      <c r="UMX378" s="1"/>
      <c r="UMY378" s="1"/>
      <c r="UMZ378" s="1"/>
      <c r="UNA378" s="1"/>
      <c r="UNB378" s="1"/>
      <c r="UNC378" s="1"/>
      <c r="UND378" s="1"/>
      <c r="UNE378" s="1"/>
      <c r="UNF378" s="1"/>
      <c r="UNG378" s="1"/>
      <c r="UNH378" s="1"/>
      <c r="UNI378" s="1"/>
      <c r="UNJ378" s="1"/>
      <c r="UNK378" s="1"/>
      <c r="UNL378" s="1"/>
      <c r="UNM378" s="1"/>
      <c r="UNN378" s="1"/>
      <c r="UNO378" s="1"/>
      <c r="UNP378" s="1"/>
      <c r="UNQ378" s="1"/>
      <c r="UNR378" s="1"/>
      <c r="UNS378" s="1"/>
      <c r="UNT378" s="1"/>
      <c r="UNU378" s="1"/>
      <c r="UNV378" s="1"/>
      <c r="UNW378" s="1"/>
      <c r="UNX378" s="1"/>
      <c r="UNY378" s="1"/>
      <c r="UNZ378" s="1"/>
      <c r="UOA378" s="1"/>
      <c r="UOB378" s="1"/>
      <c r="UOC378" s="1"/>
      <c r="UOD378" s="1"/>
      <c r="UOE378" s="1"/>
      <c r="UOF378" s="1"/>
      <c r="UOG378" s="1"/>
      <c r="UOH378" s="1"/>
      <c r="UOI378" s="1"/>
      <c r="UOJ378" s="1"/>
      <c r="UOK378" s="1"/>
      <c r="UOL378" s="1"/>
      <c r="UOM378" s="1"/>
      <c r="UON378" s="1"/>
      <c r="UOO378" s="1"/>
      <c r="UOP378" s="1"/>
      <c r="UOQ378" s="1"/>
      <c r="UOR378" s="1"/>
      <c r="UOS378" s="1"/>
      <c r="UOT378" s="1"/>
      <c r="UOU378" s="1"/>
      <c r="UOV378" s="1"/>
      <c r="UOW378" s="1"/>
      <c r="UOX378" s="1"/>
      <c r="UOY378" s="1"/>
      <c r="UOZ378" s="1"/>
      <c r="UPA378" s="1"/>
      <c r="UPB378" s="1"/>
      <c r="UPC378" s="1"/>
      <c r="UPD378" s="1"/>
      <c r="UPE378" s="1"/>
      <c r="UPF378" s="1"/>
      <c r="UPG378" s="1"/>
      <c r="UPH378" s="1"/>
      <c r="UPI378" s="1"/>
      <c r="UPJ378" s="1"/>
      <c r="UPK378" s="1"/>
      <c r="UPL378" s="1"/>
      <c r="UPM378" s="1"/>
      <c r="UPN378" s="1"/>
      <c r="UPO378" s="1"/>
      <c r="UPP378" s="1"/>
      <c r="UPQ378" s="1"/>
      <c r="UPR378" s="1"/>
      <c r="UPS378" s="1"/>
      <c r="UPT378" s="1"/>
      <c r="UPU378" s="1"/>
      <c r="UPV378" s="1"/>
      <c r="UPW378" s="1"/>
      <c r="UPX378" s="1"/>
      <c r="UPY378" s="1"/>
      <c r="UPZ378" s="1"/>
      <c r="UQA378" s="1"/>
      <c r="UQB378" s="1"/>
      <c r="UQC378" s="1"/>
      <c r="UQD378" s="1"/>
      <c r="UQE378" s="1"/>
      <c r="UQF378" s="1"/>
      <c r="UQG378" s="1"/>
      <c r="UQH378" s="1"/>
      <c r="UQI378" s="1"/>
      <c r="UQJ378" s="1"/>
      <c r="UQK378" s="1"/>
      <c r="UQL378" s="1"/>
      <c r="UQM378" s="1"/>
      <c r="UQN378" s="1"/>
      <c r="UQO378" s="1"/>
      <c r="UQP378" s="1"/>
      <c r="UQQ378" s="1"/>
      <c r="UQR378" s="1"/>
      <c r="UQS378" s="1"/>
      <c r="UQT378" s="1"/>
      <c r="UQU378" s="1"/>
      <c r="UQV378" s="1"/>
      <c r="UQW378" s="1"/>
      <c r="UQX378" s="1"/>
      <c r="UQY378" s="1"/>
      <c r="UQZ378" s="1"/>
      <c r="URA378" s="1"/>
      <c r="URB378" s="1"/>
      <c r="URC378" s="1"/>
      <c r="URD378" s="1"/>
      <c r="URE378" s="1"/>
      <c r="URF378" s="1"/>
      <c r="URG378" s="1"/>
      <c r="URH378" s="1"/>
      <c r="URI378" s="1"/>
      <c r="URJ378" s="1"/>
      <c r="URK378" s="1"/>
      <c r="URL378" s="1"/>
      <c r="URM378" s="1"/>
      <c r="URN378" s="1"/>
      <c r="URO378" s="1"/>
      <c r="URP378" s="1"/>
      <c r="URQ378" s="1"/>
      <c r="URR378" s="1"/>
      <c r="URS378" s="1"/>
      <c r="URT378" s="1"/>
      <c r="URU378" s="1"/>
      <c r="URV378" s="1"/>
      <c r="URW378" s="1"/>
      <c r="URX378" s="1"/>
      <c r="URY378" s="1"/>
      <c r="URZ378" s="1"/>
      <c r="USA378" s="1"/>
      <c r="USB378" s="1"/>
      <c r="USC378" s="1"/>
      <c r="USD378" s="1"/>
      <c r="USE378" s="1"/>
      <c r="USF378" s="1"/>
      <c r="USG378" s="1"/>
      <c r="USH378" s="1"/>
      <c r="USI378" s="1"/>
      <c r="USJ378" s="1"/>
      <c r="USK378" s="1"/>
      <c r="USL378" s="1"/>
      <c r="USM378" s="1"/>
      <c r="USN378" s="1"/>
      <c r="USO378" s="1"/>
      <c r="USP378" s="1"/>
      <c r="USQ378" s="1"/>
      <c r="USR378" s="1"/>
      <c r="USS378" s="1"/>
      <c r="UST378" s="1"/>
      <c r="USU378" s="1"/>
      <c r="USV378" s="1"/>
      <c r="USW378" s="1"/>
      <c r="USX378" s="1"/>
      <c r="USY378" s="1"/>
      <c r="USZ378" s="1"/>
      <c r="UTA378" s="1"/>
      <c r="UTB378" s="1"/>
      <c r="UTC378" s="1"/>
      <c r="UTD378" s="1"/>
      <c r="UTE378" s="1"/>
      <c r="UTF378" s="1"/>
      <c r="UTG378" s="1"/>
      <c r="UTH378" s="1"/>
      <c r="UTI378" s="1"/>
      <c r="UTJ378" s="1"/>
      <c r="UTK378" s="1"/>
      <c r="UTL378" s="1"/>
      <c r="UTM378" s="1"/>
      <c r="UTN378" s="1"/>
      <c r="UTO378" s="1"/>
      <c r="UTP378" s="1"/>
      <c r="UTQ378" s="1"/>
      <c r="UTR378" s="1"/>
      <c r="UTS378" s="1"/>
      <c r="UTT378" s="1"/>
      <c r="UTU378" s="1"/>
      <c r="UTV378" s="1"/>
      <c r="UTW378" s="1"/>
      <c r="UTX378" s="1"/>
      <c r="UTY378" s="1"/>
      <c r="UTZ378" s="1"/>
      <c r="UUA378" s="1"/>
      <c r="UUB378" s="1"/>
      <c r="UUC378" s="1"/>
      <c r="UUD378" s="1"/>
      <c r="UUE378" s="1"/>
      <c r="UUF378" s="1"/>
      <c r="UUG378" s="1"/>
      <c r="UUH378" s="1"/>
      <c r="UUI378" s="1"/>
      <c r="UUJ378" s="1"/>
      <c r="UUK378" s="1"/>
      <c r="UUL378" s="1"/>
      <c r="UUM378" s="1"/>
      <c r="UUN378" s="1"/>
      <c r="UUO378" s="1"/>
      <c r="UUP378" s="1"/>
      <c r="UUQ378" s="1"/>
      <c r="UUR378" s="1"/>
      <c r="UUS378" s="1"/>
      <c r="UUT378" s="1"/>
      <c r="UUU378" s="1"/>
      <c r="UUV378" s="1"/>
      <c r="UUW378" s="1"/>
      <c r="UUX378" s="1"/>
      <c r="UUY378" s="1"/>
      <c r="UUZ378" s="1"/>
      <c r="UVA378" s="1"/>
      <c r="UVB378" s="1"/>
      <c r="UVC378" s="1"/>
      <c r="UVD378" s="1"/>
      <c r="UVE378" s="1"/>
      <c r="UVF378" s="1"/>
      <c r="UVG378" s="1"/>
      <c r="UVH378" s="1"/>
      <c r="UVI378" s="1"/>
      <c r="UVJ378" s="1"/>
      <c r="UVK378" s="1"/>
      <c r="UVL378" s="1"/>
      <c r="UVM378" s="1"/>
      <c r="UVN378" s="1"/>
      <c r="UVO378" s="1"/>
      <c r="UVP378" s="1"/>
      <c r="UVQ378" s="1"/>
      <c r="UVR378" s="1"/>
      <c r="UVS378" s="1"/>
      <c r="UVT378" s="1"/>
      <c r="UVU378" s="1"/>
      <c r="UVV378" s="1"/>
      <c r="UVW378" s="1"/>
      <c r="UVX378" s="1"/>
      <c r="UVY378" s="1"/>
      <c r="UVZ378" s="1"/>
      <c r="UWA378" s="1"/>
      <c r="UWB378" s="1"/>
      <c r="UWC378" s="1"/>
      <c r="UWD378" s="1"/>
      <c r="UWE378" s="1"/>
      <c r="UWF378" s="1"/>
      <c r="UWG378" s="1"/>
      <c r="UWH378" s="1"/>
      <c r="UWI378" s="1"/>
      <c r="UWJ378" s="1"/>
      <c r="UWK378" s="1"/>
      <c r="UWL378" s="1"/>
      <c r="UWM378" s="1"/>
      <c r="UWN378" s="1"/>
      <c r="UWO378" s="1"/>
      <c r="UWP378" s="1"/>
      <c r="UWQ378" s="1"/>
      <c r="UWR378" s="1"/>
      <c r="UWS378" s="1"/>
      <c r="UWT378" s="1"/>
      <c r="UWU378" s="1"/>
      <c r="UWV378" s="1"/>
      <c r="UWW378" s="1"/>
      <c r="UWX378" s="1"/>
      <c r="UWY378" s="1"/>
      <c r="UWZ378" s="1"/>
      <c r="UXA378" s="1"/>
      <c r="UXB378" s="1"/>
      <c r="UXC378" s="1"/>
      <c r="UXD378" s="1"/>
      <c r="UXE378" s="1"/>
      <c r="UXF378" s="1"/>
      <c r="UXG378" s="1"/>
      <c r="UXH378" s="1"/>
      <c r="UXI378" s="1"/>
      <c r="UXJ378" s="1"/>
      <c r="UXK378" s="1"/>
      <c r="UXL378" s="1"/>
      <c r="UXM378" s="1"/>
      <c r="UXN378" s="1"/>
      <c r="UXO378" s="1"/>
      <c r="UXP378" s="1"/>
      <c r="UXQ378" s="1"/>
      <c r="UXR378" s="1"/>
      <c r="UXS378" s="1"/>
      <c r="UXT378" s="1"/>
      <c r="UXU378" s="1"/>
      <c r="UXV378" s="1"/>
      <c r="UXW378" s="1"/>
      <c r="UXX378" s="1"/>
      <c r="UXY378" s="1"/>
      <c r="UXZ378" s="1"/>
      <c r="UYA378" s="1"/>
      <c r="UYB378" s="1"/>
      <c r="UYC378" s="1"/>
      <c r="UYD378" s="1"/>
      <c r="UYE378" s="1"/>
      <c r="UYF378" s="1"/>
      <c r="UYG378" s="1"/>
      <c r="UYH378" s="1"/>
      <c r="UYI378" s="1"/>
      <c r="UYJ378" s="1"/>
      <c r="UYK378" s="1"/>
      <c r="UYL378" s="1"/>
      <c r="UYM378" s="1"/>
      <c r="UYN378" s="1"/>
      <c r="UYO378" s="1"/>
      <c r="UYP378" s="1"/>
      <c r="UYQ378" s="1"/>
      <c r="UYR378" s="1"/>
      <c r="UYS378" s="1"/>
      <c r="UYT378" s="1"/>
      <c r="UYU378" s="1"/>
      <c r="UYV378" s="1"/>
      <c r="UYW378" s="1"/>
      <c r="UYX378" s="1"/>
      <c r="UYY378" s="1"/>
      <c r="UYZ378" s="1"/>
      <c r="UZA378" s="1"/>
      <c r="UZB378" s="1"/>
      <c r="UZC378" s="1"/>
      <c r="UZD378" s="1"/>
      <c r="UZE378" s="1"/>
      <c r="UZF378" s="1"/>
      <c r="UZG378" s="1"/>
      <c r="UZH378" s="1"/>
      <c r="UZI378" s="1"/>
      <c r="UZJ378" s="1"/>
      <c r="UZK378" s="1"/>
      <c r="UZL378" s="1"/>
      <c r="UZM378" s="1"/>
      <c r="UZN378" s="1"/>
      <c r="UZO378" s="1"/>
      <c r="UZP378" s="1"/>
      <c r="UZQ378" s="1"/>
      <c r="UZR378" s="1"/>
      <c r="UZS378" s="1"/>
      <c r="UZT378" s="1"/>
      <c r="UZU378" s="1"/>
      <c r="UZV378" s="1"/>
      <c r="UZW378" s="1"/>
      <c r="UZX378" s="1"/>
      <c r="UZY378" s="1"/>
      <c r="UZZ378" s="1"/>
      <c r="VAA378" s="1"/>
      <c r="VAB378" s="1"/>
      <c r="VAC378" s="1"/>
      <c r="VAD378" s="1"/>
      <c r="VAE378" s="1"/>
      <c r="VAF378" s="1"/>
      <c r="VAG378" s="1"/>
      <c r="VAH378" s="1"/>
      <c r="VAI378" s="1"/>
      <c r="VAJ378" s="1"/>
      <c r="VAK378" s="1"/>
      <c r="VAL378" s="1"/>
      <c r="VAM378" s="1"/>
      <c r="VAN378" s="1"/>
      <c r="VAO378" s="1"/>
      <c r="VAP378" s="1"/>
      <c r="VAQ378" s="1"/>
      <c r="VAR378" s="1"/>
      <c r="VAS378" s="1"/>
      <c r="VAT378" s="1"/>
      <c r="VAU378" s="1"/>
      <c r="VAV378" s="1"/>
      <c r="VAW378" s="1"/>
      <c r="VAX378" s="1"/>
      <c r="VAY378" s="1"/>
      <c r="VAZ378" s="1"/>
      <c r="VBA378" s="1"/>
      <c r="VBB378" s="1"/>
      <c r="VBC378" s="1"/>
      <c r="VBD378" s="1"/>
      <c r="VBE378" s="1"/>
      <c r="VBF378" s="1"/>
      <c r="VBG378" s="1"/>
      <c r="VBH378" s="1"/>
      <c r="VBI378" s="1"/>
      <c r="VBJ378" s="1"/>
      <c r="VBK378" s="1"/>
      <c r="VBL378" s="1"/>
      <c r="VBM378" s="1"/>
      <c r="VBN378" s="1"/>
      <c r="VBO378" s="1"/>
      <c r="VBP378" s="1"/>
      <c r="VBQ378" s="1"/>
      <c r="VBR378" s="1"/>
      <c r="VBS378" s="1"/>
      <c r="VBT378" s="1"/>
      <c r="VBU378" s="1"/>
      <c r="VBV378" s="1"/>
      <c r="VBW378" s="1"/>
      <c r="VBX378" s="1"/>
      <c r="VBY378" s="1"/>
      <c r="VBZ378" s="1"/>
      <c r="VCA378" s="1"/>
      <c r="VCB378" s="1"/>
      <c r="VCC378" s="1"/>
      <c r="VCD378" s="1"/>
      <c r="VCE378" s="1"/>
      <c r="VCF378" s="1"/>
      <c r="VCG378" s="1"/>
      <c r="VCH378" s="1"/>
      <c r="VCI378" s="1"/>
      <c r="VCJ378" s="1"/>
      <c r="VCK378" s="1"/>
      <c r="VCL378" s="1"/>
      <c r="VCM378" s="1"/>
      <c r="VCN378" s="1"/>
      <c r="VCO378" s="1"/>
      <c r="VCP378" s="1"/>
      <c r="VCQ378" s="1"/>
      <c r="VCR378" s="1"/>
      <c r="VCS378" s="1"/>
      <c r="VCT378" s="1"/>
      <c r="VCU378" s="1"/>
      <c r="VCV378" s="1"/>
      <c r="VCW378" s="1"/>
      <c r="VCX378" s="1"/>
      <c r="VCY378" s="1"/>
      <c r="VCZ378" s="1"/>
      <c r="VDA378" s="1"/>
      <c r="VDB378" s="1"/>
      <c r="VDC378" s="1"/>
      <c r="VDD378" s="1"/>
      <c r="VDE378" s="1"/>
      <c r="VDF378" s="1"/>
      <c r="VDG378" s="1"/>
      <c r="VDH378" s="1"/>
      <c r="VDI378" s="1"/>
      <c r="VDJ378" s="1"/>
      <c r="VDK378" s="1"/>
      <c r="VDL378" s="1"/>
      <c r="VDM378" s="1"/>
      <c r="VDN378" s="1"/>
      <c r="VDO378" s="1"/>
      <c r="VDP378" s="1"/>
      <c r="VDQ378" s="1"/>
      <c r="VDR378" s="1"/>
      <c r="VDS378" s="1"/>
      <c r="VDT378" s="1"/>
      <c r="VDU378" s="1"/>
      <c r="VDV378" s="1"/>
      <c r="VDW378" s="1"/>
      <c r="VDX378" s="1"/>
      <c r="VDY378" s="1"/>
      <c r="VDZ378" s="1"/>
      <c r="VEA378" s="1"/>
      <c r="VEB378" s="1"/>
      <c r="VEC378" s="1"/>
      <c r="VED378" s="1"/>
      <c r="VEE378" s="1"/>
      <c r="VEF378" s="1"/>
      <c r="VEG378" s="1"/>
      <c r="VEH378" s="1"/>
      <c r="VEI378" s="1"/>
      <c r="VEJ378" s="1"/>
      <c r="VEK378" s="1"/>
      <c r="VEL378" s="1"/>
      <c r="VEM378" s="1"/>
      <c r="VEN378" s="1"/>
      <c r="VEO378" s="1"/>
      <c r="VEP378" s="1"/>
      <c r="VEQ378" s="1"/>
      <c r="VER378" s="1"/>
      <c r="VES378" s="1"/>
      <c r="VET378" s="1"/>
      <c r="VEU378" s="1"/>
      <c r="VEV378" s="1"/>
      <c r="VEW378" s="1"/>
      <c r="VEX378" s="1"/>
      <c r="VEY378" s="1"/>
      <c r="VEZ378" s="1"/>
      <c r="VFA378" s="1"/>
      <c r="VFB378" s="1"/>
      <c r="VFC378" s="1"/>
      <c r="VFD378" s="1"/>
      <c r="VFE378" s="1"/>
      <c r="VFF378" s="1"/>
      <c r="VFG378" s="1"/>
      <c r="VFH378" s="1"/>
      <c r="VFI378" s="1"/>
      <c r="VFJ378" s="1"/>
      <c r="VFK378" s="1"/>
      <c r="VFL378" s="1"/>
      <c r="VFM378" s="1"/>
      <c r="VFN378" s="1"/>
      <c r="VFO378" s="1"/>
      <c r="VFP378" s="1"/>
      <c r="VFQ378" s="1"/>
      <c r="VFR378" s="1"/>
      <c r="VFS378" s="1"/>
      <c r="VFT378" s="1"/>
      <c r="VFU378" s="1"/>
      <c r="VFV378" s="1"/>
      <c r="VFW378" s="1"/>
      <c r="VFX378" s="1"/>
      <c r="VFY378" s="1"/>
      <c r="VFZ378" s="1"/>
      <c r="VGA378" s="1"/>
      <c r="VGB378" s="1"/>
      <c r="VGC378" s="1"/>
      <c r="VGD378" s="1"/>
      <c r="VGE378" s="1"/>
      <c r="VGF378" s="1"/>
      <c r="VGG378" s="1"/>
      <c r="VGH378" s="1"/>
      <c r="VGI378" s="1"/>
      <c r="VGJ378" s="1"/>
      <c r="VGK378" s="1"/>
      <c r="VGL378" s="1"/>
      <c r="VGM378" s="1"/>
      <c r="VGN378" s="1"/>
      <c r="VGO378" s="1"/>
      <c r="VGP378" s="1"/>
      <c r="VGQ378" s="1"/>
      <c r="VGR378" s="1"/>
      <c r="VGS378" s="1"/>
      <c r="VGT378" s="1"/>
      <c r="VGU378" s="1"/>
      <c r="VGV378" s="1"/>
      <c r="VGW378" s="1"/>
      <c r="VGX378" s="1"/>
      <c r="VGY378" s="1"/>
      <c r="VGZ378" s="1"/>
      <c r="VHA378" s="1"/>
      <c r="VHB378" s="1"/>
      <c r="VHC378" s="1"/>
      <c r="VHD378" s="1"/>
      <c r="VHE378" s="1"/>
      <c r="VHF378" s="1"/>
      <c r="VHG378" s="1"/>
      <c r="VHH378" s="1"/>
      <c r="VHI378" s="1"/>
      <c r="VHJ378" s="1"/>
      <c r="VHK378" s="1"/>
      <c r="VHL378" s="1"/>
      <c r="VHM378" s="1"/>
      <c r="VHN378" s="1"/>
      <c r="VHO378" s="1"/>
      <c r="VHP378" s="1"/>
      <c r="VHQ378" s="1"/>
      <c r="VHR378" s="1"/>
      <c r="VHS378" s="1"/>
      <c r="VHT378" s="1"/>
      <c r="VHU378" s="1"/>
      <c r="VHV378" s="1"/>
      <c r="VHW378" s="1"/>
      <c r="VHX378" s="1"/>
      <c r="VHY378" s="1"/>
      <c r="VHZ378" s="1"/>
      <c r="VIA378" s="1"/>
      <c r="VIB378" s="1"/>
      <c r="VIC378" s="1"/>
      <c r="VID378" s="1"/>
      <c r="VIE378" s="1"/>
      <c r="VIF378" s="1"/>
      <c r="VIG378" s="1"/>
      <c r="VIH378" s="1"/>
      <c r="VII378" s="1"/>
      <c r="VIJ378" s="1"/>
      <c r="VIK378" s="1"/>
      <c r="VIL378" s="1"/>
      <c r="VIM378" s="1"/>
      <c r="VIN378" s="1"/>
      <c r="VIO378" s="1"/>
      <c r="VIP378" s="1"/>
      <c r="VIQ378" s="1"/>
      <c r="VIR378" s="1"/>
      <c r="VIS378" s="1"/>
      <c r="VIT378" s="1"/>
      <c r="VIU378" s="1"/>
      <c r="VIV378" s="1"/>
      <c r="VIW378" s="1"/>
      <c r="VIX378" s="1"/>
      <c r="VIY378" s="1"/>
      <c r="VIZ378" s="1"/>
      <c r="VJA378" s="1"/>
      <c r="VJB378" s="1"/>
      <c r="VJC378" s="1"/>
      <c r="VJD378" s="1"/>
      <c r="VJE378" s="1"/>
      <c r="VJF378" s="1"/>
      <c r="VJG378" s="1"/>
      <c r="VJH378" s="1"/>
      <c r="VJI378" s="1"/>
      <c r="VJJ378" s="1"/>
      <c r="VJK378" s="1"/>
      <c r="VJL378" s="1"/>
      <c r="VJM378" s="1"/>
      <c r="VJN378" s="1"/>
      <c r="VJO378" s="1"/>
      <c r="VJP378" s="1"/>
      <c r="VJQ378" s="1"/>
      <c r="VJR378" s="1"/>
      <c r="VJS378" s="1"/>
      <c r="VJT378" s="1"/>
      <c r="VJU378" s="1"/>
      <c r="VJV378" s="1"/>
      <c r="VJW378" s="1"/>
      <c r="VJX378" s="1"/>
      <c r="VJY378" s="1"/>
      <c r="VJZ378" s="1"/>
      <c r="VKA378" s="1"/>
      <c r="VKB378" s="1"/>
      <c r="VKC378" s="1"/>
      <c r="VKD378" s="1"/>
      <c r="VKE378" s="1"/>
      <c r="VKF378" s="1"/>
      <c r="VKG378" s="1"/>
      <c r="VKH378" s="1"/>
      <c r="VKI378" s="1"/>
      <c r="VKJ378" s="1"/>
      <c r="VKK378" s="1"/>
      <c r="VKL378" s="1"/>
      <c r="VKM378" s="1"/>
      <c r="VKN378" s="1"/>
      <c r="VKO378" s="1"/>
      <c r="VKP378" s="1"/>
      <c r="VKQ378" s="1"/>
      <c r="VKR378" s="1"/>
      <c r="VKS378" s="1"/>
      <c r="VKT378" s="1"/>
      <c r="VKU378" s="1"/>
      <c r="VKV378" s="1"/>
      <c r="VKW378" s="1"/>
      <c r="VKX378" s="1"/>
      <c r="VKY378" s="1"/>
      <c r="VKZ378" s="1"/>
      <c r="VLA378" s="1"/>
      <c r="VLB378" s="1"/>
      <c r="VLC378" s="1"/>
      <c r="VLD378" s="1"/>
      <c r="VLE378" s="1"/>
      <c r="VLF378" s="1"/>
      <c r="VLG378" s="1"/>
      <c r="VLH378" s="1"/>
      <c r="VLI378" s="1"/>
      <c r="VLJ378" s="1"/>
      <c r="VLK378" s="1"/>
      <c r="VLL378" s="1"/>
      <c r="VLM378" s="1"/>
      <c r="VLN378" s="1"/>
      <c r="VLO378" s="1"/>
      <c r="VLP378" s="1"/>
      <c r="VLQ378" s="1"/>
      <c r="VLR378" s="1"/>
      <c r="VLS378" s="1"/>
      <c r="VLT378" s="1"/>
      <c r="VLU378" s="1"/>
      <c r="VLV378" s="1"/>
      <c r="VLW378" s="1"/>
      <c r="VLX378" s="1"/>
      <c r="VLY378" s="1"/>
      <c r="VLZ378" s="1"/>
      <c r="VMA378" s="1"/>
      <c r="VMB378" s="1"/>
      <c r="VMC378" s="1"/>
      <c r="VMD378" s="1"/>
      <c r="VME378" s="1"/>
      <c r="VMF378" s="1"/>
      <c r="VMG378" s="1"/>
      <c r="VMH378" s="1"/>
      <c r="VMI378" s="1"/>
      <c r="VMJ378" s="1"/>
      <c r="VMK378" s="1"/>
      <c r="VML378" s="1"/>
      <c r="VMM378" s="1"/>
      <c r="VMN378" s="1"/>
      <c r="VMO378" s="1"/>
      <c r="VMP378" s="1"/>
      <c r="VMQ378" s="1"/>
      <c r="VMR378" s="1"/>
      <c r="VMS378" s="1"/>
      <c r="VMT378" s="1"/>
      <c r="VMU378" s="1"/>
      <c r="VMV378" s="1"/>
      <c r="VMW378" s="1"/>
      <c r="VMX378" s="1"/>
      <c r="VMY378" s="1"/>
      <c r="VMZ378" s="1"/>
      <c r="VNA378" s="1"/>
      <c r="VNB378" s="1"/>
      <c r="VNC378" s="1"/>
      <c r="VND378" s="1"/>
      <c r="VNE378" s="1"/>
      <c r="VNF378" s="1"/>
      <c r="VNG378" s="1"/>
      <c r="VNH378" s="1"/>
      <c r="VNI378" s="1"/>
      <c r="VNJ378" s="1"/>
      <c r="VNK378" s="1"/>
      <c r="VNL378" s="1"/>
      <c r="VNM378" s="1"/>
      <c r="VNN378" s="1"/>
      <c r="VNO378" s="1"/>
      <c r="VNP378" s="1"/>
      <c r="VNQ378" s="1"/>
      <c r="VNR378" s="1"/>
      <c r="VNS378" s="1"/>
      <c r="VNT378" s="1"/>
      <c r="VNU378" s="1"/>
      <c r="VNV378" s="1"/>
      <c r="VNW378" s="1"/>
      <c r="VNX378" s="1"/>
      <c r="VNY378" s="1"/>
      <c r="VNZ378" s="1"/>
      <c r="VOA378" s="1"/>
      <c r="VOB378" s="1"/>
      <c r="VOC378" s="1"/>
      <c r="VOD378" s="1"/>
      <c r="VOE378" s="1"/>
      <c r="VOF378" s="1"/>
      <c r="VOG378" s="1"/>
      <c r="VOH378" s="1"/>
      <c r="VOI378" s="1"/>
      <c r="VOJ378" s="1"/>
      <c r="VOK378" s="1"/>
      <c r="VOL378" s="1"/>
      <c r="VOM378" s="1"/>
      <c r="VON378" s="1"/>
      <c r="VOO378" s="1"/>
      <c r="VOP378" s="1"/>
      <c r="VOQ378" s="1"/>
      <c r="VOR378" s="1"/>
      <c r="VOS378" s="1"/>
      <c r="VOT378" s="1"/>
      <c r="VOU378" s="1"/>
      <c r="VOV378" s="1"/>
      <c r="VOW378" s="1"/>
      <c r="VOX378" s="1"/>
      <c r="VOY378" s="1"/>
      <c r="VOZ378" s="1"/>
      <c r="VPA378" s="1"/>
      <c r="VPB378" s="1"/>
      <c r="VPC378" s="1"/>
      <c r="VPD378" s="1"/>
      <c r="VPE378" s="1"/>
      <c r="VPF378" s="1"/>
      <c r="VPG378" s="1"/>
      <c r="VPH378" s="1"/>
      <c r="VPI378" s="1"/>
      <c r="VPJ378" s="1"/>
      <c r="VPK378" s="1"/>
      <c r="VPL378" s="1"/>
      <c r="VPM378" s="1"/>
      <c r="VPN378" s="1"/>
      <c r="VPO378" s="1"/>
      <c r="VPP378" s="1"/>
      <c r="VPQ378" s="1"/>
      <c r="VPR378" s="1"/>
      <c r="VPS378" s="1"/>
      <c r="VPT378" s="1"/>
      <c r="VPU378" s="1"/>
      <c r="VPV378" s="1"/>
      <c r="VPW378" s="1"/>
      <c r="VPX378" s="1"/>
      <c r="VPY378" s="1"/>
      <c r="VPZ378" s="1"/>
      <c r="VQA378" s="1"/>
      <c r="VQB378" s="1"/>
      <c r="VQC378" s="1"/>
      <c r="VQD378" s="1"/>
      <c r="VQE378" s="1"/>
      <c r="VQF378" s="1"/>
      <c r="VQG378" s="1"/>
      <c r="VQH378" s="1"/>
      <c r="VQI378" s="1"/>
      <c r="VQJ378" s="1"/>
      <c r="VQK378" s="1"/>
      <c r="VQL378" s="1"/>
      <c r="VQM378" s="1"/>
      <c r="VQN378" s="1"/>
      <c r="VQO378" s="1"/>
      <c r="VQP378" s="1"/>
      <c r="VQQ378" s="1"/>
      <c r="VQR378" s="1"/>
      <c r="VQS378" s="1"/>
      <c r="VQT378" s="1"/>
      <c r="VQU378" s="1"/>
      <c r="VQV378" s="1"/>
      <c r="VQW378" s="1"/>
      <c r="VQX378" s="1"/>
      <c r="VQY378" s="1"/>
      <c r="VQZ378" s="1"/>
      <c r="VRA378" s="1"/>
      <c r="VRB378" s="1"/>
      <c r="VRC378" s="1"/>
      <c r="VRD378" s="1"/>
      <c r="VRE378" s="1"/>
      <c r="VRF378" s="1"/>
      <c r="VRG378" s="1"/>
      <c r="VRH378" s="1"/>
      <c r="VRI378" s="1"/>
      <c r="VRJ378" s="1"/>
      <c r="VRK378" s="1"/>
      <c r="VRL378" s="1"/>
      <c r="VRM378" s="1"/>
      <c r="VRN378" s="1"/>
      <c r="VRO378" s="1"/>
      <c r="VRP378" s="1"/>
      <c r="VRQ378" s="1"/>
      <c r="VRR378" s="1"/>
      <c r="VRS378" s="1"/>
      <c r="VRT378" s="1"/>
      <c r="VRU378" s="1"/>
      <c r="VRV378" s="1"/>
      <c r="VRW378" s="1"/>
      <c r="VRX378" s="1"/>
      <c r="VRY378" s="1"/>
      <c r="VRZ378" s="1"/>
      <c r="VSA378" s="1"/>
      <c r="VSB378" s="1"/>
      <c r="VSC378" s="1"/>
      <c r="VSD378" s="1"/>
      <c r="VSE378" s="1"/>
      <c r="VSF378" s="1"/>
      <c r="VSG378" s="1"/>
      <c r="VSH378" s="1"/>
      <c r="VSI378" s="1"/>
      <c r="VSJ378" s="1"/>
      <c r="VSK378" s="1"/>
      <c r="VSL378" s="1"/>
      <c r="VSM378" s="1"/>
      <c r="VSN378" s="1"/>
      <c r="VSO378" s="1"/>
      <c r="VSP378" s="1"/>
      <c r="VSQ378" s="1"/>
      <c r="VSR378" s="1"/>
      <c r="VSS378" s="1"/>
      <c r="VST378" s="1"/>
      <c r="VSU378" s="1"/>
      <c r="VSV378" s="1"/>
      <c r="VSW378" s="1"/>
      <c r="VSX378" s="1"/>
      <c r="VSY378" s="1"/>
      <c r="VSZ378" s="1"/>
      <c r="VTA378" s="1"/>
      <c r="VTB378" s="1"/>
      <c r="VTC378" s="1"/>
      <c r="VTD378" s="1"/>
      <c r="VTE378" s="1"/>
      <c r="VTF378" s="1"/>
      <c r="VTG378" s="1"/>
      <c r="VTH378" s="1"/>
      <c r="VTI378" s="1"/>
      <c r="VTJ378" s="1"/>
      <c r="VTK378" s="1"/>
      <c r="VTL378" s="1"/>
      <c r="VTM378" s="1"/>
      <c r="VTN378" s="1"/>
      <c r="VTO378" s="1"/>
      <c r="VTP378" s="1"/>
      <c r="VTQ378" s="1"/>
      <c r="VTR378" s="1"/>
      <c r="VTS378" s="1"/>
      <c r="VTT378" s="1"/>
      <c r="VTU378" s="1"/>
      <c r="VTV378" s="1"/>
      <c r="VTW378" s="1"/>
      <c r="VTX378" s="1"/>
      <c r="VTY378" s="1"/>
      <c r="VTZ378" s="1"/>
      <c r="VUA378" s="1"/>
      <c r="VUB378" s="1"/>
      <c r="VUC378" s="1"/>
      <c r="VUD378" s="1"/>
      <c r="VUE378" s="1"/>
      <c r="VUF378" s="1"/>
      <c r="VUG378" s="1"/>
      <c r="VUH378" s="1"/>
      <c r="VUI378" s="1"/>
      <c r="VUJ378" s="1"/>
      <c r="VUK378" s="1"/>
      <c r="VUL378" s="1"/>
      <c r="VUM378" s="1"/>
      <c r="VUN378" s="1"/>
      <c r="VUO378" s="1"/>
      <c r="VUP378" s="1"/>
      <c r="VUQ378" s="1"/>
      <c r="VUR378" s="1"/>
      <c r="VUS378" s="1"/>
      <c r="VUT378" s="1"/>
      <c r="VUU378" s="1"/>
      <c r="VUV378" s="1"/>
      <c r="VUW378" s="1"/>
      <c r="VUX378" s="1"/>
      <c r="VUY378" s="1"/>
      <c r="VUZ378" s="1"/>
      <c r="VVA378" s="1"/>
      <c r="VVB378" s="1"/>
      <c r="VVC378" s="1"/>
      <c r="VVD378" s="1"/>
      <c r="VVE378" s="1"/>
      <c r="VVF378" s="1"/>
      <c r="VVG378" s="1"/>
      <c r="VVH378" s="1"/>
      <c r="VVI378" s="1"/>
      <c r="VVJ378" s="1"/>
      <c r="VVK378" s="1"/>
      <c r="VVL378" s="1"/>
      <c r="VVM378" s="1"/>
      <c r="VVN378" s="1"/>
      <c r="VVO378" s="1"/>
      <c r="VVP378" s="1"/>
      <c r="VVQ378" s="1"/>
      <c r="VVR378" s="1"/>
      <c r="VVS378" s="1"/>
      <c r="VVT378" s="1"/>
      <c r="VVU378" s="1"/>
      <c r="VVV378" s="1"/>
      <c r="VVW378" s="1"/>
      <c r="VVX378" s="1"/>
      <c r="VVY378" s="1"/>
      <c r="VVZ378" s="1"/>
      <c r="VWA378" s="1"/>
      <c r="VWB378" s="1"/>
      <c r="VWC378" s="1"/>
      <c r="VWD378" s="1"/>
      <c r="VWE378" s="1"/>
      <c r="VWF378" s="1"/>
      <c r="VWG378" s="1"/>
      <c r="VWH378" s="1"/>
      <c r="VWI378" s="1"/>
      <c r="VWJ378" s="1"/>
      <c r="VWK378" s="1"/>
      <c r="VWL378" s="1"/>
      <c r="VWM378" s="1"/>
      <c r="VWN378" s="1"/>
      <c r="VWO378" s="1"/>
      <c r="VWP378" s="1"/>
      <c r="VWQ378" s="1"/>
      <c r="VWR378" s="1"/>
      <c r="VWS378" s="1"/>
      <c r="VWT378" s="1"/>
      <c r="VWU378" s="1"/>
      <c r="VWV378" s="1"/>
      <c r="VWW378" s="1"/>
      <c r="VWX378" s="1"/>
      <c r="VWY378" s="1"/>
      <c r="VWZ378" s="1"/>
      <c r="VXA378" s="1"/>
      <c r="VXB378" s="1"/>
      <c r="VXC378" s="1"/>
      <c r="VXD378" s="1"/>
      <c r="VXE378" s="1"/>
      <c r="VXF378" s="1"/>
      <c r="VXG378" s="1"/>
      <c r="VXH378" s="1"/>
      <c r="VXI378" s="1"/>
      <c r="VXJ378" s="1"/>
      <c r="VXK378" s="1"/>
      <c r="VXL378" s="1"/>
      <c r="VXM378" s="1"/>
      <c r="VXN378" s="1"/>
      <c r="VXO378" s="1"/>
      <c r="VXP378" s="1"/>
      <c r="VXQ378" s="1"/>
      <c r="VXR378" s="1"/>
      <c r="VXS378" s="1"/>
      <c r="VXT378" s="1"/>
      <c r="VXU378" s="1"/>
      <c r="VXV378" s="1"/>
      <c r="VXW378" s="1"/>
      <c r="VXX378" s="1"/>
      <c r="VXY378" s="1"/>
      <c r="VXZ378" s="1"/>
      <c r="VYA378" s="1"/>
      <c r="VYB378" s="1"/>
      <c r="VYC378" s="1"/>
      <c r="VYD378" s="1"/>
      <c r="VYE378" s="1"/>
      <c r="VYF378" s="1"/>
      <c r="VYG378" s="1"/>
      <c r="VYH378" s="1"/>
      <c r="VYI378" s="1"/>
      <c r="VYJ378" s="1"/>
      <c r="VYK378" s="1"/>
      <c r="VYL378" s="1"/>
      <c r="VYM378" s="1"/>
      <c r="VYN378" s="1"/>
      <c r="VYO378" s="1"/>
      <c r="VYP378" s="1"/>
      <c r="VYQ378" s="1"/>
      <c r="VYR378" s="1"/>
      <c r="VYS378" s="1"/>
      <c r="VYT378" s="1"/>
      <c r="VYU378" s="1"/>
      <c r="VYV378" s="1"/>
      <c r="VYW378" s="1"/>
      <c r="VYX378" s="1"/>
      <c r="VYY378" s="1"/>
      <c r="VYZ378" s="1"/>
      <c r="VZA378" s="1"/>
      <c r="VZB378" s="1"/>
      <c r="VZC378" s="1"/>
      <c r="VZD378" s="1"/>
      <c r="VZE378" s="1"/>
      <c r="VZF378" s="1"/>
      <c r="VZG378" s="1"/>
      <c r="VZH378" s="1"/>
      <c r="VZI378" s="1"/>
      <c r="VZJ378" s="1"/>
      <c r="VZK378" s="1"/>
      <c r="VZL378" s="1"/>
      <c r="VZM378" s="1"/>
      <c r="VZN378" s="1"/>
      <c r="VZO378" s="1"/>
      <c r="VZP378" s="1"/>
      <c r="VZQ378" s="1"/>
      <c r="VZR378" s="1"/>
      <c r="VZS378" s="1"/>
      <c r="VZT378" s="1"/>
      <c r="VZU378" s="1"/>
      <c r="VZV378" s="1"/>
      <c r="VZW378" s="1"/>
      <c r="VZX378" s="1"/>
      <c r="VZY378" s="1"/>
      <c r="VZZ378" s="1"/>
      <c r="WAA378" s="1"/>
      <c r="WAB378" s="1"/>
      <c r="WAC378" s="1"/>
      <c r="WAD378" s="1"/>
      <c r="WAE378" s="1"/>
      <c r="WAF378" s="1"/>
      <c r="WAG378" s="1"/>
      <c r="WAH378" s="1"/>
      <c r="WAI378" s="1"/>
      <c r="WAJ378" s="1"/>
      <c r="WAK378" s="1"/>
      <c r="WAL378" s="1"/>
      <c r="WAM378" s="1"/>
      <c r="WAN378" s="1"/>
      <c r="WAO378" s="1"/>
      <c r="WAP378" s="1"/>
      <c r="WAQ378" s="1"/>
      <c r="WAR378" s="1"/>
      <c r="WAS378" s="1"/>
      <c r="WAT378" s="1"/>
      <c r="WAU378" s="1"/>
      <c r="WAV378" s="1"/>
      <c r="WAW378" s="1"/>
      <c r="WAX378" s="1"/>
      <c r="WAY378" s="1"/>
      <c r="WAZ378" s="1"/>
      <c r="WBA378" s="1"/>
      <c r="WBB378" s="1"/>
      <c r="WBC378" s="1"/>
      <c r="WBD378" s="1"/>
      <c r="WBE378" s="1"/>
      <c r="WBF378" s="1"/>
      <c r="WBG378" s="1"/>
      <c r="WBH378" s="1"/>
      <c r="WBI378" s="1"/>
      <c r="WBJ378" s="1"/>
      <c r="WBK378" s="1"/>
      <c r="WBL378" s="1"/>
      <c r="WBM378" s="1"/>
      <c r="WBN378" s="1"/>
      <c r="WBO378" s="1"/>
      <c r="WBP378" s="1"/>
      <c r="WBQ378" s="1"/>
      <c r="WBR378" s="1"/>
      <c r="WBS378" s="1"/>
      <c r="WBT378" s="1"/>
      <c r="WBU378" s="1"/>
      <c r="WBV378" s="1"/>
      <c r="WBW378" s="1"/>
      <c r="WBX378" s="1"/>
      <c r="WBY378" s="1"/>
      <c r="WBZ378" s="1"/>
      <c r="WCA378" s="1"/>
      <c r="WCB378" s="1"/>
      <c r="WCC378" s="1"/>
      <c r="WCD378" s="1"/>
      <c r="WCE378" s="1"/>
      <c r="WCF378" s="1"/>
      <c r="WCG378" s="1"/>
      <c r="WCH378" s="1"/>
      <c r="WCI378" s="1"/>
      <c r="WCJ378" s="1"/>
      <c r="WCK378" s="1"/>
      <c r="WCL378" s="1"/>
      <c r="WCM378" s="1"/>
      <c r="WCN378" s="1"/>
      <c r="WCO378" s="1"/>
      <c r="WCP378" s="1"/>
      <c r="WCQ378" s="1"/>
      <c r="WCR378" s="1"/>
      <c r="WCS378" s="1"/>
      <c r="WCT378" s="1"/>
      <c r="WCU378" s="1"/>
      <c r="WCV378" s="1"/>
      <c r="WCW378" s="1"/>
      <c r="WCX378" s="1"/>
      <c r="WCY378" s="1"/>
      <c r="WCZ378" s="1"/>
      <c r="WDA378" s="1"/>
      <c r="WDB378" s="1"/>
      <c r="WDC378" s="1"/>
      <c r="WDD378" s="1"/>
      <c r="WDE378" s="1"/>
      <c r="WDF378" s="1"/>
      <c r="WDG378" s="1"/>
      <c r="WDH378" s="1"/>
      <c r="WDI378" s="1"/>
      <c r="WDJ378" s="1"/>
      <c r="WDK378" s="1"/>
      <c r="WDL378" s="1"/>
      <c r="WDM378" s="1"/>
      <c r="WDN378" s="1"/>
      <c r="WDO378" s="1"/>
      <c r="WDP378" s="1"/>
      <c r="WDQ378" s="1"/>
      <c r="WDR378" s="1"/>
      <c r="WDS378" s="1"/>
      <c r="WDT378" s="1"/>
      <c r="WDU378" s="1"/>
      <c r="WDV378" s="1"/>
      <c r="WDW378" s="1"/>
      <c r="WDX378" s="1"/>
      <c r="WDY378" s="1"/>
      <c r="WDZ378" s="1"/>
      <c r="WEA378" s="1"/>
      <c r="WEB378" s="1"/>
      <c r="WEC378" s="1"/>
      <c r="WED378" s="1"/>
      <c r="WEE378" s="1"/>
      <c r="WEF378" s="1"/>
      <c r="WEG378" s="1"/>
      <c r="WEH378" s="1"/>
      <c r="WEI378" s="1"/>
      <c r="WEJ378" s="1"/>
      <c r="WEK378" s="1"/>
      <c r="WEL378" s="1"/>
      <c r="WEM378" s="1"/>
      <c r="WEN378" s="1"/>
      <c r="WEO378" s="1"/>
      <c r="WEP378" s="1"/>
      <c r="WEQ378" s="1"/>
      <c r="WER378" s="1"/>
      <c r="WES378" s="1"/>
      <c r="WET378" s="1"/>
      <c r="WEU378" s="1"/>
      <c r="WEV378" s="1"/>
      <c r="WEW378" s="1"/>
      <c r="WEX378" s="1"/>
      <c r="WEY378" s="1"/>
      <c r="WEZ378" s="1"/>
      <c r="WFA378" s="1"/>
      <c r="WFB378" s="1"/>
      <c r="WFC378" s="1"/>
      <c r="WFD378" s="1"/>
      <c r="WFE378" s="1"/>
      <c r="WFF378" s="1"/>
      <c r="WFG378" s="1"/>
      <c r="WFH378" s="1"/>
      <c r="WFI378" s="1"/>
      <c r="WFJ378" s="1"/>
      <c r="WFK378" s="1"/>
      <c r="WFL378" s="1"/>
      <c r="WFM378" s="1"/>
      <c r="WFN378" s="1"/>
      <c r="WFO378" s="1"/>
      <c r="WFP378" s="1"/>
      <c r="WFQ378" s="1"/>
      <c r="WFR378" s="1"/>
      <c r="WFS378" s="1"/>
      <c r="WFT378" s="1"/>
      <c r="WFU378" s="1"/>
      <c r="WFV378" s="1"/>
      <c r="WFW378" s="1"/>
      <c r="WFX378" s="1"/>
      <c r="WFY378" s="1"/>
      <c r="WFZ378" s="1"/>
      <c r="WGA378" s="1"/>
      <c r="WGB378" s="1"/>
      <c r="WGC378" s="1"/>
      <c r="WGD378" s="1"/>
      <c r="WGE378" s="1"/>
      <c r="WGF378" s="1"/>
      <c r="WGG378" s="1"/>
      <c r="WGH378" s="1"/>
      <c r="WGI378" s="1"/>
      <c r="WGJ378" s="1"/>
      <c r="WGK378" s="1"/>
      <c r="WGL378" s="1"/>
      <c r="WGM378" s="1"/>
      <c r="WGN378" s="1"/>
      <c r="WGO378" s="1"/>
      <c r="WGP378" s="1"/>
      <c r="WGQ378" s="1"/>
      <c r="WGR378" s="1"/>
      <c r="WGS378" s="1"/>
      <c r="WGT378" s="1"/>
      <c r="WGU378" s="1"/>
      <c r="WGV378" s="1"/>
      <c r="WGW378" s="1"/>
      <c r="WGX378" s="1"/>
      <c r="WGY378" s="1"/>
      <c r="WGZ378" s="1"/>
      <c r="WHA378" s="1"/>
      <c r="WHB378" s="1"/>
      <c r="WHC378" s="1"/>
      <c r="WHD378" s="1"/>
      <c r="WHE378" s="1"/>
      <c r="WHF378" s="1"/>
      <c r="WHG378" s="1"/>
      <c r="WHH378" s="1"/>
      <c r="WHI378" s="1"/>
      <c r="WHJ378" s="1"/>
      <c r="WHK378" s="1"/>
      <c r="WHL378" s="1"/>
      <c r="WHM378" s="1"/>
      <c r="WHN378" s="1"/>
      <c r="WHO378" s="1"/>
      <c r="WHP378" s="1"/>
      <c r="WHQ378" s="1"/>
      <c r="WHR378" s="1"/>
      <c r="WHS378" s="1"/>
      <c r="WHT378" s="1"/>
      <c r="WHU378" s="1"/>
      <c r="WHV378" s="1"/>
      <c r="WHW378" s="1"/>
      <c r="WHX378" s="1"/>
      <c r="WHY378" s="1"/>
      <c r="WHZ378" s="1"/>
      <c r="WIA378" s="1"/>
      <c r="WIB378" s="1"/>
      <c r="WIC378" s="1"/>
      <c r="WID378" s="1"/>
      <c r="WIE378" s="1"/>
      <c r="WIF378" s="1"/>
      <c r="WIG378" s="1"/>
      <c r="WIH378" s="1"/>
      <c r="WII378" s="1"/>
      <c r="WIJ378" s="1"/>
      <c r="WIK378" s="1"/>
      <c r="WIL378" s="1"/>
      <c r="WIM378" s="1"/>
      <c r="WIN378" s="1"/>
      <c r="WIO378" s="1"/>
      <c r="WIP378" s="1"/>
      <c r="WIQ378" s="1"/>
      <c r="WIR378" s="1"/>
      <c r="WIS378" s="1"/>
      <c r="WIT378" s="1"/>
      <c r="WIU378" s="1"/>
      <c r="WIV378" s="1"/>
      <c r="WIW378" s="1"/>
      <c r="WIX378" s="1"/>
      <c r="WIY378" s="1"/>
      <c r="WIZ378" s="1"/>
      <c r="WJA378" s="1"/>
      <c r="WJB378" s="1"/>
      <c r="WJC378" s="1"/>
      <c r="WJD378" s="1"/>
      <c r="WJE378" s="1"/>
      <c r="WJF378" s="1"/>
      <c r="WJG378" s="1"/>
      <c r="WJH378" s="1"/>
      <c r="WJI378" s="1"/>
      <c r="WJJ378" s="1"/>
      <c r="WJK378" s="1"/>
      <c r="WJL378" s="1"/>
      <c r="WJM378" s="1"/>
      <c r="WJN378" s="1"/>
      <c r="WJO378" s="1"/>
      <c r="WJP378" s="1"/>
      <c r="WJQ378" s="1"/>
      <c r="WJR378" s="1"/>
      <c r="WJS378" s="1"/>
      <c r="WJT378" s="1"/>
      <c r="WJU378" s="1"/>
      <c r="WJV378" s="1"/>
      <c r="WJW378" s="1"/>
      <c r="WJX378" s="1"/>
      <c r="WJY378" s="1"/>
      <c r="WJZ378" s="1"/>
      <c r="WKA378" s="1"/>
      <c r="WKB378" s="1"/>
      <c r="WKC378" s="1"/>
      <c r="WKD378" s="1"/>
      <c r="WKE378" s="1"/>
      <c r="WKF378" s="1"/>
      <c r="WKG378" s="1"/>
      <c r="WKH378" s="1"/>
      <c r="WKI378" s="1"/>
      <c r="WKJ378" s="1"/>
      <c r="WKK378" s="1"/>
      <c r="WKL378" s="1"/>
      <c r="WKM378" s="1"/>
      <c r="WKN378" s="1"/>
      <c r="WKO378" s="1"/>
      <c r="WKP378" s="1"/>
      <c r="WKQ378" s="1"/>
      <c r="WKR378" s="1"/>
      <c r="WKS378" s="1"/>
      <c r="WKT378" s="1"/>
      <c r="WKU378" s="1"/>
      <c r="WKV378" s="1"/>
      <c r="WKW378" s="1"/>
      <c r="WKX378" s="1"/>
      <c r="WKY378" s="1"/>
      <c r="WKZ378" s="1"/>
      <c r="WLA378" s="1"/>
      <c r="WLB378" s="1"/>
      <c r="WLC378" s="1"/>
      <c r="WLD378" s="1"/>
      <c r="WLE378" s="1"/>
      <c r="WLF378" s="1"/>
      <c r="WLG378" s="1"/>
      <c r="WLH378" s="1"/>
      <c r="WLI378" s="1"/>
      <c r="WLJ378" s="1"/>
      <c r="WLK378" s="1"/>
      <c r="WLL378" s="1"/>
      <c r="WLM378" s="1"/>
      <c r="WLN378" s="1"/>
      <c r="WLO378" s="1"/>
      <c r="WLP378" s="1"/>
      <c r="WLQ378" s="1"/>
      <c r="WLR378" s="1"/>
      <c r="WLS378" s="1"/>
      <c r="WLT378" s="1"/>
      <c r="WLU378" s="1"/>
      <c r="WLV378" s="1"/>
      <c r="WLW378" s="1"/>
      <c r="WLX378" s="1"/>
      <c r="WLY378" s="1"/>
      <c r="WLZ378" s="1"/>
      <c r="WMA378" s="1"/>
      <c r="WMB378" s="1"/>
      <c r="WMC378" s="1"/>
      <c r="WMD378" s="1"/>
      <c r="WME378" s="1"/>
      <c r="WMF378" s="1"/>
      <c r="WMG378" s="1"/>
      <c r="WMH378" s="1"/>
      <c r="WMI378" s="1"/>
      <c r="WMJ378" s="1"/>
      <c r="WMK378" s="1"/>
      <c r="WML378" s="1"/>
      <c r="WMM378" s="1"/>
      <c r="WMN378" s="1"/>
      <c r="WMO378" s="1"/>
      <c r="WMP378" s="1"/>
      <c r="WMQ378" s="1"/>
      <c r="WMR378" s="1"/>
      <c r="WMS378" s="1"/>
      <c r="WMT378" s="1"/>
      <c r="WMU378" s="1"/>
      <c r="WMV378" s="1"/>
      <c r="WMW378" s="1"/>
      <c r="WMX378" s="1"/>
      <c r="WMY378" s="1"/>
      <c r="WMZ378" s="1"/>
      <c r="WNA378" s="1"/>
      <c r="WNB378" s="1"/>
      <c r="WNC378" s="1"/>
      <c r="WND378" s="1"/>
      <c r="WNE378" s="1"/>
      <c r="WNF378" s="1"/>
      <c r="WNG378" s="1"/>
      <c r="WNH378" s="1"/>
      <c r="WNI378" s="1"/>
      <c r="WNJ378" s="1"/>
      <c r="WNK378" s="1"/>
      <c r="WNL378" s="1"/>
      <c r="WNM378" s="1"/>
      <c r="WNN378" s="1"/>
      <c r="WNO378" s="1"/>
      <c r="WNP378" s="1"/>
      <c r="WNQ378" s="1"/>
      <c r="WNR378" s="1"/>
      <c r="WNS378" s="1"/>
      <c r="WNT378" s="1"/>
      <c r="WNU378" s="1"/>
      <c r="WNV378" s="1"/>
      <c r="WNW378" s="1"/>
      <c r="WNX378" s="1"/>
      <c r="WNY378" s="1"/>
      <c r="WNZ378" s="1"/>
      <c r="WOA378" s="1"/>
      <c r="WOB378" s="1"/>
      <c r="WOC378" s="1"/>
      <c r="WOD378" s="1"/>
      <c r="WOE378" s="1"/>
      <c r="WOF378" s="1"/>
      <c r="WOG378" s="1"/>
      <c r="WOH378" s="1"/>
      <c r="WOI378" s="1"/>
      <c r="WOJ378" s="1"/>
      <c r="WOK378" s="1"/>
      <c r="WOL378" s="1"/>
      <c r="WOM378" s="1"/>
      <c r="WON378" s="1"/>
      <c r="WOO378" s="1"/>
      <c r="WOP378" s="1"/>
      <c r="WOQ378" s="1"/>
      <c r="WOR378" s="1"/>
      <c r="WOS378" s="1"/>
      <c r="WOT378" s="1"/>
      <c r="WOU378" s="1"/>
      <c r="WOV378" s="1"/>
      <c r="WOW378" s="1"/>
      <c r="WOX378" s="1"/>
      <c r="WOY378" s="1"/>
      <c r="WOZ378" s="1"/>
      <c r="WPA378" s="1"/>
      <c r="WPB378" s="1"/>
      <c r="WPC378" s="1"/>
      <c r="WPD378" s="1"/>
      <c r="WPE378" s="1"/>
      <c r="WPF378" s="1"/>
      <c r="WPG378" s="1"/>
      <c r="WPH378" s="1"/>
      <c r="WPI378" s="1"/>
      <c r="WPJ378" s="1"/>
      <c r="WPK378" s="1"/>
      <c r="WPL378" s="1"/>
      <c r="WPM378" s="1"/>
      <c r="WPN378" s="1"/>
      <c r="WPO378" s="1"/>
      <c r="WPP378" s="1"/>
      <c r="WPQ378" s="1"/>
      <c r="WPR378" s="1"/>
      <c r="WPS378" s="1"/>
      <c r="WPT378" s="1"/>
      <c r="WPU378" s="1"/>
      <c r="WPV378" s="1"/>
      <c r="WPW378" s="1"/>
      <c r="WPX378" s="1"/>
      <c r="WPY378" s="1"/>
      <c r="WPZ378" s="1"/>
      <c r="WQA378" s="1"/>
      <c r="WQB378" s="1"/>
      <c r="WQC378" s="1"/>
      <c r="WQD378" s="1"/>
      <c r="WQE378" s="1"/>
      <c r="WQF378" s="1"/>
      <c r="WQG378" s="1"/>
      <c r="WQH378" s="1"/>
      <c r="WQI378" s="1"/>
      <c r="WQJ378" s="1"/>
      <c r="WQK378" s="1"/>
      <c r="WQL378" s="1"/>
      <c r="WQM378" s="1"/>
      <c r="WQN378" s="1"/>
      <c r="WQO378" s="1"/>
      <c r="WQP378" s="1"/>
      <c r="WQQ378" s="1"/>
      <c r="WQR378" s="1"/>
      <c r="WQS378" s="1"/>
      <c r="WQT378" s="1"/>
      <c r="WQU378" s="1"/>
      <c r="WQV378" s="1"/>
      <c r="WQW378" s="1"/>
      <c r="WQX378" s="1"/>
      <c r="WQY378" s="1"/>
      <c r="WQZ378" s="1"/>
      <c r="WRA378" s="1"/>
      <c r="WRB378" s="1"/>
      <c r="WRC378" s="1"/>
      <c r="WRD378" s="1"/>
      <c r="WRE378" s="1"/>
      <c r="WRF378" s="1"/>
      <c r="WRG378" s="1"/>
      <c r="WRH378" s="1"/>
      <c r="WRI378" s="1"/>
      <c r="WRJ378" s="1"/>
      <c r="WRK378" s="1"/>
      <c r="WRL378" s="1"/>
      <c r="WRM378" s="1"/>
      <c r="WRN378" s="1"/>
      <c r="WRO378" s="1"/>
      <c r="WRP378" s="1"/>
      <c r="WRQ378" s="1"/>
      <c r="WRR378" s="1"/>
      <c r="WRS378" s="1"/>
      <c r="WRT378" s="1"/>
      <c r="WRU378" s="1"/>
      <c r="WRV378" s="1"/>
      <c r="WRW378" s="1"/>
      <c r="WRX378" s="1"/>
      <c r="WRY378" s="1"/>
      <c r="WRZ378" s="1"/>
      <c r="WSA378" s="1"/>
      <c r="WSB378" s="1"/>
      <c r="WSC378" s="1"/>
      <c r="WSD378" s="1"/>
      <c r="WSE378" s="1"/>
      <c r="WSF378" s="1"/>
      <c r="WSG378" s="1"/>
      <c r="WSH378" s="1"/>
      <c r="WSI378" s="1"/>
      <c r="WSJ378" s="1"/>
      <c r="WSK378" s="1"/>
      <c r="WSL378" s="1"/>
      <c r="WSM378" s="1"/>
      <c r="WSN378" s="1"/>
      <c r="WSO378" s="1"/>
      <c r="WSP378" s="1"/>
      <c r="WSQ378" s="1"/>
      <c r="WSR378" s="1"/>
      <c r="WSS378" s="1"/>
      <c r="WST378" s="1"/>
      <c r="WSU378" s="1"/>
      <c r="WSV378" s="1"/>
      <c r="WSW378" s="1"/>
      <c r="WSX378" s="1"/>
      <c r="WSY378" s="1"/>
      <c r="WSZ378" s="1"/>
      <c r="WTA378" s="1"/>
      <c r="WTB378" s="1"/>
      <c r="WTC378" s="1"/>
      <c r="WTD378" s="1"/>
      <c r="WTE378" s="1"/>
      <c r="WTF378" s="1"/>
      <c r="WTG378" s="1"/>
      <c r="WTH378" s="1"/>
      <c r="WTI378" s="1"/>
      <c r="WTJ378" s="1"/>
      <c r="WTK378" s="1"/>
      <c r="WTL378" s="1"/>
      <c r="WTM378" s="1"/>
      <c r="WTN378" s="1"/>
      <c r="WTO378" s="1"/>
      <c r="WTP378" s="1"/>
      <c r="WTQ378" s="1"/>
      <c r="WTR378" s="1"/>
      <c r="WTS378" s="1"/>
      <c r="WTT378" s="1"/>
      <c r="WTU378" s="1"/>
      <c r="WTV378" s="1"/>
      <c r="WTW378" s="1"/>
      <c r="WTX378" s="1"/>
      <c r="WTY378" s="1"/>
      <c r="WTZ378" s="1"/>
      <c r="WUA378" s="1"/>
      <c r="WUB378" s="1"/>
      <c r="WUC378" s="1"/>
      <c r="WUD378" s="1"/>
      <c r="WUE378" s="1"/>
      <c r="WUF378" s="1"/>
      <c r="WUG378" s="1"/>
      <c r="WUH378" s="1"/>
      <c r="WUI378" s="1"/>
      <c r="WUJ378" s="1"/>
      <c r="WUK378" s="1"/>
      <c r="WUL378" s="1"/>
      <c r="WUM378" s="1"/>
      <c r="WUN378" s="1"/>
      <c r="WUO378" s="1"/>
      <c r="WUP378" s="1"/>
      <c r="WUQ378" s="1"/>
      <c r="WUR378" s="1"/>
      <c r="WUS378" s="1"/>
      <c r="WUT378" s="1"/>
      <c r="WUU378" s="1"/>
      <c r="WUV378" s="1"/>
      <c r="WUW378" s="1"/>
      <c r="WUX378" s="1"/>
      <c r="WUY378" s="1"/>
      <c r="WUZ378" s="1"/>
      <c r="WVA378" s="1"/>
      <c r="WVB378" s="1"/>
      <c r="WVC378" s="1"/>
      <c r="WVD378" s="1"/>
      <c r="WVE378" s="1"/>
      <c r="WVF378" s="1"/>
      <c r="WVG378" s="1"/>
      <c r="WVH378" s="1"/>
      <c r="WVI378" s="1"/>
      <c r="WVJ378" s="1"/>
      <c r="WVK378" s="1"/>
      <c r="WVL378" s="1"/>
      <c r="WVM378" s="1"/>
      <c r="WVN378" s="1"/>
      <c r="WVO378" s="1"/>
      <c r="WVP378" s="1"/>
      <c r="WVQ378" s="1"/>
      <c r="WVR378" s="1"/>
      <c r="WVS378" s="1"/>
      <c r="WVT378" s="1"/>
      <c r="WVU378" s="1"/>
      <c r="WVV378" s="1"/>
      <c r="WVW378" s="1"/>
      <c r="WVX378" s="1"/>
      <c r="WVY378" s="1"/>
      <c r="WVZ378" s="1"/>
      <c r="WWA378" s="1"/>
      <c r="WWB378" s="1"/>
      <c r="WWC378" s="1"/>
      <c r="WWD378" s="1"/>
      <c r="WWE378" s="1"/>
      <c r="WWF378" s="1"/>
      <c r="WWG378" s="1"/>
      <c r="WWH378" s="1"/>
      <c r="WWI378" s="1"/>
      <c r="WWJ378" s="1"/>
      <c r="WWK378" s="1"/>
      <c r="WWL378" s="1"/>
      <c r="WWM378" s="1"/>
      <c r="WWN378" s="1"/>
      <c r="WWO378" s="1"/>
      <c r="WWP378" s="1"/>
      <c r="WWQ378" s="1"/>
      <c r="WWR378" s="1"/>
      <c r="WWS378" s="1"/>
      <c r="WWT378" s="1"/>
      <c r="WWU378" s="1"/>
      <c r="WWV378" s="1"/>
      <c r="WWW378" s="1"/>
      <c r="WWX378" s="1"/>
      <c r="WWY378" s="1"/>
      <c r="WWZ378" s="1"/>
      <c r="WXA378" s="1"/>
      <c r="WXB378" s="1"/>
      <c r="WXC378" s="1"/>
      <c r="WXD378" s="1"/>
      <c r="WXE378" s="1"/>
      <c r="WXF378" s="1"/>
      <c r="WXG378" s="1"/>
      <c r="WXH378" s="1"/>
      <c r="WXI378" s="1"/>
      <c r="WXJ378" s="1"/>
      <c r="WXK378" s="1"/>
      <c r="WXL378" s="1"/>
      <c r="WXM378" s="1"/>
      <c r="WXN378" s="1"/>
      <c r="WXO378" s="1"/>
      <c r="WXP378" s="1"/>
      <c r="WXQ378" s="1"/>
      <c r="WXR378" s="1"/>
      <c r="WXS378" s="1"/>
      <c r="WXT378" s="1"/>
      <c r="WXU378" s="1"/>
      <c r="WXV378" s="1"/>
      <c r="WXW378" s="1"/>
      <c r="WXX378" s="1"/>
      <c r="WXY378" s="1"/>
      <c r="WXZ378" s="1"/>
      <c r="WYA378" s="1"/>
      <c r="WYB378" s="1"/>
      <c r="WYC378" s="1"/>
      <c r="WYD378" s="1"/>
      <c r="WYE378" s="1"/>
      <c r="WYF378" s="1"/>
      <c r="WYG378" s="1"/>
      <c r="WYH378" s="1"/>
      <c r="WYI378" s="1"/>
      <c r="WYJ378" s="1"/>
      <c r="WYK378" s="1"/>
      <c r="WYL378" s="1"/>
      <c r="WYM378" s="1"/>
      <c r="WYN378" s="1"/>
      <c r="WYO378" s="1"/>
      <c r="WYP378" s="1"/>
      <c r="WYQ378" s="1"/>
      <c r="WYR378" s="1"/>
      <c r="WYS378" s="1"/>
      <c r="WYT378" s="1"/>
      <c r="WYU378" s="1"/>
      <c r="WYV378" s="1"/>
      <c r="WYW378" s="1"/>
      <c r="WYX378" s="1"/>
      <c r="WYY378" s="1"/>
      <c r="WYZ378" s="1"/>
      <c r="WZA378" s="1"/>
      <c r="WZB378" s="1"/>
      <c r="WZC378" s="1"/>
      <c r="WZD378" s="1"/>
      <c r="WZE378" s="1"/>
      <c r="WZF378" s="1"/>
      <c r="WZG378" s="1"/>
      <c r="WZH378" s="1"/>
      <c r="WZI378" s="1"/>
      <c r="WZJ378" s="1"/>
      <c r="WZK378" s="1"/>
      <c r="WZL378" s="1"/>
      <c r="WZM378" s="1"/>
      <c r="WZN378" s="1"/>
      <c r="WZO378" s="1"/>
      <c r="WZP378" s="1"/>
      <c r="WZQ378" s="1"/>
      <c r="WZR378" s="1"/>
      <c r="WZS378" s="1"/>
      <c r="WZT378" s="1"/>
      <c r="WZU378" s="1"/>
      <c r="WZV378" s="1"/>
      <c r="WZW378" s="1"/>
      <c r="WZX378" s="1"/>
      <c r="WZY378" s="1"/>
      <c r="WZZ378" s="1"/>
      <c r="XAA378" s="1"/>
      <c r="XAB378" s="1"/>
      <c r="XAC378" s="1"/>
      <c r="XAD378" s="1"/>
      <c r="XAE378" s="1"/>
      <c r="XAF378" s="1"/>
      <c r="XAG378" s="1"/>
      <c r="XAH378" s="1"/>
      <c r="XAI378" s="1"/>
      <c r="XAJ378" s="1"/>
      <c r="XAK378" s="1"/>
      <c r="XAL378" s="1"/>
      <c r="XAM378" s="1"/>
      <c r="XAN378" s="1"/>
      <c r="XAO378" s="1"/>
      <c r="XAP378" s="1"/>
      <c r="XAQ378" s="1"/>
      <c r="XAR378" s="1"/>
      <c r="XAS378" s="1"/>
      <c r="XAT378" s="1"/>
      <c r="XAU378" s="1"/>
      <c r="XAV378" s="1"/>
      <c r="XAW378" s="1"/>
      <c r="XAX378" s="1"/>
      <c r="XAY378" s="1"/>
      <c r="XAZ378" s="1"/>
      <c r="XBA378" s="1"/>
      <c r="XBB378" s="1"/>
      <c r="XBC378" s="1"/>
      <c r="XBD378" s="1"/>
      <c r="XBE378" s="1"/>
      <c r="XBF378" s="1"/>
      <c r="XBG378" s="1"/>
      <c r="XBH378" s="1"/>
      <c r="XBI378" s="1"/>
      <c r="XBJ378" s="1"/>
      <c r="XBK378" s="1"/>
      <c r="XBL378" s="1"/>
      <c r="XBM378" s="1"/>
      <c r="XBN378" s="1"/>
      <c r="XBO378" s="1"/>
      <c r="XBP378" s="1"/>
      <c r="XBQ378" s="1"/>
      <c r="XBR378" s="1"/>
      <c r="XBS378" s="1"/>
      <c r="XBT378" s="1"/>
      <c r="XBU378" s="1"/>
      <c r="XBV378" s="1"/>
      <c r="XBW378" s="1"/>
      <c r="XBX378" s="1"/>
      <c r="XBY378" s="1"/>
      <c r="XBZ378" s="1"/>
      <c r="XCA378" s="1"/>
      <c r="XCB378" s="1"/>
      <c r="XCC378" s="1"/>
      <c r="XCD378" s="1"/>
      <c r="XCE378" s="1"/>
      <c r="XCF378" s="1"/>
      <c r="XCG378" s="1"/>
      <c r="XCH378" s="1"/>
      <c r="XCI378" s="1"/>
      <c r="XCJ378" s="1"/>
      <c r="XCK378" s="1"/>
      <c r="XCL378" s="1"/>
      <c r="XCM378" s="1"/>
      <c r="XCN378" s="1"/>
      <c r="XCO378" s="1"/>
      <c r="XCP378" s="1"/>
      <c r="XCQ378" s="1"/>
      <c r="XCR378" s="1"/>
      <c r="XCS378" s="1"/>
      <c r="XCT378" s="1"/>
      <c r="XCU378" s="1"/>
      <c r="XCV378" s="1"/>
      <c r="XCW378" s="1"/>
      <c r="XCX378" s="1"/>
      <c r="XCY378" s="1"/>
      <c r="XCZ378" s="1"/>
      <c r="XDA378" s="1"/>
      <c r="XDB378" s="1"/>
      <c r="XDC378" s="1"/>
      <c r="XDD378" s="1"/>
      <c r="XDE378" s="1"/>
      <c r="XDF378" s="1"/>
      <c r="XDG378" s="1"/>
      <c r="XDH378" s="1"/>
      <c r="XDI378" s="1"/>
      <c r="XDJ378" s="1"/>
      <c r="XDK378" s="1"/>
      <c r="XDL378" s="1"/>
      <c r="XDM378" s="1"/>
      <c r="XDN378" s="1"/>
      <c r="XDO378" s="1"/>
      <c r="XDP378" s="1"/>
      <c r="XDQ378" s="1"/>
      <c r="XDR378" s="1"/>
      <c r="XDS378" s="1"/>
      <c r="XDT378" s="1"/>
      <c r="XDU378" s="1"/>
      <c r="XDV378" s="1"/>
      <c r="XDW378" s="1"/>
      <c r="XDX378" s="1"/>
      <c r="XDY378" s="1"/>
      <c r="XDZ378" s="1"/>
      <c r="XEA378" s="1"/>
      <c r="XEB378" s="1"/>
      <c r="XEC378" s="1"/>
      <c r="XED378" s="1"/>
      <c r="XEE378" s="1"/>
      <c r="XEF378" s="1"/>
      <c r="XEG378" s="1"/>
      <c r="XEH378" s="1"/>
      <c r="XEI378" s="1"/>
      <c r="XEJ378" s="1"/>
      <c r="XEK378" s="1"/>
      <c r="XEL378" s="1"/>
      <c r="XEM378" s="1"/>
      <c r="XEN378" s="1"/>
      <c r="XEO378" s="1"/>
      <c r="XEP378" s="1"/>
      <c r="XEQ378" s="1"/>
      <c r="XER378" s="1"/>
      <c r="XES378" s="1"/>
      <c r="XET378" s="1"/>
      <c r="XEU378" s="1"/>
      <c r="XEV378" s="1"/>
      <c r="XEW378" s="1"/>
      <c r="XEX378" s="1"/>
      <c r="XEY378" s="1"/>
      <c r="XEZ378" s="1"/>
      <c r="XFA378" s="1"/>
      <c r="XFB378" s="1"/>
      <c r="XFC378" s="1"/>
    </row>
    <row r="379" spans="1:16383" s="13" customFormat="1" ht="30" customHeight="1">
      <c r="A379" s="411" t="s">
        <v>1654</v>
      </c>
      <c r="B379" s="255" t="s">
        <v>674</v>
      </c>
      <c r="C379" s="255" t="s">
        <v>675</v>
      </c>
      <c r="D379" s="282" t="s">
        <v>676</v>
      </c>
      <c r="E379" s="256">
        <v>15618.65</v>
      </c>
      <c r="F379" s="219">
        <f>SUM(H379:M379)</f>
        <v>15618.65</v>
      </c>
      <c r="G379" s="220">
        <f>(H379+I379+J379+K379)/F379</f>
        <v>0.50000032013010087</v>
      </c>
      <c r="H379" s="256">
        <v>6637.93</v>
      </c>
      <c r="I379" s="256">
        <v>1171.4000000000001</v>
      </c>
      <c r="J379" s="256">
        <v>0</v>
      </c>
      <c r="K379" s="256"/>
      <c r="L379" s="256">
        <v>0</v>
      </c>
      <c r="M379" s="256">
        <v>7809.32</v>
      </c>
      <c r="N379" s="228">
        <v>43109</v>
      </c>
      <c r="O379" s="270">
        <v>43112</v>
      </c>
      <c r="P379" s="270">
        <v>43118</v>
      </c>
      <c r="Q379" s="270"/>
      <c r="R379" s="271">
        <v>43133</v>
      </c>
      <c r="S379" s="217" t="s">
        <v>909</v>
      </c>
      <c r="T379" s="257"/>
      <c r="U379" s="257"/>
      <c r="V379" s="258"/>
      <c r="W379" s="14"/>
    </row>
    <row r="380" spans="1:16383" s="13" customFormat="1" ht="30" customHeight="1">
      <c r="A380" s="411" t="s">
        <v>1653</v>
      </c>
      <c r="B380" s="255" t="s">
        <v>677</v>
      </c>
      <c r="C380" s="255" t="s">
        <v>678</v>
      </c>
      <c r="D380" s="282" t="s">
        <v>306</v>
      </c>
      <c r="E380" s="256">
        <v>32152.2</v>
      </c>
      <c r="F380" s="219">
        <f t="shared" ref="F380:F408" si="30">SUM(H380:M380)</f>
        <v>32152.2</v>
      </c>
      <c r="G380" s="220">
        <f t="shared" ref="G380:G410" si="31">(H380+I380+J380+K380)/F380</f>
        <v>0.5</v>
      </c>
      <c r="H380" s="256">
        <v>13664.68</v>
      </c>
      <c r="I380" s="256">
        <v>2411.42</v>
      </c>
      <c r="J380" s="256">
        <v>0</v>
      </c>
      <c r="K380" s="256"/>
      <c r="L380" s="256">
        <v>0</v>
      </c>
      <c r="M380" s="256">
        <v>16076.1</v>
      </c>
      <c r="N380" s="228">
        <v>43109</v>
      </c>
      <c r="O380" s="270">
        <v>43112</v>
      </c>
      <c r="P380" s="270">
        <v>43118</v>
      </c>
      <c r="Q380" s="270"/>
      <c r="R380" s="271">
        <v>43133</v>
      </c>
      <c r="S380" s="217" t="s">
        <v>911</v>
      </c>
      <c r="T380" s="257"/>
      <c r="U380" s="257"/>
      <c r="V380" s="258"/>
      <c r="W380" s="14"/>
    </row>
    <row r="381" spans="1:16383" s="13" customFormat="1" ht="30" customHeight="1">
      <c r="A381" s="411" t="s">
        <v>1814</v>
      </c>
      <c r="B381" s="255" t="s">
        <v>679</v>
      </c>
      <c r="C381" s="255" t="s">
        <v>680</v>
      </c>
      <c r="D381" s="282" t="s">
        <v>681</v>
      </c>
      <c r="E381" s="256">
        <v>11763</v>
      </c>
      <c r="F381" s="219">
        <f t="shared" si="30"/>
        <v>11763</v>
      </c>
      <c r="G381" s="220">
        <f t="shared" si="31"/>
        <v>0.5</v>
      </c>
      <c r="H381" s="256">
        <v>4999.2700000000004</v>
      </c>
      <c r="I381" s="256">
        <v>882.23</v>
      </c>
      <c r="J381" s="256">
        <v>0</v>
      </c>
      <c r="K381" s="256"/>
      <c r="L381" s="256">
        <v>0</v>
      </c>
      <c r="M381" s="256">
        <v>5881.5</v>
      </c>
      <c r="N381" s="228">
        <v>43109</v>
      </c>
      <c r="O381" s="270">
        <v>43112</v>
      </c>
      <c r="P381" s="270">
        <v>43118</v>
      </c>
      <c r="Q381" s="270"/>
      <c r="R381" s="271">
        <v>43133</v>
      </c>
      <c r="S381" s="217" t="s">
        <v>908</v>
      </c>
      <c r="T381" s="257"/>
      <c r="U381" s="257"/>
      <c r="V381" s="258"/>
      <c r="W381" s="14"/>
    </row>
    <row r="382" spans="1:16383" s="13" customFormat="1" ht="30" customHeight="1">
      <c r="A382" s="411" t="s">
        <v>1814</v>
      </c>
      <c r="B382" s="255" t="s">
        <v>682</v>
      </c>
      <c r="C382" s="255" t="s">
        <v>683</v>
      </c>
      <c r="D382" s="282" t="s">
        <v>684</v>
      </c>
      <c r="E382" s="256">
        <v>7515.25</v>
      </c>
      <c r="F382" s="219">
        <f t="shared" si="30"/>
        <v>7515.25</v>
      </c>
      <c r="G382" s="220">
        <f t="shared" si="31"/>
        <v>0.50000066531386178</v>
      </c>
      <c r="H382" s="256">
        <v>3193.98</v>
      </c>
      <c r="I382" s="256">
        <v>563.65</v>
      </c>
      <c r="J382" s="256">
        <v>0</v>
      </c>
      <c r="K382" s="256"/>
      <c r="L382" s="256">
        <v>0</v>
      </c>
      <c r="M382" s="256">
        <v>3757.62</v>
      </c>
      <c r="N382" s="228">
        <v>43109</v>
      </c>
      <c r="O382" s="270">
        <v>43112</v>
      </c>
      <c r="P382" s="270">
        <v>43118</v>
      </c>
      <c r="Q382" s="270"/>
      <c r="R382" s="271">
        <v>43133</v>
      </c>
      <c r="S382" s="217" t="s">
        <v>898</v>
      </c>
      <c r="T382" s="257"/>
      <c r="U382" s="257"/>
      <c r="V382" s="258"/>
      <c r="W382" s="14"/>
    </row>
    <row r="383" spans="1:16383" s="13" customFormat="1" ht="30" customHeight="1">
      <c r="A383" s="411" t="s">
        <v>1814</v>
      </c>
      <c r="B383" s="255" t="s">
        <v>685</v>
      </c>
      <c r="C383" s="255" t="s">
        <v>686</v>
      </c>
      <c r="D383" s="282" t="s">
        <v>687</v>
      </c>
      <c r="E383" s="256">
        <v>6273.6</v>
      </c>
      <c r="F383" s="219">
        <f t="shared" si="30"/>
        <v>6273.6</v>
      </c>
      <c r="G383" s="220">
        <f t="shared" si="31"/>
        <v>0.5</v>
      </c>
      <c r="H383" s="256">
        <v>2666.28</v>
      </c>
      <c r="I383" s="256">
        <v>470.52</v>
      </c>
      <c r="J383" s="256">
        <v>0</v>
      </c>
      <c r="K383" s="256">
        <v>0</v>
      </c>
      <c r="L383" s="256">
        <v>0</v>
      </c>
      <c r="M383" s="256">
        <v>3136.8</v>
      </c>
      <c r="N383" s="228">
        <v>43109</v>
      </c>
      <c r="O383" s="270">
        <v>43112</v>
      </c>
      <c r="P383" s="270">
        <v>43118</v>
      </c>
      <c r="Q383" s="270"/>
      <c r="R383" s="271">
        <v>43133</v>
      </c>
      <c r="S383" s="217" t="s">
        <v>904</v>
      </c>
      <c r="T383" s="257"/>
      <c r="U383" s="257"/>
      <c r="V383" s="258"/>
      <c r="W383" s="14"/>
    </row>
    <row r="384" spans="1:16383" s="13" customFormat="1" ht="30" customHeight="1">
      <c r="A384" s="411" t="s">
        <v>1814</v>
      </c>
      <c r="B384" s="255" t="s">
        <v>688</v>
      </c>
      <c r="C384" s="255" t="s">
        <v>689</v>
      </c>
      <c r="D384" s="282" t="s">
        <v>690</v>
      </c>
      <c r="E384" s="256">
        <v>69300</v>
      </c>
      <c r="F384" s="219">
        <f t="shared" si="30"/>
        <v>58763</v>
      </c>
      <c r="G384" s="220">
        <f t="shared" si="31"/>
        <v>0.64620594591835001</v>
      </c>
      <c r="H384" s="256">
        <v>32181.5</v>
      </c>
      <c r="I384" s="256">
        <v>5791.5</v>
      </c>
      <c r="J384" s="256">
        <v>0</v>
      </c>
      <c r="K384" s="256">
        <v>0</v>
      </c>
      <c r="L384" s="256">
        <v>0</v>
      </c>
      <c r="M384" s="256">
        <v>20790</v>
      </c>
      <c r="N384" s="228">
        <v>43109</v>
      </c>
      <c r="O384" s="270">
        <v>43112</v>
      </c>
      <c r="P384" s="270">
        <v>43118</v>
      </c>
      <c r="Q384" s="270"/>
      <c r="R384" s="271">
        <v>43133</v>
      </c>
      <c r="S384" s="217" t="s">
        <v>910</v>
      </c>
      <c r="T384" s="257"/>
      <c r="U384" s="257"/>
      <c r="V384" s="258"/>
      <c r="W384" s="14"/>
    </row>
    <row r="385" spans="1:23" s="13" customFormat="1" ht="30" customHeight="1">
      <c r="A385" s="411" t="s">
        <v>1814</v>
      </c>
      <c r="B385" s="255" t="s">
        <v>691</v>
      </c>
      <c r="C385" s="255" t="s">
        <v>692</v>
      </c>
      <c r="D385" s="282" t="s">
        <v>529</v>
      </c>
      <c r="E385" s="256">
        <v>18363.349999999999</v>
      </c>
      <c r="F385" s="219">
        <f t="shared" si="30"/>
        <v>18363.349999999999</v>
      </c>
      <c r="G385" s="220">
        <f t="shared" si="31"/>
        <v>0.5000002722814737</v>
      </c>
      <c r="H385" s="256">
        <v>7804.42</v>
      </c>
      <c r="I385" s="256">
        <v>1377.26</v>
      </c>
      <c r="J385" s="256">
        <v>0</v>
      </c>
      <c r="K385" s="256">
        <v>0</v>
      </c>
      <c r="L385" s="256">
        <v>0</v>
      </c>
      <c r="M385" s="256">
        <v>9181.67</v>
      </c>
      <c r="N385" s="228">
        <v>43109</v>
      </c>
      <c r="O385" s="270">
        <v>43112</v>
      </c>
      <c r="P385" s="270">
        <v>43118</v>
      </c>
      <c r="Q385" s="270"/>
      <c r="R385" s="271">
        <v>43133</v>
      </c>
      <c r="S385" s="217" t="s">
        <v>906</v>
      </c>
      <c r="T385" s="257"/>
      <c r="U385" s="257"/>
      <c r="V385" s="258"/>
      <c r="W385" s="14"/>
    </row>
    <row r="386" spans="1:23" s="13" customFormat="1" ht="30" customHeight="1">
      <c r="A386" s="411" t="s">
        <v>1814</v>
      </c>
      <c r="B386" s="255" t="s">
        <v>693</v>
      </c>
      <c r="C386" s="255" t="s">
        <v>694</v>
      </c>
      <c r="D386" s="282" t="s">
        <v>540</v>
      </c>
      <c r="E386" s="256">
        <v>30500</v>
      </c>
      <c r="F386" s="219">
        <f t="shared" si="30"/>
        <v>29700</v>
      </c>
      <c r="G386" s="220">
        <f t="shared" si="31"/>
        <v>0.65</v>
      </c>
      <c r="H386" s="256">
        <v>16409.25</v>
      </c>
      <c r="I386" s="256">
        <v>2895.75</v>
      </c>
      <c r="J386" s="256">
        <v>0</v>
      </c>
      <c r="K386" s="256">
        <v>0</v>
      </c>
      <c r="L386" s="256">
        <v>0</v>
      </c>
      <c r="M386" s="256">
        <v>10395</v>
      </c>
      <c r="N386" s="228">
        <v>43109</v>
      </c>
      <c r="O386" s="270">
        <v>43112</v>
      </c>
      <c r="P386" s="270">
        <v>43118</v>
      </c>
      <c r="Q386" s="270"/>
      <c r="R386" s="271">
        <v>43133</v>
      </c>
      <c r="S386" s="217" t="s">
        <v>901</v>
      </c>
      <c r="T386" s="257"/>
      <c r="U386" s="257"/>
      <c r="V386" s="258"/>
      <c r="W386" s="14"/>
    </row>
    <row r="387" spans="1:23" s="13" customFormat="1" ht="30" customHeight="1">
      <c r="A387" s="411" t="s">
        <v>1814</v>
      </c>
      <c r="B387" s="255" t="s">
        <v>695</v>
      </c>
      <c r="C387" s="255" t="s">
        <v>696</v>
      </c>
      <c r="D387" s="282" t="s">
        <v>448</v>
      </c>
      <c r="E387" s="256">
        <v>28149</v>
      </c>
      <c r="F387" s="219">
        <f t="shared" si="30"/>
        <v>28149</v>
      </c>
      <c r="G387" s="220">
        <f t="shared" si="31"/>
        <v>0.64999999999999991</v>
      </c>
      <c r="H387" s="256">
        <v>15552.32</v>
      </c>
      <c r="I387" s="256">
        <v>2744.53</v>
      </c>
      <c r="J387" s="256">
        <v>0</v>
      </c>
      <c r="K387" s="256">
        <v>0</v>
      </c>
      <c r="L387" s="256">
        <v>0</v>
      </c>
      <c r="M387" s="256">
        <v>9852.15</v>
      </c>
      <c r="N387" s="228">
        <v>43109</v>
      </c>
      <c r="O387" s="270">
        <v>43112</v>
      </c>
      <c r="P387" s="270">
        <v>43118</v>
      </c>
      <c r="Q387" s="270"/>
      <c r="R387" s="271">
        <v>43133</v>
      </c>
      <c r="S387" s="217" t="s">
        <v>902</v>
      </c>
      <c r="T387" s="257"/>
      <c r="U387" s="257"/>
      <c r="V387" s="258"/>
      <c r="W387" s="14"/>
    </row>
    <row r="388" spans="1:23" s="13" customFormat="1" ht="30" customHeight="1">
      <c r="A388" s="411" t="s">
        <v>1814</v>
      </c>
      <c r="B388" s="255" t="s">
        <v>697</v>
      </c>
      <c r="C388" s="255" t="s">
        <v>698</v>
      </c>
      <c r="D388" s="282" t="s">
        <v>699</v>
      </c>
      <c r="E388" s="256">
        <v>7650</v>
      </c>
      <c r="F388" s="219">
        <f t="shared" si="30"/>
        <v>6600</v>
      </c>
      <c r="G388" s="220">
        <f t="shared" si="31"/>
        <v>0.65</v>
      </c>
      <c r="H388" s="256">
        <v>3646.5</v>
      </c>
      <c r="I388" s="256">
        <v>643.5</v>
      </c>
      <c r="J388" s="256">
        <v>0</v>
      </c>
      <c r="K388" s="256">
        <v>0</v>
      </c>
      <c r="L388" s="256">
        <v>0</v>
      </c>
      <c r="M388" s="256">
        <v>2310</v>
      </c>
      <c r="N388" s="228">
        <v>43109</v>
      </c>
      <c r="O388" s="270">
        <v>43112</v>
      </c>
      <c r="P388" s="270">
        <v>43118</v>
      </c>
      <c r="Q388" s="270"/>
      <c r="R388" s="271">
        <v>43133</v>
      </c>
      <c r="S388" s="217" t="s">
        <v>899</v>
      </c>
      <c r="T388" s="257"/>
      <c r="U388" s="257"/>
      <c r="V388" s="258"/>
      <c r="W388" s="14"/>
    </row>
    <row r="389" spans="1:23" s="13" customFormat="1" ht="30" customHeight="1">
      <c r="A389" s="411" t="s">
        <v>1814</v>
      </c>
      <c r="B389" s="255" t="s">
        <v>700</v>
      </c>
      <c r="C389" s="255" t="s">
        <v>701</v>
      </c>
      <c r="D389" s="282" t="s">
        <v>702</v>
      </c>
      <c r="E389" s="256">
        <v>17234</v>
      </c>
      <c r="F389" s="219">
        <f t="shared" si="30"/>
        <v>16434</v>
      </c>
      <c r="G389" s="220">
        <f t="shared" si="31"/>
        <v>0.65</v>
      </c>
      <c r="H389" s="256">
        <v>9079.7800000000007</v>
      </c>
      <c r="I389" s="256">
        <v>1602.32</v>
      </c>
      <c r="J389" s="256">
        <v>0</v>
      </c>
      <c r="K389" s="256">
        <v>0</v>
      </c>
      <c r="L389" s="256">
        <v>0</v>
      </c>
      <c r="M389" s="256">
        <v>5751.9</v>
      </c>
      <c r="N389" s="228">
        <v>43109</v>
      </c>
      <c r="O389" s="270">
        <v>43112</v>
      </c>
      <c r="P389" s="270">
        <v>43118</v>
      </c>
      <c r="Q389" s="270"/>
      <c r="R389" s="271">
        <v>43133</v>
      </c>
      <c r="S389" s="217" t="s">
        <v>907</v>
      </c>
      <c r="T389" s="257"/>
      <c r="U389" s="257"/>
      <c r="V389" s="258"/>
      <c r="W389" s="14"/>
    </row>
    <row r="390" spans="1:23" s="13" customFormat="1" ht="30" customHeight="1">
      <c r="A390" s="411" t="s">
        <v>1814</v>
      </c>
      <c r="B390" s="255" t="s">
        <v>703</v>
      </c>
      <c r="C390" s="255" t="s">
        <v>704</v>
      </c>
      <c r="D390" s="282" t="s">
        <v>353</v>
      </c>
      <c r="E390" s="256">
        <v>30061</v>
      </c>
      <c r="F390" s="219">
        <f t="shared" si="30"/>
        <v>30061</v>
      </c>
      <c r="G390" s="220">
        <f t="shared" si="31"/>
        <v>0.5</v>
      </c>
      <c r="H390" s="256">
        <v>12775.92</v>
      </c>
      <c r="I390" s="256">
        <v>2254.58</v>
      </c>
      <c r="J390" s="256">
        <v>0</v>
      </c>
      <c r="K390" s="256">
        <v>0</v>
      </c>
      <c r="L390" s="256">
        <v>0</v>
      </c>
      <c r="M390" s="256">
        <v>15030.5</v>
      </c>
      <c r="N390" s="228">
        <v>43109</v>
      </c>
      <c r="O390" s="270">
        <v>43112</v>
      </c>
      <c r="P390" s="270">
        <v>43118</v>
      </c>
      <c r="Q390" s="270"/>
      <c r="R390" s="271">
        <v>43133</v>
      </c>
      <c r="S390" s="217" t="s">
        <v>905</v>
      </c>
      <c r="T390" s="257"/>
      <c r="U390" s="257"/>
      <c r="V390" s="258"/>
      <c r="W390" s="14"/>
    </row>
    <row r="391" spans="1:23" s="13" customFormat="1" ht="30" customHeight="1">
      <c r="A391" s="411" t="s">
        <v>1814</v>
      </c>
      <c r="B391" s="255" t="s">
        <v>705</v>
      </c>
      <c r="C391" s="255" t="s">
        <v>706</v>
      </c>
      <c r="D391" s="282" t="s">
        <v>707</v>
      </c>
      <c r="E391" s="256">
        <v>17187.05</v>
      </c>
      <c r="F391" s="219">
        <f t="shared" si="30"/>
        <v>17188.050000000003</v>
      </c>
      <c r="G391" s="220">
        <f t="shared" si="31"/>
        <v>0.50002938087799365</v>
      </c>
      <c r="H391" s="256">
        <v>7305.5</v>
      </c>
      <c r="I391" s="256">
        <v>1289.03</v>
      </c>
      <c r="J391" s="256">
        <v>0</v>
      </c>
      <c r="K391" s="256">
        <v>0</v>
      </c>
      <c r="L391" s="256">
        <v>0</v>
      </c>
      <c r="M391" s="256">
        <v>8593.52</v>
      </c>
      <c r="N391" s="228">
        <v>43109</v>
      </c>
      <c r="O391" s="270">
        <v>43112</v>
      </c>
      <c r="P391" s="270">
        <v>43118</v>
      </c>
      <c r="Q391" s="270"/>
      <c r="R391" s="271">
        <v>43133</v>
      </c>
      <c r="S391" s="217" t="s">
        <v>897</v>
      </c>
      <c r="T391" s="257"/>
      <c r="U391" s="257"/>
      <c r="V391" s="258"/>
      <c r="W391" s="14"/>
    </row>
    <row r="392" spans="1:23" s="13" customFormat="1" ht="30" customHeight="1">
      <c r="A392" s="411" t="s">
        <v>1814</v>
      </c>
      <c r="B392" s="489" t="s">
        <v>708</v>
      </c>
      <c r="C392" s="255" t="s">
        <v>709</v>
      </c>
      <c r="D392" s="282" t="s">
        <v>79</v>
      </c>
      <c r="E392" s="256">
        <v>78146.5</v>
      </c>
      <c r="F392" s="219">
        <f t="shared" si="30"/>
        <v>22011</v>
      </c>
      <c r="G392" s="220">
        <f t="shared" si="31"/>
        <v>0.65</v>
      </c>
      <c r="H392" s="256">
        <v>12161.07</v>
      </c>
      <c r="I392" s="256">
        <v>2146.08</v>
      </c>
      <c r="J392" s="256">
        <v>0</v>
      </c>
      <c r="K392" s="256">
        <v>0</v>
      </c>
      <c r="L392" s="256">
        <v>0</v>
      </c>
      <c r="M392" s="256">
        <v>7703.85</v>
      </c>
      <c r="N392" s="228">
        <v>43109</v>
      </c>
      <c r="O392" s="270">
        <v>43112</v>
      </c>
      <c r="P392" s="270">
        <v>43118</v>
      </c>
      <c r="Q392" s="270"/>
      <c r="R392" s="271">
        <v>43133</v>
      </c>
      <c r="S392" s="217" t="s">
        <v>900</v>
      </c>
      <c r="T392" s="257"/>
      <c r="U392" s="257"/>
      <c r="V392" s="258"/>
      <c r="W392" s="14"/>
    </row>
    <row r="393" spans="1:23" s="13" customFormat="1" ht="30" customHeight="1">
      <c r="A393" s="411" t="s">
        <v>1814</v>
      </c>
      <c r="B393" s="255" t="s">
        <v>939</v>
      </c>
      <c r="C393" s="255" t="s">
        <v>940</v>
      </c>
      <c r="D393" s="282" t="s">
        <v>941</v>
      </c>
      <c r="E393" s="256">
        <v>1188</v>
      </c>
      <c r="F393" s="219">
        <f t="shared" si="30"/>
        <v>1188</v>
      </c>
      <c r="G393" s="220">
        <f t="shared" si="31"/>
        <v>0.65</v>
      </c>
      <c r="H393" s="256">
        <v>656.37</v>
      </c>
      <c r="I393" s="256">
        <v>0</v>
      </c>
      <c r="J393" s="256">
        <v>115.83</v>
      </c>
      <c r="K393" s="256"/>
      <c r="L393" s="256">
        <v>0</v>
      </c>
      <c r="M393" s="256">
        <v>415.8</v>
      </c>
      <c r="N393" s="228">
        <v>43137</v>
      </c>
      <c r="O393" s="270">
        <v>43152</v>
      </c>
      <c r="P393" s="270">
        <v>43167</v>
      </c>
      <c r="Q393" s="270"/>
      <c r="R393" s="271">
        <v>43195</v>
      </c>
      <c r="S393" s="217" t="s">
        <v>984</v>
      </c>
      <c r="T393" s="257"/>
      <c r="U393" s="257"/>
      <c r="V393" s="258"/>
      <c r="W393" s="14"/>
    </row>
    <row r="394" spans="1:23" s="13" customFormat="1" ht="30" customHeight="1">
      <c r="A394" s="411" t="s">
        <v>1814</v>
      </c>
      <c r="B394" s="255" t="s">
        <v>942</v>
      </c>
      <c r="C394" s="255" t="s">
        <v>943</v>
      </c>
      <c r="D394" s="282" t="s">
        <v>944</v>
      </c>
      <c r="E394" s="256">
        <v>57442.65</v>
      </c>
      <c r="F394" s="219">
        <f t="shared" si="30"/>
        <v>57442.65</v>
      </c>
      <c r="G394" s="220">
        <f t="shared" si="31"/>
        <v>0.50000008704333798</v>
      </c>
      <c r="H394" s="256">
        <v>24413.13</v>
      </c>
      <c r="I394" s="256">
        <v>0</v>
      </c>
      <c r="J394" s="256">
        <v>4308.2</v>
      </c>
      <c r="K394" s="256"/>
      <c r="L394" s="256">
        <v>0</v>
      </c>
      <c r="M394" s="256">
        <v>28721.32</v>
      </c>
      <c r="N394" s="228">
        <v>43137</v>
      </c>
      <c r="O394" s="270">
        <v>43152</v>
      </c>
      <c r="P394" s="270">
        <v>43167</v>
      </c>
      <c r="Q394" s="270"/>
      <c r="R394" s="271">
        <v>43195</v>
      </c>
      <c r="S394" s="217" t="s">
        <v>982</v>
      </c>
      <c r="T394" s="257"/>
      <c r="U394" s="257"/>
      <c r="V394" s="258"/>
      <c r="W394" s="14"/>
    </row>
    <row r="395" spans="1:23" s="13" customFormat="1" ht="30" customHeight="1">
      <c r="A395" s="411" t="s">
        <v>1814</v>
      </c>
      <c r="B395" s="255" t="s">
        <v>945</v>
      </c>
      <c r="C395" s="255" t="s">
        <v>946</v>
      </c>
      <c r="D395" s="282" t="s">
        <v>947</v>
      </c>
      <c r="E395" s="256">
        <v>28754</v>
      </c>
      <c r="F395" s="219">
        <f t="shared" si="30"/>
        <v>28754</v>
      </c>
      <c r="G395" s="220">
        <f t="shared" si="31"/>
        <v>0.5</v>
      </c>
      <c r="H395" s="256">
        <v>12220.45</v>
      </c>
      <c r="I395" s="256">
        <v>0</v>
      </c>
      <c r="J395" s="256">
        <v>2156.5500000000002</v>
      </c>
      <c r="K395" s="256"/>
      <c r="L395" s="256">
        <v>0</v>
      </c>
      <c r="M395" s="256">
        <v>14377</v>
      </c>
      <c r="N395" s="228">
        <v>43137</v>
      </c>
      <c r="O395" s="270">
        <v>43152</v>
      </c>
      <c r="P395" s="270">
        <v>43167</v>
      </c>
      <c r="Q395" s="270"/>
      <c r="R395" s="271">
        <v>43195</v>
      </c>
      <c r="S395" s="217" t="s">
        <v>983</v>
      </c>
      <c r="T395" s="257"/>
      <c r="U395" s="257"/>
      <c r="V395" s="258"/>
      <c r="W395" s="14"/>
    </row>
    <row r="396" spans="1:23" s="13" customFormat="1" ht="30" customHeight="1">
      <c r="A396" s="411" t="s">
        <v>1814</v>
      </c>
      <c r="B396" s="255" t="s">
        <v>948</v>
      </c>
      <c r="C396" s="255" t="s">
        <v>949</v>
      </c>
      <c r="D396" s="282" t="s">
        <v>950</v>
      </c>
      <c r="E396" s="256">
        <v>3498</v>
      </c>
      <c r="F396" s="219">
        <f t="shared" si="30"/>
        <v>3498</v>
      </c>
      <c r="G396" s="220">
        <f t="shared" si="31"/>
        <v>0.65000000000000013</v>
      </c>
      <c r="H396" s="256">
        <v>1932.64</v>
      </c>
      <c r="I396" s="256">
        <v>0</v>
      </c>
      <c r="J396" s="256">
        <v>341.06</v>
      </c>
      <c r="K396" s="256"/>
      <c r="L396" s="256">
        <v>0</v>
      </c>
      <c r="M396" s="256">
        <v>1224.3</v>
      </c>
      <c r="N396" s="228">
        <v>43137</v>
      </c>
      <c r="O396" s="270">
        <v>43152</v>
      </c>
      <c r="P396" s="270">
        <v>43167</v>
      </c>
      <c r="Q396" s="270"/>
      <c r="R396" s="271">
        <v>43195</v>
      </c>
      <c r="S396" s="217" t="s">
        <v>977</v>
      </c>
      <c r="T396" s="257"/>
      <c r="U396" s="257"/>
      <c r="V396" s="258"/>
      <c r="W396" s="14"/>
    </row>
    <row r="397" spans="1:23" s="13" customFormat="1" ht="30" customHeight="1">
      <c r="A397" s="411" t="s">
        <v>1814</v>
      </c>
      <c r="B397" s="255" t="s">
        <v>974</v>
      </c>
      <c r="C397" s="255" t="s">
        <v>951</v>
      </c>
      <c r="D397" s="282" t="s">
        <v>170</v>
      </c>
      <c r="E397" s="256">
        <v>23331</v>
      </c>
      <c r="F397" s="219">
        <f t="shared" si="30"/>
        <v>23331</v>
      </c>
      <c r="G397" s="220">
        <f t="shared" si="31"/>
        <v>0.65</v>
      </c>
      <c r="H397" s="256">
        <v>12890.37</v>
      </c>
      <c r="I397" s="256">
        <v>0</v>
      </c>
      <c r="J397" s="256">
        <v>2274.7800000000002</v>
      </c>
      <c r="K397" s="256"/>
      <c r="L397" s="256">
        <v>0</v>
      </c>
      <c r="M397" s="256">
        <v>8165.85</v>
      </c>
      <c r="N397" s="228">
        <v>43137</v>
      </c>
      <c r="O397" s="270">
        <v>43121</v>
      </c>
      <c r="P397" s="270">
        <v>43167</v>
      </c>
      <c r="Q397" s="270"/>
      <c r="R397" s="271">
        <v>43195</v>
      </c>
      <c r="S397" s="217" t="s">
        <v>975</v>
      </c>
      <c r="T397" s="257"/>
      <c r="U397" s="257"/>
      <c r="V397" s="258"/>
      <c r="W397" s="14"/>
    </row>
    <row r="398" spans="1:23" s="13" customFormat="1" ht="46.5" customHeight="1">
      <c r="A398" s="411" t="s">
        <v>1814</v>
      </c>
      <c r="B398" s="255" t="s">
        <v>988</v>
      </c>
      <c r="C398" s="255" t="s">
        <v>989</v>
      </c>
      <c r="D398" s="282" t="s">
        <v>990</v>
      </c>
      <c r="E398" s="256">
        <v>313625</v>
      </c>
      <c r="F398" s="219">
        <f t="shared" si="30"/>
        <v>213294</v>
      </c>
      <c r="G398" s="220">
        <f t="shared" si="31"/>
        <v>0.58106346170075107</v>
      </c>
      <c r="H398" s="256">
        <v>105346.74</v>
      </c>
      <c r="I398" s="256">
        <v>0</v>
      </c>
      <c r="J398" s="256">
        <v>18590.61</v>
      </c>
      <c r="K398" s="256"/>
      <c r="L398" s="256">
        <v>0</v>
      </c>
      <c r="M398" s="256">
        <v>89356.65</v>
      </c>
      <c r="N398" s="228">
        <v>43196</v>
      </c>
      <c r="O398" s="287">
        <v>43202</v>
      </c>
      <c r="P398" s="270">
        <v>43223</v>
      </c>
      <c r="Q398" s="270">
        <v>43256</v>
      </c>
      <c r="R398" s="271">
        <v>43279</v>
      </c>
      <c r="S398" s="217" t="s">
        <v>1353</v>
      </c>
      <c r="T398" s="257"/>
      <c r="U398" s="257"/>
      <c r="V398" s="258"/>
      <c r="W398" s="14"/>
    </row>
    <row r="399" spans="1:23" s="13" customFormat="1" ht="30" customHeight="1">
      <c r="A399" s="411" t="s">
        <v>1814</v>
      </c>
      <c r="B399" s="255" t="s">
        <v>1046</v>
      </c>
      <c r="C399" s="255" t="s">
        <v>1047</v>
      </c>
      <c r="D399" s="282" t="s">
        <v>1048</v>
      </c>
      <c r="E399" s="256"/>
      <c r="F399" s="219">
        <f t="shared" si="30"/>
        <v>93640.25</v>
      </c>
      <c r="G399" s="220">
        <f t="shared" si="31"/>
        <v>0.53610226371672443</v>
      </c>
      <c r="H399" s="256">
        <v>42670.63</v>
      </c>
      <c r="I399" s="256">
        <v>0</v>
      </c>
      <c r="J399" s="256">
        <v>7530.12</v>
      </c>
      <c r="K399" s="256"/>
      <c r="L399" s="256">
        <v>0</v>
      </c>
      <c r="M399" s="256">
        <v>43439.5</v>
      </c>
      <c r="N399" s="228">
        <v>43165</v>
      </c>
      <c r="O399" s="287">
        <v>43172</v>
      </c>
      <c r="P399" s="270">
        <v>43209</v>
      </c>
      <c r="Q399" s="270"/>
      <c r="R399" s="271">
        <v>43238</v>
      </c>
      <c r="S399" s="217" t="s">
        <v>1241</v>
      </c>
      <c r="T399" s="257"/>
      <c r="U399" s="257"/>
      <c r="V399" s="258"/>
      <c r="W399" s="14"/>
    </row>
    <row r="400" spans="1:23" s="25" customFormat="1" ht="30" customHeight="1">
      <c r="A400" s="577" t="s">
        <v>1815</v>
      </c>
      <c r="B400" s="489" t="s">
        <v>1049</v>
      </c>
      <c r="C400" s="255" t="s">
        <v>1050</v>
      </c>
      <c r="D400" s="255" t="s">
        <v>372</v>
      </c>
      <c r="E400" s="256"/>
      <c r="F400" s="219">
        <f t="shared" si="30"/>
        <v>61951.8</v>
      </c>
      <c r="G400" s="220">
        <f t="shared" si="31"/>
        <v>0.49999999999999994</v>
      </c>
      <c r="H400" s="256">
        <v>26329.51</v>
      </c>
      <c r="I400" s="256">
        <v>4646.3900000000003</v>
      </c>
      <c r="J400" s="256">
        <v>0</v>
      </c>
      <c r="K400" s="256"/>
      <c r="L400" s="256">
        <v>0</v>
      </c>
      <c r="M400" s="256">
        <v>30975.9</v>
      </c>
      <c r="N400" s="228">
        <v>43165</v>
      </c>
      <c r="O400" s="287">
        <v>43172</v>
      </c>
      <c r="P400" s="270">
        <v>43209</v>
      </c>
      <c r="Q400" s="270"/>
      <c r="R400" s="271">
        <v>43238</v>
      </c>
      <c r="S400" s="228" t="s">
        <v>1242</v>
      </c>
      <c r="T400" s="271"/>
      <c r="U400" s="576"/>
      <c r="V400" s="282"/>
      <c r="W400" s="229"/>
    </row>
    <row r="401" spans="1:23" s="13" customFormat="1" ht="30" customHeight="1">
      <c r="A401" s="411" t="s">
        <v>1815</v>
      </c>
      <c r="B401" s="255" t="s">
        <v>1051</v>
      </c>
      <c r="C401" s="255" t="s">
        <v>1052</v>
      </c>
      <c r="D401" s="255" t="s">
        <v>506</v>
      </c>
      <c r="E401" s="256"/>
      <c r="F401" s="219">
        <f t="shared" si="30"/>
        <v>63716.25</v>
      </c>
      <c r="G401" s="220">
        <f t="shared" si="31"/>
        <v>0.50000007847291705</v>
      </c>
      <c r="H401" s="256">
        <v>27079.41</v>
      </c>
      <c r="I401" s="256">
        <v>0</v>
      </c>
      <c r="J401" s="256">
        <v>4778.72</v>
      </c>
      <c r="K401" s="256"/>
      <c r="L401" s="256">
        <v>0</v>
      </c>
      <c r="M401" s="256">
        <v>31858.12</v>
      </c>
      <c r="N401" s="228">
        <v>43165</v>
      </c>
      <c r="O401" s="287">
        <v>43172</v>
      </c>
      <c r="P401" s="270">
        <v>43209</v>
      </c>
      <c r="Q401" s="270"/>
      <c r="R401" s="271">
        <v>43238</v>
      </c>
      <c r="S401" s="217" t="s">
        <v>1243</v>
      </c>
      <c r="T401" s="257"/>
      <c r="U401" s="257"/>
      <c r="V401" s="258"/>
      <c r="W401" s="14"/>
    </row>
    <row r="402" spans="1:23" s="13" customFormat="1" ht="30" customHeight="1">
      <c r="A402" s="411" t="s">
        <v>1815</v>
      </c>
      <c r="B402" s="255" t="s">
        <v>1226</v>
      </c>
      <c r="C402" s="255" t="s">
        <v>1227</v>
      </c>
      <c r="D402" s="255" t="s">
        <v>102</v>
      </c>
      <c r="E402" s="256">
        <v>24981</v>
      </c>
      <c r="F402" s="219">
        <f t="shared" si="30"/>
        <v>24981</v>
      </c>
      <c r="G402" s="220">
        <f t="shared" si="31"/>
        <v>0.65</v>
      </c>
      <c r="H402" s="256">
        <v>13802</v>
      </c>
      <c r="I402" s="256">
        <v>0</v>
      </c>
      <c r="J402" s="256">
        <v>2435.65</v>
      </c>
      <c r="K402" s="256"/>
      <c r="L402" s="256">
        <v>0</v>
      </c>
      <c r="M402" s="256">
        <v>8743.35</v>
      </c>
      <c r="N402" s="335">
        <v>43165</v>
      </c>
      <c r="O402" s="335">
        <v>43172</v>
      </c>
      <c r="P402" s="271">
        <v>43195</v>
      </c>
      <c r="Q402" s="282"/>
      <c r="R402" s="271">
        <v>43286</v>
      </c>
      <c r="S402" s="257" t="s">
        <v>1231</v>
      </c>
      <c r="T402" s="257"/>
      <c r="U402" s="257"/>
      <c r="V402" s="258"/>
      <c r="W402" s="14"/>
    </row>
    <row r="403" spans="1:23" s="13" customFormat="1" ht="30" customHeight="1">
      <c r="A403" s="411" t="s">
        <v>1815</v>
      </c>
      <c r="B403" s="255" t="s">
        <v>1106</v>
      </c>
      <c r="C403" s="255" t="s">
        <v>1107</v>
      </c>
      <c r="D403" s="255" t="s">
        <v>232</v>
      </c>
      <c r="E403" s="256">
        <v>39000</v>
      </c>
      <c r="F403" s="219">
        <f t="shared" si="30"/>
        <v>8415</v>
      </c>
      <c r="G403" s="220">
        <f t="shared" si="31"/>
        <v>0.65</v>
      </c>
      <c r="H403" s="256">
        <v>4649.28</v>
      </c>
      <c r="I403" s="256">
        <v>0</v>
      </c>
      <c r="J403" s="256">
        <v>820.47</v>
      </c>
      <c r="K403" s="256"/>
      <c r="L403" s="256">
        <v>0</v>
      </c>
      <c r="M403" s="256">
        <v>2945.25</v>
      </c>
      <c r="N403" s="293">
        <v>43223</v>
      </c>
      <c r="O403" s="287">
        <v>43235</v>
      </c>
      <c r="P403" s="270">
        <v>43258</v>
      </c>
      <c r="Q403" s="270"/>
      <c r="R403" s="271">
        <v>43271</v>
      </c>
      <c r="S403" s="217" t="s">
        <v>1335</v>
      </c>
      <c r="T403" s="257"/>
      <c r="U403" s="257"/>
      <c r="V403" s="258"/>
      <c r="W403" s="14"/>
    </row>
    <row r="404" spans="1:23" s="13" customFormat="1" ht="30" customHeight="1">
      <c r="A404" s="411" t="s">
        <v>1815</v>
      </c>
      <c r="B404" s="255" t="s">
        <v>1108</v>
      </c>
      <c r="C404" s="255" t="s">
        <v>1109</v>
      </c>
      <c r="D404" s="255" t="s">
        <v>282</v>
      </c>
      <c r="E404" s="256">
        <v>94179</v>
      </c>
      <c r="F404" s="219">
        <f t="shared" si="30"/>
        <v>30723</v>
      </c>
      <c r="G404" s="220">
        <f t="shared" si="31"/>
        <v>0.65</v>
      </c>
      <c r="H404" s="256">
        <v>16974.45</v>
      </c>
      <c r="I404" s="256">
        <v>0</v>
      </c>
      <c r="J404" s="256">
        <v>2995.5</v>
      </c>
      <c r="K404" s="256"/>
      <c r="L404" s="256">
        <v>0</v>
      </c>
      <c r="M404" s="256">
        <v>10753.05</v>
      </c>
      <c r="N404" s="293">
        <v>43223</v>
      </c>
      <c r="O404" s="287">
        <v>43235</v>
      </c>
      <c r="P404" s="270">
        <v>43258</v>
      </c>
      <c r="Q404" s="270"/>
      <c r="R404" s="271">
        <v>43271</v>
      </c>
      <c r="S404" s="217" t="s">
        <v>1338</v>
      </c>
      <c r="T404" s="257"/>
      <c r="U404" s="257"/>
      <c r="V404" s="258"/>
      <c r="W404" s="14"/>
    </row>
    <row r="405" spans="1:23" s="13" customFormat="1" ht="30" customHeight="1">
      <c r="A405" s="411" t="s">
        <v>1815</v>
      </c>
      <c r="B405" s="255" t="s">
        <v>1110</v>
      </c>
      <c r="C405" s="255" t="s">
        <v>1111</v>
      </c>
      <c r="D405" s="255" t="s">
        <v>1112</v>
      </c>
      <c r="E405" s="256">
        <v>83618.600000000006</v>
      </c>
      <c r="F405" s="219">
        <f t="shared" si="30"/>
        <v>61845.999999999993</v>
      </c>
      <c r="G405" s="220">
        <f t="shared" si="31"/>
        <v>0.67092293761924782</v>
      </c>
      <c r="H405" s="256">
        <v>35269.81</v>
      </c>
      <c r="I405" s="256">
        <v>6224.09</v>
      </c>
      <c r="J405" s="256">
        <v>0</v>
      </c>
      <c r="K405" s="256"/>
      <c r="L405" s="256">
        <v>0</v>
      </c>
      <c r="M405" s="256">
        <v>20352.099999999999</v>
      </c>
      <c r="N405" s="293">
        <v>43223</v>
      </c>
      <c r="O405" s="287">
        <v>43235</v>
      </c>
      <c r="P405" s="270">
        <v>43258</v>
      </c>
      <c r="Q405" s="270"/>
      <c r="R405" s="271">
        <v>43271</v>
      </c>
      <c r="S405" s="217" t="s">
        <v>1337</v>
      </c>
      <c r="T405" s="257"/>
      <c r="U405" s="257"/>
      <c r="V405" s="258"/>
      <c r="W405" s="14"/>
    </row>
    <row r="406" spans="1:23" s="13" customFormat="1" ht="30" customHeight="1">
      <c r="A406" s="411" t="s">
        <v>1815</v>
      </c>
      <c r="B406" s="255" t="s">
        <v>1113</v>
      </c>
      <c r="C406" s="255" t="s">
        <v>1114</v>
      </c>
      <c r="D406" s="255" t="s">
        <v>522</v>
      </c>
      <c r="E406" s="256">
        <v>241548.4</v>
      </c>
      <c r="F406" s="219">
        <f t="shared" si="30"/>
        <v>89732.09</v>
      </c>
      <c r="G406" s="220">
        <f t="shared" si="31"/>
        <v>0.13043483106210946</v>
      </c>
      <c r="H406" s="256">
        <v>11704.19</v>
      </c>
      <c r="I406" s="256">
        <v>0</v>
      </c>
      <c r="J406" s="256">
        <v>0</v>
      </c>
      <c r="K406" s="256"/>
      <c r="L406" s="256">
        <v>0</v>
      </c>
      <c r="M406" s="256">
        <v>78027.899999999994</v>
      </c>
      <c r="N406" s="293">
        <v>43223</v>
      </c>
      <c r="O406" s="287">
        <v>43235</v>
      </c>
      <c r="P406" s="270">
        <v>43258</v>
      </c>
      <c r="Q406" s="270">
        <v>43294</v>
      </c>
      <c r="R406" s="271">
        <v>43314</v>
      </c>
      <c r="S406" s="217" t="s">
        <v>1363</v>
      </c>
      <c r="T406" s="257"/>
      <c r="U406" s="257"/>
      <c r="V406" s="258"/>
      <c r="W406" s="14"/>
    </row>
    <row r="407" spans="1:23" s="13" customFormat="1" ht="30" customHeight="1">
      <c r="A407" s="411" t="s">
        <v>1815</v>
      </c>
      <c r="B407" s="255" t="s">
        <v>1115</v>
      </c>
      <c r="C407" s="255" t="s">
        <v>1116</v>
      </c>
      <c r="D407" s="255" t="s">
        <v>1105</v>
      </c>
      <c r="E407" s="256">
        <v>268464.64000000001</v>
      </c>
      <c r="F407" s="219">
        <f t="shared" si="30"/>
        <v>152938</v>
      </c>
      <c r="G407" s="220">
        <f t="shared" si="31"/>
        <v>0.63855745465482749</v>
      </c>
      <c r="H407" s="256">
        <v>82260.740000000005</v>
      </c>
      <c r="I407" s="256">
        <v>15398.96</v>
      </c>
      <c r="J407" s="256">
        <v>0</v>
      </c>
      <c r="K407" s="256"/>
      <c r="L407" s="256">
        <v>0</v>
      </c>
      <c r="M407" s="256">
        <v>55278.3</v>
      </c>
      <c r="N407" s="293">
        <v>43223</v>
      </c>
      <c r="O407" s="287">
        <v>43235</v>
      </c>
      <c r="P407" s="270">
        <v>43258</v>
      </c>
      <c r="Q407" s="270">
        <v>43294</v>
      </c>
      <c r="R407" s="271">
        <v>43314</v>
      </c>
      <c r="S407" s="217" t="s">
        <v>1314</v>
      </c>
      <c r="T407" s="257"/>
      <c r="U407" s="257"/>
      <c r="V407" s="258"/>
      <c r="W407" s="14"/>
    </row>
    <row r="408" spans="1:23" s="13" customFormat="1" ht="30" customHeight="1">
      <c r="A408" s="411" t="s">
        <v>1815</v>
      </c>
      <c r="B408" s="489" t="s">
        <v>1117</v>
      </c>
      <c r="C408" s="255" t="s">
        <v>1118</v>
      </c>
      <c r="D408" s="255" t="s">
        <v>1119</v>
      </c>
      <c r="E408" s="256">
        <v>137293.95000000001</v>
      </c>
      <c r="F408" s="219">
        <f t="shared" si="30"/>
        <v>68617.5</v>
      </c>
      <c r="G408" s="220">
        <f t="shared" si="31"/>
        <v>0.5</v>
      </c>
      <c r="H408" s="256">
        <v>29162.43</v>
      </c>
      <c r="I408" s="256">
        <v>0</v>
      </c>
      <c r="J408" s="256">
        <v>5146.32</v>
      </c>
      <c r="K408" s="256"/>
      <c r="L408" s="256">
        <v>0</v>
      </c>
      <c r="M408" s="256">
        <v>34308.75</v>
      </c>
      <c r="N408" s="293">
        <v>43223</v>
      </c>
      <c r="O408" s="287">
        <v>43235</v>
      </c>
      <c r="P408" s="270">
        <v>43258</v>
      </c>
      <c r="Q408" s="270"/>
      <c r="R408" s="271">
        <v>43271</v>
      </c>
      <c r="S408" s="217" t="s">
        <v>1342</v>
      </c>
      <c r="T408" s="257"/>
      <c r="U408" s="257"/>
      <c r="V408" s="258"/>
      <c r="W408" s="14"/>
    </row>
    <row r="409" spans="1:23" s="25" customFormat="1" ht="30" customHeight="1">
      <c r="A409" s="411" t="s">
        <v>1815</v>
      </c>
      <c r="B409" s="323" t="s">
        <v>1257</v>
      </c>
      <c r="C409" s="323" t="s">
        <v>1258</v>
      </c>
      <c r="D409" s="323" t="s">
        <v>57</v>
      </c>
      <c r="E409" s="256">
        <v>95849</v>
      </c>
      <c r="F409" s="219">
        <f>SUM(H409:M409)</f>
        <v>42867</v>
      </c>
      <c r="G409" s="220">
        <f t="shared" si="31"/>
        <v>0.65</v>
      </c>
      <c r="H409" s="289">
        <v>23684.01</v>
      </c>
      <c r="I409" s="289">
        <v>4179.54</v>
      </c>
      <c r="J409" s="289">
        <v>0</v>
      </c>
      <c r="K409" s="256"/>
      <c r="L409" s="289">
        <v>0</v>
      </c>
      <c r="M409" s="289">
        <v>15003.45</v>
      </c>
      <c r="N409" s="271">
        <v>43284</v>
      </c>
      <c r="O409" s="270">
        <v>43287</v>
      </c>
      <c r="P409" s="266">
        <v>43300</v>
      </c>
      <c r="Q409" s="266"/>
      <c r="R409" s="330">
        <v>43679</v>
      </c>
      <c r="S409" s="330" t="s">
        <v>1614</v>
      </c>
      <c r="T409" s="330"/>
      <c r="U409" s="330"/>
      <c r="V409" s="282"/>
      <c r="W409" s="229"/>
    </row>
    <row r="410" spans="1:23" s="25" customFormat="1" ht="30" customHeight="1">
      <c r="A410" s="411" t="s">
        <v>1815</v>
      </c>
      <c r="B410" s="323" t="s">
        <v>1254</v>
      </c>
      <c r="C410" s="323" t="s">
        <v>1255</v>
      </c>
      <c r="D410" s="323" t="s">
        <v>1256</v>
      </c>
      <c r="E410" s="256">
        <v>194241</v>
      </c>
      <c r="F410" s="219">
        <f>SUM(H410:M410)</f>
        <v>82731</v>
      </c>
      <c r="G410" s="220">
        <f t="shared" si="31"/>
        <v>0.65</v>
      </c>
      <c r="H410" s="289">
        <v>45708.87</v>
      </c>
      <c r="I410" s="289">
        <v>8066.28</v>
      </c>
      <c r="J410" s="289">
        <v>0</v>
      </c>
      <c r="K410" s="256"/>
      <c r="L410" s="289">
        <v>0</v>
      </c>
      <c r="M410" s="289">
        <v>28955.85</v>
      </c>
      <c r="N410" s="271">
        <v>43284</v>
      </c>
      <c r="O410" s="270">
        <v>43287</v>
      </c>
      <c r="P410" s="266">
        <v>43300</v>
      </c>
      <c r="Q410" s="266">
        <v>43364</v>
      </c>
      <c r="R410" s="330">
        <v>43399</v>
      </c>
      <c r="S410" s="330" t="s">
        <v>1664</v>
      </c>
      <c r="T410" s="330"/>
      <c r="U410" s="330"/>
      <c r="V410" s="282"/>
      <c r="W410" s="229"/>
    </row>
    <row r="411" spans="1:23" s="25" customFormat="1" ht="30" customHeight="1">
      <c r="A411" s="502" t="s">
        <v>1815</v>
      </c>
      <c r="B411" s="593"/>
      <c r="C411" s="563" t="s">
        <v>1050</v>
      </c>
      <c r="D411" s="563" t="s">
        <v>372</v>
      </c>
      <c r="E411" s="654">
        <f>SUM(E379:E410)</f>
        <v>1976927.84</v>
      </c>
      <c r="F411" s="655">
        <f>H411++I411+J411+K411+L411+M411</f>
        <v>-61951.8</v>
      </c>
      <c r="G411" s="656">
        <v>0.5</v>
      </c>
      <c r="H411" s="654">
        <v>-26329.51</v>
      </c>
      <c r="I411" s="654">
        <v>-4646.3900000000003</v>
      </c>
      <c r="J411" s="654">
        <v>0</v>
      </c>
      <c r="K411" s="654"/>
      <c r="L411" s="654">
        <v>0</v>
      </c>
      <c r="M411" s="654">
        <v>-30975.9</v>
      </c>
      <c r="N411" s="657">
        <v>43402</v>
      </c>
      <c r="O411" s="658">
        <v>43417</v>
      </c>
      <c r="P411" s="636">
        <v>43426</v>
      </c>
      <c r="Q411" s="654"/>
      <c r="R411" s="659" t="s">
        <v>1718</v>
      </c>
      <c r="S411" s="590" t="s">
        <v>1798</v>
      </c>
      <c r="T411" s="437"/>
      <c r="U411" s="437" t="s">
        <v>1804</v>
      </c>
      <c r="V411" s="151"/>
      <c r="W411" s="229"/>
    </row>
    <row r="412" spans="1:23" s="485" customFormat="1" ht="30" customHeight="1">
      <c r="A412" s="963" t="s">
        <v>1805</v>
      </c>
      <c r="B412" s="963"/>
      <c r="C412" s="963"/>
      <c r="D412" s="963"/>
      <c r="E412" s="320">
        <f>SUM(E379:E410)</f>
        <v>1976927.84</v>
      </c>
      <c r="F412" s="320">
        <f>SUM(F379:F411)</f>
        <v>1348306.84</v>
      </c>
      <c r="G412" s="321">
        <f>(H412+I412+J412+K412+L412)/F412</f>
        <v>0.55633506242540476</v>
      </c>
      <c r="H412" s="320">
        <f t="shared" ref="H412:M412" si="32">SUM(H379:H411)</f>
        <v>638503.92000000016</v>
      </c>
      <c r="I412" s="320">
        <f t="shared" si="32"/>
        <v>60112.639999999999</v>
      </c>
      <c r="J412" s="232">
        <f t="shared" si="32"/>
        <v>51493.810000000005</v>
      </c>
      <c r="K412" s="230">
        <f t="shared" si="32"/>
        <v>0</v>
      </c>
      <c r="L412" s="232">
        <f t="shared" si="32"/>
        <v>0</v>
      </c>
      <c r="M412" s="232">
        <f t="shared" si="32"/>
        <v>598196.46999999986</v>
      </c>
      <c r="N412" s="547"/>
      <c r="O412" s="547">
        <f>COUNTA(B379:B410)</f>
        <v>32</v>
      </c>
      <c r="P412" s="548"/>
      <c r="Q412" s="548"/>
      <c r="R412" s="548"/>
      <c r="S412" s="539"/>
      <c r="T412" s="538"/>
      <c r="U412" s="538"/>
      <c r="V412" s="484"/>
    </row>
    <row r="413" spans="1:23" s="235" customFormat="1" ht="30" customHeight="1">
      <c r="A413" s="432" t="s">
        <v>1816</v>
      </c>
      <c r="B413" s="489" t="s">
        <v>1411</v>
      </c>
      <c r="C413" s="489" t="s">
        <v>1412</v>
      </c>
      <c r="D413" s="489" t="s">
        <v>1413</v>
      </c>
      <c r="E413" s="646">
        <v>6208.25</v>
      </c>
      <c r="F413" s="644">
        <f>H413+I413+J413+K413+L413+M413</f>
        <v>6208.25</v>
      </c>
      <c r="G413" s="653">
        <f>(H413+I413+J413+K413+L413)/F413</f>
        <v>0.50000080537993796</v>
      </c>
      <c r="H413" s="646">
        <v>2638.51</v>
      </c>
      <c r="I413" s="646">
        <v>465.62</v>
      </c>
      <c r="J413" s="646">
        <v>0</v>
      </c>
      <c r="K413" s="277">
        <v>0</v>
      </c>
      <c r="L413" s="646">
        <v>0</v>
      </c>
      <c r="M413" s="646">
        <v>3104.12</v>
      </c>
      <c r="N413" s="270">
        <v>43312</v>
      </c>
      <c r="O413" s="270">
        <v>43318</v>
      </c>
      <c r="P413" s="647">
        <v>43321</v>
      </c>
      <c r="Q413" s="416"/>
      <c r="R413" s="647">
        <v>43334</v>
      </c>
      <c r="S413" s="434" t="s">
        <v>1620</v>
      </c>
      <c r="T413" s="416"/>
      <c r="U413" s="416"/>
      <c r="V413" s="255"/>
    </row>
    <row r="414" spans="1:23" s="25" customFormat="1" ht="30" customHeight="1">
      <c r="A414" s="432" t="s">
        <v>1816</v>
      </c>
      <c r="B414" s="255" t="s">
        <v>1376</v>
      </c>
      <c r="C414" s="255" t="s">
        <v>1377</v>
      </c>
      <c r="D414" s="255" t="s">
        <v>1378</v>
      </c>
      <c r="E414" s="256">
        <v>55547.5</v>
      </c>
      <c r="F414" s="219">
        <f>SUM(H414:M414)</f>
        <v>55547.5</v>
      </c>
      <c r="G414" s="220">
        <f>(H414+I414+J414+K414)/F414</f>
        <v>0.5</v>
      </c>
      <c r="H414" s="256">
        <v>23607.68</v>
      </c>
      <c r="I414" s="256">
        <v>4166.07</v>
      </c>
      <c r="J414" s="256">
        <v>0</v>
      </c>
      <c r="K414" s="256"/>
      <c r="L414" s="256">
        <v>0</v>
      </c>
      <c r="M414" s="256">
        <v>27773.75</v>
      </c>
      <c r="N414" s="271">
        <v>43312</v>
      </c>
      <c r="O414" s="270">
        <v>43318</v>
      </c>
      <c r="P414" s="270">
        <v>43321</v>
      </c>
      <c r="Q414" s="270"/>
      <c r="R414" s="271">
        <v>43334</v>
      </c>
      <c r="S414" s="228" t="s">
        <v>1621</v>
      </c>
      <c r="T414" s="271"/>
      <c r="U414" s="271"/>
      <c r="V414" s="282"/>
      <c r="W414" s="229"/>
    </row>
    <row r="415" spans="1:23" s="25" customFormat="1" ht="30" customHeight="1">
      <c r="A415" s="432" t="s">
        <v>1816</v>
      </c>
      <c r="B415" s="255" t="s">
        <v>1379</v>
      </c>
      <c r="C415" s="255" t="s">
        <v>1380</v>
      </c>
      <c r="D415" s="255" t="s">
        <v>932</v>
      </c>
      <c r="E415" s="256">
        <v>72995.95</v>
      </c>
      <c r="F415" s="219">
        <f>SUM(H415:M415)</f>
        <v>72995.95</v>
      </c>
      <c r="G415" s="220">
        <f>(H415+I415+J415+K415)/F415</f>
        <v>0.50000006849695078</v>
      </c>
      <c r="H415" s="256">
        <v>31023.279999999999</v>
      </c>
      <c r="I415" s="256">
        <v>5474.7</v>
      </c>
      <c r="J415" s="256">
        <v>0</v>
      </c>
      <c r="K415" s="256"/>
      <c r="L415" s="256">
        <v>0</v>
      </c>
      <c r="M415" s="256">
        <v>36497.97</v>
      </c>
      <c r="N415" s="293">
        <v>43312</v>
      </c>
      <c r="O415" s="287">
        <v>43318</v>
      </c>
      <c r="P415" s="270">
        <v>43321</v>
      </c>
      <c r="Q415" s="270"/>
      <c r="R415" s="271">
        <v>43334</v>
      </c>
      <c r="S415" s="228" t="s">
        <v>1622</v>
      </c>
      <c r="T415" s="271"/>
      <c r="U415" s="271"/>
      <c r="V415" s="282"/>
      <c r="W415" s="229"/>
    </row>
    <row r="416" spans="1:23" s="25" customFormat="1" ht="30" customHeight="1">
      <c r="A416" s="432" t="s">
        <v>1816</v>
      </c>
      <c r="B416" s="255" t="s">
        <v>1381</v>
      </c>
      <c r="C416" s="255" t="s">
        <v>1383</v>
      </c>
      <c r="D416" s="255" t="s">
        <v>586</v>
      </c>
      <c r="E416" s="256">
        <v>102338.1</v>
      </c>
      <c r="F416" s="219">
        <f>SUM(H416:M416)</f>
        <v>86719.45</v>
      </c>
      <c r="G416" s="220">
        <f>(H416+I416+J416+K416)/F416</f>
        <v>0.50000005765719224</v>
      </c>
      <c r="H416" s="256">
        <v>36855.769999999997</v>
      </c>
      <c r="I416" s="256">
        <v>6503.96</v>
      </c>
      <c r="J416" s="256">
        <v>0</v>
      </c>
      <c r="K416" s="256"/>
      <c r="L416" s="256">
        <v>0</v>
      </c>
      <c r="M416" s="256">
        <v>43359.72</v>
      </c>
      <c r="N416" s="293">
        <v>43312</v>
      </c>
      <c r="O416" s="287">
        <v>43318</v>
      </c>
      <c r="P416" s="270">
        <v>43321</v>
      </c>
      <c r="Q416" s="270"/>
      <c r="R416" s="271">
        <v>43334</v>
      </c>
      <c r="S416" s="228" t="s">
        <v>1623</v>
      </c>
      <c r="T416" s="271"/>
      <c r="U416" s="271"/>
      <c r="V416" s="282"/>
      <c r="W416" s="229"/>
    </row>
    <row r="417" spans="1:23" s="25" customFormat="1" ht="30" customHeight="1">
      <c r="A417" s="432" t="s">
        <v>1816</v>
      </c>
      <c r="B417" s="255" t="s">
        <v>1382</v>
      </c>
      <c r="C417" s="255" t="s">
        <v>1384</v>
      </c>
      <c r="D417" s="255" t="s">
        <v>1385</v>
      </c>
      <c r="E417" s="256">
        <v>94251.86</v>
      </c>
      <c r="F417" s="219">
        <f>SUM(H417:M417)</f>
        <v>93842.6</v>
      </c>
      <c r="G417" s="220">
        <f>(H417+I417+J417+K417)/F417</f>
        <v>0.49999999999999994</v>
      </c>
      <c r="H417" s="256">
        <v>39883.1</v>
      </c>
      <c r="I417" s="256">
        <v>0</v>
      </c>
      <c r="J417" s="256">
        <v>7038.2</v>
      </c>
      <c r="K417" s="256"/>
      <c r="L417" s="256">
        <v>0</v>
      </c>
      <c r="M417" s="256">
        <v>46921.3</v>
      </c>
      <c r="N417" s="293">
        <v>43312</v>
      </c>
      <c r="O417" s="287">
        <v>43318</v>
      </c>
      <c r="P417" s="270">
        <v>43321</v>
      </c>
      <c r="Q417" s="270"/>
      <c r="R417" s="271">
        <v>43334</v>
      </c>
      <c r="S417" s="228" t="s">
        <v>1624</v>
      </c>
      <c r="T417" s="271"/>
      <c r="U417" s="271"/>
      <c r="V417" s="282"/>
      <c r="W417" s="229"/>
    </row>
    <row r="418" spans="1:23" s="25" customFormat="1" ht="30" customHeight="1">
      <c r="A418" s="432" t="s">
        <v>1816</v>
      </c>
      <c r="B418" s="255" t="s">
        <v>1386</v>
      </c>
      <c r="C418" s="255" t="s">
        <v>1387</v>
      </c>
      <c r="D418" s="255" t="s">
        <v>947</v>
      </c>
      <c r="E418" s="256">
        <v>3790</v>
      </c>
      <c r="F418" s="219">
        <f>SUM(H418:M418)</f>
        <v>3790.3</v>
      </c>
      <c r="G418" s="220">
        <f>(H418+I418+J418+K418)/F418</f>
        <v>0.49999999999999994</v>
      </c>
      <c r="H418" s="256">
        <v>1610.87</v>
      </c>
      <c r="I418" s="256">
        <v>284.27999999999997</v>
      </c>
      <c r="J418" s="256">
        <v>0</v>
      </c>
      <c r="K418" s="256"/>
      <c r="L418" s="256">
        <v>0</v>
      </c>
      <c r="M418" s="256">
        <v>1895.15</v>
      </c>
      <c r="N418" s="293">
        <v>43312</v>
      </c>
      <c r="O418" s="287">
        <v>43318</v>
      </c>
      <c r="P418" s="270">
        <v>43321</v>
      </c>
      <c r="Q418" s="270"/>
      <c r="R418" s="271">
        <v>43334</v>
      </c>
      <c r="S418" s="228" t="s">
        <v>1625</v>
      </c>
      <c r="T418" s="271"/>
      <c r="U418" s="271"/>
      <c r="V418" s="282"/>
      <c r="W418" s="229"/>
    </row>
    <row r="419" spans="1:23" s="25" customFormat="1" ht="30" customHeight="1">
      <c r="A419" s="432" t="s">
        <v>1816</v>
      </c>
      <c r="B419" s="295" t="s">
        <v>1444</v>
      </c>
      <c r="C419" s="255" t="s">
        <v>1445</v>
      </c>
      <c r="D419" s="255" t="s">
        <v>1446</v>
      </c>
      <c r="E419" s="213">
        <v>24375.55</v>
      </c>
      <c r="F419" s="644">
        <v>24375.550000000003</v>
      </c>
      <c r="G419" s="645">
        <v>0.50000020512357668</v>
      </c>
      <c r="H419" s="646">
        <v>10359.61</v>
      </c>
      <c r="I419" s="646">
        <v>1828.17</v>
      </c>
      <c r="J419" s="646">
        <v>0</v>
      </c>
      <c r="K419" s="256">
        <v>0</v>
      </c>
      <c r="L419" s="646">
        <v>0</v>
      </c>
      <c r="M419" s="646">
        <v>12187.77</v>
      </c>
      <c r="N419" s="228">
        <v>43342</v>
      </c>
      <c r="O419" s="251">
        <v>43346</v>
      </c>
      <c r="P419" s="251">
        <v>43360</v>
      </c>
      <c r="Q419" s="151"/>
      <c r="R419" s="647">
        <v>43384</v>
      </c>
      <c r="S419" s="434" t="s">
        <v>1601</v>
      </c>
      <c r="T419" s="434"/>
      <c r="U419" s="434"/>
      <c r="V419" s="282"/>
      <c r="W419" s="229"/>
    </row>
    <row r="420" spans="1:23" s="25" customFormat="1" ht="30" customHeight="1">
      <c r="A420" s="432" t="s">
        <v>1816</v>
      </c>
      <c r="B420" s="295" t="s">
        <v>1447</v>
      </c>
      <c r="C420" s="255" t="s">
        <v>1448</v>
      </c>
      <c r="D420" s="255" t="s">
        <v>248</v>
      </c>
      <c r="E420" s="213">
        <v>40059.550000000003</v>
      </c>
      <c r="F420" s="644">
        <v>40059.550000000003</v>
      </c>
      <c r="G420" s="645">
        <v>0.50000012481418288</v>
      </c>
      <c r="H420" s="646">
        <v>17025.310000000001</v>
      </c>
      <c r="I420" s="646">
        <v>3004.47</v>
      </c>
      <c r="J420" s="646">
        <v>0</v>
      </c>
      <c r="K420" s="256">
        <v>0</v>
      </c>
      <c r="L420" s="646">
        <v>0</v>
      </c>
      <c r="M420" s="646">
        <v>20029.77</v>
      </c>
      <c r="N420" s="228">
        <v>43342</v>
      </c>
      <c r="O420" s="251">
        <v>43346</v>
      </c>
      <c r="P420" s="251">
        <v>43360</v>
      </c>
      <c r="Q420" s="151"/>
      <c r="R420" s="647">
        <v>43384</v>
      </c>
      <c r="S420" s="434" t="s">
        <v>1605</v>
      </c>
      <c r="T420" s="434"/>
      <c r="U420" s="434"/>
      <c r="V420" s="282"/>
      <c r="W420" s="229"/>
    </row>
    <row r="421" spans="1:23" s="25" customFormat="1" ht="30" customHeight="1">
      <c r="A421" s="432" t="s">
        <v>1816</v>
      </c>
      <c r="B421" s="295" t="s">
        <v>1449</v>
      </c>
      <c r="C421" s="255" t="s">
        <v>1450</v>
      </c>
      <c r="D421" s="255" t="s">
        <v>229</v>
      </c>
      <c r="E421" s="213">
        <v>6535</v>
      </c>
      <c r="F421" s="644">
        <v>6535</v>
      </c>
      <c r="G421" s="645">
        <v>0.5</v>
      </c>
      <c r="H421" s="646">
        <v>2777.37</v>
      </c>
      <c r="I421" s="646">
        <v>490.13</v>
      </c>
      <c r="J421" s="646">
        <v>0</v>
      </c>
      <c r="K421" s="256">
        <v>0</v>
      </c>
      <c r="L421" s="646">
        <v>0</v>
      </c>
      <c r="M421" s="646">
        <v>3267.5</v>
      </c>
      <c r="N421" s="228">
        <v>43342</v>
      </c>
      <c r="O421" s="251">
        <v>43346</v>
      </c>
      <c r="P421" s="251">
        <v>43360</v>
      </c>
      <c r="Q421" s="151"/>
      <c r="R421" s="647">
        <v>43384</v>
      </c>
      <c r="S421" s="434" t="s">
        <v>1606</v>
      </c>
      <c r="T421" s="434"/>
      <c r="U421" s="434"/>
      <c r="V421" s="282"/>
      <c r="W421" s="229"/>
    </row>
    <row r="422" spans="1:23" s="25" customFormat="1" ht="30" customHeight="1">
      <c r="A422" s="432" t="s">
        <v>1816</v>
      </c>
      <c r="B422" s="295" t="s">
        <v>1451</v>
      </c>
      <c r="C422" s="255" t="s">
        <v>1452</v>
      </c>
      <c r="D422" s="255" t="s">
        <v>557</v>
      </c>
      <c r="E422" s="213">
        <v>30387.75</v>
      </c>
      <c r="F422" s="644">
        <v>30387.75</v>
      </c>
      <c r="G422" s="645">
        <v>0.50000016453998741</v>
      </c>
      <c r="H422" s="646">
        <v>12914.79</v>
      </c>
      <c r="I422" s="646">
        <v>2279.09</v>
      </c>
      <c r="J422" s="646">
        <v>0</v>
      </c>
      <c r="K422" s="256">
        <v>0</v>
      </c>
      <c r="L422" s="646">
        <v>0</v>
      </c>
      <c r="M422" s="646">
        <v>15193.87</v>
      </c>
      <c r="N422" s="228">
        <v>43342</v>
      </c>
      <c r="O422" s="251">
        <v>43346</v>
      </c>
      <c r="P422" s="251">
        <v>43360</v>
      </c>
      <c r="Q422" s="151"/>
      <c r="R422" s="647">
        <v>43384</v>
      </c>
      <c r="S422" s="434" t="s">
        <v>1604</v>
      </c>
      <c r="T422" s="434"/>
      <c r="U422" s="434"/>
      <c r="V422" s="282"/>
      <c r="W422" s="229"/>
    </row>
    <row r="423" spans="1:23" s="25" customFormat="1" ht="30" customHeight="1">
      <c r="A423" s="432" t="s">
        <v>1816</v>
      </c>
      <c r="B423" s="295" t="s">
        <v>1453</v>
      </c>
      <c r="C423" s="255" t="s">
        <v>1454</v>
      </c>
      <c r="D423" s="255" t="s">
        <v>152</v>
      </c>
      <c r="E423" s="213">
        <v>80993.59</v>
      </c>
      <c r="F423" s="644">
        <v>80641.899999999994</v>
      </c>
      <c r="G423" s="645">
        <v>0.50000000000000011</v>
      </c>
      <c r="H423" s="646">
        <v>34272.800000000003</v>
      </c>
      <c r="I423" s="646">
        <v>6048.15</v>
      </c>
      <c r="J423" s="646">
        <v>0</v>
      </c>
      <c r="K423" s="256">
        <v>0</v>
      </c>
      <c r="L423" s="646">
        <v>0</v>
      </c>
      <c r="M423" s="646">
        <v>40320.949999999997</v>
      </c>
      <c r="N423" s="228">
        <v>43342</v>
      </c>
      <c r="O423" s="251">
        <v>43346</v>
      </c>
      <c r="P423" s="251">
        <v>43360</v>
      </c>
      <c r="Q423" s="151"/>
      <c r="R423" s="647">
        <v>43384</v>
      </c>
      <c r="S423" s="434" t="s">
        <v>1607</v>
      </c>
      <c r="T423" s="434"/>
      <c r="U423" s="434"/>
      <c r="V423" s="282"/>
      <c r="W423" s="229"/>
    </row>
    <row r="424" spans="1:23" s="25" customFormat="1" ht="30" customHeight="1">
      <c r="A424" s="432" t="s">
        <v>1816</v>
      </c>
      <c r="B424" s="295" t="s">
        <v>1455</v>
      </c>
      <c r="C424" s="255" t="s">
        <v>1456</v>
      </c>
      <c r="D424" s="255" t="s">
        <v>1457</v>
      </c>
      <c r="E424" s="213">
        <v>13723.5</v>
      </c>
      <c r="F424" s="644">
        <v>13723.5</v>
      </c>
      <c r="G424" s="645">
        <v>0.5</v>
      </c>
      <c r="H424" s="646">
        <v>5832.48</v>
      </c>
      <c r="I424" s="646">
        <v>1029.27</v>
      </c>
      <c r="J424" s="646">
        <v>0</v>
      </c>
      <c r="K424" s="256">
        <v>0</v>
      </c>
      <c r="L424" s="646">
        <v>0</v>
      </c>
      <c r="M424" s="646">
        <v>6861.75</v>
      </c>
      <c r="N424" s="228">
        <v>43342</v>
      </c>
      <c r="O424" s="251">
        <v>43346</v>
      </c>
      <c r="P424" s="251">
        <v>43360</v>
      </c>
      <c r="Q424" s="151"/>
      <c r="R424" s="647">
        <v>43384</v>
      </c>
      <c r="S424" s="434" t="s">
        <v>1600</v>
      </c>
      <c r="T424" s="434"/>
      <c r="U424" s="434"/>
      <c r="V424" s="282"/>
      <c r="W424" s="229"/>
    </row>
    <row r="425" spans="1:23" s="25" customFormat="1" ht="30" customHeight="1">
      <c r="A425" s="432" t="s">
        <v>1816</v>
      </c>
      <c r="B425" s="295" t="s">
        <v>1458</v>
      </c>
      <c r="C425" s="255" t="s">
        <v>1459</v>
      </c>
      <c r="D425" s="255" t="s">
        <v>1460</v>
      </c>
      <c r="E425" s="213">
        <v>16402.849999999999</v>
      </c>
      <c r="F425" s="644">
        <v>16402.849999999999</v>
      </c>
      <c r="G425" s="645">
        <v>0.50000030482507618</v>
      </c>
      <c r="H425" s="646">
        <v>6971.21</v>
      </c>
      <c r="I425" s="646">
        <v>1230.22</v>
      </c>
      <c r="J425" s="646">
        <v>0</v>
      </c>
      <c r="K425" s="256">
        <v>0</v>
      </c>
      <c r="L425" s="646">
        <v>0</v>
      </c>
      <c r="M425" s="646">
        <v>8201.42</v>
      </c>
      <c r="N425" s="228">
        <v>43342</v>
      </c>
      <c r="O425" s="251">
        <v>43346</v>
      </c>
      <c r="P425" s="251">
        <v>43360</v>
      </c>
      <c r="Q425" s="151"/>
      <c r="R425" s="647">
        <v>43384</v>
      </c>
      <c r="S425" s="434" t="s">
        <v>1609</v>
      </c>
      <c r="T425" s="434"/>
      <c r="U425" s="434"/>
      <c r="V425" s="282"/>
      <c r="W425" s="229"/>
    </row>
    <row r="426" spans="1:23" s="25" customFormat="1" ht="30" customHeight="1">
      <c r="A426" s="432" t="s">
        <v>1816</v>
      </c>
      <c r="B426" s="295" t="s">
        <v>1461</v>
      </c>
      <c r="C426" s="255" t="s">
        <v>1462</v>
      </c>
      <c r="D426" s="255" t="s">
        <v>1463</v>
      </c>
      <c r="E426" s="213">
        <v>40750</v>
      </c>
      <c r="F426" s="644">
        <v>40091</v>
      </c>
      <c r="G426" s="645">
        <v>0.68851238432565909</v>
      </c>
      <c r="H426" s="646">
        <v>23462.67</v>
      </c>
      <c r="I426" s="646">
        <v>4140.4799999999996</v>
      </c>
      <c r="J426" s="646">
        <v>0</v>
      </c>
      <c r="K426" s="256">
        <v>0</v>
      </c>
      <c r="L426" s="646">
        <v>0</v>
      </c>
      <c r="M426" s="646">
        <v>12487.85</v>
      </c>
      <c r="N426" s="228">
        <v>43342</v>
      </c>
      <c r="O426" s="251">
        <v>43346</v>
      </c>
      <c r="P426" s="251">
        <v>43360</v>
      </c>
      <c r="Q426" s="151"/>
      <c r="R426" s="647">
        <v>43384</v>
      </c>
      <c r="S426" s="434" t="s">
        <v>1603</v>
      </c>
      <c r="T426" s="434"/>
      <c r="U426" s="434"/>
      <c r="V426" s="282"/>
      <c r="W426" s="229"/>
    </row>
    <row r="427" spans="1:23" s="25" customFormat="1" ht="30" customHeight="1">
      <c r="A427" s="432" t="s">
        <v>1816</v>
      </c>
      <c r="B427" s="648" t="s">
        <v>1464</v>
      </c>
      <c r="C427" s="416" t="s">
        <v>1465</v>
      </c>
      <c r="D427" s="416" t="s">
        <v>1466</v>
      </c>
      <c r="E427" s="213">
        <v>108415.65</v>
      </c>
      <c r="F427" s="644">
        <v>108415.65</v>
      </c>
      <c r="G427" s="645">
        <v>0.500000046118803</v>
      </c>
      <c r="H427" s="646">
        <v>46076.65</v>
      </c>
      <c r="I427" s="646">
        <v>8131.18</v>
      </c>
      <c r="J427" s="646">
        <v>0</v>
      </c>
      <c r="K427" s="646">
        <v>0</v>
      </c>
      <c r="L427" s="646">
        <v>0</v>
      </c>
      <c r="M427" s="646">
        <v>54207.82</v>
      </c>
      <c r="N427" s="228">
        <v>43342</v>
      </c>
      <c r="O427" s="251">
        <v>43346</v>
      </c>
      <c r="P427" s="251">
        <v>43360</v>
      </c>
      <c r="Q427" s="151"/>
      <c r="R427" s="647">
        <v>43384</v>
      </c>
      <c r="S427" s="434" t="s">
        <v>1602</v>
      </c>
      <c r="T427" s="434"/>
      <c r="U427" s="434"/>
      <c r="V427" s="435"/>
      <c r="W427" s="229"/>
    </row>
    <row r="428" spans="1:23" s="35" customFormat="1" ht="30" customHeight="1">
      <c r="A428" s="432" t="s">
        <v>1816</v>
      </c>
      <c r="B428" s="295" t="s">
        <v>1467</v>
      </c>
      <c r="C428" s="255" t="s">
        <v>1468</v>
      </c>
      <c r="D428" s="255" t="s">
        <v>1469</v>
      </c>
      <c r="E428" s="256">
        <v>26140</v>
      </c>
      <c r="F428" s="256">
        <v>26140</v>
      </c>
      <c r="G428" s="281">
        <v>0.5</v>
      </c>
      <c r="H428" s="256">
        <v>11109.5</v>
      </c>
      <c r="I428" s="256">
        <v>1960.5</v>
      </c>
      <c r="J428" s="649">
        <v>0</v>
      </c>
      <c r="K428" s="256">
        <v>0</v>
      </c>
      <c r="L428" s="256">
        <v>0</v>
      </c>
      <c r="M428" s="256">
        <v>13070</v>
      </c>
      <c r="N428" s="271">
        <v>43342</v>
      </c>
      <c r="O428" s="270">
        <v>43346</v>
      </c>
      <c r="P428" s="270">
        <v>43360</v>
      </c>
      <c r="Q428" s="151"/>
      <c r="R428" s="647">
        <v>43384</v>
      </c>
      <c r="S428" s="271" t="s">
        <v>1608</v>
      </c>
      <c r="T428" s="271"/>
      <c r="U428" s="271"/>
      <c r="V428" s="282"/>
      <c r="W428" s="436"/>
    </row>
    <row r="429" spans="1:23" s="35" customFormat="1" ht="30" customHeight="1">
      <c r="A429" s="432" t="s">
        <v>1816</v>
      </c>
      <c r="B429" s="650" t="s">
        <v>1483</v>
      </c>
      <c r="C429" s="651" t="s">
        <v>1484</v>
      </c>
      <c r="D429" s="651" t="s">
        <v>1485</v>
      </c>
      <c r="E429" s="487">
        <v>0</v>
      </c>
      <c r="F429" s="652">
        <f>E429</f>
        <v>0</v>
      </c>
      <c r="G429" s="281" t="e">
        <f>(H429+I429+J429+K429+L429)/F429</f>
        <v>#DIV/0!</v>
      </c>
      <c r="H429" s="487">
        <v>0</v>
      </c>
      <c r="I429" s="487">
        <v>0</v>
      </c>
      <c r="J429" s="601">
        <v>0</v>
      </c>
      <c r="K429" s="487">
        <v>0</v>
      </c>
      <c r="L429" s="487">
        <v>0</v>
      </c>
      <c r="M429" s="487">
        <v>0</v>
      </c>
      <c r="N429" s="640">
        <v>43374</v>
      </c>
      <c r="O429" s="228">
        <v>43346</v>
      </c>
      <c r="P429" s="251">
        <v>43377</v>
      </c>
      <c r="Q429" s="270"/>
      <c r="R429" s="271">
        <v>43417</v>
      </c>
      <c r="S429" s="271" t="s">
        <v>1668</v>
      </c>
      <c r="T429" s="271"/>
      <c r="U429" s="271"/>
      <c r="V429" s="282"/>
      <c r="W429" s="436"/>
    </row>
    <row r="430" spans="1:23" s="25" customFormat="1" ht="30" customHeight="1">
      <c r="A430" s="432" t="s">
        <v>1816</v>
      </c>
      <c r="B430" s="650" t="s">
        <v>1486</v>
      </c>
      <c r="C430" s="651" t="s">
        <v>1487</v>
      </c>
      <c r="D430" s="651" t="s">
        <v>321</v>
      </c>
      <c r="E430" s="487">
        <v>61237.46</v>
      </c>
      <c r="F430" s="256">
        <f>H430+I430+J430+K430+L430+M430</f>
        <v>60971.55</v>
      </c>
      <c r="G430" s="281">
        <f>(H430+I430+J430+K430+L430)/F430</f>
        <v>0.50000008200545987</v>
      </c>
      <c r="H430" s="487">
        <v>25912.91</v>
      </c>
      <c r="I430" s="487">
        <v>4572.87</v>
      </c>
      <c r="J430" s="601">
        <v>0</v>
      </c>
      <c r="K430" s="487">
        <v>0</v>
      </c>
      <c r="L430" s="487">
        <v>0</v>
      </c>
      <c r="M430" s="487">
        <v>30485.77</v>
      </c>
      <c r="N430" s="640">
        <v>43374</v>
      </c>
      <c r="O430" s="228">
        <v>43346</v>
      </c>
      <c r="P430" s="251">
        <v>43377</v>
      </c>
      <c r="Q430" s="270"/>
      <c r="R430" s="271">
        <v>43417</v>
      </c>
      <c r="S430" s="271" t="s">
        <v>1669</v>
      </c>
      <c r="T430" s="271"/>
      <c r="U430" s="271"/>
      <c r="V430" s="282"/>
      <c r="W430" s="229"/>
    </row>
    <row r="431" spans="1:23" s="25" customFormat="1" ht="30" customHeight="1">
      <c r="A431" s="432" t="s">
        <v>1816</v>
      </c>
      <c r="B431" s="650" t="s">
        <v>1488</v>
      </c>
      <c r="C431" s="651" t="s">
        <v>1489</v>
      </c>
      <c r="D431" s="651" t="s">
        <v>76</v>
      </c>
      <c r="E431" s="487">
        <v>42603</v>
      </c>
      <c r="F431" s="256">
        <f>H431+I431+J431+K431+L431+M431</f>
        <v>42603</v>
      </c>
      <c r="G431" s="281">
        <f>(H431+I431+J431+K431+L431)/F431</f>
        <v>0.65</v>
      </c>
      <c r="H431" s="487">
        <v>23538.15</v>
      </c>
      <c r="I431" s="487">
        <v>4153.8</v>
      </c>
      <c r="J431" s="601">
        <v>0</v>
      </c>
      <c r="K431" s="487">
        <v>0</v>
      </c>
      <c r="L431" s="487">
        <v>0</v>
      </c>
      <c r="M431" s="487">
        <v>14911.05</v>
      </c>
      <c r="N431" s="640">
        <v>43374</v>
      </c>
      <c r="O431" s="228">
        <v>43346</v>
      </c>
      <c r="P431" s="251">
        <v>43377</v>
      </c>
      <c r="Q431" s="278"/>
      <c r="R431" s="271">
        <v>43417</v>
      </c>
      <c r="S431" s="368" t="s">
        <v>1670</v>
      </c>
      <c r="T431" s="368"/>
      <c r="U431" s="368"/>
      <c r="V431" s="331"/>
      <c r="W431" s="229"/>
    </row>
    <row r="432" spans="1:23" s="25" customFormat="1" ht="30" customHeight="1">
      <c r="A432" s="432" t="s">
        <v>1816</v>
      </c>
      <c r="B432" s="650" t="s">
        <v>1490</v>
      </c>
      <c r="C432" s="651" t="s">
        <v>1491</v>
      </c>
      <c r="D432" s="651" t="s">
        <v>1492</v>
      </c>
      <c r="E432" s="487">
        <v>62736</v>
      </c>
      <c r="F432" s="256">
        <f>H432+I432+J432+K432+L432+M432</f>
        <v>60252.7</v>
      </c>
      <c r="G432" s="281">
        <f>(H432+I432+J432+K432+L432)/F432</f>
        <v>0.5</v>
      </c>
      <c r="H432" s="487">
        <v>25607.39</v>
      </c>
      <c r="I432" s="487">
        <v>4518.96</v>
      </c>
      <c r="J432" s="601">
        <v>0</v>
      </c>
      <c r="K432" s="487">
        <v>0</v>
      </c>
      <c r="L432" s="487">
        <v>0</v>
      </c>
      <c r="M432" s="487">
        <v>30126.35</v>
      </c>
      <c r="N432" s="640">
        <v>43374</v>
      </c>
      <c r="O432" s="228">
        <v>43346</v>
      </c>
      <c r="P432" s="251">
        <v>43377</v>
      </c>
      <c r="Q432" s="647"/>
      <c r="R432" s="271">
        <v>43417</v>
      </c>
      <c r="S432" s="434" t="s">
        <v>1671</v>
      </c>
      <c r="T432" s="434"/>
      <c r="U432" s="434"/>
      <c r="V432" s="282"/>
      <c r="W432" s="229"/>
    </row>
    <row r="433" spans="1:93" s="25" customFormat="1" ht="30" customHeight="1">
      <c r="A433" s="432" t="s">
        <v>1816</v>
      </c>
      <c r="B433" s="237" t="s">
        <v>1543</v>
      </c>
      <c r="C433" s="637" t="s">
        <v>1544</v>
      </c>
      <c r="D433" s="637" t="s">
        <v>1282</v>
      </c>
      <c r="E433" s="638">
        <v>13101</v>
      </c>
      <c r="F433" s="242">
        <f>H433+I433+J433+K433+L433+M433</f>
        <v>13101</v>
      </c>
      <c r="G433" s="243">
        <f>(H433+I433+J433+K433+L433)/F433</f>
        <v>0.65</v>
      </c>
      <c r="H433" s="639">
        <v>7238.3</v>
      </c>
      <c r="I433" s="638">
        <v>0</v>
      </c>
      <c r="J433" s="639">
        <v>1277.3499999999999</v>
      </c>
      <c r="K433" s="487">
        <v>0</v>
      </c>
      <c r="L433" s="487">
        <v>0</v>
      </c>
      <c r="M433" s="638">
        <v>4585.3500000000004</v>
      </c>
      <c r="N433" s="640">
        <v>43374</v>
      </c>
      <c r="O433" s="228">
        <v>43378</v>
      </c>
      <c r="P433" s="251">
        <v>43391</v>
      </c>
      <c r="Q433" s="483"/>
      <c r="R433" s="437" t="s">
        <v>1716</v>
      </c>
      <c r="S433" s="437" t="s">
        <v>1691</v>
      </c>
      <c r="T433" s="437"/>
      <c r="U433" s="437"/>
      <c r="V433" s="151"/>
      <c r="W433" s="229"/>
    </row>
    <row r="434" spans="1:93" s="25" customFormat="1" ht="30" customHeight="1">
      <c r="A434" s="432" t="s">
        <v>1816</v>
      </c>
      <c r="B434" s="237" t="s">
        <v>1545</v>
      </c>
      <c r="C434" s="637" t="s">
        <v>1546</v>
      </c>
      <c r="D434" s="637" t="s">
        <v>1547</v>
      </c>
      <c r="E434" s="638">
        <v>53587</v>
      </c>
      <c r="F434" s="242">
        <f t="shared" ref="F434:F443" si="33">H434+I434+J434+K434+L434+M434</f>
        <v>16991</v>
      </c>
      <c r="G434" s="243">
        <f t="shared" ref="G434:G443" si="34">(H434+I434+J434+K434+L434)/F434</f>
        <v>0.5</v>
      </c>
      <c r="H434" s="591">
        <v>7221.17</v>
      </c>
      <c r="I434" s="638">
        <v>0</v>
      </c>
      <c r="J434" s="639">
        <v>1274.33</v>
      </c>
      <c r="K434" s="487">
        <v>0</v>
      </c>
      <c r="L434" s="487">
        <v>0</v>
      </c>
      <c r="M434" s="638">
        <v>8495.5</v>
      </c>
      <c r="N434" s="640">
        <v>43374</v>
      </c>
      <c r="O434" s="228">
        <v>43378</v>
      </c>
      <c r="P434" s="251">
        <v>43391</v>
      </c>
      <c r="Q434" s="483"/>
      <c r="R434" s="437" t="s">
        <v>1716</v>
      </c>
      <c r="S434" s="437" t="s">
        <v>1692</v>
      </c>
      <c r="T434" s="437"/>
      <c r="U434" s="437"/>
      <c r="V434" s="151"/>
      <c r="W434" s="229"/>
    </row>
    <row r="435" spans="1:93" s="25" customFormat="1" ht="30" customHeight="1">
      <c r="A435" s="432" t="s">
        <v>1816</v>
      </c>
      <c r="B435" s="237" t="s">
        <v>1548</v>
      </c>
      <c r="C435" s="637" t="s">
        <v>1549</v>
      </c>
      <c r="D435" s="637" t="s">
        <v>169</v>
      </c>
      <c r="E435" s="638">
        <v>54959.35</v>
      </c>
      <c r="F435" s="242">
        <f t="shared" si="33"/>
        <v>27447</v>
      </c>
      <c r="G435" s="243">
        <f t="shared" si="34"/>
        <v>0.5</v>
      </c>
      <c r="H435" s="591">
        <v>11664.97</v>
      </c>
      <c r="I435" s="638">
        <v>0</v>
      </c>
      <c r="J435" s="639">
        <v>2058.5300000000002</v>
      </c>
      <c r="K435" s="487">
        <v>0</v>
      </c>
      <c r="L435" s="487">
        <v>0</v>
      </c>
      <c r="M435" s="638">
        <v>13723.5</v>
      </c>
      <c r="N435" s="640">
        <v>43374</v>
      </c>
      <c r="O435" s="228">
        <v>43378</v>
      </c>
      <c r="P435" s="251">
        <v>43391</v>
      </c>
      <c r="Q435" s="483"/>
      <c r="R435" s="437" t="s">
        <v>1716</v>
      </c>
      <c r="S435" s="437" t="s">
        <v>1693</v>
      </c>
      <c r="T435" s="437"/>
      <c r="U435" s="437"/>
      <c r="V435" s="151"/>
      <c r="W435" s="229"/>
    </row>
    <row r="436" spans="1:93" s="25" customFormat="1" ht="30" customHeight="1">
      <c r="A436" s="432" t="s">
        <v>1816</v>
      </c>
      <c r="B436" s="237" t="s">
        <v>1550</v>
      </c>
      <c r="C436" s="637" t="s">
        <v>1551</v>
      </c>
      <c r="D436" s="637" t="s">
        <v>1552</v>
      </c>
      <c r="E436" s="638">
        <v>27447</v>
      </c>
      <c r="F436" s="242">
        <f t="shared" si="33"/>
        <v>27447</v>
      </c>
      <c r="G436" s="243">
        <f t="shared" si="34"/>
        <v>0.5</v>
      </c>
      <c r="H436" s="591">
        <v>11664.97</v>
      </c>
      <c r="I436" s="638">
        <v>0</v>
      </c>
      <c r="J436" s="639">
        <v>2058.5300000000002</v>
      </c>
      <c r="K436" s="487">
        <v>0</v>
      </c>
      <c r="L436" s="487">
        <v>0</v>
      </c>
      <c r="M436" s="638">
        <v>13723.5</v>
      </c>
      <c r="N436" s="640">
        <v>43374</v>
      </c>
      <c r="O436" s="228">
        <v>43378</v>
      </c>
      <c r="P436" s="251">
        <v>43391</v>
      </c>
      <c r="Q436" s="483"/>
      <c r="R436" s="437" t="s">
        <v>1716</v>
      </c>
      <c r="S436" s="437" t="s">
        <v>1694</v>
      </c>
      <c r="T436" s="437"/>
      <c r="U436" s="437"/>
      <c r="V436" s="151"/>
      <c r="W436" s="229"/>
    </row>
    <row r="437" spans="1:93" s="25" customFormat="1" ht="30" customHeight="1">
      <c r="A437" s="432" t="s">
        <v>1816</v>
      </c>
      <c r="B437" s="237" t="s">
        <v>1553</v>
      </c>
      <c r="C437" s="637" t="s">
        <v>1554</v>
      </c>
      <c r="D437" s="637" t="s">
        <v>1555</v>
      </c>
      <c r="E437" s="638">
        <v>55090.05</v>
      </c>
      <c r="F437" s="242">
        <f t="shared" si="33"/>
        <v>50580.9</v>
      </c>
      <c r="G437" s="243">
        <f t="shared" si="34"/>
        <v>0.5</v>
      </c>
      <c r="H437" s="591">
        <v>21496.880000000001</v>
      </c>
      <c r="I437" s="638">
        <v>0</v>
      </c>
      <c r="J437" s="639">
        <v>3793.57</v>
      </c>
      <c r="K437" s="487">
        <v>0</v>
      </c>
      <c r="L437" s="487">
        <v>0</v>
      </c>
      <c r="M437" s="638">
        <v>25290.45</v>
      </c>
      <c r="N437" s="640">
        <v>43374</v>
      </c>
      <c r="O437" s="228">
        <v>43378</v>
      </c>
      <c r="P437" s="251">
        <v>43391</v>
      </c>
      <c r="Q437" s="483"/>
      <c r="R437" s="437" t="s">
        <v>1716</v>
      </c>
      <c r="S437" s="437" t="s">
        <v>1695</v>
      </c>
      <c r="T437" s="437"/>
      <c r="U437" s="437"/>
      <c r="V437" s="151"/>
      <c r="W437" s="229"/>
    </row>
    <row r="438" spans="1:93" s="25" customFormat="1" ht="30" customHeight="1">
      <c r="A438" s="432" t="s">
        <v>1816</v>
      </c>
      <c r="B438" s="237" t="s">
        <v>1556</v>
      </c>
      <c r="C438" s="637" t="s">
        <v>1557</v>
      </c>
      <c r="D438" s="637" t="s">
        <v>687</v>
      </c>
      <c r="E438" s="638">
        <v>17579.150000000001</v>
      </c>
      <c r="F438" s="242">
        <f t="shared" si="33"/>
        <v>17579.150000000001</v>
      </c>
      <c r="G438" s="243">
        <f t="shared" si="34"/>
        <v>0.50000028442785904</v>
      </c>
      <c r="H438" s="591">
        <v>7471.14</v>
      </c>
      <c r="I438" s="638">
        <v>0</v>
      </c>
      <c r="J438" s="639">
        <v>1318.44</v>
      </c>
      <c r="K438" s="487">
        <v>0</v>
      </c>
      <c r="L438" s="487">
        <v>0</v>
      </c>
      <c r="M438" s="638">
        <v>8789.57</v>
      </c>
      <c r="N438" s="640">
        <v>43374</v>
      </c>
      <c r="O438" s="228">
        <v>43378</v>
      </c>
      <c r="P438" s="251">
        <v>43391</v>
      </c>
      <c r="Q438" s="483"/>
      <c r="R438" s="437" t="s">
        <v>1716</v>
      </c>
      <c r="S438" s="437" t="s">
        <v>1696</v>
      </c>
      <c r="T438" s="437"/>
      <c r="U438" s="437"/>
      <c r="V438" s="151"/>
      <c r="W438" s="229"/>
    </row>
    <row r="439" spans="1:93" s="25" customFormat="1" ht="30" customHeight="1">
      <c r="A439" s="432" t="s">
        <v>1816</v>
      </c>
      <c r="B439" s="237" t="s">
        <v>1558</v>
      </c>
      <c r="C439" s="637" t="s">
        <v>1559</v>
      </c>
      <c r="D439" s="637" t="s">
        <v>1560</v>
      </c>
      <c r="E439" s="638">
        <v>56527.75</v>
      </c>
      <c r="F439" s="242">
        <f t="shared" si="33"/>
        <v>56527.75</v>
      </c>
      <c r="G439" s="243">
        <f t="shared" si="34"/>
        <v>0.50000008845213195</v>
      </c>
      <c r="H439" s="591">
        <v>24024.29</v>
      </c>
      <c r="I439" s="638">
        <v>0</v>
      </c>
      <c r="J439" s="639">
        <v>4239.59</v>
      </c>
      <c r="K439" s="487">
        <v>0</v>
      </c>
      <c r="L439" s="487">
        <v>0</v>
      </c>
      <c r="M439" s="638">
        <v>28263.87</v>
      </c>
      <c r="N439" s="640">
        <v>43374</v>
      </c>
      <c r="O439" s="228">
        <v>43378</v>
      </c>
      <c r="P439" s="251">
        <v>43391</v>
      </c>
      <c r="Q439" s="483"/>
      <c r="R439" s="437" t="s">
        <v>1716</v>
      </c>
      <c r="S439" s="437" t="s">
        <v>1697</v>
      </c>
      <c r="T439" s="437"/>
      <c r="U439" s="437"/>
      <c r="V439" s="151"/>
      <c r="W439" s="229"/>
    </row>
    <row r="440" spans="1:93" s="25" customFormat="1" ht="30" customHeight="1">
      <c r="A440" s="432" t="s">
        <v>1816</v>
      </c>
      <c r="B440" s="237" t="s">
        <v>1561</v>
      </c>
      <c r="C440" s="637" t="s">
        <v>1562</v>
      </c>
      <c r="D440" s="637" t="s">
        <v>282</v>
      </c>
      <c r="E440" s="638">
        <v>16337.5</v>
      </c>
      <c r="F440" s="242">
        <f t="shared" si="33"/>
        <v>16337.5</v>
      </c>
      <c r="G440" s="243">
        <f t="shared" si="34"/>
        <v>0.5</v>
      </c>
      <c r="H440" s="591">
        <v>6943.43</v>
      </c>
      <c r="I440" s="638">
        <v>0</v>
      </c>
      <c r="J440" s="639">
        <v>1225.32</v>
      </c>
      <c r="K440" s="487">
        <v>0</v>
      </c>
      <c r="L440" s="487">
        <v>0</v>
      </c>
      <c r="M440" s="638">
        <v>8168.75</v>
      </c>
      <c r="N440" s="640">
        <v>43374</v>
      </c>
      <c r="O440" s="228">
        <v>43378</v>
      </c>
      <c r="P440" s="251">
        <v>43391</v>
      </c>
      <c r="Q440" s="483"/>
      <c r="R440" s="437" t="s">
        <v>1716</v>
      </c>
      <c r="S440" s="437" t="s">
        <v>1698</v>
      </c>
      <c r="T440" s="437"/>
      <c r="U440" s="437"/>
      <c r="V440" s="151"/>
      <c r="W440" s="229"/>
    </row>
    <row r="441" spans="1:93" s="25" customFormat="1" ht="30" customHeight="1">
      <c r="A441" s="432" t="s">
        <v>1816</v>
      </c>
      <c r="B441" s="237" t="s">
        <v>1563</v>
      </c>
      <c r="C441" s="637" t="s">
        <v>1564</v>
      </c>
      <c r="D441" s="637" t="s">
        <v>297</v>
      </c>
      <c r="E441" s="638">
        <v>65635</v>
      </c>
      <c r="F441" s="242">
        <f t="shared" si="33"/>
        <v>65350</v>
      </c>
      <c r="G441" s="243">
        <f t="shared" si="34"/>
        <v>0.5</v>
      </c>
      <c r="H441" s="591">
        <v>27773.75</v>
      </c>
      <c r="I441" s="638">
        <v>0</v>
      </c>
      <c r="J441" s="639">
        <v>4901.25</v>
      </c>
      <c r="K441" s="487">
        <v>0</v>
      </c>
      <c r="L441" s="487">
        <v>0</v>
      </c>
      <c r="M441" s="638">
        <v>32675</v>
      </c>
      <c r="N441" s="640">
        <v>43374</v>
      </c>
      <c r="O441" s="228">
        <v>43378</v>
      </c>
      <c r="P441" s="251">
        <v>43391</v>
      </c>
      <c r="Q441" s="483"/>
      <c r="R441" s="437" t="s">
        <v>1716</v>
      </c>
      <c r="S441" s="437" t="s">
        <v>1699</v>
      </c>
      <c r="T441" s="437"/>
      <c r="U441" s="437"/>
      <c r="V441" s="151"/>
      <c r="W441" s="229"/>
    </row>
    <row r="442" spans="1:93" s="25" customFormat="1" ht="30" customHeight="1">
      <c r="A442" s="432" t="s">
        <v>1816</v>
      </c>
      <c r="B442" s="237" t="s">
        <v>1565</v>
      </c>
      <c r="C442" s="637" t="s">
        <v>1566</v>
      </c>
      <c r="D442" s="637" t="s">
        <v>1567</v>
      </c>
      <c r="E442" s="638">
        <v>115312.08</v>
      </c>
      <c r="F442" s="242">
        <f t="shared" si="33"/>
        <v>12600</v>
      </c>
      <c r="G442" s="243">
        <f t="shared" si="34"/>
        <v>0.75</v>
      </c>
      <c r="H442" s="591">
        <v>8032.5</v>
      </c>
      <c r="I442" s="638">
        <v>0</v>
      </c>
      <c r="J442" s="639">
        <v>1417.5</v>
      </c>
      <c r="K442" s="487">
        <v>0</v>
      </c>
      <c r="L442" s="487">
        <v>0</v>
      </c>
      <c r="M442" s="638">
        <v>3150</v>
      </c>
      <c r="N442" s="640">
        <v>43374</v>
      </c>
      <c r="O442" s="228">
        <v>43378</v>
      </c>
      <c r="P442" s="251">
        <v>43391</v>
      </c>
      <c r="Q442" s="483"/>
      <c r="R442" s="437" t="s">
        <v>1716</v>
      </c>
      <c r="S442" s="437" t="s">
        <v>1700</v>
      </c>
      <c r="T442" s="437"/>
      <c r="U442" s="437"/>
      <c r="V442" s="151"/>
      <c r="W442" s="229"/>
    </row>
    <row r="443" spans="1:93" s="25" customFormat="1" ht="30" customHeight="1">
      <c r="A443" s="432" t="s">
        <v>1816</v>
      </c>
      <c r="B443" s="237" t="s">
        <v>1568</v>
      </c>
      <c r="C443" s="637" t="s">
        <v>1569</v>
      </c>
      <c r="D443" s="637" t="s">
        <v>506</v>
      </c>
      <c r="E443" s="638">
        <v>71884</v>
      </c>
      <c r="F443" s="242">
        <f t="shared" si="33"/>
        <v>45222.2</v>
      </c>
      <c r="G443" s="243">
        <f t="shared" si="34"/>
        <v>0.5</v>
      </c>
      <c r="H443" s="591">
        <v>19219.43</v>
      </c>
      <c r="I443" s="638">
        <v>0</v>
      </c>
      <c r="J443" s="639">
        <v>3391.67</v>
      </c>
      <c r="K443" s="487">
        <v>0</v>
      </c>
      <c r="L443" s="487">
        <v>0</v>
      </c>
      <c r="M443" s="638">
        <v>22611.1</v>
      </c>
      <c r="N443" s="640">
        <v>43374</v>
      </c>
      <c r="O443" s="228">
        <v>43378</v>
      </c>
      <c r="P443" s="251">
        <v>43391</v>
      </c>
      <c r="Q443" s="483"/>
      <c r="R443" s="437" t="s">
        <v>1716</v>
      </c>
      <c r="S443" s="437" t="s">
        <v>1701</v>
      </c>
      <c r="T443" s="437"/>
      <c r="U443" s="437"/>
      <c r="V443" s="151"/>
      <c r="W443" s="229"/>
    </row>
    <row r="444" spans="1:93" s="25" customFormat="1" ht="30" customHeight="1">
      <c r="A444" s="432" t="s">
        <v>1816</v>
      </c>
      <c r="B444" s="211" t="s">
        <v>1508</v>
      </c>
      <c r="C444" s="212" t="s">
        <v>1509</v>
      </c>
      <c r="D444" s="151" t="s">
        <v>1510</v>
      </c>
      <c r="E444" s="641">
        <v>170716.64</v>
      </c>
      <c r="F444" s="242">
        <f>H444+I444+J444+M444</f>
        <v>168406.95</v>
      </c>
      <c r="G444" s="243"/>
      <c r="H444" s="638">
        <v>71572.95</v>
      </c>
      <c r="I444" s="638">
        <v>0</v>
      </c>
      <c r="J444" s="642">
        <v>12630.53</v>
      </c>
      <c r="K444" s="638">
        <v>0</v>
      </c>
      <c r="L444" s="638">
        <v>0</v>
      </c>
      <c r="M444" s="638">
        <v>84203.47</v>
      </c>
      <c r="N444" s="643">
        <v>43374</v>
      </c>
      <c r="O444" s="368">
        <v>43378</v>
      </c>
      <c r="P444" s="278">
        <v>43384</v>
      </c>
      <c r="Q444" s="483">
        <v>43404</v>
      </c>
      <c r="R444" s="437">
        <v>43420</v>
      </c>
      <c r="S444" s="590" t="s">
        <v>1798</v>
      </c>
      <c r="T444" s="437"/>
      <c r="U444" s="437"/>
      <c r="V444" s="151"/>
      <c r="W444" s="229"/>
      <c r="CO444" s="25" t="s">
        <v>1511</v>
      </c>
    </row>
    <row r="445" spans="1:93" s="25" customFormat="1" ht="30" customHeight="1">
      <c r="A445" s="432" t="s">
        <v>1816</v>
      </c>
      <c r="B445" s="628" t="s">
        <v>1719</v>
      </c>
      <c r="C445" s="629" t="s">
        <v>1723</v>
      </c>
      <c r="D445" s="629" t="s">
        <v>1727</v>
      </c>
      <c r="E445" s="583">
        <v>86394</v>
      </c>
      <c r="F445" s="630">
        <f t="shared" ref="F445:F451" si="35">H445+I445+J445+K445+L445+M445</f>
        <v>86394</v>
      </c>
      <c r="G445" s="631">
        <f t="shared" ref="G445:G452" si="36">(H445+I445+J445+K445+L445)/F445</f>
        <v>0.65</v>
      </c>
      <c r="H445" s="583">
        <v>47732.68</v>
      </c>
      <c r="I445" s="632">
        <v>0</v>
      </c>
      <c r="J445" s="583">
        <v>8423.42</v>
      </c>
      <c r="K445" s="632">
        <v>0</v>
      </c>
      <c r="L445" s="632">
        <v>0</v>
      </c>
      <c r="M445" s="583">
        <v>30237.9</v>
      </c>
      <c r="N445" s="600">
        <v>43402</v>
      </c>
      <c r="O445" s="588">
        <v>43417</v>
      </c>
      <c r="P445" s="589">
        <v>43426</v>
      </c>
      <c r="Q445" s="151"/>
      <c r="R445" s="589" t="s">
        <v>1718</v>
      </c>
      <c r="S445" s="590" t="s">
        <v>1798</v>
      </c>
      <c r="T445" s="437"/>
      <c r="U445" s="437"/>
      <c r="V445" s="151"/>
      <c r="W445" s="229"/>
    </row>
    <row r="446" spans="1:93" s="25" customFormat="1" ht="30" customHeight="1">
      <c r="A446" s="432" t="s">
        <v>1816</v>
      </c>
      <c r="B446" s="628" t="s">
        <v>1720</v>
      </c>
      <c r="C446" s="629" t="s">
        <v>1724</v>
      </c>
      <c r="D446" s="629" t="s">
        <v>1728</v>
      </c>
      <c r="E446" s="583">
        <v>93391.18</v>
      </c>
      <c r="F446" s="630">
        <f t="shared" si="35"/>
        <v>30761</v>
      </c>
      <c r="G446" s="631">
        <f t="shared" si="36"/>
        <v>0.65</v>
      </c>
      <c r="H446" s="583">
        <v>16995.45</v>
      </c>
      <c r="I446" s="632">
        <v>0</v>
      </c>
      <c r="J446" s="583">
        <v>2999.2</v>
      </c>
      <c r="K446" s="632">
        <v>0</v>
      </c>
      <c r="L446" s="632">
        <v>0</v>
      </c>
      <c r="M446" s="583">
        <v>10766.35</v>
      </c>
      <c r="N446" s="600">
        <v>43402</v>
      </c>
      <c r="O446" s="588">
        <v>43417</v>
      </c>
      <c r="P446" s="589">
        <v>43426</v>
      </c>
      <c r="Q446" s="151"/>
      <c r="R446" s="589" t="s">
        <v>1718</v>
      </c>
      <c r="S446" s="590" t="s">
        <v>1798</v>
      </c>
      <c r="T446" s="437"/>
      <c r="U446" s="437"/>
      <c r="V446" s="151"/>
      <c r="W446" s="229"/>
    </row>
    <row r="447" spans="1:93" s="25" customFormat="1" ht="30" customHeight="1">
      <c r="A447" s="432" t="s">
        <v>1816</v>
      </c>
      <c r="B447" s="628" t="s">
        <v>1721</v>
      </c>
      <c r="C447" s="629" t="s">
        <v>1725</v>
      </c>
      <c r="D447" s="629" t="s">
        <v>1729</v>
      </c>
      <c r="E447" s="583">
        <v>78411.399999999994</v>
      </c>
      <c r="F447" s="630">
        <f t="shared" si="35"/>
        <v>64756.399999999994</v>
      </c>
      <c r="G447" s="631">
        <f t="shared" si="36"/>
        <v>0.65312000049415964</v>
      </c>
      <c r="H447" s="583">
        <v>35949.64</v>
      </c>
      <c r="I447" s="632">
        <v>6344.06</v>
      </c>
      <c r="J447" s="583">
        <v>0</v>
      </c>
      <c r="K447" s="632">
        <v>0</v>
      </c>
      <c r="L447" s="632">
        <v>0</v>
      </c>
      <c r="M447" s="583">
        <v>22462.7</v>
      </c>
      <c r="N447" s="600">
        <v>43402</v>
      </c>
      <c r="O447" s="588">
        <v>43417</v>
      </c>
      <c r="P447" s="589">
        <v>43426</v>
      </c>
      <c r="Q447" s="151"/>
      <c r="R447" s="589" t="s">
        <v>1718</v>
      </c>
      <c r="S447" s="590" t="s">
        <v>1798</v>
      </c>
      <c r="T447" s="437"/>
      <c r="U447" s="437"/>
      <c r="V447" s="151"/>
      <c r="W447" s="229"/>
    </row>
    <row r="448" spans="1:93" s="25" customFormat="1" ht="30" customHeight="1">
      <c r="A448" s="432" t="s">
        <v>1816</v>
      </c>
      <c r="B448" s="628" t="s">
        <v>1722</v>
      </c>
      <c r="C448" s="629" t="s">
        <v>1726</v>
      </c>
      <c r="D448" s="629" t="s">
        <v>1730</v>
      </c>
      <c r="E448" s="583">
        <v>118404</v>
      </c>
      <c r="F448" s="630">
        <f t="shared" si="35"/>
        <v>108009</v>
      </c>
      <c r="G448" s="631">
        <f t="shared" si="36"/>
        <v>0.64999999999999991</v>
      </c>
      <c r="H448" s="583">
        <v>59674.97</v>
      </c>
      <c r="I448" s="632">
        <v>6053.43</v>
      </c>
      <c r="J448" s="583">
        <v>4477.45</v>
      </c>
      <c r="K448" s="632">
        <v>0</v>
      </c>
      <c r="L448" s="632">
        <v>0</v>
      </c>
      <c r="M448" s="583">
        <v>37803.15</v>
      </c>
      <c r="N448" s="600">
        <v>43402</v>
      </c>
      <c r="O448" s="588">
        <v>43417</v>
      </c>
      <c r="P448" s="589">
        <v>43426</v>
      </c>
      <c r="Q448" s="151"/>
      <c r="R448" s="589" t="s">
        <v>1718</v>
      </c>
      <c r="S448" s="590" t="s">
        <v>1798</v>
      </c>
      <c r="T448" s="437"/>
      <c r="U448" s="437"/>
      <c r="V448" s="151"/>
      <c r="W448" s="229"/>
    </row>
    <row r="449" spans="1:23" s="25" customFormat="1" ht="30" customHeight="1">
      <c r="A449" s="432" t="s">
        <v>1816</v>
      </c>
      <c r="B449" s="628" t="s">
        <v>1735</v>
      </c>
      <c r="C449" s="629" t="s">
        <v>1733</v>
      </c>
      <c r="D449" s="629" t="s">
        <v>1731</v>
      </c>
      <c r="E449" s="583">
        <v>42608.2</v>
      </c>
      <c r="F449" s="630">
        <f t="shared" si="35"/>
        <v>42608.2</v>
      </c>
      <c r="G449" s="631">
        <f t="shared" si="36"/>
        <v>0.5</v>
      </c>
      <c r="H449" s="583">
        <v>18108.48</v>
      </c>
      <c r="I449" s="632">
        <v>3195.62</v>
      </c>
      <c r="J449" s="630">
        <v>0</v>
      </c>
      <c r="K449" s="630">
        <v>0</v>
      </c>
      <c r="L449" s="630">
        <v>0</v>
      </c>
      <c r="M449" s="583">
        <v>21304.1</v>
      </c>
      <c r="N449" s="600">
        <v>43402</v>
      </c>
      <c r="O449" s="588">
        <v>43417</v>
      </c>
      <c r="P449" s="589">
        <v>43426</v>
      </c>
      <c r="Q449" s="151"/>
      <c r="R449" s="589" t="s">
        <v>1718</v>
      </c>
      <c r="S449" s="590" t="s">
        <v>1798</v>
      </c>
      <c r="T449" s="437"/>
      <c r="U449" s="437"/>
      <c r="V449" s="151"/>
      <c r="W449" s="229"/>
    </row>
    <row r="450" spans="1:23" s="25" customFormat="1" ht="30" customHeight="1">
      <c r="A450" s="432" t="s">
        <v>1816</v>
      </c>
      <c r="B450" s="628" t="s">
        <v>1736</v>
      </c>
      <c r="C450" s="629" t="s">
        <v>1734</v>
      </c>
      <c r="D450" s="629" t="s">
        <v>1732</v>
      </c>
      <c r="E450" s="583">
        <v>17665</v>
      </c>
      <c r="F450" s="630">
        <f t="shared" si="35"/>
        <v>15350</v>
      </c>
      <c r="G450" s="631">
        <f t="shared" si="36"/>
        <v>0.65325732899022804</v>
      </c>
      <c r="H450" s="583">
        <v>8523.3700000000008</v>
      </c>
      <c r="I450" s="632">
        <v>1504.13</v>
      </c>
      <c r="J450" s="630">
        <v>0</v>
      </c>
      <c r="K450" s="630">
        <v>0</v>
      </c>
      <c r="L450" s="630">
        <v>0</v>
      </c>
      <c r="M450" s="583">
        <v>5322.5</v>
      </c>
      <c r="N450" s="600">
        <v>43402</v>
      </c>
      <c r="O450" s="588">
        <v>43417</v>
      </c>
      <c r="P450" s="589">
        <v>43426</v>
      </c>
      <c r="Q450" s="151"/>
      <c r="R450" s="589" t="s">
        <v>1718</v>
      </c>
      <c r="S450" s="590" t="s">
        <v>1798</v>
      </c>
      <c r="T450" s="437"/>
      <c r="U450" s="437"/>
      <c r="V450" s="151"/>
      <c r="W450" s="229"/>
    </row>
    <row r="451" spans="1:23" s="25" customFormat="1" ht="30" customHeight="1">
      <c r="A451" s="432" t="s">
        <v>1816</v>
      </c>
      <c r="B451" s="633" t="s">
        <v>1777</v>
      </c>
      <c r="C451" s="629" t="s">
        <v>1778</v>
      </c>
      <c r="D451" s="629" t="s">
        <v>1779</v>
      </c>
      <c r="E451" s="583">
        <v>195657.9</v>
      </c>
      <c r="F451" s="630">
        <f t="shared" si="35"/>
        <v>136189.4</v>
      </c>
      <c r="G451" s="631">
        <f t="shared" si="36"/>
        <v>0.5</v>
      </c>
      <c r="H451" s="632">
        <v>57880.49</v>
      </c>
      <c r="I451" s="632">
        <v>10214.209999999999</v>
      </c>
      <c r="J451" s="630">
        <v>0</v>
      </c>
      <c r="K451" s="630">
        <v>0</v>
      </c>
      <c r="L451" s="630">
        <v>0</v>
      </c>
      <c r="M451" s="632">
        <v>68094.7</v>
      </c>
      <c r="N451" s="634">
        <v>43402</v>
      </c>
      <c r="O451" s="635">
        <v>43417</v>
      </c>
      <c r="P451" s="636">
        <v>43432</v>
      </c>
      <c r="Q451" s="151"/>
      <c r="R451" s="589" t="s">
        <v>1718</v>
      </c>
      <c r="S451" s="590" t="s">
        <v>1798</v>
      </c>
      <c r="T451" s="437"/>
      <c r="U451" s="437"/>
      <c r="V451" s="151"/>
      <c r="W451" s="229"/>
    </row>
    <row r="452" spans="1:23" s="485" customFormat="1" ht="24.75" customHeight="1">
      <c r="A452" s="963" t="s">
        <v>1405</v>
      </c>
      <c r="B452" s="963"/>
      <c r="C452" s="963"/>
      <c r="D452" s="963"/>
      <c r="E452" s="320">
        <f>SUBTOTAL(9,E413:E451)</f>
        <v>2240199.7599999998</v>
      </c>
      <c r="F452" s="320">
        <f>SUM(F413:F451)</f>
        <v>1871362.4999999998</v>
      </c>
      <c r="G452" s="321">
        <f t="shared" si="36"/>
        <v>0.53479064585295477</v>
      </c>
      <c r="H452" s="320">
        <f>SUM(H413:H451)</f>
        <v>850668.90999999992</v>
      </c>
      <c r="I452" s="320">
        <f>SUM(I413:I451)</f>
        <v>87593.37</v>
      </c>
      <c r="J452" s="320">
        <f>SUM(J413:J451)</f>
        <v>62524.87999999999</v>
      </c>
      <c r="K452" s="232">
        <f>SUM(K413:K451)</f>
        <v>0</v>
      </c>
      <c r="L452" s="320">
        <f>SUM(L413:L451)</f>
        <v>0</v>
      </c>
      <c r="M452" s="320">
        <f>SUM(M379:M451)</f>
        <v>2066968.2800000003</v>
      </c>
      <c r="N452" s="547"/>
      <c r="O452" s="322">
        <f>COUNTA(B414:B450)</f>
        <v>37</v>
      </c>
      <c r="P452" s="538"/>
      <c r="Q452" s="538"/>
      <c r="R452" s="538"/>
      <c r="S452" s="539"/>
      <c r="T452" s="538"/>
      <c r="U452" s="538"/>
      <c r="V452" s="484"/>
    </row>
    <row r="453" spans="1:23" s="13" customFormat="1" ht="30" customHeight="1">
      <c r="A453" s="400" t="s">
        <v>98</v>
      </c>
      <c r="B453" s="344" t="s">
        <v>99</v>
      </c>
      <c r="C453" s="311" t="s">
        <v>103</v>
      </c>
      <c r="D453" s="282" t="s">
        <v>101</v>
      </c>
      <c r="E453" s="702">
        <v>998090.94</v>
      </c>
      <c r="F453" s="345">
        <v>996143.33</v>
      </c>
      <c r="G453" s="346">
        <v>0.65</v>
      </c>
      <c r="H453" s="345">
        <v>246461.63</v>
      </c>
      <c r="I453" s="345">
        <v>0</v>
      </c>
      <c r="J453" s="345">
        <v>401031.53</v>
      </c>
      <c r="K453" s="316">
        <v>0</v>
      </c>
      <c r="L453" s="345">
        <v>0</v>
      </c>
      <c r="M453" s="701">
        <v>348650.17</v>
      </c>
      <c r="N453" s="282" t="s">
        <v>804</v>
      </c>
      <c r="O453" s="282" t="s">
        <v>810</v>
      </c>
      <c r="P453" s="257" t="s">
        <v>881</v>
      </c>
      <c r="Q453" s="257" t="s">
        <v>1675</v>
      </c>
      <c r="R453" s="257" t="s">
        <v>797</v>
      </c>
      <c r="S453" s="257" t="s">
        <v>864</v>
      </c>
      <c r="T453" s="703" t="s">
        <v>1817</v>
      </c>
      <c r="U453" s="257"/>
      <c r="V453" s="355"/>
      <c r="W453" s="14"/>
    </row>
    <row r="454" spans="1:23" s="13" customFormat="1" ht="30" customHeight="1">
      <c r="A454" s="400" t="s">
        <v>98</v>
      </c>
      <c r="B454" s="344" t="s">
        <v>412</v>
      </c>
      <c r="C454" s="312" t="s">
        <v>104</v>
      </c>
      <c r="D454" s="283" t="s">
        <v>102</v>
      </c>
      <c r="E454" s="256">
        <v>280106.84000000003</v>
      </c>
      <c r="F454" s="256">
        <f t="shared" ref="F454:F463" si="37">SUM(H454:M454)</f>
        <v>277725</v>
      </c>
      <c r="G454" s="346">
        <v>0.65</v>
      </c>
      <c r="H454" s="345">
        <v>138681.57999999999</v>
      </c>
      <c r="I454" s="345">
        <v>0</v>
      </c>
      <c r="J454" s="345">
        <v>41839.67</v>
      </c>
      <c r="K454" s="317">
        <v>0</v>
      </c>
      <c r="L454" s="345">
        <v>0</v>
      </c>
      <c r="M454" s="345">
        <v>97203.75</v>
      </c>
      <c r="N454" s="282" t="s">
        <v>804</v>
      </c>
      <c r="O454" s="282" t="s">
        <v>810</v>
      </c>
      <c r="P454" s="257" t="s">
        <v>881</v>
      </c>
      <c r="Q454" s="257">
        <v>42570</v>
      </c>
      <c r="R454" s="257" t="s">
        <v>797</v>
      </c>
      <c r="S454" s="257" t="s">
        <v>865</v>
      </c>
      <c r="T454" s="257"/>
      <c r="U454" s="257"/>
      <c r="V454" s="258"/>
      <c r="W454" s="14"/>
    </row>
    <row r="455" spans="1:23" s="13" customFormat="1" ht="30" customHeight="1">
      <c r="A455" s="400" t="s">
        <v>98</v>
      </c>
      <c r="B455" s="295" t="s">
        <v>502</v>
      </c>
      <c r="C455" s="255" t="s">
        <v>242</v>
      </c>
      <c r="D455" s="282" t="s">
        <v>243</v>
      </c>
      <c r="E455" s="256">
        <v>805982</v>
      </c>
      <c r="F455" s="256">
        <f t="shared" si="37"/>
        <v>805982</v>
      </c>
      <c r="G455" s="347">
        <f>(H455+I455+J455+K455)/F455</f>
        <v>0.45</v>
      </c>
      <c r="H455" s="348">
        <v>65587.31</v>
      </c>
      <c r="I455" s="256">
        <v>0</v>
      </c>
      <c r="J455" s="348">
        <v>297104.59000000003</v>
      </c>
      <c r="K455" s="263">
        <v>0</v>
      </c>
      <c r="L455" s="256">
        <v>0</v>
      </c>
      <c r="M455" s="256">
        <v>443290.1</v>
      </c>
      <c r="N455" s="496"/>
      <c r="O455" s="255" t="s">
        <v>712</v>
      </c>
      <c r="P455" s="255" t="s">
        <v>877</v>
      </c>
      <c r="Q455" s="489" t="s">
        <v>1676</v>
      </c>
      <c r="R455" s="255" t="s">
        <v>798</v>
      </c>
      <c r="S455" s="257" t="s">
        <v>820</v>
      </c>
      <c r="T455" s="257"/>
      <c r="U455" s="257"/>
      <c r="V455" s="258"/>
      <c r="W455" s="14"/>
    </row>
    <row r="456" spans="1:23" s="13" customFormat="1" ht="30" customHeight="1">
      <c r="A456" s="400" t="s">
        <v>98</v>
      </c>
      <c r="B456" s="295" t="s">
        <v>503</v>
      </c>
      <c r="C456" s="255" t="s">
        <v>245</v>
      </c>
      <c r="D456" s="282" t="s">
        <v>246</v>
      </c>
      <c r="E456" s="256">
        <v>410765.06</v>
      </c>
      <c r="F456" s="256">
        <f t="shared" si="37"/>
        <v>410765.05999999994</v>
      </c>
      <c r="G456" s="347">
        <f>(H456+I456+J456+K456)/F456</f>
        <v>0.65000000243448164</v>
      </c>
      <c r="H456" s="348">
        <v>225505.58</v>
      </c>
      <c r="I456" s="256">
        <v>0</v>
      </c>
      <c r="J456" s="348">
        <v>41491.71</v>
      </c>
      <c r="K456" s="263">
        <v>0</v>
      </c>
      <c r="L456" s="256">
        <v>0</v>
      </c>
      <c r="M456" s="256">
        <v>143767.76999999999</v>
      </c>
      <c r="N456" s="496"/>
      <c r="O456" s="255" t="s">
        <v>883</v>
      </c>
      <c r="P456" s="255" t="s">
        <v>786</v>
      </c>
      <c r="Q456" s="489" t="s">
        <v>1677</v>
      </c>
      <c r="R456" s="255" t="s">
        <v>874</v>
      </c>
      <c r="S456" s="257" t="s">
        <v>866</v>
      </c>
      <c r="T456" s="257"/>
      <c r="U456" s="257"/>
      <c r="V456" s="258"/>
      <c r="W456" s="14"/>
    </row>
    <row r="457" spans="1:23" s="13" customFormat="1" ht="30" customHeight="1">
      <c r="A457" s="400" t="s">
        <v>98</v>
      </c>
      <c r="B457" s="295" t="s">
        <v>312</v>
      </c>
      <c r="C457" s="255" t="s">
        <v>310</v>
      </c>
      <c r="D457" s="282" t="s">
        <v>311</v>
      </c>
      <c r="E457" s="256">
        <v>112473</v>
      </c>
      <c r="F457" s="256">
        <f t="shared" si="37"/>
        <v>112473</v>
      </c>
      <c r="G457" s="347">
        <f t="shared" ref="G457:G475" si="38">(H457+I457+J457+K457+L457)/F457</f>
        <v>0.75</v>
      </c>
      <c r="H457" s="348">
        <v>71701.53</v>
      </c>
      <c r="I457" s="256">
        <v>12653.22</v>
      </c>
      <c r="J457" s="348">
        <v>0</v>
      </c>
      <c r="K457" s="263">
        <v>0</v>
      </c>
      <c r="L457" s="256">
        <v>0</v>
      </c>
      <c r="M457" s="256">
        <v>28118.25</v>
      </c>
      <c r="N457" s="496"/>
      <c r="O457" s="255" t="s">
        <v>720</v>
      </c>
      <c r="P457" s="255" t="s">
        <v>726</v>
      </c>
      <c r="Q457" s="255"/>
      <c r="R457" s="270">
        <v>42789</v>
      </c>
      <c r="S457" s="257" t="s">
        <v>748</v>
      </c>
      <c r="T457" s="257"/>
      <c r="U457" s="257"/>
      <c r="V457" s="258"/>
      <c r="W457" s="14"/>
    </row>
    <row r="458" spans="1:23" s="13" customFormat="1" ht="30" customHeight="1">
      <c r="A458" s="400" t="s">
        <v>98</v>
      </c>
      <c r="B458" s="295" t="s">
        <v>383</v>
      </c>
      <c r="C458" s="255" t="s">
        <v>384</v>
      </c>
      <c r="D458" s="282" t="s">
        <v>76</v>
      </c>
      <c r="E458" s="256">
        <v>121691.3</v>
      </c>
      <c r="F458" s="256">
        <f t="shared" si="37"/>
        <v>121037.61000000002</v>
      </c>
      <c r="G458" s="347">
        <f t="shared" si="38"/>
        <v>0.65000002891663178</v>
      </c>
      <c r="H458" s="348">
        <v>66622.14</v>
      </c>
      <c r="I458" s="256">
        <v>11756.85</v>
      </c>
      <c r="J458" s="348">
        <v>295.45999999999998</v>
      </c>
      <c r="K458" s="263">
        <v>0</v>
      </c>
      <c r="L458" s="256">
        <v>0</v>
      </c>
      <c r="M458" s="256">
        <v>42363.16</v>
      </c>
      <c r="N458" s="496"/>
      <c r="O458" s="255" t="s">
        <v>721</v>
      </c>
      <c r="P458" s="255" t="s">
        <v>727</v>
      </c>
      <c r="Q458" s="255"/>
      <c r="R458" s="255" t="s">
        <v>735</v>
      </c>
      <c r="S458" s="257" t="s">
        <v>778</v>
      </c>
      <c r="T458" s="257"/>
      <c r="U458" s="257"/>
      <c r="V458" s="258"/>
      <c r="W458" s="14"/>
    </row>
    <row r="459" spans="1:23" s="13" customFormat="1" ht="30" customHeight="1">
      <c r="A459" s="400" t="s">
        <v>98</v>
      </c>
      <c r="B459" s="295" t="s">
        <v>365</v>
      </c>
      <c r="C459" s="255" t="s">
        <v>367</v>
      </c>
      <c r="D459" s="282" t="s">
        <v>366</v>
      </c>
      <c r="E459" s="256">
        <v>36180</v>
      </c>
      <c r="F459" s="256">
        <f t="shared" si="37"/>
        <v>2022.23</v>
      </c>
      <c r="G459" s="347">
        <f t="shared" si="38"/>
        <v>0.74999876374101859</v>
      </c>
      <c r="H459" s="348">
        <v>1157.67</v>
      </c>
      <c r="I459" s="256">
        <v>204.3</v>
      </c>
      <c r="J459" s="348">
        <v>154.69999999999999</v>
      </c>
      <c r="K459" s="263">
        <v>0</v>
      </c>
      <c r="L459" s="256">
        <v>0</v>
      </c>
      <c r="M459" s="256">
        <v>505.56</v>
      </c>
      <c r="N459" s="496"/>
      <c r="O459" s="255" t="s">
        <v>721</v>
      </c>
      <c r="P459" s="255" t="s">
        <v>727</v>
      </c>
      <c r="Q459" s="255"/>
      <c r="R459" s="255" t="s">
        <v>735</v>
      </c>
      <c r="S459" s="257" t="s">
        <v>779</v>
      </c>
      <c r="T459" s="257"/>
      <c r="U459" s="257"/>
      <c r="V459" s="258"/>
      <c r="W459" s="14"/>
    </row>
    <row r="460" spans="1:23" s="13" customFormat="1" ht="30" customHeight="1">
      <c r="A460" s="400" t="s">
        <v>98</v>
      </c>
      <c r="B460" s="295" t="s">
        <v>991</v>
      </c>
      <c r="C460" s="255" t="s">
        <v>992</v>
      </c>
      <c r="D460" s="282" t="s">
        <v>151</v>
      </c>
      <c r="E460" s="256">
        <v>972907.94</v>
      </c>
      <c r="F460" s="256">
        <f t="shared" si="37"/>
        <v>917082.94000000006</v>
      </c>
      <c r="G460" s="347">
        <f t="shared" si="38"/>
        <v>0.64999999890958604</v>
      </c>
      <c r="H460" s="348">
        <v>290898.65000000002</v>
      </c>
      <c r="I460" s="256">
        <v>0</v>
      </c>
      <c r="J460" s="348">
        <v>51335.06</v>
      </c>
      <c r="K460" s="294">
        <v>0</v>
      </c>
      <c r="L460" s="256">
        <v>253870.2</v>
      </c>
      <c r="M460" s="256">
        <v>320979.03000000003</v>
      </c>
      <c r="N460" s="271">
        <v>43196</v>
      </c>
      <c r="O460" s="270">
        <v>43202</v>
      </c>
      <c r="P460" s="270">
        <v>43223</v>
      </c>
      <c r="Q460" s="270">
        <v>43256</v>
      </c>
      <c r="R460" s="271">
        <v>43279</v>
      </c>
      <c r="S460" s="257" t="s">
        <v>1352</v>
      </c>
      <c r="T460" s="257"/>
      <c r="U460" s="257"/>
      <c r="V460" s="258"/>
      <c r="W460" s="14"/>
    </row>
    <row r="461" spans="1:23" s="13" customFormat="1" ht="30" customHeight="1">
      <c r="A461" s="400" t="s">
        <v>98</v>
      </c>
      <c r="B461" s="295" t="s">
        <v>1053</v>
      </c>
      <c r="C461" s="255" t="s">
        <v>1054</v>
      </c>
      <c r="D461" s="282" t="s">
        <v>615</v>
      </c>
      <c r="E461" s="503"/>
      <c r="F461" s="256">
        <f t="shared" si="37"/>
        <v>45608.060000000005</v>
      </c>
      <c r="G461" s="347">
        <f t="shared" si="38"/>
        <v>0.75000010962974528</v>
      </c>
      <c r="H461" s="348">
        <v>29075.14</v>
      </c>
      <c r="I461" s="256">
        <v>0</v>
      </c>
      <c r="J461" s="348">
        <v>5130.91</v>
      </c>
      <c r="K461" s="294">
        <v>0</v>
      </c>
      <c r="L461" s="256">
        <v>0</v>
      </c>
      <c r="M461" s="256">
        <v>11402.01</v>
      </c>
      <c r="N461" s="271">
        <v>43165</v>
      </c>
      <c r="O461" s="270">
        <v>43172</v>
      </c>
      <c r="P461" s="270">
        <v>43209</v>
      </c>
      <c r="Q461" s="270"/>
      <c r="R461" s="271">
        <v>43238</v>
      </c>
      <c r="S461" s="257" t="s">
        <v>1367</v>
      </c>
      <c r="T461" s="257"/>
      <c r="U461" s="257"/>
      <c r="V461" s="258"/>
      <c r="W461" s="14"/>
    </row>
    <row r="462" spans="1:23" s="13" customFormat="1" ht="30" customHeight="1">
      <c r="A462" s="400" t="s">
        <v>98</v>
      </c>
      <c r="B462" s="295" t="s">
        <v>1252</v>
      </c>
      <c r="C462" s="255" t="s">
        <v>1253</v>
      </c>
      <c r="D462" s="282" t="s">
        <v>311</v>
      </c>
      <c r="E462" s="256">
        <v>502399.78</v>
      </c>
      <c r="F462" s="256">
        <f t="shared" si="37"/>
        <v>499661.22000000003</v>
      </c>
      <c r="G462" s="347">
        <f t="shared" si="38"/>
        <v>0.75000001000678018</v>
      </c>
      <c r="H462" s="348">
        <v>318534.03000000003</v>
      </c>
      <c r="I462" s="256">
        <v>56211.89</v>
      </c>
      <c r="J462" s="348">
        <v>0</v>
      </c>
      <c r="K462" s="294">
        <v>0</v>
      </c>
      <c r="L462" s="256">
        <v>0</v>
      </c>
      <c r="M462" s="256">
        <v>124915.3</v>
      </c>
      <c r="N462" s="499"/>
      <c r="O462" s="498"/>
      <c r="P462" s="270">
        <v>43293</v>
      </c>
      <c r="Q462" s="270">
        <v>43294</v>
      </c>
      <c r="R462" s="271">
        <v>42949</v>
      </c>
      <c r="S462" s="257" t="s">
        <v>1408</v>
      </c>
      <c r="T462" s="257"/>
      <c r="U462" s="257"/>
      <c r="V462" s="258"/>
      <c r="W462" s="14"/>
    </row>
    <row r="463" spans="1:23" s="13" customFormat="1" ht="30" customHeight="1">
      <c r="A463" s="400" t="s">
        <v>98</v>
      </c>
      <c r="B463" s="255" t="s">
        <v>1120</v>
      </c>
      <c r="C463" s="255" t="s">
        <v>1121</v>
      </c>
      <c r="D463" s="255" t="s">
        <v>1122</v>
      </c>
      <c r="E463" s="256">
        <v>180605</v>
      </c>
      <c r="F463" s="256">
        <f t="shared" si="37"/>
        <v>157005</v>
      </c>
      <c r="G463" s="347">
        <f t="shared" si="38"/>
        <v>0.65</v>
      </c>
      <c r="H463" s="348">
        <v>80286.11</v>
      </c>
      <c r="I463" s="256">
        <v>0</v>
      </c>
      <c r="J463" s="348">
        <v>14168.14</v>
      </c>
      <c r="K463" s="294">
        <v>0</v>
      </c>
      <c r="L463" s="256">
        <v>7599</v>
      </c>
      <c r="M463" s="256">
        <v>54951.75</v>
      </c>
      <c r="N463" s="271">
        <v>43223</v>
      </c>
      <c r="O463" s="270">
        <v>43235</v>
      </c>
      <c r="P463" s="270">
        <v>43258</v>
      </c>
      <c r="Q463" s="270">
        <v>43271</v>
      </c>
      <c r="R463" s="271">
        <v>43291</v>
      </c>
      <c r="S463" s="257" t="s">
        <v>1615</v>
      </c>
      <c r="T463" s="257"/>
      <c r="U463" s="257"/>
      <c r="V463" s="258"/>
      <c r="W463" s="14"/>
    </row>
    <row r="464" spans="1:23" s="25" customFormat="1" ht="30" customHeight="1">
      <c r="A464" s="438" t="s">
        <v>98</v>
      </c>
      <c r="B464" s="295" t="s">
        <v>1426</v>
      </c>
      <c r="C464" s="255" t="s">
        <v>1427</v>
      </c>
      <c r="D464" s="255" t="s">
        <v>102</v>
      </c>
      <c r="E464" s="256">
        <v>436362.17</v>
      </c>
      <c r="F464" s="256">
        <f>H464+I464+J464+K464+L464+M464</f>
        <v>304485.07</v>
      </c>
      <c r="G464" s="347">
        <v>0.65</v>
      </c>
      <c r="H464" s="348">
        <v>161815.42000000001</v>
      </c>
      <c r="I464" s="256">
        <v>0</v>
      </c>
      <c r="J464" s="348">
        <v>36099.97</v>
      </c>
      <c r="K464" s="358">
        <v>0</v>
      </c>
      <c r="L464" s="256">
        <v>0</v>
      </c>
      <c r="M464" s="256">
        <v>106569.68</v>
      </c>
      <c r="N464" s="271">
        <v>43342</v>
      </c>
      <c r="O464" s="270">
        <v>43346</v>
      </c>
      <c r="P464" s="270">
        <v>43349</v>
      </c>
      <c r="Q464" s="626">
        <v>43364</v>
      </c>
      <c r="R464" s="271">
        <v>43399</v>
      </c>
      <c r="S464" s="271" t="s">
        <v>1686</v>
      </c>
      <c r="T464" s="271"/>
      <c r="U464" s="271"/>
      <c r="V464" s="282"/>
      <c r="W464" s="229"/>
    </row>
    <row r="465" spans="1:23" s="25" customFormat="1" ht="30" customHeight="1">
      <c r="A465" s="438" t="s">
        <v>98</v>
      </c>
      <c r="B465" s="295" t="s">
        <v>1428</v>
      </c>
      <c r="C465" s="255" t="s">
        <v>1429</v>
      </c>
      <c r="D465" s="255" t="s">
        <v>1430</v>
      </c>
      <c r="E465" s="256">
        <v>224204.25</v>
      </c>
      <c r="F465" s="256">
        <f>H465+I465+J465+K465+L465+M465</f>
        <v>219316.25</v>
      </c>
      <c r="G465" s="347">
        <v>0.75000001139906414</v>
      </c>
      <c r="H465" s="348">
        <v>139814.10999999999</v>
      </c>
      <c r="I465" s="256">
        <v>24673.08</v>
      </c>
      <c r="J465" s="348">
        <v>0</v>
      </c>
      <c r="K465" s="358">
        <v>0</v>
      </c>
      <c r="L465" s="256">
        <v>0</v>
      </c>
      <c r="M465" s="256">
        <v>54829.06</v>
      </c>
      <c r="N465" s="271">
        <v>43342</v>
      </c>
      <c r="O465" s="270">
        <v>43346</v>
      </c>
      <c r="P465" s="270">
        <v>43349</v>
      </c>
      <c r="Q465" s="626">
        <v>43364</v>
      </c>
      <c r="R465" s="271">
        <v>43399</v>
      </c>
      <c r="S465" s="271" t="s">
        <v>1612</v>
      </c>
      <c r="T465" s="271"/>
      <c r="U465" s="271"/>
      <c r="V465" s="282"/>
      <c r="W465" s="229"/>
    </row>
    <row r="466" spans="1:23" s="25" customFormat="1" ht="30" customHeight="1">
      <c r="A466" s="438" t="s">
        <v>98</v>
      </c>
      <c r="B466" s="211" t="s">
        <v>1499</v>
      </c>
      <c r="C466" s="212" t="s">
        <v>1500</v>
      </c>
      <c r="D466" s="212" t="s">
        <v>1501</v>
      </c>
      <c r="E466" s="591">
        <v>45608.14</v>
      </c>
      <c r="F466" s="213">
        <f>H466+I466+J466+K466+L466+M466</f>
        <v>34744.639999999999</v>
      </c>
      <c r="G466" s="214">
        <f>(H466+I466+J466+K466+L466)/F466</f>
        <v>0.75</v>
      </c>
      <c r="H466" s="215">
        <v>9399.7099999999991</v>
      </c>
      <c r="I466" s="213">
        <v>1658.77</v>
      </c>
      <c r="J466" s="215">
        <v>15000</v>
      </c>
      <c r="K466" s="627">
        <v>0</v>
      </c>
      <c r="L466" s="213">
        <v>0</v>
      </c>
      <c r="M466" s="213">
        <v>8686.16</v>
      </c>
      <c r="N466" s="228">
        <v>43342</v>
      </c>
      <c r="O466" s="251">
        <v>43346</v>
      </c>
      <c r="P466" s="251">
        <v>43377</v>
      </c>
      <c r="Q466" s="396"/>
      <c r="R466" s="228">
        <v>43417</v>
      </c>
      <c r="S466" s="228" t="s">
        <v>1667</v>
      </c>
      <c r="T466" s="228"/>
      <c r="U466" s="228"/>
      <c r="V466" s="151"/>
      <c r="W466" s="229"/>
    </row>
    <row r="467" spans="1:23" s="25" customFormat="1" ht="30" customHeight="1">
      <c r="A467" s="438" t="s">
        <v>98</v>
      </c>
      <c r="B467" s="211" t="s">
        <v>1530</v>
      </c>
      <c r="C467" s="212" t="s">
        <v>1531</v>
      </c>
      <c r="D467" s="212" t="s">
        <v>1532</v>
      </c>
      <c r="E467" s="591">
        <v>761181.99</v>
      </c>
      <c r="F467" s="213">
        <f>H467+I467+J467+K467+L467+M467</f>
        <v>675444.23</v>
      </c>
      <c r="G467" s="214">
        <f>(H467+I467+K467+L467)/F467</f>
        <v>0.54802638553889194</v>
      </c>
      <c r="H467" s="215">
        <v>370161.26</v>
      </c>
      <c r="I467" s="213">
        <v>0</v>
      </c>
      <c r="J467" s="215">
        <v>68877.490000000005</v>
      </c>
      <c r="K467" s="627">
        <v>0</v>
      </c>
      <c r="L467" s="213">
        <v>0</v>
      </c>
      <c r="M467" s="213">
        <v>236405.48</v>
      </c>
      <c r="N467" s="228">
        <v>43374</v>
      </c>
      <c r="O467" s="251">
        <v>43378</v>
      </c>
      <c r="P467" s="251">
        <v>43384</v>
      </c>
      <c r="Q467" s="396">
        <v>43404</v>
      </c>
      <c r="R467" s="228">
        <v>43420</v>
      </c>
      <c r="S467" s="590" t="s">
        <v>1798</v>
      </c>
      <c r="T467" s="228"/>
      <c r="U467" s="228"/>
      <c r="V467" s="151"/>
      <c r="W467" s="229"/>
    </row>
    <row r="468" spans="1:23" s="546" customFormat="1" ht="28.5" customHeight="1">
      <c r="A468" s="976" t="s">
        <v>100</v>
      </c>
      <c r="B468" s="977"/>
      <c r="C468" s="977"/>
      <c r="D468" s="978"/>
      <c r="E468" s="349">
        <f>SUM(E453:E467)</f>
        <v>5888558.4099999992</v>
      </c>
      <c r="F468" s="349">
        <f>SUM(F453:F467)</f>
        <v>5579495.6400000006</v>
      </c>
      <c r="G468" s="350">
        <f>(H468+I468+J468+K468+L468)/F468</f>
        <v>0.63748744321986772</v>
      </c>
      <c r="H468" s="349">
        <f>SUM(H453:H467)</f>
        <v>2215701.87</v>
      </c>
      <c r="I468" s="349">
        <f>SUM(I453:I467)</f>
        <v>107158.11</v>
      </c>
      <c r="J468" s="349">
        <f>SUM(J453:J467)</f>
        <v>972529.23</v>
      </c>
      <c r="K468" s="349">
        <f>SUBTOTAL(9,K453:K467)</f>
        <v>0</v>
      </c>
      <c r="L468" s="349">
        <f>SUM(L453:L467)</f>
        <v>261469.2</v>
      </c>
      <c r="M468" s="349">
        <f>SUM(M453:M467)</f>
        <v>2022637.23</v>
      </c>
      <c r="N468" s="353"/>
      <c r="O468" s="353">
        <f>COUNTA(B453:B467)</f>
        <v>15</v>
      </c>
      <c r="P468" s="353"/>
      <c r="Q468" s="353"/>
      <c r="R468" s="353"/>
      <c r="S468" s="353"/>
      <c r="T468" s="353"/>
      <c r="U468" s="353"/>
      <c r="V468" s="353"/>
    </row>
    <row r="469" spans="1:23" s="14" customFormat="1" ht="24" customHeight="1">
      <c r="A469" s="398" t="s">
        <v>1208</v>
      </c>
      <c r="B469" s="389" t="s">
        <v>600</v>
      </c>
      <c r="C469" s="282" t="s">
        <v>1124</v>
      </c>
      <c r="D469" s="283" t="s">
        <v>601</v>
      </c>
      <c r="E469" s="277">
        <v>42000</v>
      </c>
      <c r="F469" s="277">
        <f>H469+I469+J469+K469+L469+M469</f>
        <v>42000</v>
      </c>
      <c r="G469" s="279">
        <f>(H469+I469+J469+K469+L469)/F469</f>
        <v>1</v>
      </c>
      <c r="H469" s="277">
        <v>35700</v>
      </c>
      <c r="I469" s="277">
        <v>0</v>
      </c>
      <c r="J469" s="277">
        <v>6300</v>
      </c>
      <c r="K469" s="319">
        <v>0</v>
      </c>
      <c r="L469" s="277">
        <v>0</v>
      </c>
      <c r="M469" s="277">
        <v>0</v>
      </c>
      <c r="N469" s="496"/>
      <c r="O469" s="270">
        <v>43053</v>
      </c>
      <c r="P469" s="270">
        <v>43062</v>
      </c>
      <c r="Q469" s="270"/>
      <c r="R469" s="270">
        <v>43084</v>
      </c>
      <c r="S469" s="257" t="s">
        <v>1137</v>
      </c>
      <c r="T469" s="271"/>
      <c r="U469" s="282"/>
      <c r="V469" s="285"/>
      <c r="W469" s="25"/>
    </row>
    <row r="470" spans="1:23" s="14" customFormat="1" ht="15.95" customHeight="1">
      <c r="A470" s="398" t="s">
        <v>1208</v>
      </c>
      <c r="B470" s="389" t="s">
        <v>141</v>
      </c>
      <c r="C470" s="282" t="s">
        <v>1124</v>
      </c>
      <c r="D470" s="283" t="s">
        <v>517</v>
      </c>
      <c r="E470" s="277">
        <v>39000</v>
      </c>
      <c r="F470" s="277">
        <f>H470+I470+J470+K470+L470+M470</f>
        <v>39000</v>
      </c>
      <c r="G470" s="279">
        <f>(H470+I470+J470+K470+L470)/F470</f>
        <v>1</v>
      </c>
      <c r="H470" s="277">
        <v>33150</v>
      </c>
      <c r="I470" s="277">
        <v>0</v>
      </c>
      <c r="J470" s="277">
        <v>5850</v>
      </c>
      <c r="K470" s="319">
        <v>0</v>
      </c>
      <c r="L470" s="277">
        <v>0</v>
      </c>
      <c r="M470" s="277">
        <v>0</v>
      </c>
      <c r="N470" s="496"/>
      <c r="O470" s="270">
        <v>43053</v>
      </c>
      <c r="P470" s="270">
        <v>43062</v>
      </c>
      <c r="Q470" s="270"/>
      <c r="R470" s="270">
        <v>43084</v>
      </c>
      <c r="S470" s="257" t="s">
        <v>1135</v>
      </c>
      <c r="T470" s="271"/>
      <c r="U470" s="282"/>
      <c r="V470" s="285"/>
      <c r="W470" s="25"/>
    </row>
    <row r="471" spans="1:23" s="14" customFormat="1" ht="15.95" customHeight="1">
      <c r="A471" s="398" t="s">
        <v>1208</v>
      </c>
      <c r="B471" s="389" t="s">
        <v>531</v>
      </c>
      <c r="C471" s="282" t="s">
        <v>1124</v>
      </c>
      <c r="D471" s="283" t="s">
        <v>628</v>
      </c>
      <c r="E471" s="277">
        <v>45000</v>
      </c>
      <c r="F471" s="277">
        <f>H471+I471+J471+K471+L471+M471</f>
        <v>45000</v>
      </c>
      <c r="G471" s="279">
        <f>(H471+I471+J471+K471+L471)/F471</f>
        <v>1</v>
      </c>
      <c r="H471" s="277">
        <v>38250</v>
      </c>
      <c r="I471" s="277">
        <v>0</v>
      </c>
      <c r="J471" s="277">
        <v>6750</v>
      </c>
      <c r="K471" s="319">
        <v>0</v>
      </c>
      <c r="L471" s="277">
        <v>0</v>
      </c>
      <c r="M471" s="277">
        <v>0</v>
      </c>
      <c r="N471" s="496"/>
      <c r="O471" s="270">
        <v>43025</v>
      </c>
      <c r="P471" s="270">
        <v>43034</v>
      </c>
      <c r="Q471" s="255"/>
      <c r="R471" s="270">
        <v>43084</v>
      </c>
      <c r="S471" s="257"/>
      <c r="T471" s="271"/>
      <c r="U471" s="282"/>
      <c r="V471" s="285"/>
      <c r="W471" s="25"/>
    </row>
    <row r="472" spans="1:23" s="14" customFormat="1" ht="15.95" customHeight="1">
      <c r="A472" s="398" t="s">
        <v>1208</v>
      </c>
      <c r="B472" s="389" t="s">
        <v>666</v>
      </c>
      <c r="C472" s="282" t="s">
        <v>1124</v>
      </c>
      <c r="D472" s="283" t="s">
        <v>668</v>
      </c>
      <c r="E472" s="277">
        <v>36000</v>
      </c>
      <c r="F472" s="277">
        <v>36000</v>
      </c>
      <c r="G472" s="279">
        <v>1</v>
      </c>
      <c r="H472" s="277">
        <v>30600</v>
      </c>
      <c r="I472" s="277">
        <v>0</v>
      </c>
      <c r="J472" s="277">
        <v>5400</v>
      </c>
      <c r="K472" s="319">
        <v>0</v>
      </c>
      <c r="L472" s="277">
        <v>0</v>
      </c>
      <c r="M472" s="277">
        <v>0</v>
      </c>
      <c r="N472" s="496"/>
      <c r="O472" s="498"/>
      <c r="P472" s="270">
        <v>43083</v>
      </c>
      <c r="Q472" s="255"/>
      <c r="R472" s="270">
        <v>43084</v>
      </c>
      <c r="S472" s="257" t="s">
        <v>885</v>
      </c>
      <c r="T472" s="271"/>
      <c r="U472" s="282"/>
      <c r="V472" s="285"/>
      <c r="W472" s="25"/>
    </row>
    <row r="473" spans="1:23" s="14" customFormat="1" ht="15.95" customHeight="1">
      <c r="A473" s="398" t="s">
        <v>1208</v>
      </c>
      <c r="B473" s="389" t="s">
        <v>665</v>
      </c>
      <c r="C473" s="282" t="s">
        <v>1124</v>
      </c>
      <c r="D473" s="283" t="s">
        <v>658</v>
      </c>
      <c r="E473" s="277">
        <v>39000</v>
      </c>
      <c r="F473" s="277">
        <v>39000</v>
      </c>
      <c r="G473" s="279">
        <v>1</v>
      </c>
      <c r="H473" s="277">
        <v>33150</v>
      </c>
      <c r="I473" s="277">
        <v>0</v>
      </c>
      <c r="J473" s="277">
        <v>5850</v>
      </c>
      <c r="K473" s="319">
        <v>0</v>
      </c>
      <c r="L473" s="277">
        <v>0</v>
      </c>
      <c r="M473" s="277">
        <v>0</v>
      </c>
      <c r="N473" s="496"/>
      <c r="O473" s="498"/>
      <c r="P473" s="270">
        <v>43083</v>
      </c>
      <c r="Q473" s="255"/>
      <c r="R473" s="270">
        <v>43084</v>
      </c>
      <c r="S473" s="257" t="s">
        <v>886</v>
      </c>
      <c r="T473" s="271"/>
      <c r="U473" s="282"/>
      <c r="V473" s="285"/>
      <c r="W473" s="25"/>
    </row>
    <row r="474" spans="1:23" s="25" customFormat="1" ht="15.95" customHeight="1">
      <c r="A474" s="398" t="s">
        <v>1208</v>
      </c>
      <c r="B474" s="389" t="s">
        <v>128</v>
      </c>
      <c r="C474" s="282" t="s">
        <v>1124</v>
      </c>
      <c r="D474" s="282" t="s">
        <v>49</v>
      </c>
      <c r="E474" s="277">
        <v>39000</v>
      </c>
      <c r="F474" s="277">
        <f t="shared" ref="F474:F482" si="39">H474+I474+J474+K474+L474+M474</f>
        <v>39000</v>
      </c>
      <c r="G474" s="279">
        <f t="shared" si="38"/>
        <v>1</v>
      </c>
      <c r="H474" s="277">
        <v>33150</v>
      </c>
      <c r="I474" s="277">
        <v>0</v>
      </c>
      <c r="J474" s="277">
        <v>5850</v>
      </c>
      <c r="K474" s="319">
        <v>0</v>
      </c>
      <c r="L474" s="277">
        <v>0</v>
      </c>
      <c r="M474" s="277">
        <v>0</v>
      </c>
      <c r="N474" s="282" t="s">
        <v>806</v>
      </c>
      <c r="O474" s="282" t="s">
        <v>799</v>
      </c>
      <c r="P474" s="497"/>
      <c r="Q474" s="282"/>
      <c r="R474" s="285" t="s">
        <v>799</v>
      </c>
      <c r="S474" s="257" t="s">
        <v>871</v>
      </c>
      <c r="T474" s="271">
        <v>42356</v>
      </c>
      <c r="U474" s="282"/>
      <c r="V474" s="285"/>
    </row>
    <row r="475" spans="1:23" s="25" customFormat="1" ht="15.95" customHeight="1">
      <c r="A475" s="398" t="s">
        <v>1208</v>
      </c>
      <c r="B475" s="389" t="s">
        <v>130</v>
      </c>
      <c r="C475" s="282" t="s">
        <v>1124</v>
      </c>
      <c r="D475" s="282" t="s">
        <v>270</v>
      </c>
      <c r="E475" s="277">
        <v>45000</v>
      </c>
      <c r="F475" s="277">
        <f t="shared" si="39"/>
        <v>45000</v>
      </c>
      <c r="G475" s="279">
        <f t="shared" si="38"/>
        <v>1</v>
      </c>
      <c r="H475" s="277">
        <v>38250</v>
      </c>
      <c r="I475" s="277">
        <v>0</v>
      </c>
      <c r="J475" s="277">
        <v>6750</v>
      </c>
      <c r="K475" s="319">
        <f>SUM(K474)</f>
        <v>0</v>
      </c>
      <c r="L475" s="277">
        <v>0</v>
      </c>
      <c r="M475" s="277">
        <v>0</v>
      </c>
      <c r="N475" s="282" t="s">
        <v>806</v>
      </c>
      <c r="O475" s="282" t="s">
        <v>799</v>
      </c>
      <c r="P475" s="496"/>
      <c r="Q475" s="282"/>
      <c r="R475" s="285" t="s">
        <v>799</v>
      </c>
      <c r="S475" s="257" t="s">
        <v>871</v>
      </c>
      <c r="T475" s="271">
        <v>42359</v>
      </c>
      <c r="U475" s="282"/>
      <c r="V475" s="285"/>
    </row>
    <row r="476" spans="1:23" s="25" customFormat="1" ht="15.95" customHeight="1">
      <c r="A476" s="398" t="s">
        <v>1208</v>
      </c>
      <c r="B476" s="382" t="s">
        <v>140</v>
      </c>
      <c r="C476" s="282" t="s">
        <v>1124</v>
      </c>
      <c r="D476" s="282" t="s">
        <v>157</v>
      </c>
      <c r="E476" s="256">
        <v>39000</v>
      </c>
      <c r="F476" s="277">
        <f t="shared" si="39"/>
        <v>39000</v>
      </c>
      <c r="G476" s="279">
        <v>1</v>
      </c>
      <c r="H476" s="256">
        <v>33150</v>
      </c>
      <c r="I476" s="277">
        <v>0</v>
      </c>
      <c r="J476" s="277">
        <v>5850</v>
      </c>
      <c r="K476" s="319">
        <v>0</v>
      </c>
      <c r="L476" s="277">
        <v>0</v>
      </c>
      <c r="M476" s="277">
        <v>0</v>
      </c>
      <c r="N476" s="496" t="s">
        <v>132</v>
      </c>
      <c r="O476" s="496"/>
      <c r="P476" s="257" t="s">
        <v>875</v>
      </c>
      <c r="Q476" s="282"/>
      <c r="R476" s="285" t="s">
        <v>786</v>
      </c>
      <c r="S476" s="257" t="s">
        <v>867</v>
      </c>
      <c r="T476" s="271"/>
      <c r="U476" s="282"/>
      <c r="V476" s="285"/>
    </row>
    <row r="477" spans="1:23" s="25" customFormat="1" ht="15.95" customHeight="1">
      <c r="A477" s="398" t="s">
        <v>1208</v>
      </c>
      <c r="B477" s="382" t="s">
        <v>141</v>
      </c>
      <c r="C477" s="282" t="s">
        <v>1124</v>
      </c>
      <c r="D477" s="282" t="s">
        <v>158</v>
      </c>
      <c r="E477" s="256">
        <v>39000</v>
      </c>
      <c r="F477" s="277">
        <f t="shared" si="39"/>
        <v>39000</v>
      </c>
      <c r="G477" s="279">
        <v>1</v>
      </c>
      <c r="H477" s="256">
        <v>33150</v>
      </c>
      <c r="I477" s="277">
        <v>0</v>
      </c>
      <c r="J477" s="277">
        <v>5850</v>
      </c>
      <c r="K477" s="319">
        <v>0</v>
      </c>
      <c r="L477" s="277">
        <v>0</v>
      </c>
      <c r="M477" s="277">
        <v>0</v>
      </c>
      <c r="N477" s="496" t="s">
        <v>132</v>
      </c>
      <c r="O477" s="496"/>
      <c r="P477" s="257" t="s">
        <v>875</v>
      </c>
      <c r="Q477" s="282"/>
      <c r="R477" s="285" t="s">
        <v>786</v>
      </c>
      <c r="S477" s="257" t="s">
        <v>868</v>
      </c>
      <c r="T477" s="271"/>
      <c r="U477" s="282"/>
      <c r="V477" s="285"/>
    </row>
    <row r="478" spans="1:23" s="14" customFormat="1" ht="15.95" customHeight="1">
      <c r="A478" s="398" t="s">
        <v>1208</v>
      </c>
      <c r="B478" s="389" t="s">
        <v>129</v>
      </c>
      <c r="C478" s="282" t="s">
        <v>1124</v>
      </c>
      <c r="D478" s="283" t="s">
        <v>50</v>
      </c>
      <c r="E478" s="351">
        <v>44700</v>
      </c>
      <c r="F478" s="277">
        <f t="shared" si="39"/>
        <v>44700</v>
      </c>
      <c r="G478" s="279">
        <f t="shared" ref="G478:G489" si="40">(H478+I478+J478+K478+L478)/F478</f>
        <v>1</v>
      </c>
      <c r="H478" s="277">
        <v>37995</v>
      </c>
      <c r="I478" s="277">
        <v>0</v>
      </c>
      <c r="J478" s="277">
        <v>6705</v>
      </c>
      <c r="K478" s="319">
        <f>SUM(K475)</f>
        <v>0</v>
      </c>
      <c r="L478" s="277">
        <v>0</v>
      </c>
      <c r="M478" s="277">
        <v>0</v>
      </c>
      <c r="N478" s="282" t="s">
        <v>806</v>
      </c>
      <c r="O478" s="282" t="s">
        <v>799</v>
      </c>
      <c r="P478" s="496"/>
      <c r="Q478" s="282"/>
      <c r="R478" s="285" t="s">
        <v>799</v>
      </c>
      <c r="S478" s="257" t="s">
        <v>871</v>
      </c>
      <c r="T478" s="271">
        <v>42359</v>
      </c>
      <c r="U478" s="282"/>
      <c r="V478" s="285"/>
      <c r="W478" s="25"/>
    </row>
    <row r="479" spans="1:23" s="14" customFormat="1" ht="15.95" customHeight="1">
      <c r="A479" s="398" t="s">
        <v>1208</v>
      </c>
      <c r="B479" s="389" t="s">
        <v>510</v>
      </c>
      <c r="C479" s="282" t="s">
        <v>1124</v>
      </c>
      <c r="D479" s="283" t="s">
        <v>50</v>
      </c>
      <c r="E479" s="351">
        <v>300</v>
      </c>
      <c r="F479" s="277">
        <f t="shared" si="39"/>
        <v>300</v>
      </c>
      <c r="G479" s="279">
        <f t="shared" si="40"/>
        <v>1</v>
      </c>
      <c r="H479" s="277">
        <v>255</v>
      </c>
      <c r="I479" s="277">
        <v>0</v>
      </c>
      <c r="J479" s="277">
        <v>45</v>
      </c>
      <c r="K479" s="319">
        <v>0</v>
      </c>
      <c r="L479" s="277">
        <v>0</v>
      </c>
      <c r="M479" s="277">
        <v>0</v>
      </c>
      <c r="N479" s="496"/>
      <c r="O479" s="255" t="s">
        <v>714</v>
      </c>
      <c r="P479" s="255" t="s">
        <v>728</v>
      </c>
      <c r="Q479" s="255"/>
      <c r="R479" s="255" t="s">
        <v>735</v>
      </c>
      <c r="S479" s="257" t="s">
        <v>780</v>
      </c>
      <c r="T479" s="271"/>
      <c r="U479" s="282"/>
      <c r="V479" s="285"/>
      <c r="W479" s="25"/>
    </row>
    <row r="480" spans="1:23" s="14" customFormat="1" ht="15.95" customHeight="1">
      <c r="A480" s="398" t="s">
        <v>1208</v>
      </c>
      <c r="B480" s="389" t="s">
        <v>600</v>
      </c>
      <c r="C480" s="282" t="s">
        <v>1124</v>
      </c>
      <c r="D480" s="283" t="s">
        <v>601</v>
      </c>
      <c r="E480" s="277">
        <v>42000</v>
      </c>
      <c r="F480" s="277">
        <f t="shared" si="39"/>
        <v>42000</v>
      </c>
      <c r="G480" s="279">
        <f t="shared" si="40"/>
        <v>1</v>
      </c>
      <c r="H480" s="277">
        <v>35700</v>
      </c>
      <c r="I480" s="277">
        <v>0</v>
      </c>
      <c r="J480" s="277">
        <v>6300</v>
      </c>
      <c r="K480" s="319">
        <v>0</v>
      </c>
      <c r="L480" s="277">
        <v>0</v>
      </c>
      <c r="M480" s="277">
        <v>0</v>
      </c>
      <c r="N480" s="226"/>
      <c r="O480" s="270">
        <v>43053</v>
      </c>
      <c r="P480" s="270">
        <v>43062</v>
      </c>
      <c r="Q480" s="270"/>
      <c r="R480" s="271">
        <v>43084</v>
      </c>
      <c r="S480" s="257"/>
      <c r="T480" s="271"/>
      <c r="U480" s="282"/>
      <c r="V480" s="285"/>
      <c r="W480" s="25"/>
    </row>
    <row r="481" spans="1:23" s="14" customFormat="1" ht="15.95" customHeight="1">
      <c r="A481" s="398" t="s">
        <v>1208</v>
      </c>
      <c r="B481" s="390" t="s">
        <v>141</v>
      </c>
      <c r="C481" s="331" t="s">
        <v>1124</v>
      </c>
      <c r="D481" s="332" t="s">
        <v>517</v>
      </c>
      <c r="E481" s="333">
        <v>39000</v>
      </c>
      <c r="F481" s="333">
        <f t="shared" si="39"/>
        <v>39000</v>
      </c>
      <c r="G481" s="334">
        <f t="shared" si="40"/>
        <v>1</v>
      </c>
      <c r="H481" s="333">
        <v>33150</v>
      </c>
      <c r="I481" s="333">
        <v>0</v>
      </c>
      <c r="J481" s="333">
        <v>5850</v>
      </c>
      <c r="K481" s="319">
        <v>0</v>
      </c>
      <c r="L481" s="333">
        <v>0</v>
      </c>
      <c r="M481" s="333">
        <v>0</v>
      </c>
      <c r="N481" s="226"/>
      <c r="O481" s="278">
        <v>43053</v>
      </c>
      <c r="P481" s="278">
        <v>43062</v>
      </c>
      <c r="Q481" s="278"/>
      <c r="R481" s="335">
        <v>43084</v>
      </c>
      <c r="S481" s="336" t="s">
        <v>1139</v>
      </c>
      <c r="T481" s="335"/>
      <c r="U481" s="331"/>
      <c r="V481" s="337"/>
      <c r="W481" s="25"/>
    </row>
    <row r="482" spans="1:23" s="14" customFormat="1" ht="15.95" customHeight="1">
      <c r="A482" s="398" t="s">
        <v>1208</v>
      </c>
      <c r="B482" s="391" t="s">
        <v>531</v>
      </c>
      <c r="C482" s="282" t="s">
        <v>1124</v>
      </c>
      <c r="D482" s="249" t="s">
        <v>628</v>
      </c>
      <c r="E482" s="149">
        <v>45000</v>
      </c>
      <c r="F482" s="149">
        <f t="shared" si="39"/>
        <v>45000</v>
      </c>
      <c r="G482" s="250">
        <f t="shared" si="40"/>
        <v>1</v>
      </c>
      <c r="H482" s="149">
        <v>38250</v>
      </c>
      <c r="I482" s="149">
        <v>0</v>
      </c>
      <c r="J482" s="149">
        <v>6750</v>
      </c>
      <c r="K482" s="319">
        <v>0</v>
      </c>
      <c r="L482" s="149">
        <v>0</v>
      </c>
      <c r="M482" s="149">
        <v>0</v>
      </c>
      <c r="N482" s="226"/>
      <c r="O482" s="251">
        <v>43025</v>
      </c>
      <c r="P482" s="251">
        <v>43034</v>
      </c>
      <c r="Q482" s="212"/>
      <c r="R482" s="228">
        <v>43081</v>
      </c>
      <c r="S482" s="217" t="s">
        <v>869</v>
      </c>
      <c r="T482" s="228"/>
      <c r="U482" s="151"/>
      <c r="V482" s="155"/>
      <c r="W482" s="25"/>
    </row>
    <row r="483" spans="1:23" s="14" customFormat="1" ht="15.95" customHeight="1">
      <c r="A483" s="398" t="s">
        <v>1208</v>
      </c>
      <c r="B483" s="392" t="s">
        <v>532</v>
      </c>
      <c r="C483" s="326" t="s">
        <v>1124</v>
      </c>
      <c r="D483" s="327" t="s">
        <v>629</v>
      </c>
      <c r="E483" s="328">
        <v>45000</v>
      </c>
      <c r="F483" s="328">
        <v>45000</v>
      </c>
      <c r="G483" s="329">
        <f t="shared" si="40"/>
        <v>1</v>
      </c>
      <c r="H483" s="328">
        <v>38250</v>
      </c>
      <c r="I483" s="328">
        <v>0</v>
      </c>
      <c r="J483" s="328">
        <v>6750</v>
      </c>
      <c r="K483" s="319">
        <v>0</v>
      </c>
      <c r="L483" s="328">
        <v>0</v>
      </c>
      <c r="M483" s="328">
        <v>0</v>
      </c>
      <c r="N483" s="226"/>
      <c r="O483" s="266">
        <v>43025</v>
      </c>
      <c r="P483" s="266">
        <v>43034</v>
      </c>
      <c r="Q483" s="323"/>
      <c r="R483" s="330">
        <v>43081</v>
      </c>
      <c r="S483" s="325" t="s">
        <v>870</v>
      </c>
      <c r="T483" s="260"/>
      <c r="U483" s="35"/>
      <c r="V483" s="259"/>
      <c r="W483" s="25"/>
    </row>
    <row r="484" spans="1:23" s="14" customFormat="1" ht="15.95" customHeight="1">
      <c r="A484" s="398" t="s">
        <v>1208</v>
      </c>
      <c r="B484" s="389" t="s">
        <v>666</v>
      </c>
      <c r="C484" s="282" t="s">
        <v>1124</v>
      </c>
      <c r="D484" s="283" t="s">
        <v>667</v>
      </c>
      <c r="E484" s="277">
        <v>36000</v>
      </c>
      <c r="F484" s="277">
        <f t="shared" ref="F484:F489" si="41">H484+I484+J484+K484+L484+M484</f>
        <v>36000</v>
      </c>
      <c r="G484" s="279">
        <f t="shared" si="40"/>
        <v>1</v>
      </c>
      <c r="H484" s="277">
        <v>30600</v>
      </c>
      <c r="I484" s="277">
        <v>0</v>
      </c>
      <c r="J484" s="277">
        <v>5400</v>
      </c>
      <c r="K484" s="319">
        <v>0</v>
      </c>
      <c r="L484" s="277">
        <v>0</v>
      </c>
      <c r="M484" s="277">
        <v>0</v>
      </c>
      <c r="N484" s="496"/>
      <c r="O484" s="270">
        <v>43082</v>
      </c>
      <c r="P484" s="270">
        <v>43083</v>
      </c>
      <c r="Q484" s="255"/>
      <c r="R484" s="271" t="s">
        <v>599</v>
      </c>
      <c r="S484" s="257"/>
      <c r="T484" s="271"/>
      <c r="U484" s="282"/>
      <c r="V484" s="285"/>
      <c r="W484" s="25"/>
    </row>
    <row r="485" spans="1:23" s="14" customFormat="1" ht="15.95" customHeight="1">
      <c r="A485" s="398" t="s">
        <v>1208</v>
      </c>
      <c r="B485" s="389" t="s">
        <v>952</v>
      </c>
      <c r="C485" s="282" t="s">
        <v>1124</v>
      </c>
      <c r="D485" s="283" t="s">
        <v>954</v>
      </c>
      <c r="E485" s="277">
        <v>39000</v>
      </c>
      <c r="F485" s="277">
        <f t="shared" si="41"/>
        <v>39000</v>
      </c>
      <c r="G485" s="279">
        <f t="shared" si="40"/>
        <v>1</v>
      </c>
      <c r="H485" s="277">
        <v>33150</v>
      </c>
      <c r="I485" s="277">
        <v>0</v>
      </c>
      <c r="J485" s="277">
        <v>5850</v>
      </c>
      <c r="K485" s="319">
        <v>0</v>
      </c>
      <c r="L485" s="277">
        <v>0</v>
      </c>
      <c r="M485" s="277">
        <v>0</v>
      </c>
      <c r="N485" s="496"/>
      <c r="O485" s="270">
        <v>43082</v>
      </c>
      <c r="P485" s="270">
        <v>43083</v>
      </c>
      <c r="Q485" s="255"/>
      <c r="R485" s="271">
        <v>43195</v>
      </c>
      <c r="S485" s="257"/>
      <c r="T485" s="271"/>
      <c r="U485" s="282"/>
      <c r="V485" s="285"/>
      <c r="W485" s="25"/>
    </row>
    <row r="486" spans="1:23" s="229" customFormat="1" ht="15.95" customHeight="1">
      <c r="A486" s="398" t="s">
        <v>1208</v>
      </c>
      <c r="B486" s="393" t="s">
        <v>1224</v>
      </c>
      <c r="C486" s="282" t="s">
        <v>1124</v>
      </c>
      <c r="D486" s="283" t="s">
        <v>1225</v>
      </c>
      <c r="E486" s="277">
        <v>45000</v>
      </c>
      <c r="F486" s="277">
        <f t="shared" si="41"/>
        <v>45000</v>
      </c>
      <c r="G486" s="279">
        <f t="shared" si="40"/>
        <v>1</v>
      </c>
      <c r="H486" s="277">
        <v>38250</v>
      </c>
      <c r="I486" s="277">
        <v>0</v>
      </c>
      <c r="J486" s="277">
        <v>6750</v>
      </c>
      <c r="K486" s="319">
        <v>0</v>
      </c>
      <c r="L486" s="277">
        <v>0</v>
      </c>
      <c r="M486" s="277">
        <v>0</v>
      </c>
      <c r="N486" s="335">
        <v>43165</v>
      </c>
      <c r="O486" s="335">
        <v>43172</v>
      </c>
      <c r="P486" s="271">
        <v>43195</v>
      </c>
      <c r="Q486" s="282"/>
      <c r="R486" s="271">
        <v>43286</v>
      </c>
      <c r="S486" s="271" t="s">
        <v>1230</v>
      </c>
      <c r="T486" s="271"/>
      <c r="U486" s="282"/>
      <c r="V486" s="282"/>
      <c r="W486" s="25"/>
    </row>
    <row r="487" spans="1:23" s="14" customFormat="1" ht="15.95" customHeight="1">
      <c r="A487" s="398" t="s">
        <v>1208</v>
      </c>
      <c r="B487" s="394" t="s">
        <v>1123</v>
      </c>
      <c r="C487" s="282" t="s">
        <v>1124</v>
      </c>
      <c r="D487" s="311" t="s">
        <v>1125</v>
      </c>
      <c r="E487" s="277">
        <v>36000</v>
      </c>
      <c r="F487" s="277">
        <f t="shared" si="41"/>
        <v>36000</v>
      </c>
      <c r="G487" s="279">
        <f t="shared" si="40"/>
        <v>1</v>
      </c>
      <c r="H487" s="277">
        <v>30600</v>
      </c>
      <c r="I487" s="277">
        <v>0</v>
      </c>
      <c r="J487" s="277">
        <v>5400</v>
      </c>
      <c r="K487" s="319">
        <v>0</v>
      </c>
      <c r="L487" s="277">
        <v>0</v>
      </c>
      <c r="M487" s="277">
        <v>0</v>
      </c>
      <c r="N487" s="271">
        <v>43223</v>
      </c>
      <c r="O487" s="270">
        <v>43235</v>
      </c>
      <c r="P487" s="270">
        <v>43258</v>
      </c>
      <c r="Q487" s="270"/>
      <c r="R487" s="271">
        <v>43271</v>
      </c>
      <c r="S487" s="257" t="s">
        <v>1329</v>
      </c>
      <c r="T487" s="271"/>
      <c r="U487" s="282"/>
      <c r="V487" s="285"/>
      <c r="W487" s="25"/>
    </row>
    <row r="488" spans="1:23" s="14" customFormat="1" ht="15.95" customHeight="1">
      <c r="A488" s="398" t="s">
        <v>1208</v>
      </c>
      <c r="B488" s="394" t="s">
        <v>1126</v>
      </c>
      <c r="C488" s="282" t="s">
        <v>1124</v>
      </c>
      <c r="D488" s="311" t="s">
        <v>1127</v>
      </c>
      <c r="E488" s="277">
        <v>45000</v>
      </c>
      <c r="F488" s="277">
        <f t="shared" si="41"/>
        <v>45000</v>
      </c>
      <c r="G488" s="279">
        <f t="shared" si="40"/>
        <v>1</v>
      </c>
      <c r="H488" s="277">
        <v>38250</v>
      </c>
      <c r="I488" s="277">
        <v>6750</v>
      </c>
      <c r="J488" s="277">
        <v>0</v>
      </c>
      <c r="K488" s="319">
        <v>0</v>
      </c>
      <c r="L488" s="277">
        <v>0</v>
      </c>
      <c r="M488" s="277">
        <v>0</v>
      </c>
      <c r="N488" s="271">
        <v>43223</v>
      </c>
      <c r="O488" s="270">
        <v>43235</v>
      </c>
      <c r="P488" s="270">
        <v>43258</v>
      </c>
      <c r="Q488" s="270"/>
      <c r="R488" s="271">
        <v>43271</v>
      </c>
      <c r="S488" s="257" t="s">
        <v>1332</v>
      </c>
      <c r="T488" s="271"/>
      <c r="U488" s="282"/>
      <c r="V488" s="285"/>
      <c r="W488" s="25"/>
    </row>
    <row r="489" spans="1:23" s="14" customFormat="1" ht="15.95" customHeight="1">
      <c r="A489" s="398" t="s">
        <v>1208</v>
      </c>
      <c r="B489" s="409" t="s">
        <v>1204</v>
      </c>
      <c r="C489" s="282" t="s">
        <v>1124</v>
      </c>
      <c r="D489" s="311" t="s">
        <v>1199</v>
      </c>
      <c r="E489" s="277">
        <v>22500</v>
      </c>
      <c r="F489" s="277">
        <f t="shared" si="41"/>
        <v>22500</v>
      </c>
      <c r="G489" s="279">
        <f t="shared" si="40"/>
        <v>1</v>
      </c>
      <c r="H489" s="277">
        <v>19125</v>
      </c>
      <c r="I489" s="277">
        <v>0</v>
      </c>
      <c r="J489" s="277">
        <v>3375</v>
      </c>
      <c r="K489" s="319">
        <v>0</v>
      </c>
      <c r="L489" s="277">
        <v>0</v>
      </c>
      <c r="M489" s="277">
        <v>0</v>
      </c>
      <c r="N489" s="271">
        <v>43255</v>
      </c>
      <c r="O489" s="270">
        <v>43263</v>
      </c>
      <c r="P489" s="270">
        <v>43279</v>
      </c>
      <c r="Q489" s="270"/>
      <c r="R489" s="271">
        <v>43304</v>
      </c>
      <c r="S489" s="257" t="s">
        <v>1326</v>
      </c>
      <c r="T489" s="271"/>
      <c r="U489" s="282"/>
      <c r="V489" s="285"/>
      <c r="W489" s="25"/>
    </row>
    <row r="490" spans="1:23" s="229" customFormat="1" ht="15" customHeight="1">
      <c r="A490" s="398" t="s">
        <v>1208</v>
      </c>
      <c r="B490" s="440" t="s">
        <v>1306</v>
      </c>
      <c r="C490" s="282" t="s">
        <v>1124</v>
      </c>
      <c r="D490" s="255" t="s">
        <v>1307</v>
      </c>
      <c r="E490" s="256">
        <v>48000</v>
      </c>
      <c r="F490" s="256">
        <f t="shared" ref="F490:F495" si="42">SUM(H490:M490)</f>
        <v>48000</v>
      </c>
      <c r="G490" s="281">
        <f t="shared" ref="G490:G495" si="43">(H490+I490+J490+K490)/F490</f>
        <v>1</v>
      </c>
      <c r="H490" s="256">
        <v>40800</v>
      </c>
      <c r="I490" s="256">
        <v>0</v>
      </c>
      <c r="J490" s="256">
        <v>7200</v>
      </c>
      <c r="K490" s="319">
        <v>0</v>
      </c>
      <c r="L490" s="256">
        <v>0</v>
      </c>
      <c r="M490" s="256">
        <v>0</v>
      </c>
      <c r="N490" s="335">
        <v>43284</v>
      </c>
      <c r="O490" s="357">
        <v>43287</v>
      </c>
      <c r="P490" s="366">
        <v>43300</v>
      </c>
      <c r="Q490" s="251"/>
      <c r="R490" s="228">
        <v>43314</v>
      </c>
      <c r="S490" s="335" t="s">
        <v>1616</v>
      </c>
      <c r="T490" s="228"/>
      <c r="U490" s="151"/>
      <c r="V490" s="151"/>
      <c r="W490" s="25"/>
    </row>
    <row r="491" spans="1:23" s="229" customFormat="1" ht="15.95" customHeight="1">
      <c r="A491" s="398" t="s">
        <v>1208</v>
      </c>
      <c r="B491" s="381" t="s">
        <v>1308</v>
      </c>
      <c r="C491" s="282" t="s">
        <v>1124</v>
      </c>
      <c r="D491" s="255" t="s">
        <v>1268</v>
      </c>
      <c r="E491" s="256">
        <v>45000</v>
      </c>
      <c r="F491" s="256">
        <f t="shared" si="42"/>
        <v>45000</v>
      </c>
      <c r="G491" s="281">
        <f t="shared" si="43"/>
        <v>1</v>
      </c>
      <c r="H491" s="256">
        <v>38250</v>
      </c>
      <c r="I491" s="256">
        <v>0</v>
      </c>
      <c r="J491" s="256">
        <v>6750</v>
      </c>
      <c r="K491" s="319">
        <v>0</v>
      </c>
      <c r="L491" s="256">
        <v>0</v>
      </c>
      <c r="M491" s="256">
        <v>0</v>
      </c>
      <c r="N491" s="335">
        <v>43284</v>
      </c>
      <c r="O491" s="357">
        <v>43287</v>
      </c>
      <c r="P491" s="366">
        <v>43300</v>
      </c>
      <c r="Q491" s="251"/>
      <c r="R491" s="228">
        <v>43314</v>
      </c>
      <c r="S491" s="335" t="s">
        <v>1617</v>
      </c>
      <c r="T491" s="228"/>
      <c r="U491" s="151"/>
      <c r="V491" s="151"/>
      <c r="W491" s="25"/>
    </row>
    <row r="492" spans="1:23" s="229" customFormat="1" ht="15.95" customHeight="1">
      <c r="A492" s="398" t="s">
        <v>1208</v>
      </c>
      <c r="B492" s="440" t="s">
        <v>1309</v>
      </c>
      <c r="C492" s="282" t="s">
        <v>1124</v>
      </c>
      <c r="D492" s="203" t="s">
        <v>1310</v>
      </c>
      <c r="E492" s="256">
        <v>48000</v>
      </c>
      <c r="F492" s="256">
        <f t="shared" si="42"/>
        <v>48000</v>
      </c>
      <c r="G492" s="281">
        <f t="shared" si="43"/>
        <v>1</v>
      </c>
      <c r="H492" s="256">
        <v>40800</v>
      </c>
      <c r="I492" s="256">
        <v>0</v>
      </c>
      <c r="J492" s="256">
        <v>7200</v>
      </c>
      <c r="K492" s="319">
        <v>0</v>
      </c>
      <c r="L492" s="256">
        <v>0</v>
      </c>
      <c r="M492" s="256">
        <v>0</v>
      </c>
      <c r="N492" s="335">
        <v>43284</v>
      </c>
      <c r="O492" s="357">
        <v>43287</v>
      </c>
      <c r="P492" s="366">
        <v>43300</v>
      </c>
      <c r="Q492" s="251"/>
      <c r="R492" s="228">
        <v>43314</v>
      </c>
      <c r="S492" s="335" t="s">
        <v>1618</v>
      </c>
      <c r="T492" s="228"/>
      <c r="U492" s="151"/>
      <c r="V492" s="151"/>
      <c r="W492" s="25"/>
    </row>
    <row r="493" spans="1:23" s="229" customFormat="1" ht="15.95" customHeight="1">
      <c r="A493" s="398" t="s">
        <v>1208</v>
      </c>
      <c r="B493" s="440" t="s">
        <v>1374</v>
      </c>
      <c r="C493" s="282" t="s">
        <v>1124</v>
      </c>
      <c r="D493" s="203" t="s">
        <v>1063</v>
      </c>
      <c r="E493" s="369">
        <v>45000</v>
      </c>
      <c r="F493" s="256">
        <f t="shared" si="42"/>
        <v>45000</v>
      </c>
      <c r="G493" s="281">
        <f t="shared" si="43"/>
        <v>1</v>
      </c>
      <c r="H493" s="369">
        <v>38250</v>
      </c>
      <c r="I493" s="369">
        <v>0</v>
      </c>
      <c r="J493" s="369">
        <v>6750</v>
      </c>
      <c r="K493" s="319">
        <v>0</v>
      </c>
      <c r="L493" s="369">
        <v>0</v>
      </c>
      <c r="M493" s="369">
        <v>0</v>
      </c>
      <c r="N493" s="260">
        <v>43312</v>
      </c>
      <c r="O493" s="278">
        <v>43318</v>
      </c>
      <c r="P493" s="252">
        <v>43321</v>
      </c>
      <c r="Q493" s="697"/>
      <c r="R493" s="697">
        <v>43334</v>
      </c>
      <c r="S493" s="368" t="s">
        <v>1619</v>
      </c>
      <c r="T493" s="271"/>
      <c r="U493" s="282"/>
      <c r="V493" s="282"/>
      <c r="W493" s="25"/>
    </row>
    <row r="494" spans="1:23" s="229" customFormat="1" ht="23.25" customHeight="1">
      <c r="A494" s="398" t="s">
        <v>1208</v>
      </c>
      <c r="B494" s="211" t="s">
        <v>1502</v>
      </c>
      <c r="C494" s="212" t="s">
        <v>1503</v>
      </c>
      <c r="D494" s="212" t="s">
        <v>1504</v>
      </c>
      <c r="E494" s="578">
        <v>45000</v>
      </c>
      <c r="F494" s="578">
        <f t="shared" si="42"/>
        <v>45000</v>
      </c>
      <c r="G494" s="579">
        <f t="shared" si="43"/>
        <v>1</v>
      </c>
      <c r="H494" s="578">
        <v>38250</v>
      </c>
      <c r="I494" s="578">
        <v>0</v>
      </c>
      <c r="J494" s="578">
        <v>6750</v>
      </c>
      <c r="K494" s="506">
        <v>0</v>
      </c>
      <c r="L494" s="578">
        <v>0</v>
      </c>
      <c r="M494" s="578">
        <v>0</v>
      </c>
      <c r="N494" s="271"/>
      <c r="O494" s="270">
        <v>43346</v>
      </c>
      <c r="P494" s="270">
        <v>43377</v>
      </c>
      <c r="Q494" s="270"/>
      <c r="R494" s="270">
        <v>43417</v>
      </c>
      <c r="S494" s="271" t="s">
        <v>1665</v>
      </c>
      <c r="T494" s="228"/>
      <c r="U494" s="151"/>
      <c r="V494" s="151"/>
      <c r="W494" s="25"/>
    </row>
    <row r="495" spans="1:23" s="229" customFormat="1" ht="30.75" customHeight="1">
      <c r="A495" s="515" t="s">
        <v>1208</v>
      </c>
      <c r="B495" s="216" t="s">
        <v>1576</v>
      </c>
      <c r="C495" s="172" t="s">
        <v>156</v>
      </c>
      <c r="D495" s="172" t="s">
        <v>1518</v>
      </c>
      <c r="E495" s="580">
        <v>45000</v>
      </c>
      <c r="F495" s="369">
        <f t="shared" si="42"/>
        <v>45000</v>
      </c>
      <c r="G495" s="507">
        <f t="shared" si="43"/>
        <v>1</v>
      </c>
      <c r="H495" s="369">
        <v>38250</v>
      </c>
      <c r="I495" s="369">
        <v>0</v>
      </c>
      <c r="J495" s="369">
        <v>6750</v>
      </c>
      <c r="K495" s="506">
        <v>0</v>
      </c>
      <c r="L495" s="369">
        <v>0</v>
      </c>
      <c r="M495" s="369">
        <v>0</v>
      </c>
      <c r="N495" s="271">
        <v>43374</v>
      </c>
      <c r="O495" s="270">
        <v>43378</v>
      </c>
      <c r="P495" s="270">
        <v>43391</v>
      </c>
      <c r="Q495" s="270"/>
      <c r="R495" s="270">
        <v>43411</v>
      </c>
      <c r="S495" s="271" t="s">
        <v>1702</v>
      </c>
      <c r="T495" s="228"/>
      <c r="U495" s="151"/>
      <c r="V495" s="151"/>
      <c r="W495" s="25"/>
    </row>
    <row r="496" spans="1:23" s="229" customFormat="1" ht="30" customHeight="1">
      <c r="A496" s="515" t="s">
        <v>1208</v>
      </c>
      <c r="B496" s="581" t="s">
        <v>1752</v>
      </c>
      <c r="C496" s="582" t="s">
        <v>156</v>
      </c>
      <c r="D496" s="581" t="s">
        <v>1755</v>
      </c>
      <c r="E496" s="583">
        <v>45000</v>
      </c>
      <c r="F496" s="584">
        <f>H496+I496+J496+K496+L496+M496</f>
        <v>45000</v>
      </c>
      <c r="G496" s="585">
        <f t="shared" ref="G496:G502" si="44">(H496+I496+J496+K496+L496)/F496</f>
        <v>1</v>
      </c>
      <c r="H496" s="586">
        <v>38250</v>
      </c>
      <c r="I496" s="586">
        <v>0</v>
      </c>
      <c r="J496" s="586">
        <v>6750</v>
      </c>
      <c r="K496" s="587">
        <v>0</v>
      </c>
      <c r="L496" s="587">
        <v>0</v>
      </c>
      <c r="M496" s="587">
        <v>0</v>
      </c>
      <c r="N496" s="588">
        <v>43402</v>
      </c>
      <c r="O496" s="589">
        <v>43417</v>
      </c>
      <c r="P496" s="589">
        <v>43426</v>
      </c>
      <c r="Q496" s="251"/>
      <c r="R496" s="589" t="s">
        <v>1718</v>
      </c>
      <c r="S496" s="590" t="s">
        <v>1798</v>
      </c>
      <c r="T496" s="228"/>
      <c r="U496" s="151"/>
      <c r="V496" s="151"/>
      <c r="W496" s="25"/>
    </row>
    <row r="497" spans="1:23" s="229" customFormat="1" ht="36.75" customHeight="1">
      <c r="A497" s="515" t="s">
        <v>1208</v>
      </c>
      <c r="B497" s="581" t="s">
        <v>1753</v>
      </c>
      <c r="C497" s="582" t="s">
        <v>156</v>
      </c>
      <c r="D497" s="581" t="s">
        <v>1747</v>
      </c>
      <c r="E497" s="583">
        <v>22500</v>
      </c>
      <c r="F497" s="584">
        <f>H497+I497+J497+K497+L497+M497</f>
        <v>22500</v>
      </c>
      <c r="G497" s="585">
        <f t="shared" si="44"/>
        <v>1</v>
      </c>
      <c r="H497" s="586">
        <v>19125</v>
      </c>
      <c r="I497" s="586">
        <v>0</v>
      </c>
      <c r="J497" s="586">
        <v>3375</v>
      </c>
      <c r="K497" s="587">
        <v>0</v>
      </c>
      <c r="L497" s="587">
        <v>0</v>
      </c>
      <c r="M497" s="587">
        <v>0</v>
      </c>
      <c r="N497" s="588">
        <v>43402</v>
      </c>
      <c r="O497" s="589">
        <v>43417</v>
      </c>
      <c r="P497" s="589">
        <v>43426</v>
      </c>
      <c r="Q497" s="251"/>
      <c r="R497" s="589" t="s">
        <v>1718</v>
      </c>
      <c r="S497" s="590" t="s">
        <v>1798</v>
      </c>
      <c r="T497" s="228"/>
      <c r="U497" s="151"/>
      <c r="V497" s="151"/>
      <c r="W497" s="25"/>
    </row>
    <row r="498" spans="1:23" s="229" customFormat="1" ht="31.5" customHeight="1">
      <c r="A498" s="515" t="s">
        <v>1208</v>
      </c>
      <c r="B498" s="581" t="s">
        <v>1754</v>
      </c>
      <c r="C498" s="582" t="s">
        <v>156</v>
      </c>
      <c r="D498" s="581" t="s">
        <v>1756</v>
      </c>
      <c r="E498" s="583">
        <v>45000</v>
      </c>
      <c r="F498" s="584">
        <f>H498+I498+J498+K498+L498+M498</f>
        <v>45000</v>
      </c>
      <c r="G498" s="585">
        <f t="shared" si="44"/>
        <v>1</v>
      </c>
      <c r="H498" s="586">
        <v>38250</v>
      </c>
      <c r="I498" s="586">
        <v>0</v>
      </c>
      <c r="J498" s="586">
        <v>6750</v>
      </c>
      <c r="K498" s="587">
        <v>0</v>
      </c>
      <c r="L498" s="587">
        <v>0</v>
      </c>
      <c r="M498" s="587">
        <v>0</v>
      </c>
      <c r="N498" s="588">
        <v>43402</v>
      </c>
      <c r="O498" s="589">
        <v>43417</v>
      </c>
      <c r="P498" s="589">
        <v>43426</v>
      </c>
      <c r="Q498" s="251"/>
      <c r="R498" s="589" t="s">
        <v>1718</v>
      </c>
      <c r="S498" s="590" t="s">
        <v>1798</v>
      </c>
      <c r="T498" s="228"/>
      <c r="U498" s="151"/>
      <c r="V498" s="151"/>
      <c r="W498" s="25"/>
    </row>
    <row r="499" spans="1:23" s="470" customFormat="1" ht="23.25" customHeight="1">
      <c r="A499" s="535"/>
      <c r="B499" s="339"/>
      <c r="C499" s="340" t="s">
        <v>51</v>
      </c>
      <c r="D499" s="341"/>
      <c r="E499" s="342">
        <f>SUM(E469:E498)</f>
        <v>1191000</v>
      </c>
      <c r="F499" s="342">
        <f>SUM(F469:F498)</f>
        <v>1191000</v>
      </c>
      <c r="G499" s="343">
        <f t="shared" si="44"/>
        <v>1</v>
      </c>
      <c r="H499" s="342">
        <f>SUM(H469:H498)</f>
        <v>1012350</v>
      </c>
      <c r="I499" s="342">
        <f>SUM(I469:I498)</f>
        <v>6750</v>
      </c>
      <c r="J499" s="342">
        <f>SUM(J469:J498)</f>
        <v>171900</v>
      </c>
      <c r="K499" s="207">
        <f>SUBTOTAL(9,K469:K498)</f>
        <v>0</v>
      </c>
      <c r="L499" s="342">
        <f>SUM(L469:L498)</f>
        <v>0</v>
      </c>
      <c r="M499" s="342">
        <f>SUM(M469:M498)</f>
        <v>0</v>
      </c>
      <c r="N499" s="528"/>
      <c r="O499" s="516">
        <f>COUNTA(B469:B495)</f>
        <v>27</v>
      </c>
      <c r="P499" s="528"/>
      <c r="Q499" s="528"/>
      <c r="R499" s="528"/>
      <c r="S499" s="529"/>
      <c r="T499" s="528"/>
      <c r="U499" s="528"/>
      <c r="V499" s="471"/>
    </row>
    <row r="500" spans="1:23" s="527" customFormat="1" ht="66" customHeight="1">
      <c r="A500" s="534" t="s">
        <v>1780</v>
      </c>
      <c r="B500" s="592" t="s">
        <v>1782</v>
      </c>
      <c r="C500" s="593" t="s">
        <v>1783</v>
      </c>
      <c r="D500" s="594" t="s">
        <v>1784</v>
      </c>
      <c r="E500" s="595">
        <v>199387</v>
      </c>
      <c r="F500" s="596">
        <f>H500+I500+J500+K500+L500+M500</f>
        <v>199387</v>
      </c>
      <c r="G500" s="597">
        <f t="shared" si="44"/>
        <v>0.64999724154533645</v>
      </c>
      <c r="H500" s="586">
        <v>110160.85</v>
      </c>
      <c r="I500" s="586">
        <v>19440.150000000001</v>
      </c>
      <c r="J500" s="598">
        <v>0</v>
      </c>
      <c r="K500" s="598">
        <v>0</v>
      </c>
      <c r="L500" s="598">
        <v>0</v>
      </c>
      <c r="M500" s="583">
        <v>69786</v>
      </c>
      <c r="N500" s="581" t="s">
        <v>1785</v>
      </c>
      <c r="O500" s="599">
        <v>43417</v>
      </c>
      <c r="P500" s="600">
        <v>43426</v>
      </c>
      <c r="Q500" s="600">
        <v>43432</v>
      </c>
      <c r="R500" s="589" t="s">
        <v>1718</v>
      </c>
      <c r="S500" s="590" t="s">
        <v>1798</v>
      </c>
      <c r="T500" s="526"/>
      <c r="U500" s="526"/>
      <c r="V500" s="526"/>
    </row>
    <row r="501" spans="1:23" s="470" customFormat="1" ht="34.5" customHeight="1">
      <c r="A501" s="535"/>
      <c r="B501" s="205"/>
      <c r="C501" s="206" t="s">
        <v>1781</v>
      </c>
      <c r="D501" s="304"/>
      <c r="E501" s="223">
        <f>SUBTOTAL(9,E500)</f>
        <v>199387</v>
      </c>
      <c r="F501" s="525">
        <f>SUBTOTAL(9,F500)</f>
        <v>199387</v>
      </c>
      <c r="G501" s="510">
        <f t="shared" si="44"/>
        <v>0.64999724154533645</v>
      </c>
      <c r="H501" s="525">
        <f t="shared" ref="H501:M501" si="45">SUBTOTAL(9,H500)</f>
        <v>110160.85</v>
      </c>
      <c r="I501" s="525">
        <f t="shared" si="45"/>
        <v>19440.150000000001</v>
      </c>
      <c r="J501" s="525">
        <f t="shared" si="45"/>
        <v>0</v>
      </c>
      <c r="K501" s="525">
        <f t="shared" si="45"/>
        <v>0</v>
      </c>
      <c r="L501" s="525">
        <f t="shared" si="45"/>
        <v>0</v>
      </c>
      <c r="M501" s="525">
        <f t="shared" si="45"/>
        <v>69786</v>
      </c>
      <c r="N501" s="528"/>
      <c r="O501" s="516">
        <f>COUNTA(B500)</f>
        <v>1</v>
      </c>
      <c r="P501" s="528"/>
      <c r="Q501" s="528"/>
      <c r="R501" s="528"/>
      <c r="S501" s="530"/>
      <c r="T501" s="528"/>
      <c r="U501" s="528"/>
      <c r="V501" s="471"/>
    </row>
    <row r="502" spans="1:23" s="439" customFormat="1" ht="64.5" customHeight="1">
      <c r="A502" s="255" t="s">
        <v>1431</v>
      </c>
      <c r="B502" s="295" t="s">
        <v>1432</v>
      </c>
      <c r="C502" s="255" t="s">
        <v>1433</v>
      </c>
      <c r="D502" s="255" t="s">
        <v>255</v>
      </c>
      <c r="E502" s="488">
        <v>5100000</v>
      </c>
      <c r="F502" s="488">
        <f>H502+I502+J502+K502+L502+M502</f>
        <v>5100000</v>
      </c>
      <c r="G502" s="347">
        <f t="shared" si="44"/>
        <v>1</v>
      </c>
      <c r="H502" s="601">
        <v>4335000</v>
      </c>
      <c r="I502" s="602">
        <v>765000</v>
      </c>
      <c r="J502" s="602">
        <v>0</v>
      </c>
      <c r="K502" s="603">
        <v>0</v>
      </c>
      <c r="L502" s="602">
        <v>0</v>
      </c>
      <c r="M502" s="602">
        <v>0</v>
      </c>
      <c r="N502" s="271">
        <v>43344</v>
      </c>
      <c r="O502" s="270">
        <v>43346</v>
      </c>
      <c r="P502" s="270">
        <v>43349</v>
      </c>
      <c r="Q502" s="270">
        <v>43364</v>
      </c>
      <c r="R502" s="604">
        <v>43399</v>
      </c>
      <c r="S502" s="335" t="s">
        <v>1613</v>
      </c>
      <c r="T502" s="605"/>
      <c r="U502" s="605"/>
      <c r="V502" s="605"/>
    </row>
    <row r="503" spans="1:23" s="458" customFormat="1" ht="30.75" customHeight="1">
      <c r="A503" s="401"/>
      <c r="B503" s="339"/>
      <c r="C503" s="340" t="s">
        <v>1434</v>
      </c>
      <c r="D503" s="341"/>
      <c r="E503" s="342">
        <f>SUBTOTAL(9,E502)</f>
        <v>5100000</v>
      </c>
      <c r="F503" s="402">
        <f>SUM(F502)</f>
        <v>5100000</v>
      </c>
      <c r="G503" s="343"/>
      <c r="H503" s="342">
        <f t="shared" ref="H503:M503" si="46">SUBTOTAL(9,H502)</f>
        <v>4335000</v>
      </c>
      <c r="I503" s="342">
        <f t="shared" si="46"/>
        <v>765000</v>
      </c>
      <c r="J503" s="342">
        <f t="shared" si="46"/>
        <v>0</v>
      </c>
      <c r="K503" s="342">
        <f t="shared" si="46"/>
        <v>0</v>
      </c>
      <c r="L503" s="342">
        <f t="shared" si="46"/>
        <v>0</v>
      </c>
      <c r="M503" s="342">
        <f t="shared" si="46"/>
        <v>0</v>
      </c>
      <c r="N503" s="531"/>
      <c r="O503" s="236">
        <f>COUNTA(B514)</f>
        <v>1</v>
      </c>
      <c r="P503" s="531"/>
      <c r="Q503" s="532"/>
      <c r="R503" s="532"/>
      <c r="S503" s="533"/>
      <c r="T503" s="540"/>
      <c r="U503" s="540"/>
      <c r="V503" s="469"/>
    </row>
    <row r="504" spans="1:23" s="229" customFormat="1" ht="48.75" customHeight="1">
      <c r="A504" s="416" t="s">
        <v>1479</v>
      </c>
      <c r="B504" s="295" t="s">
        <v>1480</v>
      </c>
      <c r="C504" s="255" t="s">
        <v>1481</v>
      </c>
      <c r="D504" s="255" t="s">
        <v>1482</v>
      </c>
      <c r="E504" s="348">
        <v>135100</v>
      </c>
      <c r="F504" s="606">
        <f>H504+I504+J504+K504+L504+M504</f>
        <v>96651.79</v>
      </c>
      <c r="G504" s="279">
        <f t="shared" ref="G504:G514" si="47">(H504+I504+J504+K504+L504)/F504</f>
        <v>0.74999997413395036</v>
      </c>
      <c r="H504" s="277">
        <v>61615.51</v>
      </c>
      <c r="I504" s="277">
        <v>0</v>
      </c>
      <c r="J504" s="277">
        <v>10873.33</v>
      </c>
      <c r="K504" s="277">
        <v>0</v>
      </c>
      <c r="L504" s="277">
        <v>0</v>
      </c>
      <c r="M504" s="277">
        <v>24162.95</v>
      </c>
      <c r="N504" s="228">
        <v>43342</v>
      </c>
      <c r="O504" s="251">
        <v>43346</v>
      </c>
      <c r="P504" s="251">
        <v>43360</v>
      </c>
      <c r="Q504" s="251"/>
      <c r="R504" s="228">
        <v>43384</v>
      </c>
      <c r="S504" s="228" t="s">
        <v>1610</v>
      </c>
      <c r="T504" s="260"/>
      <c r="U504" s="35"/>
      <c r="V504" s="35"/>
      <c r="W504" s="25"/>
    </row>
    <row r="505" spans="1:23" s="229" customFormat="1" ht="52.5" customHeight="1">
      <c r="A505" s="416" t="s">
        <v>1479</v>
      </c>
      <c r="B505" s="607" t="s">
        <v>1506</v>
      </c>
      <c r="C505" s="608" t="s">
        <v>1507</v>
      </c>
      <c r="D505" s="608" t="s">
        <v>1482</v>
      </c>
      <c r="E505" s="215">
        <v>14500</v>
      </c>
      <c r="F505" s="506">
        <f>H505+I505+J505+K505+L505+M505</f>
        <v>10506.07</v>
      </c>
      <c r="G505" s="250">
        <f t="shared" si="47"/>
        <v>0.7499997620423241</v>
      </c>
      <c r="H505" s="149">
        <v>6697.61</v>
      </c>
      <c r="I505" s="149">
        <v>0</v>
      </c>
      <c r="J505" s="149">
        <v>1181.94</v>
      </c>
      <c r="K505" s="149">
        <v>0</v>
      </c>
      <c r="L505" s="149">
        <v>0</v>
      </c>
      <c r="M505" s="149">
        <v>2626.52</v>
      </c>
      <c r="N505" s="228">
        <v>43342</v>
      </c>
      <c r="O505" s="251">
        <v>43346</v>
      </c>
      <c r="P505" s="251">
        <v>43377</v>
      </c>
      <c r="Q505" s="251"/>
      <c r="R505" s="228">
        <v>43417</v>
      </c>
      <c r="S505" s="228" t="s">
        <v>1666</v>
      </c>
      <c r="T505" s="228"/>
      <c r="U505" s="151"/>
      <c r="V505" s="151"/>
      <c r="W505" s="25"/>
    </row>
    <row r="506" spans="1:23" s="229" customFormat="1" ht="54" customHeight="1">
      <c r="A506" s="416" t="s">
        <v>1479</v>
      </c>
      <c r="B506" s="211" t="s">
        <v>1577</v>
      </c>
      <c r="C506" s="212" t="s">
        <v>1578</v>
      </c>
      <c r="D506" s="212" t="s">
        <v>1579</v>
      </c>
      <c r="E506" s="215">
        <v>123700</v>
      </c>
      <c r="F506" s="506">
        <f>H506+I506+J506+K506+L506+M506</f>
        <v>88949.34</v>
      </c>
      <c r="G506" s="250">
        <f t="shared" si="47"/>
        <v>0.74999994378822821</v>
      </c>
      <c r="H506" s="149">
        <v>56705.2</v>
      </c>
      <c r="I506" s="149">
        <v>0</v>
      </c>
      <c r="J506" s="149">
        <v>10006.799999999999</v>
      </c>
      <c r="K506" s="149">
        <v>0</v>
      </c>
      <c r="L506" s="149">
        <v>0</v>
      </c>
      <c r="M506" s="149">
        <v>22237.34</v>
      </c>
      <c r="N506" s="228">
        <v>43374</v>
      </c>
      <c r="O506" s="251">
        <v>43378</v>
      </c>
      <c r="P506" s="251">
        <v>43391</v>
      </c>
      <c r="Q506" s="251"/>
      <c r="R506" s="251">
        <v>43411</v>
      </c>
      <c r="S506" s="335" t="s">
        <v>1703</v>
      </c>
      <c r="T506" s="228"/>
      <c r="U506" s="151"/>
      <c r="V506" s="151"/>
      <c r="W506" s="25"/>
    </row>
    <row r="507" spans="1:23" s="229" customFormat="1" ht="66" customHeight="1">
      <c r="A507" s="416" t="s">
        <v>1479</v>
      </c>
      <c r="B507" s="211" t="s">
        <v>1580</v>
      </c>
      <c r="C507" s="212" t="s">
        <v>1581</v>
      </c>
      <c r="D507" s="212" t="s">
        <v>1582</v>
      </c>
      <c r="E507" s="215">
        <v>11880.75</v>
      </c>
      <c r="F507" s="506">
        <f>H507+I507+J507+K507+M507</f>
        <v>10950</v>
      </c>
      <c r="G507" s="250">
        <f t="shared" si="47"/>
        <v>0.75</v>
      </c>
      <c r="H507" s="149">
        <v>6980.62</v>
      </c>
      <c r="I507" s="149">
        <v>0</v>
      </c>
      <c r="J507" s="149">
        <v>1231.8800000000001</v>
      </c>
      <c r="K507" s="149">
        <v>0</v>
      </c>
      <c r="L507" s="149">
        <v>0</v>
      </c>
      <c r="M507" s="149">
        <v>2737.5</v>
      </c>
      <c r="N507" s="228">
        <v>43374</v>
      </c>
      <c r="O507" s="251">
        <v>43378</v>
      </c>
      <c r="P507" s="251">
        <v>43391</v>
      </c>
      <c r="Q507" s="251"/>
      <c r="R507" s="228">
        <v>43411</v>
      </c>
      <c r="S507" s="335" t="s">
        <v>1704</v>
      </c>
      <c r="T507" s="228"/>
      <c r="U507" s="151"/>
      <c r="V507" s="151"/>
      <c r="W507" s="25"/>
    </row>
    <row r="508" spans="1:23" ht="27.75" customHeight="1">
      <c r="A508" s="204"/>
      <c r="B508" s="205"/>
      <c r="C508" s="206" t="s">
        <v>550</v>
      </c>
      <c r="D508" s="304"/>
      <c r="E508" s="464">
        <f>SUBTOTAL(9,E504:E507)</f>
        <v>285180.75</v>
      </c>
      <c r="F508" s="207">
        <f>SUM(F504:F507)</f>
        <v>207057.19999999998</v>
      </c>
      <c r="G508" s="208">
        <f t="shared" si="47"/>
        <v>0.74999995170416689</v>
      </c>
      <c r="H508" s="207">
        <f>SUM(H504:H507)</f>
        <v>131998.94</v>
      </c>
      <c r="I508" s="207">
        <f>SUBTOTAL(9,I504:I507)</f>
        <v>0</v>
      </c>
      <c r="J508" s="207">
        <f>SUM(J504:J507)</f>
        <v>23293.95</v>
      </c>
      <c r="K508" s="207">
        <f>SUBTOTAL(9,K504:K507)</f>
        <v>0</v>
      </c>
      <c r="L508" s="207">
        <f>SUBTOTAL(9,L504:L507)</f>
        <v>0</v>
      </c>
      <c r="M508" s="207">
        <f>SUM(M504:M507)</f>
        <v>51764.31</v>
      </c>
      <c r="N508" s="541"/>
      <c r="O508" s="236">
        <f>COUNTA(B504:B507)</f>
        <v>4</v>
      </c>
      <c r="P508" s="541"/>
      <c r="Q508" s="541"/>
      <c r="R508" s="541"/>
      <c r="S508" s="542"/>
      <c r="T508" s="541"/>
      <c r="U508" s="541"/>
    </row>
    <row r="509" spans="1:23" s="14" customFormat="1" ht="51" customHeight="1">
      <c r="A509" s="417" t="s">
        <v>478</v>
      </c>
      <c r="B509" s="253" t="s">
        <v>627</v>
      </c>
      <c r="C509" s="44" t="s">
        <v>479</v>
      </c>
      <c r="D509" s="199" t="s">
        <v>480</v>
      </c>
      <c r="E509" s="215">
        <v>998031.48</v>
      </c>
      <c r="F509" s="200">
        <v>998031.48</v>
      </c>
      <c r="G509" s="201">
        <f t="shared" si="47"/>
        <v>0.52651403340503844</v>
      </c>
      <c r="H509" s="45">
        <v>424264.17</v>
      </c>
      <c r="I509" s="45">
        <v>75399.56</v>
      </c>
      <c r="J509" s="45">
        <v>0</v>
      </c>
      <c r="K509" s="45">
        <v>0</v>
      </c>
      <c r="L509" s="45">
        <v>25813.85</v>
      </c>
      <c r="M509" s="45">
        <v>176159.27</v>
      </c>
      <c r="N509" s="44"/>
      <c r="O509" s="265">
        <v>42950</v>
      </c>
      <c r="P509" s="265">
        <v>42992</v>
      </c>
      <c r="Q509" s="265">
        <v>43020</v>
      </c>
      <c r="R509" s="228">
        <v>43062</v>
      </c>
      <c r="S509" s="217" t="s">
        <v>1148</v>
      </c>
      <c r="T509" s="202"/>
      <c r="U509" s="44"/>
      <c r="V509" s="46"/>
      <c r="W509" s="25"/>
    </row>
    <row r="510" spans="1:23" ht="27.75" customHeight="1">
      <c r="A510" s="404"/>
      <c r="B510" s="517"/>
      <c r="C510" s="518" t="s">
        <v>1505</v>
      </c>
      <c r="D510" s="519"/>
      <c r="E510" s="520">
        <f>SUM(E509:E509)</f>
        <v>998031.48</v>
      </c>
      <c r="F510" s="521">
        <f>SUM(F509:F509)</f>
        <v>998031.48</v>
      </c>
      <c r="G510" s="522">
        <f t="shared" si="47"/>
        <v>0.52651403340503844</v>
      </c>
      <c r="H510" s="521">
        <f t="shared" ref="H510:M510" si="48">SUM(H509:H509)</f>
        <v>424264.17</v>
      </c>
      <c r="I510" s="521">
        <f t="shared" si="48"/>
        <v>75399.56</v>
      </c>
      <c r="J510" s="521">
        <f t="shared" si="48"/>
        <v>0</v>
      </c>
      <c r="K510" s="521">
        <f t="shared" si="48"/>
        <v>0</v>
      </c>
      <c r="L510" s="521">
        <f t="shared" si="48"/>
        <v>25813.85</v>
      </c>
      <c r="M510" s="521">
        <f t="shared" si="48"/>
        <v>176159.27</v>
      </c>
      <c r="N510" s="541"/>
      <c r="O510" s="236">
        <f>COUNTA(B509:B509)</f>
        <v>1</v>
      </c>
      <c r="P510" s="541"/>
      <c r="Q510" s="541"/>
      <c r="R510" s="541"/>
      <c r="S510" s="543"/>
      <c r="T510" s="541"/>
      <c r="U510" s="541"/>
    </row>
    <row r="511" spans="1:23" s="211" customFormat="1" ht="45.75" customHeight="1">
      <c r="A511" s="151" t="s">
        <v>1759</v>
      </c>
      <c r="B511" s="609">
        <v>1</v>
      </c>
      <c r="C511" s="582" t="s">
        <v>1757</v>
      </c>
      <c r="D511" s="582" t="s">
        <v>1760</v>
      </c>
      <c r="E511" s="583">
        <v>257008.4</v>
      </c>
      <c r="F511" s="610">
        <f>H511+I511+J511+K511+L511+M511</f>
        <v>257008.40000000002</v>
      </c>
      <c r="G511" s="611">
        <f t="shared" si="47"/>
        <v>1</v>
      </c>
      <c r="H511" s="583">
        <v>218457.14</v>
      </c>
      <c r="I511" s="610">
        <v>0</v>
      </c>
      <c r="J511" s="610">
        <v>38551.26</v>
      </c>
      <c r="K511" s="610">
        <v>0</v>
      </c>
      <c r="L511" s="610">
        <v>0</v>
      </c>
      <c r="M511" s="610">
        <v>0</v>
      </c>
      <c r="N511" s="600">
        <v>43402</v>
      </c>
      <c r="O511" s="589">
        <v>43417</v>
      </c>
      <c r="P511" s="600">
        <v>43426</v>
      </c>
      <c r="Q511" s="600">
        <v>43432</v>
      </c>
      <c r="R511" s="581" t="s">
        <v>1718</v>
      </c>
      <c r="S511" s="588" t="s">
        <v>1798</v>
      </c>
    </row>
    <row r="512" spans="1:23" s="458" customFormat="1" ht="30" customHeight="1">
      <c r="A512" s="401"/>
      <c r="B512" s="523"/>
      <c r="C512" s="340" t="s">
        <v>1758</v>
      </c>
      <c r="D512" s="341"/>
      <c r="E512" s="342">
        <f>SUBTOTAL(9,E511)</f>
        <v>257008.4</v>
      </c>
      <c r="F512" s="342">
        <f>SUBTOTAL(9,F511)</f>
        <v>257008.40000000002</v>
      </c>
      <c r="G512" s="537">
        <f t="shared" si="47"/>
        <v>1</v>
      </c>
      <c r="H512" s="342">
        <f t="shared" ref="H512:M512" si="49">SUBTOTAL(9,H511)</f>
        <v>218457.14</v>
      </c>
      <c r="I512" s="342">
        <f t="shared" si="49"/>
        <v>0</v>
      </c>
      <c r="J512" s="342">
        <f t="shared" si="49"/>
        <v>38551.26</v>
      </c>
      <c r="K512" s="342">
        <f t="shared" si="49"/>
        <v>0</v>
      </c>
      <c r="L512" s="342">
        <f t="shared" si="49"/>
        <v>0</v>
      </c>
      <c r="M512" s="342">
        <f t="shared" si="49"/>
        <v>0</v>
      </c>
      <c r="N512" s="531"/>
      <c r="O512" s="236">
        <f>COUNTA(B511)</f>
        <v>1</v>
      </c>
      <c r="P512" s="531"/>
      <c r="Q512" s="531"/>
      <c r="R512" s="531"/>
      <c r="S512" s="533"/>
      <c r="T512" s="531"/>
      <c r="U512" s="531"/>
    </row>
    <row r="513" spans="1:22" s="439" customFormat="1" ht="55.5" customHeight="1">
      <c r="A513" s="536" t="s">
        <v>1786</v>
      </c>
      <c r="B513" s="581" t="s">
        <v>1787</v>
      </c>
      <c r="C513" s="582" t="s">
        <v>1788</v>
      </c>
      <c r="D513" s="612" t="s">
        <v>1789</v>
      </c>
      <c r="E513" s="583">
        <v>3581553.71</v>
      </c>
      <c r="F513" s="613">
        <f>H513+I513+J513+K513+L513+M513</f>
        <v>3050763.84</v>
      </c>
      <c r="G513" s="614">
        <f t="shared" si="47"/>
        <v>0.75</v>
      </c>
      <c r="H513" s="613">
        <v>1944861.95</v>
      </c>
      <c r="I513" s="613">
        <v>343210.93</v>
      </c>
      <c r="J513" s="613">
        <v>0</v>
      </c>
      <c r="K513" s="613">
        <v>0</v>
      </c>
      <c r="L513" s="613">
        <v>0</v>
      </c>
      <c r="M513" s="613">
        <v>762690.96</v>
      </c>
      <c r="N513" s="615">
        <v>43402</v>
      </c>
      <c r="O513" s="599">
        <v>43417</v>
      </c>
      <c r="P513" s="615">
        <v>43426</v>
      </c>
      <c r="Q513" s="615">
        <v>43432</v>
      </c>
      <c r="R513" s="581" t="s">
        <v>1718</v>
      </c>
      <c r="S513" s="616" t="s">
        <v>1798</v>
      </c>
    </row>
    <row r="514" spans="1:22" s="234" customFormat="1" ht="58.5" customHeight="1">
      <c r="A514" s="416" t="s">
        <v>1435</v>
      </c>
      <c r="B514" s="617" t="s">
        <v>1436</v>
      </c>
      <c r="C514" s="618" t="s">
        <v>1437</v>
      </c>
      <c r="D514" s="618" t="s">
        <v>1438</v>
      </c>
      <c r="E514" s="619">
        <v>188370.55</v>
      </c>
      <c r="F514" s="603">
        <f>H514+I514+J514+K514+L514+M514</f>
        <v>169929.86</v>
      </c>
      <c r="G514" s="620">
        <f t="shared" si="47"/>
        <v>1</v>
      </c>
      <c r="H514" s="603">
        <v>142801.01999999999</v>
      </c>
      <c r="I514" s="603">
        <v>25200.19</v>
      </c>
      <c r="J514" s="603">
        <v>1928.65</v>
      </c>
      <c r="K514" s="603">
        <v>0</v>
      </c>
      <c r="L514" s="603">
        <v>0</v>
      </c>
      <c r="M514" s="603">
        <v>0</v>
      </c>
      <c r="N514" s="271">
        <v>43344</v>
      </c>
      <c r="O514" s="270">
        <v>43346</v>
      </c>
      <c r="P514" s="270">
        <v>43349</v>
      </c>
      <c r="Q514" s="251">
        <v>43364</v>
      </c>
      <c r="R514" s="239">
        <v>43399</v>
      </c>
      <c r="S514" s="616" t="s">
        <v>1798</v>
      </c>
      <c r="T514" s="237"/>
      <c r="U514" s="237"/>
      <c r="V514" s="237"/>
    </row>
    <row r="515" spans="1:22" ht="18" customHeight="1">
      <c r="A515" s="404"/>
      <c r="B515" s="405"/>
      <c r="C515" s="206" t="s">
        <v>1439</v>
      </c>
      <c r="D515" s="406"/>
      <c r="E515" s="465">
        <f>SUBTOTAL(9,E513:E514)</f>
        <v>3769924.26</v>
      </c>
      <c r="F515" s="403">
        <f>SUM(F513:F514)</f>
        <v>3220693.6999999997</v>
      </c>
      <c r="G515" s="407">
        <f>SUBTOTAL(9,G514)</f>
        <v>1</v>
      </c>
      <c r="H515" s="403">
        <f>SUM(H513:H514)</f>
        <v>2087662.97</v>
      </c>
      <c r="I515" s="403">
        <f>SUM(I513:I514)</f>
        <v>368411.12</v>
      </c>
      <c r="J515" s="403">
        <f>SUM(J513:J514)</f>
        <v>1928.65</v>
      </c>
      <c r="K515" s="403">
        <f>SUBTOTAL(9,K513:K514)</f>
        <v>0</v>
      </c>
      <c r="L515" s="403">
        <f>SUBTOTAL(9,L513:L514)</f>
        <v>0</v>
      </c>
      <c r="M515" s="403">
        <f>SUM(M513:M514)</f>
        <v>762690.96</v>
      </c>
      <c r="N515" s="541"/>
      <c r="O515" s="236">
        <f>COUNTA(A513:A514)</f>
        <v>2</v>
      </c>
      <c r="P515" s="541"/>
      <c r="Q515" s="541"/>
      <c r="R515" s="541"/>
      <c r="S515" s="542"/>
      <c r="T515" s="541"/>
      <c r="U515" s="541"/>
    </row>
    <row r="516" spans="1:22" s="234" customFormat="1" ht="66.75" customHeight="1">
      <c r="A516" s="421" t="s">
        <v>1533</v>
      </c>
      <c r="B516" s="211" t="s">
        <v>1534</v>
      </c>
      <c r="C516" s="212" t="s">
        <v>1535</v>
      </c>
      <c r="D516" s="212" t="s">
        <v>1536</v>
      </c>
      <c r="E516" s="621">
        <v>400272.75</v>
      </c>
      <c r="F516" s="622">
        <f>H516+I516+J516+K516+L516+M516</f>
        <v>350903.83</v>
      </c>
      <c r="G516" s="623">
        <f>(H516+I516+J516+K516+L516)/F516</f>
        <v>1</v>
      </c>
      <c r="H516" s="622">
        <v>298268.26</v>
      </c>
      <c r="I516" s="622">
        <v>0</v>
      </c>
      <c r="J516" s="622">
        <v>52635.57</v>
      </c>
      <c r="K516" s="622">
        <v>0</v>
      </c>
      <c r="L516" s="622">
        <v>0</v>
      </c>
      <c r="M516" s="622">
        <v>0</v>
      </c>
      <c r="N516" s="239">
        <v>43374</v>
      </c>
      <c r="O516" s="251">
        <v>43378</v>
      </c>
      <c r="P516" s="239">
        <v>43384</v>
      </c>
      <c r="Q516" s="239">
        <v>43404</v>
      </c>
      <c r="R516" s="239">
        <v>43420</v>
      </c>
      <c r="S516" s="616" t="s">
        <v>1798</v>
      </c>
      <c r="T516" s="237"/>
      <c r="U516" s="237"/>
      <c r="V516" s="237"/>
    </row>
    <row r="517" spans="1:22" s="234" customFormat="1" ht="52.5" customHeight="1">
      <c r="A517" s="421" t="s">
        <v>1761</v>
      </c>
      <c r="B517" s="211" t="s">
        <v>1537</v>
      </c>
      <c r="C517" s="212" t="s">
        <v>1538</v>
      </c>
      <c r="D517" s="212" t="s">
        <v>1539</v>
      </c>
      <c r="E517" s="621">
        <v>201591.22</v>
      </c>
      <c r="F517" s="622">
        <f>H517+I517+J517+K517+L517+M517</f>
        <v>198861.45</v>
      </c>
      <c r="G517" s="623">
        <f>(H517+I517+J517+K517+L517)/F517</f>
        <v>0.79999999999999993</v>
      </c>
      <c r="H517" s="622">
        <v>135225.79</v>
      </c>
      <c r="I517" s="622">
        <v>0</v>
      </c>
      <c r="J517" s="622">
        <v>23863.37</v>
      </c>
      <c r="K517" s="622">
        <v>0</v>
      </c>
      <c r="L517" s="622">
        <v>0</v>
      </c>
      <c r="M517" s="622">
        <v>39772.29</v>
      </c>
      <c r="N517" s="239">
        <v>43374</v>
      </c>
      <c r="O517" s="251">
        <v>43378</v>
      </c>
      <c r="P517" s="239">
        <v>43384</v>
      </c>
      <c r="Q517" s="239">
        <v>43404</v>
      </c>
      <c r="R517" s="239">
        <v>43420</v>
      </c>
      <c r="S517" s="616" t="s">
        <v>1798</v>
      </c>
      <c r="T517" s="237"/>
      <c r="U517" s="237"/>
      <c r="V517" s="237"/>
    </row>
    <row r="518" spans="1:22" s="234" customFormat="1" ht="67.5" customHeight="1">
      <c r="A518" s="420" t="s">
        <v>1634</v>
      </c>
      <c r="B518" s="211" t="s">
        <v>1583</v>
      </c>
      <c r="C518" s="212" t="s">
        <v>1584</v>
      </c>
      <c r="D518" s="212" t="s">
        <v>1539</v>
      </c>
      <c r="E518" s="149">
        <v>77050.17</v>
      </c>
      <c r="F518" s="622">
        <f>H518+I518+J518+K518+L518+M518</f>
        <v>75808.76999999999</v>
      </c>
      <c r="G518" s="623">
        <f>(H518+I518+J518+K518+L518)/F518</f>
        <v>0.80000005276434383</v>
      </c>
      <c r="H518" s="622">
        <v>51549.96</v>
      </c>
      <c r="I518" s="622">
        <v>0</v>
      </c>
      <c r="J518" s="622">
        <v>9097.06</v>
      </c>
      <c r="K518" s="622">
        <v>0</v>
      </c>
      <c r="L518" s="622">
        <v>0</v>
      </c>
      <c r="M518" s="622">
        <v>15161.75</v>
      </c>
      <c r="N518" s="239">
        <v>43374</v>
      </c>
      <c r="O518" s="251">
        <v>43378</v>
      </c>
      <c r="P518" s="239">
        <v>43391</v>
      </c>
      <c r="Q518" s="239"/>
      <c r="R518" s="239">
        <v>43411</v>
      </c>
      <c r="S518" s="228" t="s">
        <v>1705</v>
      </c>
      <c r="T518" s="237"/>
      <c r="U518" s="237"/>
      <c r="V518" s="237"/>
    </row>
    <row r="519" spans="1:22" s="234" customFormat="1" ht="63.75" customHeight="1">
      <c r="A519" s="420" t="s">
        <v>1634</v>
      </c>
      <c r="B519" s="211" t="s">
        <v>1585</v>
      </c>
      <c r="C519" s="212" t="s">
        <v>1586</v>
      </c>
      <c r="D519" s="212" t="s">
        <v>1539</v>
      </c>
      <c r="E519" s="149">
        <v>77780.12</v>
      </c>
      <c r="F519" s="622">
        <f>H519+I519+J519+K519+L519+M519</f>
        <v>76628.900000000009</v>
      </c>
      <c r="G519" s="623">
        <f>(H519+I519+J519+K519+L519)/F519</f>
        <v>0.79999999999999993</v>
      </c>
      <c r="H519" s="622">
        <v>52107.65</v>
      </c>
      <c r="I519" s="622">
        <v>0</v>
      </c>
      <c r="J519" s="622">
        <v>9195.4699999999993</v>
      </c>
      <c r="K519" s="622">
        <v>0</v>
      </c>
      <c r="L519" s="622">
        <v>0</v>
      </c>
      <c r="M519" s="622">
        <v>15325.78</v>
      </c>
      <c r="N519" s="239">
        <v>43374</v>
      </c>
      <c r="O519" s="251">
        <v>43378</v>
      </c>
      <c r="P519" s="239">
        <v>43391</v>
      </c>
      <c r="Q519" s="239"/>
      <c r="R519" s="239">
        <v>43411</v>
      </c>
      <c r="S519" s="228" t="s">
        <v>1706</v>
      </c>
      <c r="T519" s="237"/>
      <c r="U519" s="237"/>
      <c r="V519" s="237"/>
    </row>
    <row r="520" spans="1:22" s="458" customFormat="1" ht="22.5" customHeight="1">
      <c r="A520" s="418"/>
      <c r="B520" s="205"/>
      <c r="C520" s="206"/>
      <c r="D520" s="304"/>
      <c r="E520" s="223">
        <f>SUBTOTAL(9,E516:E519)</f>
        <v>756694.26</v>
      </c>
      <c r="F520" s="223">
        <f>SUM(F516:F519)</f>
        <v>702202.95000000007</v>
      </c>
      <c r="G520" s="224"/>
      <c r="H520" s="223">
        <f>SUM(H516:H519)</f>
        <v>537151.66</v>
      </c>
      <c r="I520" s="223">
        <f>SUBTOTAL(9,I516:I519)</f>
        <v>0</v>
      </c>
      <c r="J520" s="223">
        <f>SUM(J516:J519)</f>
        <v>94791.47</v>
      </c>
      <c r="K520" s="223">
        <f>SUBTOTAL(9,K516:K519)</f>
        <v>0</v>
      </c>
      <c r="L520" s="223">
        <f>SUBTOTAL(9,L516:L519)</f>
        <v>0</v>
      </c>
      <c r="M520" s="223">
        <f>SUM(M516:M519)</f>
        <v>70259.820000000007</v>
      </c>
      <c r="N520" s="531"/>
      <c r="O520" s="236">
        <f>COUNTA(B516:B519)</f>
        <v>4</v>
      </c>
      <c r="P520" s="531"/>
      <c r="Q520" s="531"/>
      <c r="R520" s="531"/>
      <c r="S520" s="544"/>
      <c r="T520" s="531"/>
      <c r="U520" s="531"/>
    </row>
    <row r="521" spans="1:22" s="234" customFormat="1" ht="51.75" customHeight="1">
      <c r="A521" s="433" t="s">
        <v>477</v>
      </c>
      <c r="B521" s="151" t="s">
        <v>469</v>
      </c>
      <c r="C521" s="151" t="s">
        <v>470</v>
      </c>
      <c r="D521" s="151" t="s">
        <v>474</v>
      </c>
      <c r="E521" s="215">
        <v>35000</v>
      </c>
      <c r="F521" s="213">
        <f>SUM(H521:M521)</f>
        <v>35000</v>
      </c>
      <c r="G521" s="220">
        <f>(H521+I521+J521+K521)/F521</f>
        <v>1</v>
      </c>
      <c r="H521" s="213">
        <v>29750</v>
      </c>
      <c r="I521" s="213">
        <v>0</v>
      </c>
      <c r="J521" s="213">
        <v>5250</v>
      </c>
      <c r="K521" s="213">
        <v>0</v>
      </c>
      <c r="L521" s="213">
        <v>0</v>
      </c>
      <c r="M521" s="213">
        <v>0</v>
      </c>
      <c r="N521" s="494"/>
      <c r="O521" s="238">
        <v>42950</v>
      </c>
      <c r="P521" s="239">
        <v>42992</v>
      </c>
      <c r="Q521" s="237"/>
      <c r="R521" s="239">
        <v>43024</v>
      </c>
      <c r="S521" s="217" t="s">
        <v>1174</v>
      </c>
      <c r="T521" s="237"/>
      <c r="U521" s="237"/>
      <c r="V521" s="237"/>
    </row>
    <row r="522" spans="1:22" s="234" customFormat="1" ht="45.75" customHeight="1">
      <c r="A522" s="433" t="s">
        <v>477</v>
      </c>
      <c r="B522" s="151" t="s">
        <v>471</v>
      </c>
      <c r="C522" s="235" t="s">
        <v>472</v>
      </c>
      <c r="D522" s="151" t="s">
        <v>475</v>
      </c>
      <c r="E522" s="233">
        <v>35000</v>
      </c>
      <c r="F522" s="242">
        <f>SUM(H522:M522)</f>
        <v>35000</v>
      </c>
      <c r="G522" s="243">
        <f>(H522+I522+J522+K522)/F522</f>
        <v>1</v>
      </c>
      <c r="H522" s="242">
        <v>29750</v>
      </c>
      <c r="I522" s="242">
        <v>0</v>
      </c>
      <c r="J522" s="242">
        <v>5250</v>
      </c>
      <c r="K522" s="242">
        <v>0</v>
      </c>
      <c r="L522" s="242">
        <v>0</v>
      </c>
      <c r="M522" s="242">
        <v>0</v>
      </c>
      <c r="N522" s="494"/>
      <c r="O522" s="238">
        <v>42950</v>
      </c>
      <c r="P522" s="239">
        <v>42992</v>
      </c>
      <c r="Q522" s="237"/>
      <c r="R522" s="239">
        <v>43024</v>
      </c>
      <c r="S522" s="217" t="s">
        <v>1173</v>
      </c>
      <c r="T522" s="237"/>
      <c r="U522" s="237"/>
      <c r="V522" s="237"/>
    </row>
    <row r="523" spans="1:22" s="234" customFormat="1" ht="45.75" customHeight="1">
      <c r="A523" s="433" t="s">
        <v>477</v>
      </c>
      <c r="B523" s="151" t="s">
        <v>473</v>
      </c>
      <c r="C523" s="212" t="s">
        <v>472</v>
      </c>
      <c r="D523" s="151" t="s">
        <v>476</v>
      </c>
      <c r="E523" s="215">
        <v>35000</v>
      </c>
      <c r="F523" s="213">
        <f>SUM(H523:M523)</f>
        <v>35000</v>
      </c>
      <c r="G523" s="220">
        <f>(H523+I523+J523+K523)/F523</f>
        <v>1</v>
      </c>
      <c r="H523" s="213">
        <v>29750</v>
      </c>
      <c r="I523" s="213">
        <v>0</v>
      </c>
      <c r="J523" s="213">
        <v>5250</v>
      </c>
      <c r="K523" s="213">
        <v>0</v>
      </c>
      <c r="L523" s="213">
        <v>0</v>
      </c>
      <c r="M523" s="213">
        <v>0</v>
      </c>
      <c r="N523" s="495"/>
      <c r="O523" s="238">
        <v>42950</v>
      </c>
      <c r="P523" s="239">
        <v>42992</v>
      </c>
      <c r="Q523" s="237"/>
      <c r="R523" s="239">
        <v>43024</v>
      </c>
      <c r="S523" s="217" t="s">
        <v>1175</v>
      </c>
      <c r="T523" s="237"/>
      <c r="U523" s="237"/>
      <c r="V523" s="237"/>
    </row>
    <row r="524" spans="1:22" ht="24.75" customHeight="1">
      <c r="A524" s="412"/>
      <c r="B524" s="221"/>
      <c r="C524" s="206" t="s">
        <v>1493</v>
      </c>
      <c r="D524" s="305"/>
      <c r="E524" s="466">
        <f>SUM(E521:E523)</f>
        <v>105000</v>
      </c>
      <c r="F524" s="223">
        <f>SUM(F521:F523)</f>
        <v>105000</v>
      </c>
      <c r="G524" s="245">
        <f>(H524+I524+J524+K524)/F524</f>
        <v>1</v>
      </c>
      <c r="H524" s="225">
        <f t="shared" ref="H524:M524" si="50">SUM(H521:H523)</f>
        <v>89250</v>
      </c>
      <c r="I524" s="225">
        <f t="shared" si="50"/>
        <v>0</v>
      </c>
      <c r="J524" s="225">
        <f t="shared" si="50"/>
        <v>15750</v>
      </c>
      <c r="K524" s="225">
        <f t="shared" si="50"/>
        <v>0</v>
      </c>
      <c r="L524" s="225">
        <f t="shared" si="50"/>
        <v>0</v>
      </c>
      <c r="M524" s="225">
        <f t="shared" si="50"/>
        <v>0</v>
      </c>
      <c r="N524" s="545"/>
      <c r="O524" s="247">
        <f>COUNTA(B521:B523)</f>
        <v>3</v>
      </c>
      <c r="P524" s="545"/>
      <c r="Q524" s="545"/>
      <c r="R524" s="545"/>
      <c r="S524" s="545"/>
      <c r="T524" s="545"/>
      <c r="U524" s="545"/>
      <c r="V524" s="246"/>
    </row>
    <row r="525" spans="1:22" s="14" customFormat="1" ht="48.75" customHeight="1">
      <c r="A525" s="427" t="s">
        <v>618</v>
      </c>
      <c r="B525" s="428" t="s">
        <v>619</v>
      </c>
      <c r="C525" s="429" t="s">
        <v>620</v>
      </c>
      <c r="D525" s="429" t="s">
        <v>621</v>
      </c>
      <c r="E525" s="430">
        <v>1146231.8700000001</v>
      </c>
      <c r="F525" s="274">
        <f>H525+I525+J525+K525+L525+M525</f>
        <v>1146231.8700000001</v>
      </c>
      <c r="G525" s="54">
        <f>(H525+I525+J525+K525+L525)/F525</f>
        <v>1</v>
      </c>
      <c r="H525" s="55">
        <v>913228.12</v>
      </c>
      <c r="I525" s="56">
        <v>0</v>
      </c>
      <c r="J525" s="55">
        <v>233003.75</v>
      </c>
      <c r="K525" s="56">
        <v>0</v>
      </c>
      <c r="L525" s="56">
        <v>0</v>
      </c>
      <c r="M525" s="56">
        <v>0</v>
      </c>
      <c r="N525" s="493" t="s">
        <v>551</v>
      </c>
      <c r="O525" s="486">
        <v>43025</v>
      </c>
      <c r="P525" s="58">
        <v>43349</v>
      </c>
      <c r="Q525" s="58">
        <v>43364</v>
      </c>
      <c r="R525" s="198">
        <v>43399</v>
      </c>
      <c r="S525" s="58" t="s">
        <v>1612</v>
      </c>
      <c r="T525" s="58">
        <v>42359</v>
      </c>
      <c r="U525" s="58" t="s">
        <v>1611</v>
      </c>
      <c r="V525" s="60"/>
    </row>
    <row r="526" spans="1:22" s="229" customFormat="1" ht="48.75" customHeight="1">
      <c r="A526" s="431" t="s">
        <v>618</v>
      </c>
      <c r="B526" s="211" t="s">
        <v>1540</v>
      </c>
      <c r="C526" s="212" t="s">
        <v>1541</v>
      </c>
      <c r="D526" s="212" t="s">
        <v>1542</v>
      </c>
      <c r="E526" s="274">
        <v>1419686.16</v>
      </c>
      <c r="F526" s="274">
        <f>H526+I526+J526+K526+L526+M526</f>
        <v>1243154.73</v>
      </c>
      <c r="G526" s="250">
        <f>(H526+I526+J526+K526+L526)/F526</f>
        <v>1</v>
      </c>
      <c r="H526" s="149">
        <v>1056681.52</v>
      </c>
      <c r="I526" s="149">
        <v>186473.21</v>
      </c>
      <c r="J526" s="149">
        <v>0</v>
      </c>
      <c r="K526" s="149">
        <v>0</v>
      </c>
      <c r="L526" s="149">
        <v>0</v>
      </c>
      <c r="M526" s="149">
        <v>0</v>
      </c>
      <c r="N526" s="260">
        <v>43374</v>
      </c>
      <c r="O526" s="624">
        <v>43378</v>
      </c>
      <c r="P526" s="228">
        <v>43384</v>
      </c>
      <c r="Q526" s="228">
        <v>43404</v>
      </c>
      <c r="R526" s="228" t="s">
        <v>1717</v>
      </c>
      <c r="S526" s="616" t="s">
        <v>1798</v>
      </c>
      <c r="T526" s="228"/>
      <c r="U526" s="228"/>
      <c r="V526" s="625"/>
    </row>
    <row r="527" spans="1:22" s="458" customFormat="1" ht="27.75" customHeight="1">
      <c r="A527" s="204"/>
      <c r="B527" s="500"/>
      <c r="C527" s="206" t="s">
        <v>622</v>
      </c>
      <c r="D527" s="501"/>
      <c r="E527" s="207">
        <f>SUM(E525:E526)</f>
        <v>2565918.0300000003</v>
      </c>
      <c r="F527" s="207">
        <f>SUM(F525:F526)</f>
        <v>2389386.6</v>
      </c>
      <c r="G527" s="477">
        <f>SUM(G525:G525)</f>
        <v>1</v>
      </c>
      <c r="H527" s="207">
        <f t="shared" ref="H527:M527" si="51">SUM(H525:H526)</f>
        <v>1969909.6400000001</v>
      </c>
      <c r="I527" s="207">
        <f t="shared" si="51"/>
        <v>186473.21</v>
      </c>
      <c r="J527" s="207">
        <f t="shared" si="51"/>
        <v>233003.75</v>
      </c>
      <c r="K527" s="207">
        <f t="shared" si="51"/>
        <v>0</v>
      </c>
      <c r="L527" s="207">
        <f t="shared" si="51"/>
        <v>0</v>
      </c>
      <c r="M527" s="207">
        <f t="shared" si="51"/>
        <v>0</v>
      </c>
      <c r="N527" s="531"/>
      <c r="O527" s="236">
        <f>COUNTA(B525:B526)</f>
        <v>2</v>
      </c>
      <c r="P527" s="531"/>
      <c r="Q527" s="531"/>
      <c r="R527" s="531"/>
      <c r="S527" s="531"/>
      <c r="T527" s="531"/>
      <c r="U527" s="531"/>
    </row>
    <row r="528" spans="1:22" s="426" customFormat="1" ht="19.5" customHeight="1">
      <c r="A528" s="422"/>
      <c r="B528" s="423"/>
      <c r="C528" s="424"/>
      <c r="D528" s="425"/>
      <c r="E528" s="467"/>
    </row>
    <row r="529" spans="1:22" s="30" customFormat="1" ht="38.25" customHeight="1">
      <c r="A529" s="204" t="s">
        <v>48</v>
      </c>
      <c r="B529" s="204"/>
      <c r="C529" s="204"/>
      <c r="D529" s="307"/>
      <c r="E529" s="209">
        <f>E527+E510+E524+E499+E468+E412+E378+E520+E515++E508+E503+E452+E512+E501+E17</f>
        <v>207499014.32000002</v>
      </c>
      <c r="F529" s="209">
        <f>F527+F510+F524+F499+F468+F412+F378+F512+F520+F515++F508+F503+F452+F501+F17</f>
        <v>71041049.51000005</v>
      </c>
      <c r="G529" s="210">
        <f>(H529+J529)/F529</f>
        <v>0.65569284773757597</v>
      </c>
      <c r="H529" s="209">
        <f t="shared" ref="H529:M529" si="52">H527+H510+H524+H499+H468+H412+H378+H515+H512+H508+H503+H452+H520+H501+H17</f>
        <v>42226631.78572806</v>
      </c>
      <c r="I529" s="209">
        <f t="shared" si="52"/>
        <v>4409791.0600000015</v>
      </c>
      <c r="J529" s="209">
        <f t="shared" si="52"/>
        <v>4354476.2737499997</v>
      </c>
      <c r="K529" s="209">
        <f t="shared" si="52"/>
        <v>0</v>
      </c>
      <c r="L529" s="209">
        <f t="shared" si="52"/>
        <v>1094431.3399999999</v>
      </c>
      <c r="M529" s="209">
        <f t="shared" si="52"/>
        <v>19854717.329999991</v>
      </c>
      <c r="N529" s="28"/>
      <c r="O529" s="286">
        <f>O527+O524+O510+O499+O468+O412+O378+O515+O503+O452+O520+O508+O17+O512+O501</f>
        <v>490</v>
      </c>
      <c r="P529" s="7"/>
      <c r="Q529" s="29"/>
      <c r="R529" s="29"/>
      <c r="S529" s="29"/>
      <c r="T529" s="29"/>
      <c r="U529" s="29"/>
      <c r="V529" s="29"/>
    </row>
    <row r="530" spans="1:22" ht="21">
      <c r="A530" s="5"/>
      <c r="B530" s="5"/>
      <c r="C530" s="5"/>
      <c r="D530" s="308"/>
      <c r="E530" s="468"/>
      <c r="F530" s="4">
        <f>H529+I529+J529+K529+L529+M529</f>
        <v>71940047.789478064</v>
      </c>
      <c r="G530" s="5"/>
      <c r="K530" s="5"/>
      <c r="L530" s="5"/>
      <c r="M530" s="5"/>
      <c r="N530" s="5"/>
      <c r="O530" s="5"/>
      <c r="P530" s="29"/>
      <c r="Q530" s="5"/>
      <c r="R530" s="5"/>
      <c r="S530" s="5"/>
      <c r="T530" s="5"/>
      <c r="U530" s="5"/>
    </row>
    <row r="531" spans="1:22">
      <c r="J531" s="41"/>
      <c r="K531" s="4"/>
    </row>
    <row r="532" spans="1:22">
      <c r="F532" s="4">
        <f>F530-F529</f>
        <v>898998.27947801352</v>
      </c>
      <c r="G532" s="4"/>
      <c r="H532" s="4"/>
      <c r="I532" s="4"/>
      <c r="J532" s="4"/>
    </row>
    <row r="538" spans="1:22">
      <c r="Q538" s="36"/>
    </row>
    <row r="539" spans="1:22">
      <c r="Q539" s="36"/>
    </row>
    <row r="540" spans="1:22">
      <c r="Q540" s="37"/>
    </row>
    <row r="541" spans="1:22">
      <c r="Q541" s="38"/>
    </row>
    <row r="542" spans="1:22">
      <c r="Q542" s="38"/>
    </row>
    <row r="543" spans="1:22">
      <c r="Q543" s="38"/>
    </row>
    <row r="544" spans="1:22">
      <c r="Q544" s="37"/>
    </row>
    <row r="545" spans="16:17">
      <c r="Q545" s="38"/>
    </row>
    <row r="546" spans="16:17">
      <c r="Q546" s="38"/>
    </row>
    <row r="547" spans="16:17">
      <c r="Q547" s="37"/>
    </row>
    <row r="548" spans="16:17">
      <c r="Q548" s="37"/>
    </row>
    <row r="549" spans="16:17">
      <c r="Q549" s="37"/>
    </row>
    <row r="550" spans="16:17">
      <c r="Q550" s="37"/>
    </row>
    <row r="551" spans="16:17">
      <c r="Q551" s="37"/>
    </row>
    <row r="552" spans="16:17">
      <c r="Q552" s="37"/>
    </row>
    <row r="553" spans="16:17">
      <c r="Q553" s="37"/>
    </row>
    <row r="554" spans="16:17">
      <c r="Q554" s="37"/>
    </row>
    <row r="555" spans="16:17">
      <c r="Q555" s="37"/>
    </row>
    <row r="556" spans="16:17">
      <c r="Q556" s="37"/>
    </row>
    <row r="557" spans="16:17">
      <c r="Q557" s="37"/>
    </row>
    <row r="558" spans="16:17">
      <c r="P558" s="36"/>
      <c r="Q558" s="37"/>
    </row>
    <row r="559" spans="16:17">
      <c r="P559" s="36"/>
      <c r="Q559" s="37"/>
    </row>
    <row r="560" spans="16:17">
      <c r="P560" s="36"/>
      <c r="Q560" s="37"/>
    </row>
    <row r="561" spans="16:17">
      <c r="P561" s="36"/>
      <c r="Q561" s="36"/>
    </row>
    <row r="562" spans="16:17">
      <c r="P562" s="36"/>
    </row>
  </sheetData>
  <sheetProtection formatColumns="0" formatRows="0" sort="0" autoFilter="0"/>
  <mergeCells count="6">
    <mergeCell ref="A468:D468"/>
    <mergeCell ref="A11:D11"/>
    <mergeCell ref="A13:D13"/>
    <mergeCell ref="A378:D378"/>
    <mergeCell ref="A412:D412"/>
    <mergeCell ref="A452:D452"/>
  </mergeCells>
  <pageMargins left="0.23622047244094488" right="0.23622047244094488" top="0.74803149606299213" bottom="0.74803149606299213" header="0.31496062992125984" footer="0.31496062992125984"/>
  <pageSetup paperSize="8" scale="15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3:XFC560"/>
  <sheetViews>
    <sheetView topLeftCell="B1" zoomScale="70" zoomScaleNormal="70" workbookViewId="0">
      <selection activeCell="N16" sqref="N16"/>
    </sheetView>
  </sheetViews>
  <sheetFormatPr baseColWidth="10" defaultColWidth="11.42578125" defaultRowHeight="15"/>
  <cols>
    <col min="1" max="1" width="46.28515625" style="7" customWidth="1"/>
    <col min="2" max="2" width="26.7109375" style="7" customWidth="1"/>
    <col min="3" max="3" width="40.140625" style="7" customWidth="1"/>
    <col min="4" max="4" width="27.140625" style="14" customWidth="1"/>
    <col min="5" max="5" width="19.140625" style="457" customWidth="1"/>
    <col min="6" max="6" width="18.5703125" style="7" customWidth="1"/>
    <col min="7" max="7" width="14.42578125" style="7" customWidth="1"/>
    <col min="8" max="8" width="18.85546875" style="7" customWidth="1"/>
    <col min="9" max="9" width="20" style="7" customWidth="1"/>
    <col min="10" max="10" width="19.5703125" style="7" customWidth="1"/>
    <col min="11" max="11" width="14" style="7" customWidth="1"/>
    <col min="12" max="12" width="17.28515625" style="7" customWidth="1"/>
    <col min="13" max="13" width="19.140625" style="7" customWidth="1"/>
    <col min="14" max="14" width="12.140625" style="7" customWidth="1"/>
    <col min="15" max="15" width="14.7109375" style="7" customWidth="1"/>
    <col min="16" max="17" width="13.42578125" style="7" customWidth="1"/>
    <col min="18" max="18" width="13.28515625" style="7" customWidth="1"/>
    <col min="19" max="19" width="14.28515625" style="7" customWidth="1"/>
    <col min="20" max="20" width="18.28515625" style="7" customWidth="1"/>
    <col min="21" max="21" width="53.140625" style="7" customWidth="1"/>
    <col min="22" max="22" width="15.85546875" style="7" customWidth="1"/>
    <col min="23" max="23" width="20.85546875" style="7" customWidth="1"/>
    <col min="24" max="24" width="20.5703125" style="7" customWidth="1"/>
    <col min="25" max="16384" width="11.42578125" style="7"/>
  </cols>
  <sheetData>
    <row r="3" spans="1:23">
      <c r="A3" s="395"/>
      <c r="B3" s="7" t="s">
        <v>1588</v>
      </c>
    </row>
    <row r="4" spans="1:23">
      <c r="A4" s="399"/>
      <c r="B4" s="7" t="s">
        <v>1589</v>
      </c>
    </row>
    <row r="5" spans="1:23">
      <c r="A5" s="408"/>
      <c r="B5" s="7" t="s">
        <v>1590</v>
      </c>
    </row>
    <row r="6" spans="1:23">
      <c r="A6" s="474"/>
      <c r="B6" s="473" t="s">
        <v>1591</v>
      </c>
    </row>
    <row r="7" spans="1:23">
      <c r="A7" s="475"/>
      <c r="B7" s="473" t="s">
        <v>1592</v>
      </c>
    </row>
    <row r="8" spans="1:23">
      <c r="A8" s="419"/>
      <c r="B8" s="476" t="s">
        <v>1593</v>
      </c>
      <c r="C8" s="246" t="s">
        <v>1594</v>
      </c>
      <c r="O8" s="4"/>
    </row>
    <row r="9" spans="1:23">
      <c r="A9" s="472"/>
      <c r="B9" s="7" t="s">
        <v>1587</v>
      </c>
      <c r="P9" s="36"/>
      <c r="Q9" s="36"/>
      <c r="R9" s="36"/>
      <c r="S9" s="36"/>
    </row>
    <row r="10" spans="1:23">
      <c r="P10" s="36"/>
      <c r="Q10" s="36"/>
      <c r="R10" s="36"/>
      <c r="S10" s="36"/>
    </row>
    <row r="11" spans="1:23" ht="30.75" customHeight="1">
      <c r="A11" s="959" t="s">
        <v>500</v>
      </c>
      <c r="B11" s="960"/>
      <c r="C11" s="960"/>
      <c r="D11" s="961"/>
      <c r="E11" s="459">
        <v>9928640.4700000007</v>
      </c>
      <c r="F11" s="49"/>
      <c r="G11" s="50" t="s">
        <v>47</v>
      </c>
      <c r="H11" s="267">
        <f>H527</f>
        <v>42366707.555728056</v>
      </c>
      <c r="I11" s="268">
        <f>(E11+H11)/130200000</f>
        <v>0.40165397869222774</v>
      </c>
      <c r="J11" s="32"/>
      <c r="K11" s="32"/>
      <c r="L11" s="42"/>
      <c r="M11" s="32"/>
      <c r="N11" s="32"/>
      <c r="O11" s="32"/>
      <c r="P11" s="252"/>
      <c r="Q11" s="252"/>
      <c r="R11" s="252"/>
      <c r="S11" s="261"/>
      <c r="T11" s="32"/>
      <c r="U11" s="32"/>
      <c r="V11" s="32"/>
    </row>
    <row r="12" spans="1:23" ht="10.5" customHeight="1">
      <c r="A12" s="32"/>
      <c r="B12" s="32"/>
      <c r="C12" s="32"/>
      <c r="D12" s="297"/>
      <c r="E12" s="460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262"/>
      <c r="Q12" s="262"/>
      <c r="R12" s="262"/>
      <c r="S12" s="262"/>
      <c r="T12" s="32"/>
      <c r="U12" s="32"/>
      <c r="V12" s="32"/>
    </row>
    <row r="13" spans="1:23" ht="21.75" customHeight="1">
      <c r="A13" s="962" t="s">
        <v>41</v>
      </c>
      <c r="B13" s="962"/>
      <c r="C13" s="962"/>
      <c r="D13" s="962"/>
      <c r="E13" s="461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</row>
    <row r="14" spans="1:23" ht="12" customHeight="1">
      <c r="A14" s="8"/>
      <c r="B14" s="6"/>
      <c r="C14" s="6"/>
      <c r="D14" s="298"/>
      <c r="E14" s="462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</row>
    <row r="15" spans="1:23" s="1" customFormat="1" ht="45">
      <c r="A15" s="387" t="s">
        <v>0</v>
      </c>
      <c r="B15" s="51" t="s">
        <v>106</v>
      </c>
      <c r="C15" s="51" t="s">
        <v>1</v>
      </c>
      <c r="D15" s="299" t="s">
        <v>2</v>
      </c>
      <c r="E15" s="463" t="s">
        <v>413</v>
      </c>
      <c r="F15" s="51" t="s">
        <v>435</v>
      </c>
      <c r="G15" s="51" t="s">
        <v>46</v>
      </c>
      <c r="H15" s="51" t="s">
        <v>42</v>
      </c>
      <c r="I15" s="51" t="s">
        <v>255</v>
      </c>
      <c r="J15" s="51" t="s">
        <v>4</v>
      </c>
      <c r="K15" s="51" t="s">
        <v>6</v>
      </c>
      <c r="L15" s="51" t="s">
        <v>5</v>
      </c>
      <c r="M15" s="51" t="s">
        <v>3</v>
      </c>
      <c r="N15" s="51" t="s">
        <v>673</v>
      </c>
      <c r="O15" s="51" t="s">
        <v>420</v>
      </c>
      <c r="P15" s="51" t="s">
        <v>92</v>
      </c>
      <c r="Q15" s="51" t="s">
        <v>93</v>
      </c>
      <c r="R15" s="51" t="s">
        <v>7</v>
      </c>
      <c r="S15" s="2" t="s">
        <v>131</v>
      </c>
      <c r="T15" s="2" t="s">
        <v>8</v>
      </c>
      <c r="U15" s="51" t="s">
        <v>96</v>
      </c>
      <c r="V15" s="51" t="s">
        <v>95</v>
      </c>
    </row>
    <row r="16" spans="1:23" s="25" customFormat="1" ht="47.25" customHeight="1">
      <c r="A16" s="446" t="s">
        <v>1573</v>
      </c>
      <c r="B16" s="441" t="s">
        <v>1574</v>
      </c>
      <c r="C16" s="442" t="s">
        <v>1575</v>
      </c>
      <c r="D16" s="442" t="s">
        <v>1595</v>
      </c>
      <c r="E16" s="452">
        <v>52065</v>
      </c>
      <c r="F16" s="452">
        <f>H16+K16+L16+M16+I16+J16</f>
        <v>51965</v>
      </c>
      <c r="G16" s="453">
        <f>(H16+I16+J16+L16)/F16</f>
        <v>0.7</v>
      </c>
      <c r="H16" s="452">
        <v>30919.17</v>
      </c>
      <c r="I16" s="452">
        <v>0</v>
      </c>
      <c r="J16" s="452">
        <v>5456.33</v>
      </c>
      <c r="K16" s="452">
        <v>0</v>
      </c>
      <c r="L16" s="452">
        <v>0</v>
      </c>
      <c r="M16" s="452">
        <v>15589.5</v>
      </c>
      <c r="N16" s="444">
        <v>43165</v>
      </c>
      <c r="O16" s="444">
        <v>43172</v>
      </c>
      <c r="P16" s="456">
        <v>43391</v>
      </c>
      <c r="Q16" s="443"/>
      <c r="R16" s="444">
        <v>43411</v>
      </c>
      <c r="S16" s="455" t="s">
        <v>1707</v>
      </c>
      <c r="T16" s="455"/>
      <c r="U16" s="454"/>
      <c r="V16" s="454"/>
      <c r="W16" s="739">
        <f t="shared" ref="W16:W79" si="0">H16+I16+J16+K16+L16+M16</f>
        <v>51965</v>
      </c>
    </row>
    <row r="17" spans="1:24" s="561" customFormat="1" ht="26.25" customHeight="1">
      <c r="A17" s="449"/>
      <c r="B17" s="448"/>
      <c r="C17" s="448"/>
      <c r="D17" s="448"/>
      <c r="E17" s="560">
        <f>SUBTOTAL(9,E16)</f>
        <v>52065</v>
      </c>
      <c r="F17" s="560">
        <f>SUBTOTAL(9,F16)</f>
        <v>51965</v>
      </c>
      <c r="G17" s="562">
        <f>(H17+I17+J17+L17)/F17</f>
        <v>0.7</v>
      </c>
      <c r="H17" s="492">
        <f t="shared" ref="H17:M17" si="1">SUBTOTAL(9,H16)</f>
        <v>30919.17</v>
      </c>
      <c r="I17" s="492">
        <f t="shared" si="1"/>
        <v>0</v>
      </c>
      <c r="J17" s="492">
        <f t="shared" si="1"/>
        <v>5456.33</v>
      </c>
      <c r="K17" s="492">
        <f t="shared" si="1"/>
        <v>0</v>
      </c>
      <c r="L17" s="492">
        <f t="shared" si="1"/>
        <v>0</v>
      </c>
      <c r="M17" s="492">
        <f t="shared" si="1"/>
        <v>15589.5</v>
      </c>
      <c r="N17" s="445"/>
      <c r="O17" s="445">
        <f>COUNTA(B16)</f>
        <v>1</v>
      </c>
      <c r="P17" s="450"/>
      <c r="Q17" s="450"/>
      <c r="R17" s="445"/>
      <c r="S17" s="451"/>
      <c r="T17" s="451"/>
      <c r="U17" s="450"/>
      <c r="V17" s="450"/>
      <c r="W17" s="740">
        <f t="shared" si="0"/>
        <v>51965</v>
      </c>
    </row>
    <row r="18" spans="1:24" s="14" customFormat="1" ht="30" customHeight="1">
      <c r="A18" s="447" t="s">
        <v>537</v>
      </c>
      <c r="B18" s="390" t="s">
        <v>107</v>
      </c>
      <c r="C18" s="331" t="s">
        <v>24</v>
      </c>
      <c r="D18" s="331" t="s">
        <v>23</v>
      </c>
      <c r="E18" s="55"/>
      <c r="F18" s="53">
        <v>114231.8</v>
      </c>
      <c r="G18" s="54">
        <f t="shared" ref="G18:G38" si="2">(H18+I18+J18+K18+L18)/F18</f>
        <v>0.4999999124587024</v>
      </c>
      <c r="H18" s="55">
        <f>(F18*0.5)*0.85-0.01</f>
        <v>48548.504999999997</v>
      </c>
      <c r="I18" s="56">
        <v>0</v>
      </c>
      <c r="J18" s="55">
        <f>(F18*0.5)*0.15</f>
        <v>8567.3850000000002</v>
      </c>
      <c r="K18" s="56">
        <v>0</v>
      </c>
      <c r="L18" s="56">
        <v>0</v>
      </c>
      <c r="M18" s="56">
        <f t="shared" ref="M18:M24" si="3">+F18/2</f>
        <v>57115.9</v>
      </c>
      <c r="N18" s="57" t="s">
        <v>800</v>
      </c>
      <c r="O18" s="57" t="s">
        <v>807</v>
      </c>
      <c r="P18" s="58"/>
      <c r="Q18" s="58"/>
      <c r="R18" s="59" t="s">
        <v>781</v>
      </c>
      <c r="S18" s="58" t="s">
        <v>871</v>
      </c>
      <c r="T18" s="58">
        <v>42359</v>
      </c>
      <c r="U18" s="58"/>
      <c r="V18" s="60"/>
      <c r="W18" s="739">
        <f t="shared" si="0"/>
        <v>114231.79000000001</v>
      </c>
    </row>
    <row r="19" spans="1:24" s="14" customFormat="1" ht="30" customHeight="1">
      <c r="A19" s="410" t="s">
        <v>537</v>
      </c>
      <c r="B19" s="370" t="s">
        <v>108</v>
      </c>
      <c r="C19" s="61" t="s">
        <v>25</v>
      </c>
      <c r="D19" s="61" t="s">
        <v>23</v>
      </c>
      <c r="E19" s="66"/>
      <c r="F19" s="62">
        <v>106651.2</v>
      </c>
      <c r="G19" s="63">
        <f t="shared" si="2"/>
        <v>0.49999999999999994</v>
      </c>
      <c r="H19" s="64">
        <f t="shared" ref="H19:H24" si="4">(F19*0.5)*0.85</f>
        <v>45326.759999999995</v>
      </c>
      <c r="I19" s="65">
        <v>0</v>
      </c>
      <c r="J19" s="66">
        <f t="shared" ref="J19:J25" si="5">(F19*0.5)*0.15</f>
        <v>7998.8399999999992</v>
      </c>
      <c r="K19" s="65">
        <v>0</v>
      </c>
      <c r="L19" s="65">
        <v>0</v>
      </c>
      <c r="M19" s="64">
        <f t="shared" si="3"/>
        <v>53325.599999999999</v>
      </c>
      <c r="N19" s="67" t="s">
        <v>800</v>
      </c>
      <c r="O19" s="67" t="s">
        <v>807</v>
      </c>
      <c r="P19" s="68"/>
      <c r="Q19" s="68"/>
      <c r="R19" s="68" t="s">
        <v>782</v>
      </c>
      <c r="S19" s="69" t="s">
        <v>871</v>
      </c>
      <c r="T19" s="69">
        <v>42359</v>
      </c>
      <c r="U19" s="68"/>
      <c r="V19" s="70"/>
      <c r="W19" s="739">
        <f t="shared" si="0"/>
        <v>106651.19999999998</v>
      </c>
    </row>
    <row r="20" spans="1:24" s="13" customFormat="1" ht="30" customHeight="1">
      <c r="A20" s="410" t="s">
        <v>537</v>
      </c>
      <c r="B20" s="370" t="s">
        <v>109</v>
      </c>
      <c r="C20" s="61" t="s">
        <v>26</v>
      </c>
      <c r="D20" s="61" t="s">
        <v>23</v>
      </c>
      <c r="E20" s="66"/>
      <c r="F20" s="62">
        <v>180431.35</v>
      </c>
      <c r="G20" s="63">
        <f t="shared" si="2"/>
        <v>0.50000005542274106</v>
      </c>
      <c r="H20" s="64">
        <f t="shared" si="4"/>
        <v>76683.323749999996</v>
      </c>
      <c r="I20" s="66">
        <v>0</v>
      </c>
      <c r="J20" s="66">
        <f>F20-H20-M20+0.01</f>
        <v>13532.361250000007</v>
      </c>
      <c r="K20" s="66">
        <v>0</v>
      </c>
      <c r="L20" s="66">
        <v>0</v>
      </c>
      <c r="M20" s="64">
        <f t="shared" si="3"/>
        <v>90215.675000000003</v>
      </c>
      <c r="N20" s="67" t="s">
        <v>800</v>
      </c>
      <c r="O20" s="67" t="s">
        <v>807</v>
      </c>
      <c r="P20" s="71"/>
      <c r="Q20" s="71"/>
      <c r="R20" s="72" t="s">
        <v>781</v>
      </c>
      <c r="S20" s="71" t="s">
        <v>871</v>
      </c>
      <c r="T20" s="69">
        <v>42359</v>
      </c>
      <c r="U20" s="71"/>
      <c r="V20" s="73"/>
      <c r="W20" s="739">
        <f t="shared" si="0"/>
        <v>180431.35999999999</v>
      </c>
    </row>
    <row r="21" spans="1:24" s="13" customFormat="1" ht="30" customHeight="1">
      <c r="A21" s="410" t="s">
        <v>537</v>
      </c>
      <c r="B21" s="370" t="s">
        <v>110</v>
      </c>
      <c r="C21" s="74" t="s">
        <v>28</v>
      </c>
      <c r="D21" s="74" t="s">
        <v>27</v>
      </c>
      <c r="E21" s="78"/>
      <c r="F21" s="75">
        <v>90967.2</v>
      </c>
      <c r="G21" s="76">
        <f t="shared" si="2"/>
        <v>0.5</v>
      </c>
      <c r="H21" s="77">
        <f t="shared" si="4"/>
        <v>38661.06</v>
      </c>
      <c r="I21" s="78">
        <v>0</v>
      </c>
      <c r="J21" s="78">
        <f t="shared" si="5"/>
        <v>6822.54</v>
      </c>
      <c r="K21" s="78">
        <v>0</v>
      </c>
      <c r="L21" s="78">
        <v>0</v>
      </c>
      <c r="M21" s="77">
        <f t="shared" si="3"/>
        <v>45483.6</v>
      </c>
      <c r="N21" s="79" t="s">
        <v>800</v>
      </c>
      <c r="O21" s="79" t="s">
        <v>807</v>
      </c>
      <c r="P21" s="80"/>
      <c r="Q21" s="80"/>
      <c r="R21" s="81" t="s">
        <v>781</v>
      </c>
      <c r="S21" s="80" t="s">
        <v>871</v>
      </c>
      <c r="T21" s="82">
        <v>42359</v>
      </c>
      <c r="U21" s="80"/>
      <c r="V21" s="83"/>
      <c r="W21" s="739">
        <f t="shared" si="0"/>
        <v>90967.2</v>
      </c>
    </row>
    <row r="22" spans="1:24" s="13" customFormat="1" ht="30" customHeight="1">
      <c r="A22" s="410" t="s">
        <v>537</v>
      </c>
      <c r="B22" s="370" t="s">
        <v>111</v>
      </c>
      <c r="C22" s="84" t="s">
        <v>29</v>
      </c>
      <c r="D22" s="84" t="s">
        <v>27</v>
      </c>
      <c r="E22" s="87"/>
      <c r="F22" s="85">
        <v>92143.5</v>
      </c>
      <c r="G22" s="86">
        <f t="shared" si="2"/>
        <v>0.49999999999999994</v>
      </c>
      <c r="H22" s="87">
        <f>(F22*0.5)*0.85-0.01</f>
        <v>39160.977499999994</v>
      </c>
      <c r="I22" s="87">
        <v>0</v>
      </c>
      <c r="J22" s="87">
        <f>(F22*0.5)*0.15+0.01</f>
        <v>6910.7725</v>
      </c>
      <c r="K22" s="87">
        <v>0</v>
      </c>
      <c r="L22" s="87">
        <v>0</v>
      </c>
      <c r="M22" s="88">
        <f t="shared" si="3"/>
        <v>46071.75</v>
      </c>
      <c r="N22" s="89" t="s">
        <v>800</v>
      </c>
      <c r="O22" s="89" t="s">
        <v>807</v>
      </c>
      <c r="P22" s="90"/>
      <c r="Q22" s="90"/>
      <c r="R22" s="91" t="s">
        <v>781</v>
      </c>
      <c r="S22" s="90" t="s">
        <v>871</v>
      </c>
      <c r="T22" s="92">
        <v>42359</v>
      </c>
      <c r="U22" s="90"/>
      <c r="V22" s="93"/>
      <c r="W22" s="739">
        <f t="shared" si="0"/>
        <v>92143.5</v>
      </c>
    </row>
    <row r="23" spans="1:24" s="13" customFormat="1" ht="30" customHeight="1">
      <c r="A23" s="410" t="s">
        <v>537</v>
      </c>
      <c r="B23" s="370" t="s">
        <v>112</v>
      </c>
      <c r="C23" s="94" t="s">
        <v>31</v>
      </c>
      <c r="D23" s="94" t="s">
        <v>30</v>
      </c>
      <c r="E23" s="98"/>
      <c r="F23" s="95">
        <v>91163.25</v>
      </c>
      <c r="G23" s="96">
        <f t="shared" si="2"/>
        <v>0.50000010969332487</v>
      </c>
      <c r="H23" s="97">
        <f t="shared" si="4"/>
        <v>38744.381249999999</v>
      </c>
      <c r="I23" s="98">
        <v>0</v>
      </c>
      <c r="J23" s="98">
        <f>(F23*0.5)*0.15+0.01</f>
        <v>6837.2537499999999</v>
      </c>
      <c r="K23" s="98">
        <v>0</v>
      </c>
      <c r="L23" s="98">
        <v>0</v>
      </c>
      <c r="M23" s="97">
        <f t="shared" si="3"/>
        <v>45581.625</v>
      </c>
      <c r="N23" s="99" t="s">
        <v>800</v>
      </c>
      <c r="O23" s="99" t="s">
        <v>807</v>
      </c>
      <c r="P23" s="100"/>
      <c r="Q23" s="100"/>
      <c r="R23" s="101" t="s">
        <v>781</v>
      </c>
      <c r="S23" s="100" t="s">
        <v>871</v>
      </c>
      <c r="T23" s="102">
        <v>42359</v>
      </c>
      <c r="U23" s="100"/>
      <c r="V23" s="103"/>
      <c r="W23" s="739">
        <f t="shared" si="0"/>
        <v>91163.26</v>
      </c>
    </row>
    <row r="24" spans="1:24" s="13" customFormat="1" ht="30" customHeight="1">
      <c r="A24" s="410" t="s">
        <v>537</v>
      </c>
      <c r="B24" s="370" t="s">
        <v>113</v>
      </c>
      <c r="C24" s="104" t="s">
        <v>33</v>
      </c>
      <c r="D24" s="104" t="s">
        <v>32</v>
      </c>
      <c r="E24" s="108"/>
      <c r="F24" s="105">
        <v>261400</v>
      </c>
      <c r="G24" s="106">
        <f t="shared" si="2"/>
        <v>0.5</v>
      </c>
      <c r="H24" s="107">
        <f t="shared" si="4"/>
        <v>111095</v>
      </c>
      <c r="I24" s="108">
        <v>0</v>
      </c>
      <c r="J24" s="108">
        <f t="shared" si="5"/>
        <v>19605</v>
      </c>
      <c r="K24" s="108">
        <v>0</v>
      </c>
      <c r="L24" s="108">
        <v>0</v>
      </c>
      <c r="M24" s="107">
        <f t="shared" si="3"/>
        <v>130700</v>
      </c>
      <c r="N24" s="109" t="s">
        <v>800</v>
      </c>
      <c r="O24" s="109" t="s">
        <v>807</v>
      </c>
      <c r="P24" s="110"/>
      <c r="Q24" s="110"/>
      <c r="R24" s="111" t="s">
        <v>781</v>
      </c>
      <c r="S24" s="110" t="s">
        <v>871</v>
      </c>
      <c r="T24" s="112">
        <v>42359</v>
      </c>
      <c r="U24" s="110"/>
      <c r="V24" s="113"/>
      <c r="W24" s="739">
        <f t="shared" si="0"/>
        <v>261400</v>
      </c>
    </row>
    <row r="25" spans="1:24" s="13" customFormat="1" ht="30" customHeight="1">
      <c r="A25" s="410" t="s">
        <v>537</v>
      </c>
      <c r="B25" s="371" t="s">
        <v>114</v>
      </c>
      <c r="C25" s="114" t="s">
        <v>35</v>
      </c>
      <c r="D25" s="114" t="s">
        <v>34</v>
      </c>
      <c r="E25" s="117"/>
      <c r="F25" s="115">
        <v>56919.85</v>
      </c>
      <c r="G25" s="116">
        <f t="shared" si="2"/>
        <v>0.49999982431436485</v>
      </c>
      <c r="H25" s="117">
        <f>(F25*0.5)*0.85-0.01</f>
        <v>24190.92625</v>
      </c>
      <c r="I25" s="117">
        <v>0</v>
      </c>
      <c r="J25" s="117">
        <f t="shared" si="5"/>
        <v>4268.9887499999995</v>
      </c>
      <c r="K25" s="117">
        <v>0</v>
      </c>
      <c r="L25" s="117">
        <v>0</v>
      </c>
      <c r="M25" s="117">
        <v>28459.919999999998</v>
      </c>
      <c r="N25" s="114" t="s">
        <v>800</v>
      </c>
      <c r="O25" s="114" t="s">
        <v>807</v>
      </c>
      <c r="P25" s="118"/>
      <c r="Q25" s="118"/>
      <c r="R25" s="119" t="s">
        <v>781</v>
      </c>
      <c r="S25" s="118" t="s">
        <v>871</v>
      </c>
      <c r="T25" s="118">
        <v>42359</v>
      </c>
      <c r="U25" s="120"/>
      <c r="V25" s="121"/>
      <c r="W25" s="739">
        <f t="shared" si="0"/>
        <v>56919.834999999999</v>
      </c>
    </row>
    <row r="26" spans="1:24" s="13" customFormat="1" ht="30" customHeight="1">
      <c r="A26" s="410" t="s">
        <v>537</v>
      </c>
      <c r="B26" s="370" t="s">
        <v>115</v>
      </c>
      <c r="C26" s="122" t="s">
        <v>37</v>
      </c>
      <c r="D26" s="122" t="s">
        <v>36</v>
      </c>
      <c r="E26" s="125"/>
      <c r="F26" s="123">
        <f>67.46*3300</f>
        <v>222617.99999999997</v>
      </c>
      <c r="G26" s="124">
        <f t="shared" si="2"/>
        <v>0.64999995508000252</v>
      </c>
      <c r="H26" s="125">
        <f>(F26*0.65)*0.85-0.01</f>
        <v>122996.43499999998</v>
      </c>
      <c r="I26" s="125">
        <v>0</v>
      </c>
      <c r="J26" s="125">
        <f>(F26*0.65)*0.15</f>
        <v>21705.254999999997</v>
      </c>
      <c r="K26" s="125">
        <v>0</v>
      </c>
      <c r="L26" s="125">
        <v>0</v>
      </c>
      <c r="M26" s="125">
        <f>F26*0.35</f>
        <v>77916.299999999988</v>
      </c>
      <c r="N26" s="126" t="s">
        <v>800</v>
      </c>
      <c r="O26" s="126" t="s">
        <v>807</v>
      </c>
      <c r="P26" s="127"/>
      <c r="Q26" s="127"/>
      <c r="R26" s="128" t="s">
        <v>781</v>
      </c>
      <c r="S26" s="127" t="s">
        <v>871</v>
      </c>
      <c r="T26" s="129">
        <v>42359</v>
      </c>
      <c r="U26" s="127"/>
      <c r="V26" s="127"/>
      <c r="W26" s="739">
        <f t="shared" si="0"/>
        <v>222617.98999999996</v>
      </c>
    </row>
    <row r="27" spans="1:24" s="13" customFormat="1" ht="30" customHeight="1">
      <c r="A27" s="410" t="s">
        <v>537</v>
      </c>
      <c r="B27" s="370" t="s">
        <v>116</v>
      </c>
      <c r="C27" s="130" t="s">
        <v>39</v>
      </c>
      <c r="D27" s="130" t="s">
        <v>38</v>
      </c>
      <c r="E27" s="133"/>
      <c r="F27" s="131">
        <v>173844</v>
      </c>
      <c r="G27" s="132">
        <f t="shared" si="2"/>
        <v>0.65</v>
      </c>
      <c r="H27" s="133">
        <f>(F27*0.65)*0.85</f>
        <v>96048.81</v>
      </c>
      <c r="I27" s="133">
        <v>0</v>
      </c>
      <c r="J27" s="133">
        <f>(F27*0.65)*0.15</f>
        <v>16949.79</v>
      </c>
      <c r="K27" s="133">
        <v>0</v>
      </c>
      <c r="L27" s="133">
        <v>0</v>
      </c>
      <c r="M27" s="133">
        <f>F27*0.35</f>
        <v>60845.399999999994</v>
      </c>
      <c r="N27" s="134" t="s">
        <v>800</v>
      </c>
      <c r="O27" s="134" t="s">
        <v>807</v>
      </c>
      <c r="P27" s="135"/>
      <c r="Q27" s="135"/>
      <c r="R27" s="136" t="s">
        <v>781</v>
      </c>
      <c r="S27" s="135" t="s">
        <v>871</v>
      </c>
      <c r="T27" s="137">
        <v>42359</v>
      </c>
      <c r="U27" s="135"/>
      <c r="V27" s="138"/>
      <c r="W27" s="739">
        <f t="shared" si="0"/>
        <v>173844</v>
      </c>
      <c r="X27" s="16"/>
    </row>
    <row r="28" spans="1:24" s="13" customFormat="1" ht="30" customHeight="1">
      <c r="A28" s="410" t="s">
        <v>537</v>
      </c>
      <c r="B28" s="370" t="s">
        <v>117</v>
      </c>
      <c r="C28" s="139" t="s">
        <v>40</v>
      </c>
      <c r="D28" s="139" t="s">
        <v>45</v>
      </c>
      <c r="E28" s="142"/>
      <c r="F28" s="140">
        <v>127576.6</v>
      </c>
      <c r="G28" s="141">
        <f t="shared" si="2"/>
        <v>0.63032993511349256</v>
      </c>
      <c r="H28" s="142">
        <v>68353.039999999994</v>
      </c>
      <c r="I28" s="142">
        <v>0</v>
      </c>
      <c r="J28" s="142">
        <v>12062.31</v>
      </c>
      <c r="K28" s="142">
        <v>0</v>
      </c>
      <c r="L28" s="142">
        <v>0</v>
      </c>
      <c r="M28" s="142">
        <v>47161.25</v>
      </c>
      <c r="N28" s="143" t="s">
        <v>800</v>
      </c>
      <c r="O28" s="143" t="s">
        <v>807</v>
      </c>
      <c r="P28" s="144"/>
      <c r="Q28" s="144"/>
      <c r="R28" s="145" t="s">
        <v>783</v>
      </c>
      <c r="S28" s="144" t="s">
        <v>871</v>
      </c>
      <c r="T28" s="146">
        <v>42359</v>
      </c>
      <c r="U28" s="144"/>
      <c r="V28" s="147"/>
      <c r="W28" s="739">
        <f t="shared" si="0"/>
        <v>127576.59999999999</v>
      </c>
    </row>
    <row r="29" spans="1:24" s="13" customFormat="1" ht="30" customHeight="1">
      <c r="A29" s="410" t="s">
        <v>537</v>
      </c>
      <c r="B29" s="370" t="s">
        <v>118</v>
      </c>
      <c r="C29" s="18" t="s">
        <v>43</v>
      </c>
      <c r="D29" s="18" t="s">
        <v>44</v>
      </c>
      <c r="E29" s="360"/>
      <c r="F29" s="360">
        <v>97982</v>
      </c>
      <c r="G29" s="148">
        <f t="shared" si="2"/>
        <v>0.649999897940438</v>
      </c>
      <c r="H29" s="149">
        <f>(F29*0.65)*0.85-0.01</f>
        <v>54135.044999999998</v>
      </c>
      <c r="I29" s="149">
        <v>0</v>
      </c>
      <c r="J29" s="149">
        <f t="shared" ref="J29:J38" si="6">F29*0.0975</f>
        <v>9553.2450000000008</v>
      </c>
      <c r="K29" s="149">
        <v>0</v>
      </c>
      <c r="L29" s="149">
        <v>0</v>
      </c>
      <c r="M29" s="149">
        <f>F29*0.35</f>
        <v>34293.699999999997</v>
      </c>
      <c r="N29" s="150" t="s">
        <v>801</v>
      </c>
      <c r="O29" s="151" t="s">
        <v>94</v>
      </c>
      <c r="P29" s="152"/>
      <c r="Q29" s="152"/>
      <c r="R29" s="152" t="s">
        <v>783</v>
      </c>
      <c r="S29" s="153" t="s">
        <v>871</v>
      </c>
      <c r="T29" s="154">
        <v>42359</v>
      </c>
      <c r="U29" s="152"/>
      <c r="V29" s="155"/>
      <c r="W29" s="739">
        <f t="shared" si="0"/>
        <v>97981.989999999991</v>
      </c>
    </row>
    <row r="30" spans="1:24" s="13" customFormat="1" ht="30" customHeight="1">
      <c r="A30" s="410" t="s">
        <v>537</v>
      </c>
      <c r="B30" s="370" t="s">
        <v>121</v>
      </c>
      <c r="C30" s="18" t="s">
        <v>9</v>
      </c>
      <c r="D30" s="18" t="s">
        <v>10</v>
      </c>
      <c r="E30" s="361"/>
      <c r="F30" s="361">
        <v>233145</v>
      </c>
      <c r="G30" s="148">
        <f t="shared" si="2"/>
        <v>0.65</v>
      </c>
      <c r="H30" s="149">
        <f>(F30*0.65)*0.85</f>
        <v>128812.6125</v>
      </c>
      <c r="I30" s="149">
        <v>0</v>
      </c>
      <c r="J30" s="149">
        <f t="shared" si="6"/>
        <v>22731.637500000001</v>
      </c>
      <c r="K30" s="149">
        <v>0</v>
      </c>
      <c r="L30" s="149">
        <v>0</v>
      </c>
      <c r="M30" s="149">
        <f>F30*0.35</f>
        <v>81600.75</v>
      </c>
      <c r="N30" s="150" t="s">
        <v>801</v>
      </c>
      <c r="O30" s="151" t="s">
        <v>94</v>
      </c>
      <c r="P30" s="152"/>
      <c r="Q30" s="152"/>
      <c r="R30" s="152" t="s">
        <v>783</v>
      </c>
      <c r="S30" s="153" t="s">
        <v>871</v>
      </c>
      <c r="T30" s="154">
        <v>42359</v>
      </c>
      <c r="U30" s="152"/>
      <c r="V30" s="155"/>
      <c r="W30" s="739">
        <f t="shared" si="0"/>
        <v>233145</v>
      </c>
    </row>
    <row r="31" spans="1:24" s="13" customFormat="1" ht="30" customHeight="1">
      <c r="A31" s="410" t="s">
        <v>537</v>
      </c>
      <c r="B31" s="370" t="s">
        <v>122</v>
      </c>
      <c r="C31" s="18" t="s">
        <v>11</v>
      </c>
      <c r="D31" s="18" t="s">
        <v>12</v>
      </c>
      <c r="E31" s="361"/>
      <c r="F31" s="361">
        <v>229515</v>
      </c>
      <c r="G31" s="148">
        <f t="shared" si="2"/>
        <v>0.64999999254035612</v>
      </c>
      <c r="H31" s="149">
        <f t="shared" ref="H31:H37" si="7">F31*0.552499948970219</f>
        <v>126807.02578789982</v>
      </c>
      <c r="I31" s="149">
        <v>0</v>
      </c>
      <c r="J31" s="149">
        <f>F31*0.0975+0.01</f>
        <v>22377.7225</v>
      </c>
      <c r="K31" s="149">
        <v>0</v>
      </c>
      <c r="L31" s="149">
        <v>0</v>
      </c>
      <c r="M31" s="149">
        <f>F31*0.35</f>
        <v>80330.25</v>
      </c>
      <c r="N31" s="150" t="s">
        <v>801</v>
      </c>
      <c r="O31" s="151" t="s">
        <v>94</v>
      </c>
      <c r="P31" s="152"/>
      <c r="Q31" s="152"/>
      <c r="R31" s="152" t="s">
        <v>783</v>
      </c>
      <c r="S31" s="153" t="s">
        <v>871</v>
      </c>
      <c r="T31" s="154">
        <v>42359</v>
      </c>
      <c r="U31" s="152"/>
      <c r="V31" s="155"/>
      <c r="W31" s="739">
        <f t="shared" si="0"/>
        <v>229514.99828789983</v>
      </c>
    </row>
    <row r="32" spans="1:24" s="13" customFormat="1" ht="30" customHeight="1">
      <c r="A32" s="410" t="s">
        <v>537</v>
      </c>
      <c r="B32" s="370" t="s">
        <v>119</v>
      </c>
      <c r="C32" s="18" t="s">
        <v>13</v>
      </c>
      <c r="D32" s="18" t="s">
        <v>14</v>
      </c>
      <c r="E32" s="361"/>
      <c r="F32" s="361">
        <v>85569</v>
      </c>
      <c r="G32" s="132">
        <f t="shared" si="2"/>
        <v>0.64999994897021907</v>
      </c>
      <c r="H32" s="133">
        <f t="shared" si="7"/>
        <v>47276.868133432676</v>
      </c>
      <c r="I32" s="133">
        <v>0</v>
      </c>
      <c r="J32" s="133">
        <f t="shared" si="6"/>
        <v>8342.9775000000009</v>
      </c>
      <c r="K32" s="133">
        <v>0</v>
      </c>
      <c r="L32" s="133">
        <v>0</v>
      </c>
      <c r="M32" s="133">
        <f>F32*0.35</f>
        <v>29949.149999999998</v>
      </c>
      <c r="N32" s="156" t="s">
        <v>801</v>
      </c>
      <c r="O32" s="130" t="s">
        <v>94</v>
      </c>
      <c r="P32" s="136"/>
      <c r="Q32" s="136"/>
      <c r="R32" s="136" t="s">
        <v>783</v>
      </c>
      <c r="S32" s="135" t="s">
        <v>871</v>
      </c>
      <c r="T32" s="137">
        <v>42359</v>
      </c>
      <c r="U32" s="136"/>
      <c r="V32" s="157"/>
      <c r="W32" s="739">
        <f t="shared" si="0"/>
        <v>85568.995633432671</v>
      </c>
    </row>
    <row r="33" spans="1:23" s="13" customFormat="1" ht="30" customHeight="1">
      <c r="A33" s="410" t="s">
        <v>537</v>
      </c>
      <c r="B33" s="370" t="s">
        <v>120</v>
      </c>
      <c r="C33" s="18" t="s">
        <v>15</v>
      </c>
      <c r="D33" s="18" t="s">
        <v>16</v>
      </c>
      <c r="E33" s="361"/>
      <c r="F33" s="361">
        <v>47190</v>
      </c>
      <c r="G33" s="158">
        <f t="shared" si="2"/>
        <v>0.64999994897021907</v>
      </c>
      <c r="H33" s="117">
        <f t="shared" si="7"/>
        <v>26072.472591904636</v>
      </c>
      <c r="I33" s="117">
        <v>0</v>
      </c>
      <c r="J33" s="117">
        <f t="shared" si="6"/>
        <v>4601.0250000000005</v>
      </c>
      <c r="K33" s="117">
        <v>0</v>
      </c>
      <c r="L33" s="117">
        <v>0</v>
      </c>
      <c r="M33" s="117">
        <v>15516.5</v>
      </c>
      <c r="N33" s="159" t="s">
        <v>801</v>
      </c>
      <c r="O33" s="114" t="s">
        <v>94</v>
      </c>
      <c r="P33" s="26"/>
      <c r="Q33" s="26"/>
      <c r="R33" s="20" t="s">
        <v>783</v>
      </c>
      <c r="S33" s="26" t="s">
        <v>871</v>
      </c>
      <c r="T33" s="160">
        <v>42359</v>
      </c>
      <c r="U33" s="26"/>
      <c r="V33" s="15"/>
      <c r="W33" s="739">
        <f t="shared" si="0"/>
        <v>46189.997591904641</v>
      </c>
    </row>
    <row r="34" spans="1:23" s="13" customFormat="1" ht="30" customHeight="1">
      <c r="A34" s="410" t="s">
        <v>537</v>
      </c>
      <c r="B34" s="370" t="s">
        <v>123</v>
      </c>
      <c r="C34" s="17" t="s">
        <v>17</v>
      </c>
      <c r="D34" s="17" t="s">
        <v>14</v>
      </c>
      <c r="E34" s="361"/>
      <c r="F34" s="361">
        <v>90651</v>
      </c>
      <c r="G34" s="158">
        <f t="shared" si="2"/>
        <v>0.6500000592833981</v>
      </c>
      <c r="H34" s="117">
        <f t="shared" si="7"/>
        <v>50084.672874099328</v>
      </c>
      <c r="I34" s="117">
        <v>0</v>
      </c>
      <c r="J34" s="117">
        <f>F34*0.0975+0.01</f>
        <v>8838.4825000000001</v>
      </c>
      <c r="K34" s="117">
        <v>0</v>
      </c>
      <c r="L34" s="117">
        <v>0</v>
      </c>
      <c r="M34" s="19">
        <v>31727.850000000002</v>
      </c>
      <c r="N34" s="159" t="s">
        <v>801</v>
      </c>
      <c r="O34" s="114" t="s">
        <v>94</v>
      </c>
      <c r="P34" s="26"/>
      <c r="Q34" s="26"/>
      <c r="R34" s="20" t="s">
        <v>783</v>
      </c>
      <c r="S34" s="26" t="s">
        <v>871</v>
      </c>
      <c r="T34" s="160">
        <v>42359</v>
      </c>
      <c r="U34" s="26"/>
      <c r="V34" s="15"/>
      <c r="W34" s="739">
        <f t="shared" si="0"/>
        <v>90651.005374099332</v>
      </c>
    </row>
    <row r="35" spans="1:23" s="13" customFormat="1" ht="30" customHeight="1">
      <c r="A35" s="410" t="s">
        <v>537</v>
      </c>
      <c r="B35" s="370" t="s">
        <v>124</v>
      </c>
      <c r="C35" s="17" t="s">
        <v>18</v>
      </c>
      <c r="D35" s="18" t="s">
        <v>16</v>
      </c>
      <c r="E35" s="361"/>
      <c r="F35" s="361">
        <v>96459</v>
      </c>
      <c r="G35" s="158">
        <f t="shared" si="2"/>
        <v>0.65000005264120875</v>
      </c>
      <c r="H35" s="117">
        <f t="shared" si="7"/>
        <v>53293.592577718358</v>
      </c>
      <c r="I35" s="117">
        <v>0</v>
      </c>
      <c r="J35" s="117">
        <f>F35*0.0975+0.01</f>
        <v>9404.7625000000007</v>
      </c>
      <c r="K35" s="117">
        <v>0</v>
      </c>
      <c r="L35" s="117">
        <v>0</v>
      </c>
      <c r="M35" s="19">
        <v>33760.65</v>
      </c>
      <c r="N35" s="159" t="s">
        <v>801</v>
      </c>
      <c r="O35" s="114" t="s">
        <v>94</v>
      </c>
      <c r="P35" s="26"/>
      <c r="Q35" s="26"/>
      <c r="R35" s="20" t="s">
        <v>783</v>
      </c>
      <c r="S35" s="26" t="s">
        <v>871</v>
      </c>
      <c r="T35" s="160">
        <v>42359</v>
      </c>
      <c r="U35" s="26"/>
      <c r="V35" s="15"/>
      <c r="W35" s="739">
        <f t="shared" si="0"/>
        <v>96459.00507771835</v>
      </c>
    </row>
    <row r="36" spans="1:23" s="13" customFormat="1" ht="30" customHeight="1">
      <c r="A36" s="410" t="s">
        <v>537</v>
      </c>
      <c r="B36" s="370" t="s">
        <v>125</v>
      </c>
      <c r="C36" s="18" t="s">
        <v>19</v>
      </c>
      <c r="D36" s="165" t="s">
        <v>170</v>
      </c>
      <c r="E36" s="361"/>
      <c r="F36" s="361">
        <v>53526</v>
      </c>
      <c r="G36" s="158">
        <f t="shared" si="2"/>
        <v>0.64999994897021907</v>
      </c>
      <c r="H36" s="117">
        <f t="shared" si="7"/>
        <v>29573.112268579946</v>
      </c>
      <c r="I36" s="117">
        <v>0</v>
      </c>
      <c r="J36" s="117">
        <f t="shared" si="6"/>
        <v>5218.7849999999999</v>
      </c>
      <c r="K36" s="117">
        <v>0</v>
      </c>
      <c r="L36" s="117">
        <v>0</v>
      </c>
      <c r="M36" s="19">
        <v>18734.099999999999</v>
      </c>
      <c r="N36" s="159" t="s">
        <v>801</v>
      </c>
      <c r="O36" s="114" t="s">
        <v>94</v>
      </c>
      <c r="P36" s="27"/>
      <c r="Q36" s="27"/>
      <c r="R36" s="21" t="s">
        <v>783</v>
      </c>
      <c r="S36" s="27" t="s">
        <v>871</v>
      </c>
      <c r="T36" s="160">
        <v>42359</v>
      </c>
      <c r="U36" s="27"/>
      <c r="V36" s="22"/>
      <c r="W36" s="739">
        <f t="shared" si="0"/>
        <v>53525.997268579944</v>
      </c>
    </row>
    <row r="37" spans="1:23" s="24" customFormat="1" ht="30" customHeight="1">
      <c r="A37" s="410" t="s">
        <v>537</v>
      </c>
      <c r="B37" s="370" t="s">
        <v>126</v>
      </c>
      <c r="C37" s="18" t="s">
        <v>20</v>
      </c>
      <c r="D37" s="18" t="s">
        <v>21</v>
      </c>
      <c r="E37" s="47"/>
      <c r="F37" s="47">
        <v>46992</v>
      </c>
      <c r="G37" s="96">
        <f t="shared" si="2"/>
        <v>0.64999994897021907</v>
      </c>
      <c r="H37" s="98">
        <f t="shared" si="7"/>
        <v>25963.077602008532</v>
      </c>
      <c r="I37" s="98">
        <v>0</v>
      </c>
      <c r="J37" s="98">
        <f t="shared" si="6"/>
        <v>4581.72</v>
      </c>
      <c r="K37" s="98">
        <v>0</v>
      </c>
      <c r="L37" s="98">
        <v>0</v>
      </c>
      <c r="M37" s="19">
        <v>16447.199999999997</v>
      </c>
      <c r="N37" s="161" t="s">
        <v>801</v>
      </c>
      <c r="O37" s="94" t="s">
        <v>94</v>
      </c>
      <c r="P37" s="112"/>
      <c r="Q37" s="112"/>
      <c r="R37" s="112" t="s">
        <v>783</v>
      </c>
      <c r="S37" s="112" t="s">
        <v>871</v>
      </c>
      <c r="T37" s="112">
        <v>42359</v>
      </c>
      <c r="U37" s="112"/>
      <c r="V37" s="162"/>
      <c r="W37" s="739">
        <f t="shared" si="0"/>
        <v>46991.997602008531</v>
      </c>
    </row>
    <row r="38" spans="1:23" s="13" customFormat="1" ht="30" customHeight="1">
      <c r="A38" s="410" t="s">
        <v>537</v>
      </c>
      <c r="B38" s="370" t="s">
        <v>127</v>
      </c>
      <c r="C38" s="18" t="s">
        <v>22</v>
      </c>
      <c r="D38" s="18" t="s">
        <v>21</v>
      </c>
      <c r="E38" s="47"/>
      <c r="F38" s="361">
        <v>46200</v>
      </c>
      <c r="G38" s="96">
        <f t="shared" si="2"/>
        <v>0.64999994897021895</v>
      </c>
      <c r="H38" s="98">
        <f>F38*0.552499948970219</f>
        <v>25525.497642424118</v>
      </c>
      <c r="I38" s="98">
        <v>0</v>
      </c>
      <c r="J38" s="98">
        <f t="shared" si="6"/>
        <v>4504.5</v>
      </c>
      <c r="K38" s="98">
        <v>0</v>
      </c>
      <c r="L38" s="98">
        <v>0</v>
      </c>
      <c r="M38" s="19">
        <v>16170</v>
      </c>
      <c r="N38" s="161" t="s">
        <v>801</v>
      </c>
      <c r="O38" s="94" t="s">
        <v>94</v>
      </c>
      <c r="P38" s="112"/>
      <c r="Q38" s="112"/>
      <c r="R38" s="163" t="s">
        <v>783</v>
      </c>
      <c r="S38" s="112" t="s">
        <v>871</v>
      </c>
      <c r="T38" s="112">
        <v>42359</v>
      </c>
      <c r="U38" s="112"/>
      <c r="V38" s="162"/>
      <c r="W38" s="739">
        <f t="shared" si="0"/>
        <v>46199.997642424118</v>
      </c>
    </row>
    <row r="39" spans="1:23" s="13" customFormat="1" ht="30" customHeight="1">
      <c r="A39" s="410" t="s">
        <v>537</v>
      </c>
      <c r="B39" s="372" t="s">
        <v>52</v>
      </c>
      <c r="C39" s="18" t="s">
        <v>53</v>
      </c>
      <c r="D39" s="48" t="s">
        <v>54</v>
      </c>
      <c r="E39" s="164"/>
      <c r="F39" s="97">
        <f t="shared" ref="F39:F70" si="8">H39+I39+J39+K39+L39+M39</f>
        <v>206679</v>
      </c>
      <c r="G39" s="96">
        <v>0.65</v>
      </c>
      <c r="H39" s="98">
        <v>114190.14</v>
      </c>
      <c r="I39" s="98">
        <v>0</v>
      </c>
      <c r="J39" s="98">
        <v>20151.21</v>
      </c>
      <c r="K39" s="98">
        <v>0</v>
      </c>
      <c r="L39" s="98">
        <v>0</v>
      </c>
      <c r="M39" s="19">
        <v>72337.649999999994</v>
      </c>
      <c r="N39" s="161" t="s">
        <v>802</v>
      </c>
      <c r="O39" s="94" t="s">
        <v>808</v>
      </c>
      <c r="P39" s="112"/>
      <c r="Q39" s="112"/>
      <c r="R39" s="163" t="s">
        <v>784</v>
      </c>
      <c r="S39" s="112" t="s">
        <v>871</v>
      </c>
      <c r="T39" s="112"/>
      <c r="U39" s="112"/>
      <c r="V39" s="162"/>
      <c r="W39" s="739">
        <f t="shared" si="0"/>
        <v>206679</v>
      </c>
    </row>
    <row r="40" spans="1:23" s="13" customFormat="1" ht="30" customHeight="1">
      <c r="A40" s="410" t="s">
        <v>537</v>
      </c>
      <c r="B40" s="372" t="s">
        <v>55</v>
      </c>
      <c r="C40" s="18" t="s">
        <v>56</v>
      </c>
      <c r="D40" s="48" t="s">
        <v>57</v>
      </c>
      <c r="E40" s="164"/>
      <c r="F40" s="97">
        <f t="shared" si="8"/>
        <v>60790.999999999993</v>
      </c>
      <c r="G40" s="96">
        <v>0.65</v>
      </c>
      <c r="H40" s="98">
        <v>33587.019999999997</v>
      </c>
      <c r="I40" s="98">
        <v>0</v>
      </c>
      <c r="J40" s="98">
        <v>5927.13</v>
      </c>
      <c r="K40" s="98">
        <v>0</v>
      </c>
      <c r="L40" s="98">
        <v>0</v>
      </c>
      <c r="M40" s="19">
        <v>21276.85</v>
      </c>
      <c r="N40" s="161" t="s">
        <v>802</v>
      </c>
      <c r="O40" s="94" t="s">
        <v>808</v>
      </c>
      <c r="P40" s="112"/>
      <c r="Q40" s="112"/>
      <c r="R40" s="163" t="s">
        <v>784</v>
      </c>
      <c r="S40" s="112" t="s">
        <v>871</v>
      </c>
      <c r="T40" s="112"/>
      <c r="U40" s="112"/>
      <c r="V40" s="162"/>
      <c r="W40" s="739">
        <f t="shared" si="0"/>
        <v>60790.999999999993</v>
      </c>
    </row>
    <row r="41" spans="1:23" s="13" customFormat="1" ht="30" customHeight="1">
      <c r="A41" s="410" t="s">
        <v>537</v>
      </c>
      <c r="B41" s="372" t="s">
        <v>58</v>
      </c>
      <c r="C41" s="18" t="s">
        <v>59</v>
      </c>
      <c r="D41" s="48" t="s">
        <v>57</v>
      </c>
      <c r="E41" s="164"/>
      <c r="F41" s="97">
        <f t="shared" si="8"/>
        <v>83297</v>
      </c>
      <c r="G41" s="96">
        <v>0.65</v>
      </c>
      <c r="H41" s="98">
        <v>46021.59</v>
      </c>
      <c r="I41" s="98">
        <v>0</v>
      </c>
      <c r="J41" s="98">
        <v>8121.46</v>
      </c>
      <c r="K41" s="98">
        <v>0</v>
      </c>
      <c r="L41" s="98">
        <v>0</v>
      </c>
      <c r="M41" s="19">
        <v>29153.95</v>
      </c>
      <c r="N41" s="161" t="s">
        <v>802</v>
      </c>
      <c r="O41" s="94" t="s">
        <v>808</v>
      </c>
      <c r="P41" s="112"/>
      <c r="Q41" s="112"/>
      <c r="R41" s="163" t="s">
        <v>784</v>
      </c>
      <c r="S41" s="112" t="s">
        <v>871</v>
      </c>
      <c r="T41" s="112"/>
      <c r="U41" s="112"/>
      <c r="V41" s="162"/>
      <c r="W41" s="739">
        <f t="shared" si="0"/>
        <v>83297</v>
      </c>
    </row>
    <row r="42" spans="1:23" s="13" customFormat="1" ht="30" customHeight="1">
      <c r="A42" s="410" t="s">
        <v>537</v>
      </c>
      <c r="B42" s="372" t="s">
        <v>60</v>
      </c>
      <c r="C42" s="18" t="s">
        <v>61</v>
      </c>
      <c r="D42" s="48" t="s">
        <v>62</v>
      </c>
      <c r="E42" s="164"/>
      <c r="F42" s="97">
        <f t="shared" si="8"/>
        <v>30191.699999999997</v>
      </c>
      <c r="G42" s="96">
        <v>0.5</v>
      </c>
      <c r="H42" s="98">
        <v>12831.47</v>
      </c>
      <c r="I42" s="98">
        <v>0</v>
      </c>
      <c r="J42" s="98">
        <v>2264.38</v>
      </c>
      <c r="K42" s="98">
        <v>0</v>
      </c>
      <c r="L42" s="98">
        <v>0</v>
      </c>
      <c r="M42" s="19">
        <v>15095.85</v>
      </c>
      <c r="N42" s="161" t="s">
        <v>802</v>
      </c>
      <c r="O42" s="94" t="s">
        <v>808</v>
      </c>
      <c r="P42" s="112"/>
      <c r="Q42" s="112"/>
      <c r="R42" s="163" t="s">
        <v>784</v>
      </c>
      <c r="S42" s="112" t="s">
        <v>871</v>
      </c>
      <c r="T42" s="112"/>
      <c r="U42" s="112"/>
      <c r="V42" s="162"/>
      <c r="W42" s="739">
        <f t="shared" si="0"/>
        <v>30191.699999999997</v>
      </c>
    </row>
    <row r="43" spans="1:23" s="13" customFormat="1" ht="30" customHeight="1">
      <c r="A43" s="410" t="s">
        <v>537</v>
      </c>
      <c r="B43" s="372" t="s">
        <v>63</v>
      </c>
      <c r="C43" s="18" t="s">
        <v>64</v>
      </c>
      <c r="D43" s="48" t="s">
        <v>65</v>
      </c>
      <c r="E43" s="164"/>
      <c r="F43" s="97">
        <f t="shared" si="8"/>
        <v>25747.9</v>
      </c>
      <c r="G43" s="96">
        <v>0.5</v>
      </c>
      <c r="H43" s="98">
        <v>10942.85</v>
      </c>
      <c r="I43" s="98">
        <v>0</v>
      </c>
      <c r="J43" s="98">
        <v>1931.1</v>
      </c>
      <c r="K43" s="98">
        <v>0</v>
      </c>
      <c r="L43" s="98">
        <v>0</v>
      </c>
      <c r="M43" s="19">
        <v>12873.95</v>
      </c>
      <c r="N43" s="161" t="s">
        <v>802</v>
      </c>
      <c r="O43" s="94" t="s">
        <v>808</v>
      </c>
      <c r="P43" s="112"/>
      <c r="Q43" s="112"/>
      <c r="R43" s="163" t="s">
        <v>784</v>
      </c>
      <c r="S43" s="112" t="s">
        <v>871</v>
      </c>
      <c r="T43" s="112"/>
      <c r="U43" s="112"/>
      <c r="V43" s="162"/>
      <c r="W43" s="739">
        <f t="shared" si="0"/>
        <v>25747.9</v>
      </c>
    </row>
    <row r="44" spans="1:23" s="13" customFormat="1" ht="30" customHeight="1">
      <c r="A44" s="410" t="s">
        <v>537</v>
      </c>
      <c r="B44" s="372" t="s">
        <v>66</v>
      </c>
      <c r="C44" s="18" t="s">
        <v>67</v>
      </c>
      <c r="D44" s="48" t="s">
        <v>65</v>
      </c>
      <c r="E44" s="164"/>
      <c r="F44" s="97">
        <f t="shared" si="8"/>
        <v>94300.049999999988</v>
      </c>
      <c r="G44" s="96">
        <v>0.5</v>
      </c>
      <c r="H44" s="98">
        <v>40077.519999999997</v>
      </c>
      <c r="I44" s="98">
        <v>0</v>
      </c>
      <c r="J44" s="98">
        <v>7072.51</v>
      </c>
      <c r="K44" s="98">
        <v>0</v>
      </c>
      <c r="L44" s="98">
        <v>0</v>
      </c>
      <c r="M44" s="19">
        <v>47150.02</v>
      </c>
      <c r="N44" s="161" t="s">
        <v>802</v>
      </c>
      <c r="O44" s="94" t="s">
        <v>808</v>
      </c>
      <c r="P44" s="112"/>
      <c r="Q44" s="112"/>
      <c r="R44" s="163" t="s">
        <v>784</v>
      </c>
      <c r="S44" s="112" t="s">
        <v>871</v>
      </c>
      <c r="T44" s="112"/>
      <c r="U44" s="112"/>
      <c r="V44" s="162"/>
      <c r="W44" s="739">
        <f t="shared" si="0"/>
        <v>94300.049999999988</v>
      </c>
    </row>
    <row r="45" spans="1:23" s="13" customFormat="1" ht="30" customHeight="1">
      <c r="A45" s="410" t="s">
        <v>537</v>
      </c>
      <c r="B45" s="372" t="s">
        <v>68</v>
      </c>
      <c r="C45" s="18" t="s">
        <v>69</v>
      </c>
      <c r="D45" s="48" t="s">
        <v>70</v>
      </c>
      <c r="E45" s="164"/>
      <c r="F45" s="97">
        <f t="shared" si="8"/>
        <v>38940</v>
      </c>
      <c r="G45" s="96">
        <v>0.65</v>
      </c>
      <c r="H45" s="98">
        <v>21514.35</v>
      </c>
      <c r="I45" s="98">
        <v>0</v>
      </c>
      <c r="J45" s="98">
        <v>3796.65</v>
      </c>
      <c r="K45" s="98">
        <v>0</v>
      </c>
      <c r="L45" s="98">
        <v>0</v>
      </c>
      <c r="M45" s="19">
        <v>13629</v>
      </c>
      <c r="N45" s="161" t="s">
        <v>802</v>
      </c>
      <c r="O45" s="94" t="s">
        <v>808</v>
      </c>
      <c r="P45" s="112"/>
      <c r="Q45" s="112"/>
      <c r="R45" s="163" t="s">
        <v>784</v>
      </c>
      <c r="S45" s="112" t="s">
        <v>871</v>
      </c>
      <c r="T45" s="112"/>
      <c r="U45" s="112"/>
      <c r="V45" s="162"/>
      <c r="W45" s="739">
        <f t="shared" si="0"/>
        <v>38940</v>
      </c>
    </row>
    <row r="46" spans="1:23" s="13" customFormat="1" ht="30" customHeight="1">
      <c r="A46" s="410" t="s">
        <v>537</v>
      </c>
      <c r="B46" s="372" t="s">
        <v>71</v>
      </c>
      <c r="C46" s="18" t="s">
        <v>72</v>
      </c>
      <c r="D46" s="48" t="s">
        <v>62</v>
      </c>
      <c r="E46" s="164"/>
      <c r="F46" s="97">
        <f t="shared" si="8"/>
        <v>114231.8</v>
      </c>
      <c r="G46" s="96">
        <v>0.5</v>
      </c>
      <c r="H46" s="98">
        <v>48548.51</v>
      </c>
      <c r="I46" s="98">
        <v>0</v>
      </c>
      <c r="J46" s="98">
        <v>8567.39</v>
      </c>
      <c r="K46" s="98">
        <v>0</v>
      </c>
      <c r="L46" s="98">
        <v>0</v>
      </c>
      <c r="M46" s="19">
        <v>57115.9</v>
      </c>
      <c r="N46" s="161" t="s">
        <v>802</v>
      </c>
      <c r="O46" s="94" t="s">
        <v>808</v>
      </c>
      <c r="P46" s="112"/>
      <c r="Q46" s="112"/>
      <c r="R46" s="163" t="s">
        <v>784</v>
      </c>
      <c r="S46" s="112" t="s">
        <v>871</v>
      </c>
      <c r="T46" s="112"/>
      <c r="U46" s="112"/>
      <c r="V46" s="162"/>
      <c r="W46" s="739">
        <f t="shared" si="0"/>
        <v>114231.8</v>
      </c>
    </row>
    <row r="47" spans="1:23" s="13" customFormat="1" ht="30" customHeight="1">
      <c r="A47" s="410" t="s">
        <v>537</v>
      </c>
      <c r="B47" s="372" t="s">
        <v>73</v>
      </c>
      <c r="C47" s="18" t="s">
        <v>74</v>
      </c>
      <c r="D47" s="48" t="s">
        <v>75</v>
      </c>
      <c r="E47" s="164"/>
      <c r="F47" s="97">
        <f t="shared" si="8"/>
        <v>57508</v>
      </c>
      <c r="G47" s="96">
        <v>0.5</v>
      </c>
      <c r="H47" s="98">
        <v>24440.9</v>
      </c>
      <c r="I47" s="98">
        <v>0</v>
      </c>
      <c r="J47" s="98">
        <v>4313.1000000000004</v>
      </c>
      <c r="K47" s="98">
        <v>0</v>
      </c>
      <c r="L47" s="98">
        <v>0</v>
      </c>
      <c r="M47" s="19">
        <v>28754</v>
      </c>
      <c r="N47" s="161" t="s">
        <v>802</v>
      </c>
      <c r="O47" s="94" t="s">
        <v>808</v>
      </c>
      <c r="P47" s="112"/>
      <c r="Q47" s="112"/>
      <c r="R47" s="163" t="s">
        <v>784</v>
      </c>
      <c r="S47" s="112" t="s">
        <v>871</v>
      </c>
      <c r="T47" s="112"/>
      <c r="U47" s="112"/>
      <c r="V47" s="162"/>
      <c r="W47" s="739">
        <f t="shared" si="0"/>
        <v>57508</v>
      </c>
    </row>
    <row r="48" spans="1:23" s="13" customFormat="1" ht="30" customHeight="1">
      <c r="A48" s="410" t="s">
        <v>537</v>
      </c>
      <c r="B48" s="372" t="s">
        <v>91</v>
      </c>
      <c r="C48" s="18" t="s">
        <v>97</v>
      </c>
      <c r="D48" s="48" t="s">
        <v>76</v>
      </c>
      <c r="E48" s="164"/>
      <c r="F48" s="97">
        <f t="shared" si="8"/>
        <v>20988</v>
      </c>
      <c r="G48" s="96">
        <v>0.65</v>
      </c>
      <c r="H48" s="98">
        <v>11595.87</v>
      </c>
      <c r="I48" s="98">
        <v>0</v>
      </c>
      <c r="J48" s="98">
        <v>2046.33</v>
      </c>
      <c r="K48" s="98">
        <v>0</v>
      </c>
      <c r="L48" s="98">
        <v>0</v>
      </c>
      <c r="M48" s="19">
        <v>7345.8</v>
      </c>
      <c r="N48" s="161" t="s">
        <v>803</v>
      </c>
      <c r="O48" s="94" t="s">
        <v>809</v>
      </c>
      <c r="P48" s="112"/>
      <c r="Q48" s="112"/>
      <c r="R48" s="163" t="s">
        <v>785</v>
      </c>
      <c r="S48" s="112" t="s">
        <v>871</v>
      </c>
      <c r="T48" s="112"/>
      <c r="U48" s="112"/>
      <c r="V48" s="162"/>
      <c r="W48" s="739">
        <f t="shared" si="0"/>
        <v>20988</v>
      </c>
    </row>
    <row r="49" spans="1:23" s="13" customFormat="1" ht="30" customHeight="1">
      <c r="A49" s="410" t="s">
        <v>537</v>
      </c>
      <c r="B49" s="372" t="s">
        <v>77</v>
      </c>
      <c r="C49" s="18" t="s">
        <v>78</v>
      </c>
      <c r="D49" s="48" t="s">
        <v>79</v>
      </c>
      <c r="E49" s="164"/>
      <c r="F49" s="97">
        <f t="shared" si="8"/>
        <v>143092.15</v>
      </c>
      <c r="G49" s="96">
        <v>0.54</v>
      </c>
      <c r="H49" s="98">
        <v>65152.1</v>
      </c>
      <c r="I49" s="98">
        <v>0</v>
      </c>
      <c r="J49" s="98">
        <v>11497.43</v>
      </c>
      <c r="K49" s="98">
        <v>0</v>
      </c>
      <c r="L49" s="98">
        <v>0</v>
      </c>
      <c r="M49" s="19">
        <v>66442.62</v>
      </c>
      <c r="N49" s="161" t="s">
        <v>803</v>
      </c>
      <c r="O49" s="94" t="s">
        <v>809</v>
      </c>
      <c r="P49" s="112"/>
      <c r="Q49" s="112"/>
      <c r="R49" s="163" t="s">
        <v>785</v>
      </c>
      <c r="S49" s="112" t="s">
        <v>871</v>
      </c>
      <c r="T49" s="112"/>
      <c r="U49" s="112"/>
      <c r="V49" s="162"/>
      <c r="W49" s="739">
        <f t="shared" si="0"/>
        <v>143092.15</v>
      </c>
    </row>
    <row r="50" spans="1:23" s="13" customFormat="1" ht="30" customHeight="1">
      <c r="A50" s="410" t="s">
        <v>537</v>
      </c>
      <c r="B50" s="372" t="s">
        <v>80</v>
      </c>
      <c r="C50" s="18" t="s">
        <v>81</v>
      </c>
      <c r="D50" s="48" t="s">
        <v>79</v>
      </c>
      <c r="E50" s="164"/>
      <c r="F50" s="97">
        <f t="shared" si="8"/>
        <v>59664.55</v>
      </c>
      <c r="G50" s="96">
        <v>0.5</v>
      </c>
      <c r="H50" s="98">
        <v>25357.43</v>
      </c>
      <c r="I50" s="98">
        <v>0</v>
      </c>
      <c r="J50" s="98">
        <v>4474.8500000000004</v>
      </c>
      <c r="K50" s="98">
        <v>0</v>
      </c>
      <c r="L50" s="98">
        <v>0</v>
      </c>
      <c r="M50" s="19">
        <v>29832.27</v>
      </c>
      <c r="N50" s="161" t="s">
        <v>803</v>
      </c>
      <c r="O50" s="94" t="s">
        <v>809</v>
      </c>
      <c r="P50" s="112"/>
      <c r="Q50" s="112"/>
      <c r="R50" s="163" t="s">
        <v>785</v>
      </c>
      <c r="S50" s="112" t="s">
        <v>871</v>
      </c>
      <c r="T50" s="112"/>
      <c r="U50" s="112"/>
      <c r="V50" s="162"/>
      <c r="W50" s="739">
        <f t="shared" si="0"/>
        <v>59664.55</v>
      </c>
    </row>
    <row r="51" spans="1:23" s="13" customFormat="1" ht="30" customHeight="1">
      <c r="A51" s="410" t="s">
        <v>537</v>
      </c>
      <c r="B51" s="372" t="s">
        <v>82</v>
      </c>
      <c r="C51" s="18" t="s">
        <v>83</v>
      </c>
      <c r="D51" s="48" t="s">
        <v>84</v>
      </c>
      <c r="E51" s="164"/>
      <c r="F51" s="97">
        <f t="shared" si="8"/>
        <v>15642</v>
      </c>
      <c r="G51" s="96">
        <v>0.65</v>
      </c>
      <c r="H51" s="98">
        <v>8642.2000000000007</v>
      </c>
      <c r="I51" s="98">
        <v>0</v>
      </c>
      <c r="J51" s="98">
        <v>1525.1</v>
      </c>
      <c r="K51" s="98">
        <v>0</v>
      </c>
      <c r="L51" s="98">
        <v>0</v>
      </c>
      <c r="M51" s="19">
        <v>5474.7</v>
      </c>
      <c r="N51" s="161" t="s">
        <v>803</v>
      </c>
      <c r="O51" s="94" t="s">
        <v>809</v>
      </c>
      <c r="P51" s="112"/>
      <c r="Q51" s="112"/>
      <c r="R51" s="163" t="s">
        <v>785</v>
      </c>
      <c r="S51" s="112" t="s">
        <v>871</v>
      </c>
      <c r="T51" s="112"/>
      <c r="U51" s="112"/>
      <c r="V51" s="162"/>
      <c r="W51" s="739">
        <f t="shared" si="0"/>
        <v>15642</v>
      </c>
    </row>
    <row r="52" spans="1:23" s="13" customFormat="1" ht="30" customHeight="1">
      <c r="A52" s="410" t="s">
        <v>537</v>
      </c>
      <c r="B52" s="372" t="s">
        <v>85</v>
      </c>
      <c r="C52" s="18" t="s">
        <v>86</v>
      </c>
      <c r="D52" s="48" t="s">
        <v>87</v>
      </c>
      <c r="E52" s="164"/>
      <c r="F52" s="97">
        <f t="shared" si="8"/>
        <v>84225</v>
      </c>
      <c r="G52" s="96">
        <v>0.7</v>
      </c>
      <c r="H52" s="98">
        <v>50046.93</v>
      </c>
      <c r="I52" s="98">
        <v>0</v>
      </c>
      <c r="J52" s="98">
        <v>8831.82</v>
      </c>
      <c r="K52" s="98">
        <v>0</v>
      </c>
      <c r="L52" s="98">
        <v>0</v>
      </c>
      <c r="M52" s="19">
        <v>25346.25</v>
      </c>
      <c r="N52" s="161" t="s">
        <v>803</v>
      </c>
      <c r="O52" s="94" t="s">
        <v>809</v>
      </c>
      <c r="P52" s="112"/>
      <c r="Q52" s="112"/>
      <c r="R52" s="163" t="s">
        <v>785</v>
      </c>
      <c r="S52" s="112" t="s">
        <v>871</v>
      </c>
      <c r="T52" s="112"/>
      <c r="U52" s="112"/>
      <c r="V52" s="162"/>
      <c r="W52" s="739">
        <f t="shared" si="0"/>
        <v>84225</v>
      </c>
    </row>
    <row r="53" spans="1:23" s="13" customFormat="1" ht="30" customHeight="1">
      <c r="A53" s="410" t="s">
        <v>537</v>
      </c>
      <c r="B53" s="373" t="s">
        <v>133</v>
      </c>
      <c r="C53" s="94" t="s">
        <v>142</v>
      </c>
      <c r="D53" s="165" t="s">
        <v>149</v>
      </c>
      <c r="E53" s="98"/>
      <c r="F53" s="97">
        <f t="shared" si="8"/>
        <v>26793.5</v>
      </c>
      <c r="G53" s="96">
        <v>0.5</v>
      </c>
      <c r="H53" s="98">
        <v>11387.23</v>
      </c>
      <c r="I53" s="98">
        <v>0</v>
      </c>
      <c r="J53" s="98">
        <v>2009.52</v>
      </c>
      <c r="K53" s="98">
        <v>0</v>
      </c>
      <c r="L53" s="98">
        <v>0</v>
      </c>
      <c r="M53" s="98">
        <v>13396.75</v>
      </c>
      <c r="N53" s="166" t="s">
        <v>132</v>
      </c>
      <c r="O53" s="94"/>
      <c r="P53" s="102" t="s">
        <v>875</v>
      </c>
      <c r="Q53" s="102"/>
      <c r="R53" s="163" t="s">
        <v>786</v>
      </c>
      <c r="S53" s="102" t="s">
        <v>812</v>
      </c>
      <c r="T53" s="102"/>
      <c r="U53" s="102"/>
      <c r="V53" s="167"/>
      <c r="W53" s="739">
        <f t="shared" si="0"/>
        <v>26793.5</v>
      </c>
    </row>
    <row r="54" spans="1:23" s="13" customFormat="1" ht="30" customHeight="1">
      <c r="A54" s="410" t="s">
        <v>537</v>
      </c>
      <c r="B54" s="374" t="s">
        <v>134</v>
      </c>
      <c r="C54" s="168" t="s">
        <v>143</v>
      </c>
      <c r="D54" s="35" t="s">
        <v>150</v>
      </c>
      <c r="E54" s="169"/>
      <c r="F54" s="98">
        <f t="shared" si="8"/>
        <v>184793.49</v>
      </c>
      <c r="G54" s="170">
        <v>0.75</v>
      </c>
      <c r="H54" s="169">
        <v>117805.85</v>
      </c>
      <c r="I54" s="98">
        <v>0</v>
      </c>
      <c r="J54" s="169">
        <v>20789.27</v>
      </c>
      <c r="K54" s="98">
        <v>0</v>
      </c>
      <c r="L54" s="169">
        <v>0</v>
      </c>
      <c r="M54" s="169">
        <v>46198.37</v>
      </c>
      <c r="N54" s="166" t="s">
        <v>132</v>
      </c>
      <c r="O54" s="94"/>
      <c r="P54" s="171" t="s">
        <v>875</v>
      </c>
      <c r="Q54" s="171" t="s">
        <v>501</v>
      </c>
      <c r="R54" s="163" t="s">
        <v>786</v>
      </c>
      <c r="S54" s="102" t="s">
        <v>872</v>
      </c>
      <c r="T54" s="102"/>
      <c r="U54" s="102"/>
      <c r="V54" s="167"/>
      <c r="W54" s="739">
        <f t="shared" si="0"/>
        <v>184793.49</v>
      </c>
    </row>
    <row r="55" spans="1:23" s="13" customFormat="1" ht="30" customHeight="1">
      <c r="A55" s="410" t="s">
        <v>537</v>
      </c>
      <c r="B55" s="375" t="s">
        <v>135</v>
      </c>
      <c r="C55" s="173" t="s">
        <v>144</v>
      </c>
      <c r="D55" s="165" t="s">
        <v>151</v>
      </c>
      <c r="E55" s="169"/>
      <c r="F55" s="98">
        <f t="shared" si="8"/>
        <v>430864.85000000003</v>
      </c>
      <c r="G55" s="170">
        <v>0.65</v>
      </c>
      <c r="H55" s="169">
        <v>158095.42000000001</v>
      </c>
      <c r="I55" s="98">
        <v>0</v>
      </c>
      <c r="J55" s="169">
        <v>42757.33</v>
      </c>
      <c r="K55" s="98">
        <v>0</v>
      </c>
      <c r="L55" s="169">
        <v>79209.399999999994</v>
      </c>
      <c r="M55" s="169">
        <v>150802.70000000001</v>
      </c>
      <c r="N55" s="159" t="s">
        <v>132</v>
      </c>
      <c r="O55" s="94"/>
      <c r="P55" s="118" t="s">
        <v>875</v>
      </c>
      <c r="Q55" s="118" t="s">
        <v>501</v>
      </c>
      <c r="R55" s="163" t="s">
        <v>786</v>
      </c>
      <c r="S55" s="160" t="s">
        <v>873</v>
      </c>
      <c r="T55" s="160"/>
      <c r="U55" s="160"/>
      <c r="V55" s="174"/>
      <c r="W55" s="739">
        <f t="shared" si="0"/>
        <v>430864.85000000003</v>
      </c>
    </row>
    <row r="56" spans="1:23" s="13" customFormat="1" ht="30" customHeight="1">
      <c r="A56" s="410" t="s">
        <v>537</v>
      </c>
      <c r="B56" s="564" t="s">
        <v>136</v>
      </c>
      <c r="C56" s="31" t="s">
        <v>145</v>
      </c>
      <c r="D56" s="165" t="s">
        <v>152</v>
      </c>
      <c r="E56" s="169"/>
      <c r="F56" s="97">
        <f t="shared" si="8"/>
        <v>61625.05</v>
      </c>
      <c r="G56" s="96">
        <v>0.5</v>
      </c>
      <c r="H56" s="169">
        <v>26190.65</v>
      </c>
      <c r="I56" s="98">
        <v>0</v>
      </c>
      <c r="J56" s="169">
        <v>4621.88</v>
      </c>
      <c r="K56" s="98">
        <v>0</v>
      </c>
      <c r="L56" s="169">
        <v>0</v>
      </c>
      <c r="M56" s="169">
        <v>30812.52</v>
      </c>
      <c r="N56" s="159" t="s">
        <v>132</v>
      </c>
      <c r="O56" s="94"/>
      <c r="P56" s="160" t="s">
        <v>875</v>
      </c>
      <c r="Q56" s="160"/>
      <c r="R56" s="163" t="s">
        <v>786</v>
      </c>
      <c r="S56" s="160" t="s">
        <v>813</v>
      </c>
      <c r="T56" s="160"/>
      <c r="U56" s="160"/>
      <c r="V56" s="174"/>
      <c r="W56" s="739">
        <f t="shared" si="0"/>
        <v>61625.05</v>
      </c>
    </row>
    <row r="57" spans="1:23" s="13" customFormat="1" ht="30" customHeight="1">
      <c r="A57" s="410" t="s">
        <v>537</v>
      </c>
      <c r="B57" s="376" t="s">
        <v>137</v>
      </c>
      <c r="C57" s="168" t="s">
        <v>146</v>
      </c>
      <c r="D57" s="165" t="s">
        <v>153</v>
      </c>
      <c r="E57" s="169"/>
      <c r="F57" s="97">
        <f t="shared" si="8"/>
        <v>8910</v>
      </c>
      <c r="G57" s="96">
        <v>0.65</v>
      </c>
      <c r="H57" s="169">
        <v>4922.7700000000004</v>
      </c>
      <c r="I57" s="98">
        <v>0</v>
      </c>
      <c r="J57" s="169">
        <v>868.73</v>
      </c>
      <c r="K57" s="98">
        <v>0</v>
      </c>
      <c r="L57" s="169">
        <v>0</v>
      </c>
      <c r="M57" s="169">
        <v>3118.5</v>
      </c>
      <c r="N57" s="159" t="s">
        <v>132</v>
      </c>
      <c r="O57" s="94"/>
      <c r="P57" s="160" t="s">
        <v>875</v>
      </c>
      <c r="Q57" s="160"/>
      <c r="R57" s="163" t="s">
        <v>786</v>
      </c>
      <c r="S57" s="160" t="s">
        <v>814</v>
      </c>
      <c r="T57" s="160"/>
      <c r="U57" s="160"/>
      <c r="V57" s="174"/>
      <c r="W57" s="739">
        <f t="shared" si="0"/>
        <v>8910</v>
      </c>
    </row>
    <row r="58" spans="1:23" s="13" customFormat="1" ht="30" customHeight="1">
      <c r="A58" s="410" t="s">
        <v>537</v>
      </c>
      <c r="B58" s="376" t="s">
        <v>138</v>
      </c>
      <c r="C58" s="168" t="s">
        <v>147</v>
      </c>
      <c r="D58" s="165" t="s">
        <v>154</v>
      </c>
      <c r="E58" s="169"/>
      <c r="F58" s="97">
        <f t="shared" si="8"/>
        <v>30200</v>
      </c>
      <c r="G58" s="96">
        <v>0.65</v>
      </c>
      <c r="H58" s="169">
        <v>16685.5</v>
      </c>
      <c r="I58" s="98">
        <v>0</v>
      </c>
      <c r="J58" s="169">
        <v>2944.5</v>
      </c>
      <c r="K58" s="98">
        <v>0</v>
      </c>
      <c r="L58" s="169">
        <v>0</v>
      </c>
      <c r="M58" s="169">
        <v>10570</v>
      </c>
      <c r="N58" s="159" t="s">
        <v>132</v>
      </c>
      <c r="O58" s="94"/>
      <c r="P58" s="160" t="s">
        <v>875</v>
      </c>
      <c r="Q58" s="160"/>
      <c r="R58" s="163" t="s">
        <v>786</v>
      </c>
      <c r="S58" s="160" t="s">
        <v>812</v>
      </c>
      <c r="T58" s="160"/>
      <c r="U58" s="160"/>
      <c r="V58" s="174"/>
      <c r="W58" s="739">
        <f t="shared" si="0"/>
        <v>30200</v>
      </c>
    </row>
    <row r="59" spans="1:23" s="13" customFormat="1" ht="30" customHeight="1">
      <c r="A59" s="410" t="s">
        <v>537</v>
      </c>
      <c r="B59" s="376" t="s">
        <v>139</v>
      </c>
      <c r="C59" s="168" t="s">
        <v>148</v>
      </c>
      <c r="D59" s="165" t="s">
        <v>155</v>
      </c>
      <c r="E59" s="169"/>
      <c r="F59" s="97">
        <f t="shared" si="8"/>
        <v>35942.5</v>
      </c>
      <c r="G59" s="96">
        <v>0.5</v>
      </c>
      <c r="H59" s="169">
        <v>15275.56</v>
      </c>
      <c r="I59" s="98">
        <v>0</v>
      </c>
      <c r="J59" s="169">
        <v>2695.69</v>
      </c>
      <c r="K59" s="98">
        <v>0</v>
      </c>
      <c r="L59" s="169">
        <v>0</v>
      </c>
      <c r="M59" s="169">
        <v>17971.25</v>
      </c>
      <c r="N59" s="159" t="s">
        <v>132</v>
      </c>
      <c r="O59" s="94"/>
      <c r="P59" s="160" t="s">
        <v>875</v>
      </c>
      <c r="Q59" s="160"/>
      <c r="R59" s="163" t="s">
        <v>786</v>
      </c>
      <c r="S59" s="160" t="s">
        <v>815</v>
      </c>
      <c r="T59" s="160"/>
      <c r="U59" s="160"/>
      <c r="V59" s="174"/>
      <c r="W59" s="739">
        <f t="shared" si="0"/>
        <v>35942.5</v>
      </c>
    </row>
    <row r="60" spans="1:23" s="13" customFormat="1" ht="30" customHeight="1">
      <c r="A60" s="410" t="s">
        <v>537</v>
      </c>
      <c r="B60" s="376" t="s">
        <v>159</v>
      </c>
      <c r="C60" s="175" t="s">
        <v>164</v>
      </c>
      <c r="D60" s="300" t="s">
        <v>169</v>
      </c>
      <c r="E60" s="176"/>
      <c r="F60" s="97">
        <f t="shared" si="8"/>
        <v>14652</v>
      </c>
      <c r="G60" s="96">
        <v>0.64999999999999991</v>
      </c>
      <c r="H60" s="98">
        <v>8095.23</v>
      </c>
      <c r="I60" s="98">
        <v>0</v>
      </c>
      <c r="J60" s="98">
        <v>1428.57</v>
      </c>
      <c r="K60" s="98">
        <v>0</v>
      </c>
      <c r="L60" s="98">
        <v>0</v>
      </c>
      <c r="M60" s="19">
        <v>5128.2</v>
      </c>
      <c r="N60" s="159" t="s">
        <v>804</v>
      </c>
      <c r="O60" s="94" t="s">
        <v>810</v>
      </c>
      <c r="P60" s="160" t="s">
        <v>875</v>
      </c>
      <c r="Q60" s="160"/>
      <c r="R60" s="163" t="s">
        <v>786</v>
      </c>
      <c r="S60" s="160" t="s">
        <v>816</v>
      </c>
      <c r="T60" s="160"/>
      <c r="U60" s="160"/>
      <c r="V60" s="174"/>
      <c r="W60" s="739">
        <f t="shared" si="0"/>
        <v>14652</v>
      </c>
    </row>
    <row r="61" spans="1:23" s="13" customFormat="1" ht="30" customHeight="1">
      <c r="A61" s="410" t="s">
        <v>537</v>
      </c>
      <c r="B61" s="376" t="s">
        <v>160</v>
      </c>
      <c r="C61" s="175" t="s">
        <v>165</v>
      </c>
      <c r="D61" s="300" t="s">
        <v>169</v>
      </c>
      <c r="E61" s="176"/>
      <c r="F61" s="97">
        <f t="shared" si="8"/>
        <v>89138.4</v>
      </c>
      <c r="G61" s="96">
        <v>0.52566234080934826</v>
      </c>
      <c r="H61" s="98">
        <v>39828.19</v>
      </c>
      <c r="I61" s="98">
        <v>0</v>
      </c>
      <c r="J61" s="98">
        <v>7028.51</v>
      </c>
      <c r="K61" s="98">
        <v>0</v>
      </c>
      <c r="L61" s="98">
        <v>0</v>
      </c>
      <c r="M61" s="19">
        <v>42281.7</v>
      </c>
      <c r="N61" s="159" t="s">
        <v>804</v>
      </c>
      <c r="O61" s="94" t="s">
        <v>810</v>
      </c>
      <c r="P61" s="160" t="s">
        <v>875</v>
      </c>
      <c r="Q61" s="160"/>
      <c r="R61" s="163" t="s">
        <v>786</v>
      </c>
      <c r="S61" s="160" t="s">
        <v>817</v>
      </c>
      <c r="T61" s="160"/>
      <c r="U61" s="160"/>
      <c r="V61" s="174"/>
      <c r="W61" s="739">
        <f t="shared" si="0"/>
        <v>89138.4</v>
      </c>
    </row>
    <row r="62" spans="1:23" s="13" customFormat="1" ht="30" customHeight="1">
      <c r="A62" s="410" t="s">
        <v>537</v>
      </c>
      <c r="B62" s="372" t="s">
        <v>161</v>
      </c>
      <c r="C62" s="168" t="s">
        <v>166</v>
      </c>
      <c r="D62" s="165" t="s">
        <v>170</v>
      </c>
      <c r="E62" s="169"/>
      <c r="F62" s="97">
        <f t="shared" si="8"/>
        <v>45407.7</v>
      </c>
      <c r="G62" s="96">
        <v>0.750000110113483</v>
      </c>
      <c r="H62" s="98">
        <v>28947.41</v>
      </c>
      <c r="I62" s="98">
        <v>0</v>
      </c>
      <c r="J62" s="98">
        <v>5108.37</v>
      </c>
      <c r="K62" s="98">
        <v>0</v>
      </c>
      <c r="L62" s="98">
        <v>0</v>
      </c>
      <c r="M62" s="19">
        <v>11351.92</v>
      </c>
      <c r="N62" s="159" t="s">
        <v>804</v>
      </c>
      <c r="O62" s="94" t="s">
        <v>810</v>
      </c>
      <c r="P62" s="160" t="s">
        <v>875</v>
      </c>
      <c r="Q62" s="160"/>
      <c r="R62" s="163" t="s">
        <v>786</v>
      </c>
      <c r="S62" s="160" t="s">
        <v>818</v>
      </c>
      <c r="T62" s="160"/>
      <c r="U62" s="160"/>
      <c r="V62" s="174"/>
      <c r="W62" s="739">
        <f t="shared" si="0"/>
        <v>45407.7</v>
      </c>
    </row>
    <row r="63" spans="1:23" s="13" customFormat="1" ht="30" customHeight="1">
      <c r="A63" s="410" t="s">
        <v>537</v>
      </c>
      <c r="B63" s="372" t="s">
        <v>162</v>
      </c>
      <c r="C63" s="175" t="s">
        <v>167</v>
      </c>
      <c r="D63" s="300" t="s">
        <v>171</v>
      </c>
      <c r="E63" s="176"/>
      <c r="F63" s="97">
        <f t="shared" si="8"/>
        <v>42409.45</v>
      </c>
      <c r="G63" s="96">
        <v>0.73189418867728773</v>
      </c>
      <c r="H63" s="98">
        <v>26383.34</v>
      </c>
      <c r="I63" s="98">
        <v>0</v>
      </c>
      <c r="J63" s="98">
        <v>4655.8900000000003</v>
      </c>
      <c r="K63" s="98">
        <v>0</v>
      </c>
      <c r="L63" s="98">
        <v>0</v>
      </c>
      <c r="M63" s="19">
        <v>11370.22</v>
      </c>
      <c r="N63" s="159" t="s">
        <v>805</v>
      </c>
      <c r="O63" s="94" t="s">
        <v>811</v>
      </c>
      <c r="P63" s="160" t="s">
        <v>875</v>
      </c>
      <c r="Q63" s="160"/>
      <c r="R63" s="163" t="s">
        <v>786</v>
      </c>
      <c r="S63" s="160" t="s">
        <v>819</v>
      </c>
      <c r="T63" s="160"/>
      <c r="U63" s="160"/>
      <c r="V63" s="174"/>
      <c r="W63" s="739">
        <f t="shared" si="0"/>
        <v>42409.45</v>
      </c>
    </row>
    <row r="64" spans="1:23" s="13" customFormat="1" ht="30" customHeight="1">
      <c r="A64" s="410" t="s">
        <v>537</v>
      </c>
      <c r="B64" s="377" t="s">
        <v>163</v>
      </c>
      <c r="C64" s="177" t="s">
        <v>168</v>
      </c>
      <c r="D64" s="301" t="s">
        <v>172</v>
      </c>
      <c r="E64" s="178"/>
      <c r="F64" s="179">
        <f t="shared" si="8"/>
        <v>18820.8</v>
      </c>
      <c r="G64" s="96">
        <v>0.5</v>
      </c>
      <c r="H64" s="98">
        <v>7998.84</v>
      </c>
      <c r="I64" s="98">
        <v>0</v>
      </c>
      <c r="J64" s="98">
        <v>1411.56</v>
      </c>
      <c r="K64" s="98">
        <v>0</v>
      </c>
      <c r="L64" s="98">
        <v>0</v>
      </c>
      <c r="M64" s="19">
        <v>9410.4</v>
      </c>
      <c r="N64" s="159" t="s">
        <v>805</v>
      </c>
      <c r="O64" s="94" t="s">
        <v>811</v>
      </c>
      <c r="P64" s="160" t="s">
        <v>875</v>
      </c>
      <c r="Q64" s="160"/>
      <c r="R64" s="163" t="s">
        <v>786</v>
      </c>
      <c r="S64" s="160" t="s">
        <v>820</v>
      </c>
      <c r="T64" s="160"/>
      <c r="U64" s="160"/>
      <c r="V64" s="174"/>
      <c r="W64" s="739">
        <f t="shared" si="0"/>
        <v>18820.8</v>
      </c>
    </row>
    <row r="65" spans="1:23" s="13" customFormat="1" ht="30" customHeight="1">
      <c r="A65" s="410" t="s">
        <v>537</v>
      </c>
      <c r="B65" s="378" t="s">
        <v>178</v>
      </c>
      <c r="C65" s="168" t="s">
        <v>176</v>
      </c>
      <c r="D65" s="302" t="s">
        <v>174</v>
      </c>
      <c r="E65" s="178"/>
      <c r="F65" s="179">
        <f>H65+I65+J65+K65+L65+M65</f>
        <v>79596.299999999988</v>
      </c>
      <c r="G65" s="96">
        <v>0.5</v>
      </c>
      <c r="H65" s="98">
        <v>33828.42</v>
      </c>
      <c r="I65" s="98">
        <v>0</v>
      </c>
      <c r="J65" s="98">
        <v>5969.73</v>
      </c>
      <c r="K65" s="98">
        <v>0</v>
      </c>
      <c r="L65" s="98">
        <v>0</v>
      </c>
      <c r="M65" s="19">
        <v>39798.15</v>
      </c>
      <c r="N65" s="159" t="s">
        <v>173</v>
      </c>
      <c r="O65" s="94"/>
      <c r="P65" s="160" t="s">
        <v>786</v>
      </c>
      <c r="Q65" s="160"/>
      <c r="R65" s="163" t="s">
        <v>787</v>
      </c>
      <c r="S65" s="160" t="s">
        <v>821</v>
      </c>
      <c r="T65" s="160"/>
      <c r="U65" s="160"/>
      <c r="V65" s="174"/>
      <c r="W65" s="739">
        <f t="shared" si="0"/>
        <v>79596.299999999988</v>
      </c>
    </row>
    <row r="66" spans="1:23" s="13" customFormat="1" ht="30" customHeight="1">
      <c r="A66" s="410" t="s">
        <v>537</v>
      </c>
      <c r="B66" s="378" t="s">
        <v>179</v>
      </c>
      <c r="C66" s="168" t="s">
        <v>177</v>
      </c>
      <c r="D66" s="302" t="s">
        <v>175</v>
      </c>
      <c r="E66" s="178"/>
      <c r="F66" s="179">
        <f t="shared" si="8"/>
        <v>15513.75</v>
      </c>
      <c r="G66" s="96">
        <v>0.65</v>
      </c>
      <c r="H66" s="98">
        <v>8571.34</v>
      </c>
      <c r="I66" s="98">
        <v>0</v>
      </c>
      <c r="J66" s="98">
        <v>1512.6</v>
      </c>
      <c r="K66" s="98">
        <v>0</v>
      </c>
      <c r="L66" s="98">
        <v>0</v>
      </c>
      <c r="M66" s="19">
        <v>5429.81</v>
      </c>
      <c r="N66" s="159" t="s">
        <v>173</v>
      </c>
      <c r="O66" s="94"/>
      <c r="P66" s="160" t="s">
        <v>786</v>
      </c>
      <c r="Q66" s="160"/>
      <c r="R66" s="163" t="s">
        <v>788</v>
      </c>
      <c r="S66" s="160" t="s">
        <v>822</v>
      </c>
      <c r="T66" s="160"/>
      <c r="U66" s="160"/>
      <c r="V66" s="174"/>
      <c r="W66" s="739">
        <f t="shared" si="0"/>
        <v>15513.75</v>
      </c>
    </row>
    <row r="67" spans="1:23" s="13" customFormat="1" ht="30" customHeight="1">
      <c r="A67" s="410" t="s">
        <v>537</v>
      </c>
      <c r="B67" s="378" t="s">
        <v>182</v>
      </c>
      <c r="C67" s="168" t="s">
        <v>180</v>
      </c>
      <c r="D67" s="302" t="s">
        <v>181</v>
      </c>
      <c r="E67" s="178"/>
      <c r="F67" s="179">
        <f t="shared" si="8"/>
        <v>40451.65</v>
      </c>
      <c r="G67" s="96">
        <v>0.5</v>
      </c>
      <c r="H67" s="98">
        <v>17191.95</v>
      </c>
      <c r="I67" s="98">
        <v>0</v>
      </c>
      <c r="J67" s="98">
        <v>3033.88</v>
      </c>
      <c r="K67" s="98">
        <v>0</v>
      </c>
      <c r="L67" s="98">
        <v>0</v>
      </c>
      <c r="M67" s="19">
        <v>20225.82</v>
      </c>
      <c r="N67" s="159" t="s">
        <v>173</v>
      </c>
      <c r="O67" s="94"/>
      <c r="P67" s="160" t="s">
        <v>786</v>
      </c>
      <c r="Q67" s="160"/>
      <c r="R67" s="163" t="s">
        <v>789</v>
      </c>
      <c r="S67" s="160" t="s">
        <v>823</v>
      </c>
      <c r="T67" s="160"/>
      <c r="U67" s="160"/>
      <c r="V67" s="174"/>
      <c r="W67" s="739">
        <f t="shared" si="0"/>
        <v>40451.65</v>
      </c>
    </row>
    <row r="68" spans="1:23" s="13" customFormat="1" ht="30" customHeight="1">
      <c r="A68" s="410" t="s">
        <v>537</v>
      </c>
      <c r="B68" s="378" t="s">
        <v>187</v>
      </c>
      <c r="C68" s="168" t="s">
        <v>183</v>
      </c>
      <c r="D68" s="302" t="s">
        <v>184</v>
      </c>
      <c r="E68" s="178"/>
      <c r="F68" s="179">
        <f t="shared" si="8"/>
        <v>6501</v>
      </c>
      <c r="G68" s="96">
        <v>0.65</v>
      </c>
      <c r="H68" s="98">
        <v>3591.8</v>
      </c>
      <c r="I68" s="98">
        <v>0</v>
      </c>
      <c r="J68" s="98">
        <v>633.85</v>
      </c>
      <c r="K68" s="98">
        <v>0</v>
      </c>
      <c r="L68" s="98">
        <v>0</v>
      </c>
      <c r="M68" s="19">
        <v>2275.35</v>
      </c>
      <c r="N68" s="159" t="s">
        <v>173</v>
      </c>
      <c r="O68" s="94"/>
      <c r="P68" s="160" t="s">
        <v>786</v>
      </c>
      <c r="Q68" s="160"/>
      <c r="R68" s="163" t="s">
        <v>790</v>
      </c>
      <c r="S68" s="160" t="s">
        <v>824</v>
      </c>
      <c r="T68" s="160"/>
      <c r="U68" s="160"/>
      <c r="V68" s="174"/>
      <c r="W68" s="739">
        <f t="shared" si="0"/>
        <v>6501</v>
      </c>
    </row>
    <row r="69" spans="1:23" s="13" customFormat="1" ht="30" customHeight="1">
      <c r="A69" s="410" t="s">
        <v>537</v>
      </c>
      <c r="B69" s="378" t="s">
        <v>188</v>
      </c>
      <c r="C69" s="168" t="s">
        <v>185</v>
      </c>
      <c r="D69" s="300" t="s">
        <v>186</v>
      </c>
      <c r="E69" s="180"/>
      <c r="F69" s="97">
        <f t="shared" si="8"/>
        <v>41562.6</v>
      </c>
      <c r="G69" s="96">
        <v>0.5</v>
      </c>
      <c r="H69" s="98">
        <v>17664.099999999999</v>
      </c>
      <c r="I69" s="98">
        <v>0</v>
      </c>
      <c r="J69" s="98">
        <v>3117.2</v>
      </c>
      <c r="K69" s="98">
        <v>0</v>
      </c>
      <c r="L69" s="98">
        <v>0</v>
      </c>
      <c r="M69" s="19">
        <v>20781.3</v>
      </c>
      <c r="N69" s="159" t="s">
        <v>173</v>
      </c>
      <c r="O69" s="94"/>
      <c r="P69" s="160" t="s">
        <v>786</v>
      </c>
      <c r="Q69" s="160"/>
      <c r="R69" s="163" t="s">
        <v>791</v>
      </c>
      <c r="S69" s="160" t="s">
        <v>825</v>
      </c>
      <c r="T69" s="160"/>
      <c r="U69" s="160"/>
      <c r="V69" s="174"/>
      <c r="W69" s="739">
        <f t="shared" si="0"/>
        <v>41562.6</v>
      </c>
    </row>
    <row r="70" spans="1:23" s="13" customFormat="1" ht="30" customHeight="1">
      <c r="A70" s="410" t="s">
        <v>537</v>
      </c>
      <c r="B70" s="379" t="s">
        <v>88</v>
      </c>
      <c r="C70" s="33" t="s">
        <v>89</v>
      </c>
      <c r="D70" s="34" t="s">
        <v>90</v>
      </c>
      <c r="E70" s="164"/>
      <c r="F70" s="97">
        <f t="shared" si="8"/>
        <v>115948.59999999999</v>
      </c>
      <c r="G70" s="96">
        <v>0.67</v>
      </c>
      <c r="H70" s="98">
        <v>65640.649999999994</v>
      </c>
      <c r="I70" s="98">
        <v>0</v>
      </c>
      <c r="J70" s="98">
        <v>11583.65</v>
      </c>
      <c r="K70" s="98">
        <v>0</v>
      </c>
      <c r="L70" s="98">
        <v>0</v>
      </c>
      <c r="M70" s="23">
        <v>38724.300000000003</v>
      </c>
      <c r="N70" s="181" t="s">
        <v>803</v>
      </c>
      <c r="O70" s="94" t="s">
        <v>809</v>
      </c>
      <c r="P70" s="160"/>
      <c r="Q70" s="160"/>
      <c r="R70" s="163" t="s">
        <v>785</v>
      </c>
      <c r="S70" s="160" t="s">
        <v>871</v>
      </c>
      <c r="T70" s="160"/>
      <c r="U70" s="160"/>
      <c r="V70" s="174"/>
      <c r="W70" s="739">
        <f t="shared" si="0"/>
        <v>115948.59999999999</v>
      </c>
    </row>
    <row r="71" spans="1:23" s="13" customFormat="1" ht="30" customHeight="1">
      <c r="A71" s="410" t="s">
        <v>537</v>
      </c>
      <c r="B71" s="380" t="s">
        <v>189</v>
      </c>
      <c r="C71" s="173" t="s">
        <v>190</v>
      </c>
      <c r="D71" s="165" t="s">
        <v>191</v>
      </c>
      <c r="E71" s="182"/>
      <c r="F71" s="169">
        <f>SUM(H71:M71)</f>
        <v>127889.95000000001</v>
      </c>
      <c r="G71" s="183">
        <f>(H71+I71+J71+K71)/F71</f>
        <v>0.50000003909611346</v>
      </c>
      <c r="H71" s="169">
        <v>54353.23</v>
      </c>
      <c r="I71" s="169">
        <v>0</v>
      </c>
      <c r="J71" s="169">
        <v>9591.75</v>
      </c>
      <c r="K71" s="169">
        <v>0</v>
      </c>
      <c r="L71" s="169">
        <v>0</v>
      </c>
      <c r="M71" s="169">
        <v>63944.97</v>
      </c>
      <c r="N71" s="94"/>
      <c r="O71" s="94" t="s">
        <v>882</v>
      </c>
      <c r="P71" s="163" t="s">
        <v>876</v>
      </c>
      <c r="Q71" s="163"/>
      <c r="R71" s="163" t="s">
        <v>792</v>
      </c>
      <c r="S71" s="163" t="s">
        <v>396</v>
      </c>
      <c r="T71" s="163"/>
      <c r="U71" s="163"/>
      <c r="V71" s="184"/>
      <c r="W71" s="739">
        <f t="shared" si="0"/>
        <v>127889.95000000001</v>
      </c>
    </row>
    <row r="72" spans="1:23" s="13" customFormat="1" ht="30" customHeight="1">
      <c r="A72" s="410" t="s">
        <v>537</v>
      </c>
      <c r="B72" s="381" t="s">
        <v>192</v>
      </c>
      <c r="C72" s="168" t="s">
        <v>193</v>
      </c>
      <c r="D72" s="94" t="s">
        <v>194</v>
      </c>
      <c r="E72" s="169"/>
      <c r="F72" s="169">
        <f t="shared" ref="F72:F87" si="9">SUM(H72:M72)</f>
        <v>74891.100000000006</v>
      </c>
      <c r="G72" s="183">
        <f>(H72+I72+J72+K72)/F72</f>
        <v>0.5</v>
      </c>
      <c r="H72" s="185">
        <v>31828.71</v>
      </c>
      <c r="I72" s="169">
        <v>0</v>
      </c>
      <c r="J72" s="185">
        <v>5616.84</v>
      </c>
      <c r="K72" s="169">
        <v>0</v>
      </c>
      <c r="L72" s="169">
        <v>0</v>
      </c>
      <c r="M72" s="169">
        <v>37445.550000000003</v>
      </c>
      <c r="N72" s="94"/>
      <c r="O72" s="94" t="s">
        <v>882</v>
      </c>
      <c r="P72" s="163" t="s">
        <v>876</v>
      </c>
      <c r="Q72" s="163"/>
      <c r="R72" s="163" t="s">
        <v>793</v>
      </c>
      <c r="S72" s="163" t="s">
        <v>406</v>
      </c>
      <c r="T72" s="163"/>
      <c r="U72" s="163"/>
      <c r="V72" s="184"/>
      <c r="W72" s="739">
        <f t="shared" si="0"/>
        <v>74891.100000000006</v>
      </c>
    </row>
    <row r="73" spans="1:23" s="13" customFormat="1" ht="30" customHeight="1">
      <c r="A73" s="410" t="s">
        <v>537</v>
      </c>
      <c r="B73" s="381" t="s">
        <v>195</v>
      </c>
      <c r="C73" s="168" t="s">
        <v>196</v>
      </c>
      <c r="D73" s="94" t="s">
        <v>197</v>
      </c>
      <c r="E73" s="169"/>
      <c r="F73" s="169">
        <f t="shared" si="9"/>
        <v>86293.39</v>
      </c>
      <c r="G73" s="183">
        <f t="shared" ref="G73:G101" si="10">(H73+I73+J73+K73)/F73</f>
        <v>0.74999997102906724</v>
      </c>
      <c r="H73" s="185">
        <v>55012.03</v>
      </c>
      <c r="I73" s="169">
        <v>0</v>
      </c>
      <c r="J73" s="185">
        <v>9708.01</v>
      </c>
      <c r="K73" s="169">
        <v>0</v>
      </c>
      <c r="L73" s="169">
        <v>0</v>
      </c>
      <c r="M73" s="169">
        <v>21573.35</v>
      </c>
      <c r="N73" s="94"/>
      <c r="O73" s="94" t="s">
        <v>882</v>
      </c>
      <c r="P73" s="163" t="s">
        <v>876</v>
      </c>
      <c r="Q73" s="163"/>
      <c r="R73" s="163" t="s">
        <v>793</v>
      </c>
      <c r="S73" s="163" t="s">
        <v>407</v>
      </c>
      <c r="T73" s="163"/>
      <c r="U73" s="163"/>
      <c r="V73" s="184"/>
      <c r="W73" s="739">
        <f t="shared" si="0"/>
        <v>86293.39</v>
      </c>
    </row>
    <row r="74" spans="1:23" s="13" customFormat="1" ht="30" customHeight="1">
      <c r="A74" s="410" t="s">
        <v>537</v>
      </c>
      <c r="B74" s="381" t="s">
        <v>198</v>
      </c>
      <c r="C74" s="168" t="s">
        <v>199</v>
      </c>
      <c r="D74" s="94" t="s">
        <v>200</v>
      </c>
      <c r="E74" s="169"/>
      <c r="F74" s="169">
        <f t="shared" si="9"/>
        <v>3300</v>
      </c>
      <c r="G74" s="183">
        <f t="shared" si="10"/>
        <v>0.65</v>
      </c>
      <c r="H74" s="185">
        <v>1823.25</v>
      </c>
      <c r="I74" s="169">
        <v>0</v>
      </c>
      <c r="J74" s="185">
        <v>321.75</v>
      </c>
      <c r="K74" s="169">
        <v>0</v>
      </c>
      <c r="L74" s="169">
        <v>0</v>
      </c>
      <c r="M74" s="169">
        <v>1155</v>
      </c>
      <c r="N74" s="94"/>
      <c r="O74" s="94" t="s">
        <v>882</v>
      </c>
      <c r="P74" s="163" t="s">
        <v>876</v>
      </c>
      <c r="Q74" s="163"/>
      <c r="R74" s="163" t="s">
        <v>793</v>
      </c>
      <c r="S74" s="163" t="s">
        <v>408</v>
      </c>
      <c r="T74" s="163"/>
      <c r="U74" s="163"/>
      <c r="V74" s="184"/>
      <c r="W74" s="739">
        <f t="shared" si="0"/>
        <v>3300</v>
      </c>
    </row>
    <row r="75" spans="1:23" s="13" customFormat="1" ht="30" customHeight="1">
      <c r="A75" s="410" t="s">
        <v>537</v>
      </c>
      <c r="B75" s="381" t="s">
        <v>201</v>
      </c>
      <c r="C75" s="168" t="s">
        <v>202</v>
      </c>
      <c r="D75" s="94" t="s">
        <v>203</v>
      </c>
      <c r="E75" s="169"/>
      <c r="F75" s="169">
        <f t="shared" si="9"/>
        <v>55256</v>
      </c>
      <c r="G75" s="183">
        <f t="shared" si="10"/>
        <v>0.6975242507600985</v>
      </c>
      <c r="H75" s="185">
        <v>32761.040000000001</v>
      </c>
      <c r="I75" s="169">
        <v>0</v>
      </c>
      <c r="J75" s="185">
        <v>5781.36</v>
      </c>
      <c r="K75" s="169">
        <v>0</v>
      </c>
      <c r="L75" s="169">
        <v>0</v>
      </c>
      <c r="M75" s="169">
        <v>16713.599999999999</v>
      </c>
      <c r="N75" s="94"/>
      <c r="O75" s="94" t="s">
        <v>882</v>
      </c>
      <c r="P75" s="163" t="s">
        <v>876</v>
      </c>
      <c r="Q75" s="163"/>
      <c r="R75" s="163" t="s">
        <v>793</v>
      </c>
      <c r="S75" s="163" t="s">
        <v>409</v>
      </c>
      <c r="T75" s="163"/>
      <c r="U75" s="163"/>
      <c r="V75" s="184"/>
      <c r="W75" s="739">
        <f t="shared" si="0"/>
        <v>55256</v>
      </c>
    </row>
    <row r="76" spans="1:23" s="13" customFormat="1" ht="30" customHeight="1">
      <c r="A76" s="410" t="s">
        <v>537</v>
      </c>
      <c r="B76" s="381" t="s">
        <v>204</v>
      </c>
      <c r="C76" s="168" t="s">
        <v>205</v>
      </c>
      <c r="D76" s="94" t="s">
        <v>206</v>
      </c>
      <c r="E76" s="169"/>
      <c r="F76" s="169">
        <f t="shared" si="9"/>
        <v>8076.9500000000007</v>
      </c>
      <c r="G76" s="183">
        <f t="shared" si="10"/>
        <v>0.55379567782393102</v>
      </c>
      <c r="H76" s="185">
        <v>3802.03</v>
      </c>
      <c r="I76" s="169">
        <v>0</v>
      </c>
      <c r="J76" s="185">
        <v>670.95</v>
      </c>
      <c r="K76" s="169">
        <v>0</v>
      </c>
      <c r="L76" s="169">
        <v>0</v>
      </c>
      <c r="M76" s="169">
        <v>3603.97</v>
      </c>
      <c r="N76" s="94"/>
      <c r="O76" s="94" t="s">
        <v>882</v>
      </c>
      <c r="P76" s="163" t="s">
        <v>876</v>
      </c>
      <c r="Q76" s="163"/>
      <c r="R76" s="163" t="s">
        <v>793</v>
      </c>
      <c r="S76" s="163" t="s">
        <v>410</v>
      </c>
      <c r="T76" s="163"/>
      <c r="U76" s="163"/>
      <c r="V76" s="184"/>
      <c r="W76" s="739">
        <f t="shared" si="0"/>
        <v>8076.9500000000007</v>
      </c>
    </row>
    <row r="77" spans="1:23" s="13" customFormat="1" ht="30" customHeight="1">
      <c r="A77" s="410" t="s">
        <v>537</v>
      </c>
      <c r="B77" s="381" t="s">
        <v>207</v>
      </c>
      <c r="C77" s="168" t="s">
        <v>208</v>
      </c>
      <c r="D77" s="94" t="s">
        <v>209</v>
      </c>
      <c r="E77" s="169"/>
      <c r="F77" s="169">
        <f t="shared" si="9"/>
        <v>73365.25</v>
      </c>
      <c r="G77" s="183">
        <f t="shared" si="10"/>
        <v>0.50000006815215647</v>
      </c>
      <c r="H77" s="185">
        <v>31180.23</v>
      </c>
      <c r="I77" s="169">
        <v>0</v>
      </c>
      <c r="J77" s="185">
        <v>5502.4</v>
      </c>
      <c r="K77" s="169">
        <v>0</v>
      </c>
      <c r="L77" s="169">
        <v>0</v>
      </c>
      <c r="M77" s="169">
        <v>36682.620000000003</v>
      </c>
      <c r="N77" s="94"/>
      <c r="O77" s="94" t="s">
        <v>882</v>
      </c>
      <c r="P77" s="163" t="s">
        <v>876</v>
      </c>
      <c r="Q77" s="163"/>
      <c r="R77" s="163" t="s">
        <v>793</v>
      </c>
      <c r="S77" s="163" t="s">
        <v>411</v>
      </c>
      <c r="T77" s="163"/>
      <c r="U77" s="163"/>
      <c r="V77" s="184"/>
      <c r="W77" s="739">
        <f t="shared" si="0"/>
        <v>73365.25</v>
      </c>
    </row>
    <row r="78" spans="1:23" s="13" customFormat="1" ht="30" customHeight="1">
      <c r="A78" s="410" t="s">
        <v>537</v>
      </c>
      <c r="B78" s="381" t="s">
        <v>210</v>
      </c>
      <c r="C78" s="168" t="s">
        <v>211</v>
      </c>
      <c r="D78" s="94" t="s">
        <v>212</v>
      </c>
      <c r="E78" s="169"/>
      <c r="F78" s="169">
        <f t="shared" si="9"/>
        <v>29466</v>
      </c>
      <c r="G78" s="183">
        <f t="shared" si="10"/>
        <v>0.85</v>
      </c>
      <c r="H78" s="185">
        <v>21289.18</v>
      </c>
      <c r="I78" s="169">
        <v>0</v>
      </c>
      <c r="J78" s="185">
        <v>3756.92</v>
      </c>
      <c r="K78" s="169">
        <v>0</v>
      </c>
      <c r="L78" s="169">
        <v>0</v>
      </c>
      <c r="M78" s="169">
        <v>4419.8999999999996</v>
      </c>
      <c r="N78" s="35"/>
      <c r="O78" s="168" t="s">
        <v>712</v>
      </c>
      <c r="P78" s="168" t="s">
        <v>877</v>
      </c>
      <c r="Q78" s="168"/>
      <c r="R78" s="168" t="s">
        <v>874</v>
      </c>
      <c r="S78" s="163" t="s">
        <v>826</v>
      </c>
      <c r="T78" s="163"/>
      <c r="U78" s="163"/>
      <c r="V78" s="184"/>
      <c r="W78" s="739">
        <f t="shared" si="0"/>
        <v>29466</v>
      </c>
    </row>
    <row r="79" spans="1:23" s="13" customFormat="1" ht="30" customHeight="1">
      <c r="A79" s="410" t="s">
        <v>537</v>
      </c>
      <c r="B79" s="381" t="s">
        <v>213</v>
      </c>
      <c r="C79" s="168" t="s">
        <v>214</v>
      </c>
      <c r="D79" s="94" t="s">
        <v>215</v>
      </c>
      <c r="E79" s="169"/>
      <c r="F79" s="169">
        <f t="shared" si="9"/>
        <v>66853.049999999988</v>
      </c>
      <c r="G79" s="183">
        <f t="shared" si="10"/>
        <v>0.50000007479090336</v>
      </c>
      <c r="H79" s="185">
        <v>28412.55</v>
      </c>
      <c r="I79" s="169">
        <v>0</v>
      </c>
      <c r="J79" s="185">
        <v>5013.9799999999996</v>
      </c>
      <c r="K79" s="169">
        <v>0</v>
      </c>
      <c r="L79" s="169">
        <v>0</v>
      </c>
      <c r="M79" s="169">
        <v>33426.519999999997</v>
      </c>
      <c r="N79" s="35"/>
      <c r="O79" s="168" t="s">
        <v>712</v>
      </c>
      <c r="P79" s="168" t="s">
        <v>877</v>
      </c>
      <c r="Q79" s="168"/>
      <c r="R79" s="168" t="s">
        <v>874</v>
      </c>
      <c r="S79" s="163" t="s">
        <v>827</v>
      </c>
      <c r="T79" s="163"/>
      <c r="U79" s="163"/>
      <c r="V79" s="184"/>
      <c r="W79" s="739">
        <f t="shared" si="0"/>
        <v>66853.049999999988</v>
      </c>
    </row>
    <row r="80" spans="1:23" s="13" customFormat="1" ht="30" customHeight="1">
      <c r="A80" s="410" t="s">
        <v>537</v>
      </c>
      <c r="B80" s="381" t="s">
        <v>216</v>
      </c>
      <c r="C80" s="168" t="s">
        <v>217</v>
      </c>
      <c r="D80" s="94" t="s">
        <v>218</v>
      </c>
      <c r="E80" s="169"/>
      <c r="F80" s="169">
        <f t="shared" si="9"/>
        <v>6600</v>
      </c>
      <c r="G80" s="183">
        <f t="shared" si="10"/>
        <v>0.65</v>
      </c>
      <c r="H80" s="185">
        <v>3646.5</v>
      </c>
      <c r="I80" s="169">
        <v>0</v>
      </c>
      <c r="J80" s="185">
        <v>643.5</v>
      </c>
      <c r="K80" s="169">
        <v>0</v>
      </c>
      <c r="L80" s="169">
        <v>0</v>
      </c>
      <c r="M80" s="169">
        <v>2310</v>
      </c>
      <c r="N80" s="35"/>
      <c r="O80" s="168" t="s">
        <v>712</v>
      </c>
      <c r="P80" s="168" t="s">
        <v>877</v>
      </c>
      <c r="Q80" s="168"/>
      <c r="R80" s="168" t="s">
        <v>874</v>
      </c>
      <c r="S80" s="163" t="s">
        <v>828</v>
      </c>
      <c r="T80" s="163"/>
      <c r="U80" s="163"/>
      <c r="V80" s="184"/>
      <c r="W80" s="739">
        <f t="shared" ref="W80:W143" si="11">H80+I80+J80+K80+L80+M80</f>
        <v>6600</v>
      </c>
    </row>
    <row r="81" spans="1:23" s="13" customFormat="1" ht="30" customHeight="1">
      <c r="A81" s="410" t="s">
        <v>537</v>
      </c>
      <c r="B81" s="381" t="s">
        <v>219</v>
      </c>
      <c r="C81" s="168" t="s">
        <v>220</v>
      </c>
      <c r="D81" s="94" t="s">
        <v>221</v>
      </c>
      <c r="E81" s="169"/>
      <c r="F81" s="169">
        <f t="shared" si="9"/>
        <v>22360.799999999999</v>
      </c>
      <c r="G81" s="183">
        <f t="shared" si="10"/>
        <v>0.75</v>
      </c>
      <c r="H81" s="185">
        <v>13851.27</v>
      </c>
      <c r="I81" s="169">
        <v>0</v>
      </c>
      <c r="J81" s="185">
        <v>2919.33</v>
      </c>
      <c r="K81" s="169">
        <v>0</v>
      </c>
      <c r="L81" s="169">
        <v>0</v>
      </c>
      <c r="M81" s="169">
        <v>5590.2</v>
      </c>
      <c r="N81" s="35"/>
      <c r="O81" s="168" t="s">
        <v>712</v>
      </c>
      <c r="P81" s="168" t="s">
        <v>877</v>
      </c>
      <c r="Q81" s="168"/>
      <c r="R81" s="168" t="s">
        <v>874</v>
      </c>
      <c r="S81" s="163" t="s">
        <v>829</v>
      </c>
      <c r="T81" s="163"/>
      <c r="U81" s="163"/>
      <c r="V81" s="184"/>
      <c r="W81" s="739">
        <f t="shared" si="11"/>
        <v>22360.799999999999</v>
      </c>
    </row>
    <row r="82" spans="1:23" s="13" customFormat="1" ht="30" customHeight="1">
      <c r="A82" s="410" t="s">
        <v>537</v>
      </c>
      <c r="B82" s="381" t="s">
        <v>222</v>
      </c>
      <c r="C82" s="168" t="s">
        <v>223</v>
      </c>
      <c r="D82" s="94" t="s">
        <v>224</v>
      </c>
      <c r="E82" s="169"/>
      <c r="F82" s="169">
        <f>SUM(H82:M82)</f>
        <v>14686.350000000002</v>
      </c>
      <c r="G82" s="183">
        <f t="shared" si="10"/>
        <v>0.65000017022609424</v>
      </c>
      <c r="H82" s="185">
        <v>8114.21</v>
      </c>
      <c r="I82" s="169">
        <v>0</v>
      </c>
      <c r="J82" s="185">
        <v>1431.92</v>
      </c>
      <c r="K82" s="169">
        <v>0</v>
      </c>
      <c r="L82" s="169">
        <v>0</v>
      </c>
      <c r="M82" s="169">
        <v>5140.22</v>
      </c>
      <c r="N82" s="35"/>
      <c r="O82" s="168" t="s">
        <v>712</v>
      </c>
      <c r="P82" s="168" t="s">
        <v>877</v>
      </c>
      <c r="Q82" s="168"/>
      <c r="R82" s="168" t="s">
        <v>874</v>
      </c>
      <c r="S82" s="163" t="s">
        <v>830</v>
      </c>
      <c r="T82" s="163"/>
      <c r="U82" s="163"/>
      <c r="V82" s="184"/>
      <c r="W82" s="739">
        <f t="shared" si="11"/>
        <v>14686.350000000002</v>
      </c>
    </row>
    <row r="83" spans="1:23" s="13" customFormat="1" ht="30" customHeight="1">
      <c r="A83" s="410" t="s">
        <v>537</v>
      </c>
      <c r="B83" s="381" t="s">
        <v>225</v>
      </c>
      <c r="C83" s="168" t="s">
        <v>226</v>
      </c>
      <c r="D83" s="94" t="s">
        <v>227</v>
      </c>
      <c r="E83" s="169"/>
      <c r="F83" s="169">
        <f t="shared" si="9"/>
        <v>3630</v>
      </c>
      <c r="G83" s="183">
        <f t="shared" si="10"/>
        <v>0.65</v>
      </c>
      <c r="H83" s="185">
        <v>2005.57</v>
      </c>
      <c r="I83" s="169">
        <v>0</v>
      </c>
      <c r="J83" s="185">
        <v>353.93</v>
      </c>
      <c r="K83" s="169">
        <v>0</v>
      </c>
      <c r="L83" s="169">
        <v>0</v>
      </c>
      <c r="M83" s="169">
        <v>1270.5</v>
      </c>
      <c r="N83" s="35"/>
      <c r="O83" s="168" t="s">
        <v>712</v>
      </c>
      <c r="P83" s="168" t="s">
        <v>877</v>
      </c>
      <c r="Q83" s="168"/>
      <c r="R83" s="168" t="s">
        <v>874</v>
      </c>
      <c r="S83" s="163" t="s">
        <v>831</v>
      </c>
      <c r="T83" s="163"/>
      <c r="U83" s="163"/>
      <c r="V83" s="184"/>
      <c r="W83" s="739">
        <f t="shared" si="11"/>
        <v>3630</v>
      </c>
    </row>
    <row r="84" spans="1:23" s="13" customFormat="1" ht="30" customHeight="1">
      <c r="A84" s="410" t="s">
        <v>537</v>
      </c>
      <c r="B84" s="381" t="s">
        <v>216</v>
      </c>
      <c r="C84" s="168" t="s">
        <v>228</v>
      </c>
      <c r="D84" s="94" t="s">
        <v>229</v>
      </c>
      <c r="E84" s="186"/>
      <c r="F84" s="169">
        <f t="shared" si="9"/>
        <v>115190</v>
      </c>
      <c r="G84" s="183">
        <f t="shared" si="10"/>
        <v>0.75599010330757876</v>
      </c>
      <c r="H84" s="185">
        <v>67440.67</v>
      </c>
      <c r="I84" s="169">
        <v>0</v>
      </c>
      <c r="J84" s="185">
        <v>19641.830000000002</v>
      </c>
      <c r="K84" s="169">
        <v>0</v>
      </c>
      <c r="L84" s="169">
        <v>0</v>
      </c>
      <c r="M84" s="169">
        <v>28107.5</v>
      </c>
      <c r="N84" s="35"/>
      <c r="O84" s="168" t="s">
        <v>712</v>
      </c>
      <c r="P84" s="187" t="s">
        <v>877</v>
      </c>
      <c r="Q84" s="168"/>
      <c r="R84" s="168" t="s">
        <v>874</v>
      </c>
      <c r="S84" s="163" t="s">
        <v>832</v>
      </c>
      <c r="T84" s="163"/>
      <c r="U84" s="163"/>
      <c r="V84" s="184"/>
      <c r="W84" s="739">
        <f t="shared" si="11"/>
        <v>115190</v>
      </c>
    </row>
    <row r="85" spans="1:23" s="13" customFormat="1" ht="30" customHeight="1">
      <c r="A85" s="410" t="s">
        <v>537</v>
      </c>
      <c r="B85" s="381" t="s">
        <v>239</v>
      </c>
      <c r="C85" s="168" t="s">
        <v>240</v>
      </c>
      <c r="D85" s="94" t="s">
        <v>241</v>
      </c>
      <c r="E85" s="169">
        <v>197914</v>
      </c>
      <c r="F85" s="169">
        <f t="shared" si="9"/>
        <v>169014</v>
      </c>
      <c r="G85" s="183">
        <f t="shared" si="10"/>
        <v>0.75</v>
      </c>
      <c r="H85" s="185">
        <v>107746.42</v>
      </c>
      <c r="I85" s="169">
        <v>0</v>
      </c>
      <c r="J85" s="185">
        <v>19014.080000000002</v>
      </c>
      <c r="K85" s="169">
        <v>0</v>
      </c>
      <c r="L85" s="169">
        <v>0</v>
      </c>
      <c r="M85" s="169">
        <v>42253.5</v>
      </c>
      <c r="N85" s="35"/>
      <c r="O85" s="168" t="s">
        <v>712</v>
      </c>
      <c r="P85" s="168" t="s">
        <v>877</v>
      </c>
      <c r="Q85" s="168" t="s">
        <v>251</v>
      </c>
      <c r="R85" s="168" t="s">
        <v>874</v>
      </c>
      <c r="S85" s="163" t="s">
        <v>812</v>
      </c>
      <c r="T85" s="163"/>
      <c r="U85" s="163"/>
      <c r="V85" s="184"/>
      <c r="W85" s="739">
        <f t="shared" si="11"/>
        <v>169014</v>
      </c>
    </row>
    <row r="86" spans="1:23" s="13" customFormat="1" ht="30" customHeight="1">
      <c r="A86" s="410" t="s">
        <v>537</v>
      </c>
      <c r="B86" s="381" t="s">
        <v>230</v>
      </c>
      <c r="C86" s="168" t="s">
        <v>231</v>
      </c>
      <c r="D86" s="94" t="s">
        <v>232</v>
      </c>
      <c r="E86" s="169">
        <v>69400</v>
      </c>
      <c r="F86" s="169">
        <f t="shared" si="9"/>
        <v>69400</v>
      </c>
      <c r="G86" s="183">
        <f t="shared" si="10"/>
        <v>0.75</v>
      </c>
      <c r="H86" s="185">
        <v>39228.35</v>
      </c>
      <c r="I86" s="169">
        <v>0</v>
      </c>
      <c r="J86" s="185">
        <v>12821.65</v>
      </c>
      <c r="K86" s="169">
        <v>0</v>
      </c>
      <c r="L86" s="169">
        <v>0</v>
      </c>
      <c r="M86" s="169">
        <v>17350</v>
      </c>
      <c r="N86" s="35"/>
      <c r="O86" s="168" t="s">
        <v>712</v>
      </c>
      <c r="P86" s="168" t="s">
        <v>877</v>
      </c>
      <c r="Q86" s="168"/>
      <c r="R86" s="168" t="s">
        <v>874</v>
      </c>
      <c r="S86" s="163" t="s">
        <v>833</v>
      </c>
      <c r="T86" s="163"/>
      <c r="U86" s="163"/>
      <c r="V86" s="184"/>
      <c r="W86" s="739">
        <f t="shared" si="11"/>
        <v>69400</v>
      </c>
    </row>
    <row r="87" spans="1:23" s="13" customFormat="1" ht="30" customHeight="1">
      <c r="A87" s="410" t="s">
        <v>537</v>
      </c>
      <c r="B87" s="381" t="s">
        <v>236</v>
      </c>
      <c r="C87" s="168" t="s">
        <v>237</v>
      </c>
      <c r="D87" s="94" t="s">
        <v>238</v>
      </c>
      <c r="E87" s="169">
        <v>76530</v>
      </c>
      <c r="F87" s="169">
        <f t="shared" si="9"/>
        <v>76530</v>
      </c>
      <c r="G87" s="183">
        <f t="shared" si="10"/>
        <v>0.75</v>
      </c>
      <c r="H87" s="185">
        <v>48787.87</v>
      </c>
      <c r="I87" s="169">
        <v>0</v>
      </c>
      <c r="J87" s="185">
        <v>8609.6299999999992</v>
      </c>
      <c r="K87" s="169">
        <v>0</v>
      </c>
      <c r="L87" s="169">
        <v>0</v>
      </c>
      <c r="M87" s="169">
        <v>19132.5</v>
      </c>
      <c r="N87" s="35"/>
      <c r="O87" s="168" t="s">
        <v>712</v>
      </c>
      <c r="P87" s="168" t="s">
        <v>877</v>
      </c>
      <c r="Q87" s="168"/>
      <c r="R87" s="168" t="s">
        <v>874</v>
      </c>
      <c r="S87" s="163" t="s">
        <v>835</v>
      </c>
      <c r="T87" s="163"/>
      <c r="U87" s="163"/>
      <c r="V87" s="184"/>
      <c r="W87" s="739">
        <f t="shared" si="11"/>
        <v>76530</v>
      </c>
    </row>
    <row r="88" spans="1:23" s="13" customFormat="1" ht="30" customHeight="1">
      <c r="A88" s="410" t="s">
        <v>537</v>
      </c>
      <c r="B88" s="381" t="s">
        <v>249</v>
      </c>
      <c r="C88" s="168" t="s">
        <v>247</v>
      </c>
      <c r="D88" s="94" t="s">
        <v>248</v>
      </c>
      <c r="E88" s="169">
        <v>40205.949999999997</v>
      </c>
      <c r="F88" s="169">
        <f>SUM(H88:M88)</f>
        <v>30005.95</v>
      </c>
      <c r="G88" s="189">
        <f t="shared" si="10"/>
        <v>0.55888915365119252</v>
      </c>
      <c r="H88" s="190">
        <v>14254.5</v>
      </c>
      <c r="I88" s="188">
        <v>0</v>
      </c>
      <c r="J88" s="190">
        <v>2515.5</v>
      </c>
      <c r="K88" s="188">
        <v>0</v>
      </c>
      <c r="L88" s="188">
        <v>0</v>
      </c>
      <c r="M88" s="188">
        <v>13235.95</v>
      </c>
      <c r="N88" s="35"/>
      <c r="O88" s="168" t="s">
        <v>882</v>
      </c>
      <c r="P88" s="168" t="s">
        <v>878</v>
      </c>
      <c r="Q88" s="168"/>
      <c r="R88" s="168" t="s">
        <v>794</v>
      </c>
      <c r="S88" s="163" t="s">
        <v>836</v>
      </c>
      <c r="T88" s="163"/>
      <c r="U88" s="163"/>
      <c r="V88" s="184"/>
      <c r="W88" s="739">
        <f t="shared" si="11"/>
        <v>30005.95</v>
      </c>
    </row>
    <row r="89" spans="1:23" s="13" customFormat="1" ht="30" customHeight="1">
      <c r="A89" s="410" t="s">
        <v>537</v>
      </c>
      <c r="B89" s="381" t="s">
        <v>252</v>
      </c>
      <c r="C89" s="168" t="s">
        <v>253</v>
      </c>
      <c r="D89" s="94" t="s">
        <v>254</v>
      </c>
      <c r="E89" s="169">
        <v>42073.85</v>
      </c>
      <c r="F89" s="188">
        <f>SUM(H89:M89)</f>
        <v>30076</v>
      </c>
      <c r="G89" s="170">
        <f t="shared" si="10"/>
        <v>0.71301569357627348</v>
      </c>
      <c r="H89" s="95">
        <v>18227.96</v>
      </c>
      <c r="I89" s="98">
        <v>3216.7</v>
      </c>
      <c r="J89" s="95">
        <v>0</v>
      </c>
      <c r="K89" s="98">
        <v>0</v>
      </c>
      <c r="L89" s="98">
        <v>0</v>
      </c>
      <c r="M89" s="188">
        <v>8631.34</v>
      </c>
      <c r="N89" s="35"/>
      <c r="O89" s="168" t="s">
        <v>710</v>
      </c>
      <c r="P89" s="168" t="s">
        <v>722</v>
      </c>
      <c r="Q89" s="168"/>
      <c r="R89" s="168" t="s">
        <v>720</v>
      </c>
      <c r="S89" s="163" t="s">
        <v>736</v>
      </c>
      <c r="T89" s="163"/>
      <c r="U89" s="163"/>
      <c r="V89" s="184"/>
      <c r="W89" s="739">
        <f t="shared" si="11"/>
        <v>30076</v>
      </c>
    </row>
    <row r="90" spans="1:23" s="13" customFormat="1" ht="30" customHeight="1">
      <c r="A90" s="410" t="s">
        <v>537</v>
      </c>
      <c r="B90" s="381" t="s">
        <v>256</v>
      </c>
      <c r="C90" s="168" t="s">
        <v>257</v>
      </c>
      <c r="D90" s="94" t="s">
        <v>258</v>
      </c>
      <c r="E90" s="169">
        <v>43449.72</v>
      </c>
      <c r="F90" s="98">
        <f t="shared" ref="F90:F111" si="12">SUM(H90:M90)</f>
        <v>43799.880000000005</v>
      </c>
      <c r="G90" s="170">
        <f t="shared" si="10"/>
        <v>0.85000004566222553</v>
      </c>
      <c r="H90" s="95">
        <v>31425.759999999998</v>
      </c>
      <c r="I90" s="98">
        <v>5545.73</v>
      </c>
      <c r="J90" s="95">
        <v>258.41000000000003</v>
      </c>
      <c r="K90" s="98">
        <v>0</v>
      </c>
      <c r="L90" s="98">
        <v>0</v>
      </c>
      <c r="M90" s="98">
        <v>6569.98</v>
      </c>
      <c r="N90" s="35"/>
      <c r="O90" s="168" t="s">
        <v>710</v>
      </c>
      <c r="P90" s="168" t="s">
        <v>722</v>
      </c>
      <c r="Q90" s="168"/>
      <c r="R90" s="168" t="s">
        <v>720</v>
      </c>
      <c r="S90" s="163" t="s">
        <v>737</v>
      </c>
      <c r="T90" s="163"/>
      <c r="U90" s="163"/>
      <c r="V90" s="184"/>
      <c r="W90" s="739">
        <f t="shared" si="11"/>
        <v>43799.880000000005</v>
      </c>
    </row>
    <row r="91" spans="1:23" s="13" customFormat="1" ht="30" customHeight="1">
      <c r="A91" s="410" t="s">
        <v>537</v>
      </c>
      <c r="B91" s="381" t="s">
        <v>259</v>
      </c>
      <c r="C91" s="168" t="s">
        <v>260</v>
      </c>
      <c r="D91" s="94" t="s">
        <v>261</v>
      </c>
      <c r="E91" s="169">
        <v>67334.960000000006</v>
      </c>
      <c r="F91" s="98">
        <f t="shared" si="12"/>
        <v>67334.960000000006</v>
      </c>
      <c r="G91" s="183">
        <f t="shared" si="10"/>
        <v>0.75</v>
      </c>
      <c r="H91" s="185">
        <v>38087.29</v>
      </c>
      <c r="I91" s="169">
        <v>6721.29</v>
      </c>
      <c r="J91" s="185">
        <v>5692.64</v>
      </c>
      <c r="K91" s="169">
        <v>0</v>
      </c>
      <c r="L91" s="169">
        <v>0</v>
      </c>
      <c r="M91" s="169">
        <v>16833.740000000002</v>
      </c>
      <c r="N91" s="35"/>
      <c r="O91" s="168" t="s">
        <v>710</v>
      </c>
      <c r="P91" s="168" t="s">
        <v>722</v>
      </c>
      <c r="Q91" s="168"/>
      <c r="R91" s="168" t="s">
        <v>720</v>
      </c>
      <c r="S91" s="163" t="s">
        <v>738</v>
      </c>
      <c r="T91" s="163"/>
      <c r="U91" s="163"/>
      <c r="V91" s="184"/>
      <c r="W91" s="739">
        <f t="shared" si="11"/>
        <v>67334.960000000006</v>
      </c>
    </row>
    <row r="92" spans="1:23" s="13" customFormat="1" ht="30" customHeight="1">
      <c r="A92" s="410" t="s">
        <v>537</v>
      </c>
      <c r="B92" s="381" t="s">
        <v>262</v>
      </c>
      <c r="C92" s="168" t="s">
        <v>263</v>
      </c>
      <c r="D92" s="94" t="s">
        <v>264</v>
      </c>
      <c r="E92" s="169">
        <v>33701.83</v>
      </c>
      <c r="F92" s="98">
        <f t="shared" si="12"/>
        <v>33701.83</v>
      </c>
      <c r="G92" s="183">
        <f t="shared" si="10"/>
        <v>0.85000013352390658</v>
      </c>
      <c r="H92" s="185">
        <v>23859.06</v>
      </c>
      <c r="I92" s="169">
        <v>4210.43</v>
      </c>
      <c r="J92" s="185">
        <v>577.07000000000005</v>
      </c>
      <c r="K92" s="169">
        <v>0</v>
      </c>
      <c r="L92" s="169">
        <v>0</v>
      </c>
      <c r="M92" s="169">
        <v>5055.2700000000004</v>
      </c>
      <c r="N92" s="35"/>
      <c r="O92" s="168" t="s">
        <v>710</v>
      </c>
      <c r="P92" s="168" t="s">
        <v>722</v>
      </c>
      <c r="Q92" s="168"/>
      <c r="R92" s="168" t="s">
        <v>720</v>
      </c>
      <c r="S92" s="163" t="s">
        <v>739</v>
      </c>
      <c r="T92" s="163"/>
      <c r="U92" s="163"/>
      <c r="V92" s="184"/>
      <c r="W92" s="739">
        <f t="shared" si="11"/>
        <v>33701.83</v>
      </c>
    </row>
    <row r="93" spans="1:23" s="13" customFormat="1" ht="30" customHeight="1">
      <c r="A93" s="410" t="s">
        <v>537</v>
      </c>
      <c r="B93" s="381" t="s">
        <v>265</v>
      </c>
      <c r="C93" s="168" t="s">
        <v>266</v>
      </c>
      <c r="D93" s="94" t="s">
        <v>267</v>
      </c>
      <c r="E93" s="169">
        <v>17292.25</v>
      </c>
      <c r="F93" s="98">
        <f t="shared" si="12"/>
        <v>17292.25</v>
      </c>
      <c r="G93" s="183">
        <f t="shared" si="10"/>
        <v>0.73604418164206509</v>
      </c>
      <c r="H93" s="185">
        <v>10818.68</v>
      </c>
      <c r="I93" s="169">
        <v>1909.18</v>
      </c>
      <c r="J93" s="185">
        <v>0</v>
      </c>
      <c r="K93" s="169">
        <v>0</v>
      </c>
      <c r="L93" s="169">
        <v>0</v>
      </c>
      <c r="M93" s="169">
        <v>4564.3900000000003</v>
      </c>
      <c r="N93" s="35"/>
      <c r="O93" s="168" t="s">
        <v>710</v>
      </c>
      <c r="P93" s="168" t="s">
        <v>722</v>
      </c>
      <c r="Q93" s="168"/>
      <c r="R93" s="168" t="s">
        <v>720</v>
      </c>
      <c r="S93" s="163" t="s">
        <v>740</v>
      </c>
      <c r="T93" s="163"/>
      <c r="U93" s="163"/>
      <c r="V93" s="184"/>
      <c r="W93" s="739">
        <f t="shared" si="11"/>
        <v>17292.25</v>
      </c>
    </row>
    <row r="94" spans="1:23" s="13" customFormat="1" ht="30" customHeight="1">
      <c r="A94" s="410" t="s">
        <v>537</v>
      </c>
      <c r="B94" s="381" t="s">
        <v>268</v>
      </c>
      <c r="C94" s="168" t="s">
        <v>269</v>
      </c>
      <c r="D94" s="94" t="s">
        <v>270</v>
      </c>
      <c r="E94" s="169">
        <v>103525.03</v>
      </c>
      <c r="F94" s="98">
        <f t="shared" si="12"/>
        <v>82473.820000000007</v>
      </c>
      <c r="G94" s="183">
        <f t="shared" si="10"/>
        <v>0.8500000363751794</v>
      </c>
      <c r="H94" s="185">
        <v>59241.65</v>
      </c>
      <c r="I94" s="169">
        <v>10454.42</v>
      </c>
      <c r="J94" s="185">
        <v>406.68</v>
      </c>
      <c r="K94" s="169">
        <v>0</v>
      </c>
      <c r="L94" s="169">
        <v>0</v>
      </c>
      <c r="M94" s="169">
        <v>12371.07</v>
      </c>
      <c r="N94" s="35"/>
      <c r="O94" s="168" t="s">
        <v>710</v>
      </c>
      <c r="P94" s="195">
        <v>43132</v>
      </c>
      <c r="Q94" s="168"/>
      <c r="R94" s="197">
        <v>43160</v>
      </c>
      <c r="S94" s="163" t="s">
        <v>973</v>
      </c>
      <c r="T94" s="163"/>
      <c r="U94" s="163"/>
      <c r="V94" s="184"/>
      <c r="W94" s="739">
        <f t="shared" si="11"/>
        <v>82473.820000000007</v>
      </c>
    </row>
    <row r="95" spans="1:23" s="13" customFormat="1" ht="30" customHeight="1">
      <c r="A95" s="410" t="s">
        <v>537</v>
      </c>
      <c r="B95" s="381" t="s">
        <v>271</v>
      </c>
      <c r="C95" s="168" t="s">
        <v>272</v>
      </c>
      <c r="D95" s="94" t="s">
        <v>273</v>
      </c>
      <c r="E95" s="169">
        <v>37500</v>
      </c>
      <c r="F95" s="98">
        <f>SUM(H95:M95)</f>
        <v>35870</v>
      </c>
      <c r="G95" s="183">
        <f t="shared" si="10"/>
        <v>0.85</v>
      </c>
      <c r="H95" s="185">
        <v>25916.07</v>
      </c>
      <c r="I95" s="169">
        <v>4573.43</v>
      </c>
      <c r="J95" s="185">
        <v>0</v>
      </c>
      <c r="K95" s="169">
        <v>0</v>
      </c>
      <c r="L95" s="169">
        <v>0</v>
      </c>
      <c r="M95" s="169">
        <v>5380.5</v>
      </c>
      <c r="N95" s="35"/>
      <c r="O95" s="168" t="s">
        <v>710</v>
      </c>
      <c r="P95" s="168" t="s">
        <v>722</v>
      </c>
      <c r="Q95" s="168"/>
      <c r="R95" s="168" t="s">
        <v>720</v>
      </c>
      <c r="S95" s="163" t="s">
        <v>741</v>
      </c>
      <c r="T95" s="163"/>
      <c r="U95" s="163"/>
      <c r="V95" s="184"/>
      <c r="W95" s="739">
        <f t="shared" si="11"/>
        <v>35870</v>
      </c>
    </row>
    <row r="96" spans="1:23" s="13" customFormat="1" ht="30" customHeight="1">
      <c r="A96" s="410" t="s">
        <v>537</v>
      </c>
      <c r="B96" s="381" t="s">
        <v>274</v>
      </c>
      <c r="C96" s="168" t="s">
        <v>275</v>
      </c>
      <c r="D96" s="94" t="s">
        <v>276</v>
      </c>
      <c r="E96" s="169">
        <v>39481</v>
      </c>
      <c r="F96" s="98">
        <f t="shared" si="12"/>
        <v>33881</v>
      </c>
      <c r="G96" s="183">
        <f t="shared" si="10"/>
        <v>0.77208022195330717</v>
      </c>
      <c r="H96" s="185">
        <v>21917.119999999999</v>
      </c>
      <c r="I96" s="169">
        <v>3867.73</v>
      </c>
      <c r="J96" s="185">
        <v>374</v>
      </c>
      <c r="K96" s="169">
        <v>0</v>
      </c>
      <c r="L96" s="169">
        <v>0</v>
      </c>
      <c r="M96" s="169">
        <v>7722.15</v>
      </c>
      <c r="N96" s="35"/>
      <c r="O96" s="168" t="s">
        <v>710</v>
      </c>
      <c r="P96" s="168" t="s">
        <v>722</v>
      </c>
      <c r="Q96" s="168"/>
      <c r="R96" s="168" t="s">
        <v>720</v>
      </c>
      <c r="S96" s="163" t="s">
        <v>742</v>
      </c>
      <c r="T96" s="163"/>
      <c r="U96" s="163"/>
      <c r="V96" s="184"/>
      <c r="W96" s="739">
        <f t="shared" si="11"/>
        <v>33881</v>
      </c>
    </row>
    <row r="97" spans="1:23" s="13" customFormat="1" ht="30" customHeight="1">
      <c r="A97" s="410" t="s">
        <v>537</v>
      </c>
      <c r="B97" s="381" t="s">
        <v>277</v>
      </c>
      <c r="C97" s="168" t="s">
        <v>278</v>
      </c>
      <c r="D97" s="94" t="s">
        <v>279</v>
      </c>
      <c r="E97" s="169">
        <v>113360</v>
      </c>
      <c r="F97" s="98">
        <f t="shared" si="12"/>
        <v>104980</v>
      </c>
      <c r="G97" s="183">
        <f t="shared" si="10"/>
        <v>0.75</v>
      </c>
      <c r="H97" s="185">
        <v>60670.79</v>
      </c>
      <c r="I97" s="169">
        <v>10706.61</v>
      </c>
      <c r="J97" s="185">
        <v>7357.6</v>
      </c>
      <c r="K97" s="169">
        <v>0</v>
      </c>
      <c r="L97" s="169">
        <v>0</v>
      </c>
      <c r="M97" s="169">
        <v>26245</v>
      </c>
      <c r="N97" s="35"/>
      <c r="O97" s="168" t="s">
        <v>710</v>
      </c>
      <c r="P97" s="168" t="s">
        <v>722</v>
      </c>
      <c r="Q97" s="168"/>
      <c r="R97" s="168" t="s">
        <v>720</v>
      </c>
      <c r="S97" s="163" t="s">
        <v>743</v>
      </c>
      <c r="T97" s="163"/>
      <c r="U97" s="163"/>
      <c r="V97" s="184"/>
      <c r="W97" s="739">
        <f t="shared" si="11"/>
        <v>104980</v>
      </c>
    </row>
    <row r="98" spans="1:23" s="13" customFormat="1" ht="30" customHeight="1">
      <c r="A98" s="410" t="s">
        <v>537</v>
      </c>
      <c r="B98" s="381" t="s">
        <v>280</v>
      </c>
      <c r="C98" s="168" t="s">
        <v>281</v>
      </c>
      <c r="D98" s="94" t="s">
        <v>282</v>
      </c>
      <c r="E98" s="169">
        <v>10488</v>
      </c>
      <c r="F98" s="98">
        <f t="shared" si="12"/>
        <v>10488</v>
      </c>
      <c r="G98" s="183">
        <f t="shared" si="10"/>
        <v>0.75</v>
      </c>
      <c r="H98" s="185">
        <v>6686.1</v>
      </c>
      <c r="I98" s="169">
        <v>1179.9000000000001</v>
      </c>
      <c r="J98" s="185">
        <v>0</v>
      </c>
      <c r="K98" s="169">
        <v>0</v>
      </c>
      <c r="L98" s="169">
        <v>0</v>
      </c>
      <c r="M98" s="169">
        <v>2622</v>
      </c>
      <c r="N98" s="35"/>
      <c r="O98" s="168" t="s">
        <v>710</v>
      </c>
      <c r="P98" s="168" t="s">
        <v>722</v>
      </c>
      <c r="Q98" s="168"/>
      <c r="R98" s="168" t="s">
        <v>720</v>
      </c>
      <c r="S98" s="163" t="s">
        <v>744</v>
      </c>
      <c r="T98" s="163"/>
      <c r="U98" s="163"/>
      <c r="V98" s="184"/>
      <c r="W98" s="739">
        <f t="shared" si="11"/>
        <v>10488</v>
      </c>
    </row>
    <row r="99" spans="1:23" s="13" customFormat="1" ht="30" customHeight="1">
      <c r="A99" s="410" t="s">
        <v>537</v>
      </c>
      <c r="B99" s="381" t="s">
        <v>1245</v>
      </c>
      <c r="C99" s="255" t="s">
        <v>1246</v>
      </c>
      <c r="D99" s="282" t="s">
        <v>1247</v>
      </c>
      <c r="E99" s="256">
        <v>733701.63</v>
      </c>
      <c r="F99" s="98">
        <f t="shared" si="12"/>
        <v>667513.12</v>
      </c>
      <c r="G99" s="183">
        <f t="shared" si="10"/>
        <v>0.70101937472030518</v>
      </c>
      <c r="H99" s="348">
        <v>397748.68</v>
      </c>
      <c r="I99" s="256">
        <v>70190.95</v>
      </c>
      <c r="J99" s="348">
        <v>0</v>
      </c>
      <c r="K99" s="256"/>
      <c r="L99" s="256">
        <f>3524+15951+13220.21</f>
        <v>32695.21</v>
      </c>
      <c r="M99" s="256">
        <v>166878.28</v>
      </c>
      <c r="N99" s="260">
        <v>43109</v>
      </c>
      <c r="O99" s="270">
        <v>43112</v>
      </c>
      <c r="P99" s="270">
        <v>43118</v>
      </c>
      <c r="Q99" s="270">
        <v>43139</v>
      </c>
      <c r="R99" s="270">
        <v>43146</v>
      </c>
      <c r="S99" s="257" t="s">
        <v>904</v>
      </c>
      <c r="T99" s="257"/>
      <c r="U99" s="257"/>
      <c r="V99" s="258"/>
      <c r="W99" s="739">
        <f t="shared" si="11"/>
        <v>667513.12</v>
      </c>
    </row>
    <row r="100" spans="1:23" s="13" customFormat="1" ht="30" customHeight="1">
      <c r="A100" s="410" t="s">
        <v>537</v>
      </c>
      <c r="B100" s="381" t="s">
        <v>1248</v>
      </c>
      <c r="C100" s="255" t="s">
        <v>1249</v>
      </c>
      <c r="D100" s="282" t="s">
        <v>636</v>
      </c>
      <c r="E100" s="256">
        <v>191213</v>
      </c>
      <c r="F100" s="98">
        <f t="shared" si="12"/>
        <v>152025</v>
      </c>
      <c r="G100" s="183">
        <f t="shared" si="10"/>
        <v>0.721672422298964</v>
      </c>
      <c r="H100" s="348">
        <v>93255.41</v>
      </c>
      <c r="I100" s="256">
        <v>16456.84</v>
      </c>
      <c r="J100" s="348">
        <v>0</v>
      </c>
      <c r="K100" s="256"/>
      <c r="L100" s="256">
        <v>0</v>
      </c>
      <c r="M100" s="256">
        <v>42312.75</v>
      </c>
      <c r="N100" s="260">
        <v>43109</v>
      </c>
      <c r="O100" s="270">
        <v>43112</v>
      </c>
      <c r="P100" s="270">
        <v>43118</v>
      </c>
      <c r="Q100" s="270">
        <v>43139</v>
      </c>
      <c r="R100" s="270">
        <v>43146</v>
      </c>
      <c r="S100" s="257" t="s">
        <v>1250</v>
      </c>
      <c r="T100" s="257"/>
      <c r="U100" s="257"/>
      <c r="V100" s="258"/>
      <c r="W100" s="739">
        <f t="shared" si="11"/>
        <v>152025</v>
      </c>
    </row>
    <row r="101" spans="1:23" s="13" customFormat="1" ht="30" customHeight="1">
      <c r="A101" s="410" t="s">
        <v>537</v>
      </c>
      <c r="B101" s="381" t="s">
        <v>283</v>
      </c>
      <c r="C101" s="168" t="s">
        <v>284</v>
      </c>
      <c r="D101" s="94" t="s">
        <v>285</v>
      </c>
      <c r="E101" s="169">
        <v>66327.8</v>
      </c>
      <c r="F101" s="98">
        <f t="shared" si="12"/>
        <v>44327.8</v>
      </c>
      <c r="G101" s="183">
        <f t="shared" si="10"/>
        <v>0.74999999999999989</v>
      </c>
      <c r="H101" s="185">
        <v>28258.97</v>
      </c>
      <c r="I101" s="169">
        <v>4986.88</v>
      </c>
      <c r="J101" s="185">
        <v>0</v>
      </c>
      <c r="K101" s="169">
        <v>0</v>
      </c>
      <c r="L101" s="169">
        <v>0</v>
      </c>
      <c r="M101" s="169">
        <v>11081.95</v>
      </c>
      <c r="N101" s="35"/>
      <c r="O101" s="168" t="s">
        <v>710</v>
      </c>
      <c r="P101" s="168" t="s">
        <v>722</v>
      </c>
      <c r="Q101" s="168"/>
      <c r="R101" s="168" t="s">
        <v>720</v>
      </c>
      <c r="S101" s="163" t="s">
        <v>745</v>
      </c>
      <c r="T101" s="163"/>
      <c r="U101" s="163"/>
      <c r="V101" s="184"/>
      <c r="W101" s="739">
        <f t="shared" si="11"/>
        <v>44327.8</v>
      </c>
    </row>
    <row r="102" spans="1:23" s="13" customFormat="1" ht="30" customHeight="1">
      <c r="A102" s="410" t="s">
        <v>537</v>
      </c>
      <c r="B102" s="381" t="s">
        <v>286</v>
      </c>
      <c r="C102" s="168" t="s">
        <v>287</v>
      </c>
      <c r="D102" s="94" t="s">
        <v>76</v>
      </c>
      <c r="E102" s="169">
        <v>71890</v>
      </c>
      <c r="F102" s="98">
        <f t="shared" si="12"/>
        <v>71890</v>
      </c>
      <c r="G102" s="183">
        <f>(H102+I102+J102+K102+L102)/F102</f>
        <v>0.75</v>
      </c>
      <c r="H102" s="185">
        <v>40635.82</v>
      </c>
      <c r="I102" s="169">
        <v>0</v>
      </c>
      <c r="J102" s="185">
        <v>13281.68</v>
      </c>
      <c r="K102" s="169">
        <v>0</v>
      </c>
      <c r="L102" s="169">
        <v>0</v>
      </c>
      <c r="M102" s="169">
        <v>17972.5</v>
      </c>
      <c r="N102" s="35"/>
      <c r="O102" s="168" t="s">
        <v>883</v>
      </c>
      <c r="P102" s="168" t="s">
        <v>879</v>
      </c>
      <c r="Q102" s="168"/>
      <c r="R102" s="168" t="s">
        <v>795</v>
      </c>
      <c r="S102" s="163" t="s">
        <v>837</v>
      </c>
      <c r="T102" s="163"/>
      <c r="U102" s="163"/>
      <c r="V102" s="184"/>
      <c r="W102" s="739">
        <f t="shared" si="11"/>
        <v>71890</v>
      </c>
    </row>
    <row r="103" spans="1:23" s="13" customFormat="1" ht="30" customHeight="1">
      <c r="A103" s="410" t="s">
        <v>537</v>
      </c>
      <c r="B103" s="381" t="s">
        <v>288</v>
      </c>
      <c r="C103" s="168" t="s">
        <v>289</v>
      </c>
      <c r="D103" s="94" t="s">
        <v>76</v>
      </c>
      <c r="E103" s="169">
        <v>94000</v>
      </c>
      <c r="F103" s="98">
        <f t="shared" si="12"/>
        <v>94000</v>
      </c>
      <c r="G103" s="183">
        <f>(H103+I103+J103+K103+L103)/F103</f>
        <v>0.75</v>
      </c>
      <c r="H103" s="185">
        <v>53133.5</v>
      </c>
      <c r="I103" s="169">
        <v>0</v>
      </c>
      <c r="J103" s="185">
        <v>17366.5</v>
      </c>
      <c r="K103" s="169">
        <v>0</v>
      </c>
      <c r="L103" s="169">
        <v>0</v>
      </c>
      <c r="M103" s="169">
        <v>23500</v>
      </c>
      <c r="N103" s="35"/>
      <c r="O103" s="168" t="s">
        <v>883</v>
      </c>
      <c r="P103" s="168" t="s">
        <v>879</v>
      </c>
      <c r="Q103" s="168"/>
      <c r="R103" s="168" t="s">
        <v>795</v>
      </c>
      <c r="S103" s="163" t="s">
        <v>838</v>
      </c>
      <c r="T103" s="163"/>
      <c r="U103" s="163"/>
      <c r="V103" s="184"/>
      <c r="W103" s="739">
        <f t="shared" si="11"/>
        <v>94000</v>
      </c>
    </row>
    <row r="104" spans="1:23" s="13" customFormat="1" ht="30" customHeight="1">
      <c r="A104" s="410" t="s">
        <v>537</v>
      </c>
      <c r="B104" s="381" t="s">
        <v>290</v>
      </c>
      <c r="C104" s="168" t="s">
        <v>291</v>
      </c>
      <c r="D104" s="94" t="s">
        <v>292</v>
      </c>
      <c r="E104" s="169">
        <v>118362.6</v>
      </c>
      <c r="F104" s="98">
        <f t="shared" si="12"/>
        <v>109015.1</v>
      </c>
      <c r="G104" s="183">
        <f>(H104+I104+J104+K104+L104)/F104</f>
        <v>0.75000004586520586</v>
      </c>
      <c r="H104" s="185">
        <v>69497.13</v>
      </c>
      <c r="I104" s="169">
        <v>12264.2</v>
      </c>
      <c r="J104" s="185">
        <v>0</v>
      </c>
      <c r="K104" s="169">
        <v>0</v>
      </c>
      <c r="L104" s="169">
        <v>0</v>
      </c>
      <c r="M104" s="169">
        <v>27253.77</v>
      </c>
      <c r="N104" s="35"/>
      <c r="O104" s="168" t="s">
        <v>711</v>
      </c>
      <c r="P104" s="168" t="s">
        <v>726</v>
      </c>
      <c r="Q104" s="168"/>
      <c r="R104" s="168" t="s">
        <v>729</v>
      </c>
      <c r="S104" s="163" t="s">
        <v>746</v>
      </c>
      <c r="T104" s="163"/>
      <c r="U104" s="163"/>
      <c r="V104" s="184"/>
      <c r="W104" s="739">
        <f t="shared" si="11"/>
        <v>109015.1</v>
      </c>
    </row>
    <row r="105" spans="1:23" s="13" customFormat="1" ht="30" customHeight="1">
      <c r="A105" s="410" t="s">
        <v>537</v>
      </c>
      <c r="B105" s="381" t="s">
        <v>293</v>
      </c>
      <c r="C105" s="168" t="s">
        <v>294</v>
      </c>
      <c r="D105" s="94" t="s">
        <v>49</v>
      </c>
      <c r="E105" s="169">
        <v>11952.38</v>
      </c>
      <c r="F105" s="98">
        <f t="shared" si="12"/>
        <v>11952.380000000001</v>
      </c>
      <c r="G105" s="183">
        <f t="shared" ref="G105:G123" si="13">(H105+I105+J105+K105+L105)/F105</f>
        <v>0.84999974900396402</v>
      </c>
      <c r="H105" s="185">
        <v>8635.59</v>
      </c>
      <c r="I105" s="169">
        <v>1523.93</v>
      </c>
      <c r="J105" s="185">
        <v>0</v>
      </c>
      <c r="K105" s="169">
        <v>0</v>
      </c>
      <c r="L105" s="169">
        <v>0</v>
      </c>
      <c r="M105" s="169">
        <v>1792.86</v>
      </c>
      <c r="N105" s="35"/>
      <c r="O105" s="168" t="s">
        <v>711</v>
      </c>
      <c r="P105" s="168" t="s">
        <v>726</v>
      </c>
      <c r="Q105" s="168"/>
      <c r="R105" s="168" t="s">
        <v>729</v>
      </c>
      <c r="S105" s="163" t="s">
        <v>747</v>
      </c>
      <c r="T105" s="163"/>
      <c r="U105" s="163"/>
      <c r="V105" s="184"/>
      <c r="W105" s="739">
        <f t="shared" si="11"/>
        <v>11952.380000000001</v>
      </c>
    </row>
    <row r="106" spans="1:23" s="13" customFormat="1" ht="30" customHeight="1">
      <c r="A106" s="410" t="s">
        <v>537</v>
      </c>
      <c r="B106" s="381" t="s">
        <v>295</v>
      </c>
      <c r="C106" s="168" t="s">
        <v>296</v>
      </c>
      <c r="D106" s="94" t="s">
        <v>297</v>
      </c>
      <c r="E106" s="169">
        <v>6923.38</v>
      </c>
      <c r="F106" s="98">
        <f t="shared" si="12"/>
        <v>6923.38</v>
      </c>
      <c r="G106" s="183">
        <f t="shared" si="13"/>
        <v>0.75000072219060632</v>
      </c>
      <c r="H106" s="185">
        <v>4413.6499999999996</v>
      </c>
      <c r="I106" s="169">
        <v>778.89</v>
      </c>
      <c r="J106" s="185">
        <v>0</v>
      </c>
      <c r="K106" s="169">
        <v>0</v>
      </c>
      <c r="L106" s="169">
        <v>0</v>
      </c>
      <c r="M106" s="169">
        <v>1730.84</v>
      </c>
      <c r="N106" s="35"/>
      <c r="O106" s="168" t="s">
        <v>711</v>
      </c>
      <c r="P106" s="168" t="s">
        <v>726</v>
      </c>
      <c r="Q106" s="168"/>
      <c r="R106" s="168" t="s">
        <v>729</v>
      </c>
      <c r="S106" s="163" t="s">
        <v>748</v>
      </c>
      <c r="T106" s="163"/>
      <c r="U106" s="163"/>
      <c r="V106" s="184"/>
      <c r="W106" s="739">
        <f t="shared" si="11"/>
        <v>6923.38</v>
      </c>
    </row>
    <row r="107" spans="1:23" s="13" customFormat="1" ht="30" customHeight="1">
      <c r="A107" s="410" t="s">
        <v>537</v>
      </c>
      <c r="B107" s="381" t="s">
        <v>298</v>
      </c>
      <c r="C107" s="168" t="s">
        <v>299</v>
      </c>
      <c r="D107" s="94" t="s">
        <v>300</v>
      </c>
      <c r="E107" s="169">
        <v>3315.34</v>
      </c>
      <c r="F107" s="98">
        <f t="shared" si="12"/>
        <v>1386</v>
      </c>
      <c r="G107" s="183">
        <f t="shared" si="13"/>
        <v>0.65</v>
      </c>
      <c r="H107" s="185">
        <v>765.76</v>
      </c>
      <c r="I107" s="169">
        <v>135.13999999999999</v>
      </c>
      <c r="J107" s="185">
        <v>0</v>
      </c>
      <c r="K107" s="169">
        <v>0</v>
      </c>
      <c r="L107" s="169">
        <v>0</v>
      </c>
      <c r="M107" s="169">
        <v>485.1</v>
      </c>
      <c r="N107" s="35"/>
      <c r="O107" s="168" t="s">
        <v>711</v>
      </c>
      <c r="P107" s="168" t="s">
        <v>726</v>
      </c>
      <c r="Q107" s="168"/>
      <c r="R107" s="168" t="s">
        <v>729</v>
      </c>
      <c r="S107" s="163" t="s">
        <v>749</v>
      </c>
      <c r="T107" s="163"/>
      <c r="U107" s="163"/>
      <c r="V107" s="184"/>
      <c r="W107" s="739">
        <f t="shared" si="11"/>
        <v>1386</v>
      </c>
    </row>
    <row r="108" spans="1:23" s="13" customFormat="1" ht="30" customHeight="1">
      <c r="A108" s="410" t="s">
        <v>537</v>
      </c>
      <c r="B108" s="381" t="s">
        <v>301</v>
      </c>
      <c r="C108" s="168" t="s">
        <v>302</v>
      </c>
      <c r="D108" s="94" t="s">
        <v>303</v>
      </c>
      <c r="E108" s="169">
        <v>7689</v>
      </c>
      <c r="F108" s="98">
        <f t="shared" si="12"/>
        <v>2640</v>
      </c>
      <c r="G108" s="183">
        <f t="shared" si="13"/>
        <v>0.65</v>
      </c>
      <c r="H108" s="185">
        <v>1458.6</v>
      </c>
      <c r="I108" s="169">
        <v>257.39999999999998</v>
      </c>
      <c r="J108" s="185">
        <v>0</v>
      </c>
      <c r="K108" s="169">
        <v>0</v>
      </c>
      <c r="L108" s="169">
        <v>0</v>
      </c>
      <c r="M108" s="169">
        <v>924</v>
      </c>
      <c r="N108" s="35"/>
      <c r="O108" s="168" t="s">
        <v>711</v>
      </c>
      <c r="P108" s="168" t="s">
        <v>726</v>
      </c>
      <c r="Q108" s="168"/>
      <c r="R108" s="168" t="s">
        <v>729</v>
      </c>
      <c r="S108" s="163" t="s">
        <v>750</v>
      </c>
      <c r="T108" s="163"/>
      <c r="U108" s="163"/>
      <c r="V108" s="184"/>
      <c r="W108" s="739">
        <f t="shared" si="11"/>
        <v>2640</v>
      </c>
    </row>
    <row r="109" spans="1:23" s="13" customFormat="1" ht="30" customHeight="1">
      <c r="A109" s="410" t="s">
        <v>537</v>
      </c>
      <c r="B109" s="381" t="s">
        <v>304</v>
      </c>
      <c r="C109" s="168" t="s">
        <v>305</v>
      </c>
      <c r="D109" s="94" t="s">
        <v>306</v>
      </c>
      <c r="E109" s="169">
        <v>70989.8</v>
      </c>
      <c r="F109" s="98">
        <f t="shared" si="12"/>
        <v>9059.1</v>
      </c>
      <c r="G109" s="183">
        <f t="shared" si="13"/>
        <v>0.75000055193120729</v>
      </c>
      <c r="H109" s="185">
        <v>5775.18</v>
      </c>
      <c r="I109" s="169">
        <v>1019.15</v>
      </c>
      <c r="J109" s="185">
        <v>0</v>
      </c>
      <c r="K109" s="169">
        <v>0</v>
      </c>
      <c r="L109" s="169">
        <v>0</v>
      </c>
      <c r="M109" s="169">
        <v>2264.77</v>
      </c>
      <c r="N109" s="35"/>
      <c r="O109" s="168" t="s">
        <v>711</v>
      </c>
      <c r="P109" s="168" t="s">
        <v>726</v>
      </c>
      <c r="Q109" s="168"/>
      <c r="R109" s="168" t="s">
        <v>729</v>
      </c>
      <c r="S109" s="163" t="s">
        <v>751</v>
      </c>
      <c r="T109" s="163"/>
      <c r="U109" s="163"/>
      <c r="V109" s="184"/>
      <c r="W109" s="739">
        <f t="shared" si="11"/>
        <v>9059.1</v>
      </c>
    </row>
    <row r="110" spans="1:23" s="13" customFormat="1" ht="30" customHeight="1">
      <c r="A110" s="410" t="s">
        <v>537</v>
      </c>
      <c r="B110" s="381" t="s">
        <v>307</v>
      </c>
      <c r="C110" s="168" t="s">
        <v>308</v>
      </c>
      <c r="D110" s="94" t="s">
        <v>309</v>
      </c>
      <c r="E110" s="169">
        <v>32413.599999999999</v>
      </c>
      <c r="F110" s="98">
        <f t="shared" si="12"/>
        <v>32413.599999999999</v>
      </c>
      <c r="G110" s="183">
        <f t="shared" si="13"/>
        <v>0.50000000000000011</v>
      </c>
      <c r="H110" s="185">
        <v>13775.78</v>
      </c>
      <c r="I110" s="169">
        <v>2431.02</v>
      </c>
      <c r="J110" s="185">
        <v>0</v>
      </c>
      <c r="K110" s="169">
        <v>0</v>
      </c>
      <c r="L110" s="169">
        <v>0</v>
      </c>
      <c r="M110" s="169">
        <v>16206.8</v>
      </c>
      <c r="N110" s="35"/>
      <c r="O110" s="168" t="s">
        <v>711</v>
      </c>
      <c r="P110" s="168" t="s">
        <v>726</v>
      </c>
      <c r="Q110" s="168"/>
      <c r="R110" s="168" t="s">
        <v>729</v>
      </c>
      <c r="S110" s="163" t="s">
        <v>752</v>
      </c>
      <c r="T110" s="163"/>
      <c r="U110" s="163"/>
      <c r="V110" s="184"/>
      <c r="W110" s="739">
        <f t="shared" si="11"/>
        <v>32413.599999999999</v>
      </c>
    </row>
    <row r="111" spans="1:23" s="13" customFormat="1" ht="30" customHeight="1">
      <c r="A111" s="410" t="s">
        <v>537</v>
      </c>
      <c r="B111" s="381" t="s">
        <v>313</v>
      </c>
      <c r="C111" s="168" t="s">
        <v>217</v>
      </c>
      <c r="D111" s="94" t="s">
        <v>218</v>
      </c>
      <c r="E111" s="169">
        <v>10768</v>
      </c>
      <c r="F111" s="98">
        <f t="shared" si="12"/>
        <v>6600</v>
      </c>
      <c r="G111" s="183">
        <f t="shared" si="13"/>
        <v>0.65</v>
      </c>
      <c r="H111" s="185">
        <v>3646.5</v>
      </c>
      <c r="I111" s="169">
        <v>643.5</v>
      </c>
      <c r="J111" s="185">
        <v>0</v>
      </c>
      <c r="K111" s="169">
        <v>0</v>
      </c>
      <c r="L111" s="169">
        <v>0</v>
      </c>
      <c r="M111" s="169">
        <v>2310</v>
      </c>
      <c r="N111" s="35"/>
      <c r="O111" s="168" t="s">
        <v>712</v>
      </c>
      <c r="P111" s="168" t="s">
        <v>729</v>
      </c>
      <c r="Q111" s="168"/>
      <c r="R111" s="187" t="s">
        <v>730</v>
      </c>
      <c r="S111" s="163" t="s">
        <v>753</v>
      </c>
      <c r="T111" s="163"/>
      <c r="U111" s="163"/>
      <c r="V111" s="184"/>
      <c r="W111" s="739">
        <f t="shared" si="11"/>
        <v>6600</v>
      </c>
    </row>
    <row r="112" spans="1:23" s="25" customFormat="1" ht="45" customHeight="1">
      <c r="A112" s="433" t="s">
        <v>537</v>
      </c>
      <c r="B112" s="381" t="s">
        <v>314</v>
      </c>
      <c r="C112" s="168" t="s">
        <v>315</v>
      </c>
      <c r="D112" s="94" t="s">
        <v>316</v>
      </c>
      <c r="E112" s="169">
        <v>56962.720000000001</v>
      </c>
      <c r="F112" s="169">
        <f>SUM(H112:M112)</f>
        <v>42922.720000000001</v>
      </c>
      <c r="G112" s="183">
        <f t="shared" si="13"/>
        <v>0.71540293811762168</v>
      </c>
      <c r="H112" s="185">
        <v>26100.98</v>
      </c>
      <c r="I112" s="169">
        <v>4606.0600000000004</v>
      </c>
      <c r="J112" s="185">
        <v>0</v>
      </c>
      <c r="K112" s="169">
        <v>0</v>
      </c>
      <c r="L112" s="169">
        <v>0</v>
      </c>
      <c r="M112" s="169">
        <v>12215.68</v>
      </c>
      <c r="N112" s="35"/>
      <c r="O112" s="196">
        <v>43417</v>
      </c>
      <c r="P112" s="196">
        <v>43426</v>
      </c>
      <c r="Q112" s="168"/>
      <c r="R112" s="700" t="s">
        <v>1718</v>
      </c>
      <c r="S112" s="197" t="s">
        <v>1798</v>
      </c>
      <c r="T112" s="197"/>
      <c r="U112" s="197" t="s">
        <v>1790</v>
      </c>
      <c r="V112" s="94"/>
      <c r="W112" s="739">
        <f t="shared" si="11"/>
        <v>42922.720000000001</v>
      </c>
    </row>
    <row r="113" spans="1:23" s="13" customFormat="1" ht="30" customHeight="1">
      <c r="A113" s="410" t="s">
        <v>537</v>
      </c>
      <c r="B113" s="381" t="s">
        <v>319</v>
      </c>
      <c r="C113" s="168" t="s">
        <v>320</v>
      </c>
      <c r="D113" s="94" t="s">
        <v>321</v>
      </c>
      <c r="E113" s="169">
        <v>13783.35</v>
      </c>
      <c r="F113" s="169">
        <f t="shared" ref="F113:F126" si="14">SUM(H113:M113)</f>
        <v>13723.5</v>
      </c>
      <c r="G113" s="183">
        <f t="shared" si="13"/>
        <v>0.5</v>
      </c>
      <c r="H113" s="185">
        <v>5832.48</v>
      </c>
      <c r="I113" s="169">
        <v>1029.27</v>
      </c>
      <c r="J113" s="185">
        <v>0</v>
      </c>
      <c r="K113" s="169">
        <v>0</v>
      </c>
      <c r="L113" s="169">
        <v>0</v>
      </c>
      <c r="M113" s="169">
        <v>6861.75</v>
      </c>
      <c r="N113" s="35"/>
      <c r="O113" s="168" t="s">
        <v>713</v>
      </c>
      <c r="P113" s="168" t="s">
        <v>729</v>
      </c>
      <c r="Q113" s="168"/>
      <c r="R113" s="168" t="s">
        <v>731</v>
      </c>
      <c r="S113" s="163" t="s">
        <v>755</v>
      </c>
      <c r="T113" s="163"/>
      <c r="U113" s="163"/>
      <c r="V113" s="184"/>
      <c r="W113" s="739">
        <f t="shared" si="11"/>
        <v>13723.5</v>
      </c>
    </row>
    <row r="114" spans="1:23" s="13" customFormat="1" ht="30" customHeight="1">
      <c r="A114" s="410" t="s">
        <v>537</v>
      </c>
      <c r="B114" s="381" t="s">
        <v>322</v>
      </c>
      <c r="C114" s="168" t="s">
        <v>323</v>
      </c>
      <c r="D114" s="94" t="s">
        <v>90</v>
      </c>
      <c r="E114" s="169">
        <v>28630</v>
      </c>
      <c r="F114" s="169">
        <f t="shared" si="14"/>
        <v>28630</v>
      </c>
      <c r="G114" s="183">
        <f t="shared" si="13"/>
        <v>0.75</v>
      </c>
      <c r="H114" s="185">
        <v>17818.12</v>
      </c>
      <c r="I114" s="169">
        <v>3144.38</v>
      </c>
      <c r="J114" s="185">
        <v>510</v>
      </c>
      <c r="K114" s="169">
        <v>0</v>
      </c>
      <c r="L114" s="169">
        <v>0</v>
      </c>
      <c r="M114" s="169">
        <v>7157.5</v>
      </c>
      <c r="N114" s="35"/>
      <c r="O114" s="168" t="s">
        <v>713</v>
      </c>
      <c r="P114" s="168" t="s">
        <v>729</v>
      </c>
      <c r="Q114" s="168"/>
      <c r="R114" s="168" t="s">
        <v>731</v>
      </c>
      <c r="S114" s="163" t="s">
        <v>756</v>
      </c>
      <c r="T114" s="163"/>
      <c r="U114" s="163"/>
      <c r="V114" s="184"/>
      <c r="W114" s="739">
        <f t="shared" si="11"/>
        <v>28630</v>
      </c>
    </row>
    <row r="115" spans="1:23" s="13" customFormat="1" ht="30" customHeight="1">
      <c r="A115" s="410" t="s">
        <v>537</v>
      </c>
      <c r="B115" s="381" t="s">
        <v>324</v>
      </c>
      <c r="C115" s="168" t="s">
        <v>325</v>
      </c>
      <c r="D115" s="94" t="s">
        <v>326</v>
      </c>
      <c r="E115" s="169">
        <v>119017</v>
      </c>
      <c r="F115" s="169">
        <f t="shared" si="14"/>
        <v>114317</v>
      </c>
      <c r="G115" s="183">
        <f t="shared" si="13"/>
        <v>0.65</v>
      </c>
      <c r="H115" s="185">
        <v>63160.14</v>
      </c>
      <c r="I115" s="169">
        <v>11145.91</v>
      </c>
      <c r="J115" s="185">
        <v>0</v>
      </c>
      <c r="K115" s="169">
        <v>0</v>
      </c>
      <c r="L115" s="169">
        <v>0</v>
      </c>
      <c r="M115" s="169">
        <v>40010.949999999997</v>
      </c>
      <c r="N115" s="35"/>
      <c r="O115" s="168" t="s">
        <v>713</v>
      </c>
      <c r="P115" s="168" t="s">
        <v>729</v>
      </c>
      <c r="Q115" s="168"/>
      <c r="R115" s="168" t="s">
        <v>731</v>
      </c>
      <c r="S115" s="163" t="s">
        <v>757</v>
      </c>
      <c r="T115" s="163"/>
      <c r="U115" s="163"/>
      <c r="V115" s="184"/>
      <c r="W115" s="739">
        <f t="shared" si="11"/>
        <v>114317</v>
      </c>
    </row>
    <row r="116" spans="1:23" s="13" customFormat="1" ht="30" customHeight="1">
      <c r="A116" s="410" t="s">
        <v>537</v>
      </c>
      <c r="B116" s="381" t="s">
        <v>327</v>
      </c>
      <c r="C116" s="168" t="s">
        <v>328</v>
      </c>
      <c r="D116" s="94" t="s">
        <v>329</v>
      </c>
      <c r="E116" s="169">
        <v>41941.449999999997</v>
      </c>
      <c r="F116" s="169">
        <f t="shared" si="14"/>
        <v>18755.449999999997</v>
      </c>
      <c r="G116" s="183">
        <f t="shared" si="13"/>
        <v>0.50000026658917818</v>
      </c>
      <c r="H116" s="185">
        <v>7971.07</v>
      </c>
      <c r="I116" s="169">
        <v>1406.66</v>
      </c>
      <c r="J116" s="185">
        <v>0</v>
      </c>
      <c r="K116" s="169">
        <v>0</v>
      </c>
      <c r="L116" s="169">
        <v>0</v>
      </c>
      <c r="M116" s="169">
        <v>9377.7199999999993</v>
      </c>
      <c r="N116" s="35"/>
      <c r="O116" s="168" t="s">
        <v>713</v>
      </c>
      <c r="P116" s="168" t="s">
        <v>729</v>
      </c>
      <c r="Q116" s="168"/>
      <c r="R116" s="168" t="s">
        <v>731</v>
      </c>
      <c r="S116" s="163" t="s">
        <v>758</v>
      </c>
      <c r="T116" s="163"/>
      <c r="U116" s="163"/>
      <c r="V116" s="184"/>
      <c r="W116" s="739">
        <f t="shared" si="11"/>
        <v>18755.449999999997</v>
      </c>
    </row>
    <row r="117" spans="1:23" s="13" customFormat="1" ht="30" customHeight="1">
      <c r="A117" s="410" t="s">
        <v>537</v>
      </c>
      <c r="B117" s="381" t="s">
        <v>405</v>
      </c>
      <c r="C117" s="168" t="s">
        <v>330</v>
      </c>
      <c r="D117" s="94" t="s">
        <v>331</v>
      </c>
      <c r="E117" s="169">
        <v>123000</v>
      </c>
      <c r="F117" s="169">
        <f t="shared" si="14"/>
        <v>51390</v>
      </c>
      <c r="G117" s="183">
        <f t="shared" si="13"/>
        <v>0.55925277291301811</v>
      </c>
      <c r="H117" s="185">
        <v>23888.57</v>
      </c>
      <c r="I117" s="169">
        <v>4215.63</v>
      </c>
      <c r="J117" s="185">
        <v>635.79999999999995</v>
      </c>
      <c r="K117" s="169">
        <v>0</v>
      </c>
      <c r="L117" s="169">
        <v>0</v>
      </c>
      <c r="M117" s="169">
        <v>22650</v>
      </c>
      <c r="N117" s="35"/>
      <c r="O117" s="168" t="s">
        <v>714</v>
      </c>
      <c r="P117" s="168" t="s">
        <v>723</v>
      </c>
      <c r="Q117" s="168"/>
      <c r="R117" s="168" t="s">
        <v>732</v>
      </c>
      <c r="S117" s="163" t="s">
        <v>759</v>
      </c>
      <c r="T117" s="163"/>
      <c r="U117" s="163"/>
      <c r="V117" s="184"/>
      <c r="W117" s="739">
        <f t="shared" si="11"/>
        <v>51390</v>
      </c>
    </row>
    <row r="118" spans="1:23" s="13" customFormat="1" ht="30" customHeight="1">
      <c r="A118" s="410" t="s">
        <v>537</v>
      </c>
      <c r="B118" s="381" t="s">
        <v>334</v>
      </c>
      <c r="C118" s="168" t="s">
        <v>332</v>
      </c>
      <c r="D118" s="94" t="s">
        <v>333</v>
      </c>
      <c r="E118" s="169">
        <v>93841.7</v>
      </c>
      <c r="F118" s="169">
        <f t="shared" si="14"/>
        <v>93841.7</v>
      </c>
      <c r="G118" s="183">
        <f t="shared" si="13"/>
        <v>0.56441326190808561</v>
      </c>
      <c r="H118" s="185">
        <v>45020.67</v>
      </c>
      <c r="I118" s="169">
        <v>7944.83</v>
      </c>
      <c r="J118" s="185">
        <v>0</v>
      </c>
      <c r="K118" s="169">
        <v>0</v>
      </c>
      <c r="L118" s="169">
        <v>0</v>
      </c>
      <c r="M118" s="169">
        <v>40876.199999999997</v>
      </c>
      <c r="N118" s="35"/>
      <c r="O118" s="168" t="s">
        <v>714</v>
      </c>
      <c r="P118" s="168" t="s">
        <v>723</v>
      </c>
      <c r="Q118" s="168"/>
      <c r="R118" s="168" t="s">
        <v>733</v>
      </c>
      <c r="S118" s="163" t="s">
        <v>760</v>
      </c>
      <c r="T118" s="163"/>
      <c r="U118" s="163"/>
      <c r="V118" s="184"/>
      <c r="W118" s="739">
        <f t="shared" si="11"/>
        <v>93841.7</v>
      </c>
    </row>
    <row r="119" spans="1:23" s="13" customFormat="1" ht="30" customHeight="1">
      <c r="A119" s="410" t="s">
        <v>537</v>
      </c>
      <c r="B119" s="381" t="s">
        <v>133</v>
      </c>
      <c r="C119" s="168" t="s">
        <v>335</v>
      </c>
      <c r="D119" s="94" t="s">
        <v>282</v>
      </c>
      <c r="E119" s="169">
        <v>28819.35</v>
      </c>
      <c r="F119" s="169">
        <f t="shared" si="14"/>
        <v>28819.35</v>
      </c>
      <c r="G119" s="183">
        <f t="shared" si="13"/>
        <v>0.50000017349454451</v>
      </c>
      <c r="H119" s="185">
        <v>12248.22</v>
      </c>
      <c r="I119" s="169">
        <v>2161.46</v>
      </c>
      <c r="J119" s="185">
        <v>0</v>
      </c>
      <c r="K119" s="169">
        <v>0</v>
      </c>
      <c r="L119" s="169">
        <v>0</v>
      </c>
      <c r="M119" s="169">
        <v>14409.67</v>
      </c>
      <c r="N119" s="35"/>
      <c r="O119" s="168" t="s">
        <v>714</v>
      </c>
      <c r="P119" s="168" t="s">
        <v>723</v>
      </c>
      <c r="Q119" s="168"/>
      <c r="R119" s="168" t="s">
        <v>733</v>
      </c>
      <c r="S119" s="163" t="s">
        <v>761</v>
      </c>
      <c r="T119" s="163"/>
      <c r="U119" s="163"/>
      <c r="V119" s="184"/>
      <c r="W119" s="739">
        <f t="shared" si="11"/>
        <v>28819.35</v>
      </c>
    </row>
    <row r="120" spans="1:23" s="13" customFormat="1" ht="30" customHeight="1">
      <c r="A120" s="410" t="s">
        <v>537</v>
      </c>
      <c r="B120" s="381" t="s">
        <v>336</v>
      </c>
      <c r="C120" s="168" t="s">
        <v>337</v>
      </c>
      <c r="D120" s="94" t="s">
        <v>282</v>
      </c>
      <c r="E120" s="169">
        <v>20871</v>
      </c>
      <c r="F120" s="169">
        <f t="shared" si="14"/>
        <v>19805</v>
      </c>
      <c r="G120" s="183">
        <f t="shared" si="13"/>
        <v>0.65</v>
      </c>
      <c r="H120" s="185">
        <v>10942.26</v>
      </c>
      <c r="I120" s="169">
        <v>1930.99</v>
      </c>
      <c r="J120" s="185">
        <v>0</v>
      </c>
      <c r="K120" s="169">
        <v>0</v>
      </c>
      <c r="L120" s="169">
        <v>0</v>
      </c>
      <c r="M120" s="169">
        <v>6931.75</v>
      </c>
      <c r="N120" s="35"/>
      <c r="O120" s="168" t="s">
        <v>714</v>
      </c>
      <c r="P120" s="168" t="s">
        <v>723</v>
      </c>
      <c r="Q120" s="168"/>
      <c r="R120" s="168" t="s">
        <v>733</v>
      </c>
      <c r="S120" s="163" t="s">
        <v>762</v>
      </c>
      <c r="T120" s="163"/>
      <c r="U120" s="163"/>
      <c r="V120" s="184"/>
      <c r="W120" s="739">
        <f t="shared" si="11"/>
        <v>19805</v>
      </c>
    </row>
    <row r="121" spans="1:23" s="13" customFormat="1" ht="30" customHeight="1">
      <c r="A121" s="410" t="s">
        <v>537</v>
      </c>
      <c r="B121" s="673" t="s">
        <v>338</v>
      </c>
      <c r="C121" s="689" t="s">
        <v>339</v>
      </c>
      <c r="D121" s="690" t="s">
        <v>235</v>
      </c>
      <c r="E121" s="169">
        <v>64742.1</v>
      </c>
      <c r="F121" s="169">
        <f t="shared" si="14"/>
        <v>39732.800000000003</v>
      </c>
      <c r="G121" s="183">
        <f t="shared" si="13"/>
        <v>0.49999999999999989</v>
      </c>
      <c r="H121" s="185">
        <v>16886.439999999999</v>
      </c>
      <c r="I121" s="169">
        <v>2979.96</v>
      </c>
      <c r="J121" s="185">
        <v>0</v>
      </c>
      <c r="K121" s="169">
        <v>0</v>
      </c>
      <c r="L121" s="169">
        <v>0</v>
      </c>
      <c r="M121" s="169">
        <v>19866.400000000001</v>
      </c>
      <c r="N121" s="35"/>
      <c r="O121" s="168" t="s">
        <v>714</v>
      </c>
      <c r="P121" s="168" t="s">
        <v>723</v>
      </c>
      <c r="Q121" s="168"/>
      <c r="R121" s="168" t="s">
        <v>733</v>
      </c>
      <c r="S121" s="163" t="s">
        <v>763</v>
      </c>
      <c r="T121" s="163"/>
      <c r="U121" s="163"/>
      <c r="V121" s="184"/>
      <c r="W121" s="739">
        <f t="shared" si="11"/>
        <v>39732.800000000003</v>
      </c>
    </row>
    <row r="122" spans="1:23" s="13" customFormat="1" ht="30" customHeight="1">
      <c r="A122" s="410" t="s">
        <v>537</v>
      </c>
      <c r="B122" s="381" t="s">
        <v>340</v>
      </c>
      <c r="C122" s="168" t="s">
        <v>341</v>
      </c>
      <c r="D122" s="94" t="s">
        <v>149</v>
      </c>
      <c r="E122" s="169">
        <v>20324.849999999999</v>
      </c>
      <c r="F122" s="169">
        <f t="shared" si="14"/>
        <v>19670.349999999999</v>
      </c>
      <c r="G122" s="183">
        <f t="shared" si="13"/>
        <v>0.50000025418968153</v>
      </c>
      <c r="H122" s="185">
        <v>8359.9</v>
      </c>
      <c r="I122" s="169">
        <v>1475.28</v>
      </c>
      <c r="J122" s="185">
        <v>0</v>
      </c>
      <c r="K122" s="169">
        <v>0</v>
      </c>
      <c r="L122" s="169">
        <v>0</v>
      </c>
      <c r="M122" s="169">
        <v>9835.17</v>
      </c>
      <c r="N122" s="35"/>
      <c r="O122" s="168" t="s">
        <v>714</v>
      </c>
      <c r="P122" s="168" t="s">
        <v>723</v>
      </c>
      <c r="Q122" s="168"/>
      <c r="R122" s="168" t="s">
        <v>733</v>
      </c>
      <c r="S122" s="163" t="s">
        <v>764</v>
      </c>
      <c r="T122" s="163"/>
      <c r="U122" s="163"/>
      <c r="V122" s="184"/>
      <c r="W122" s="739">
        <f t="shared" si="11"/>
        <v>19670.349999999999</v>
      </c>
    </row>
    <row r="123" spans="1:23" s="13" customFormat="1" ht="30" customHeight="1">
      <c r="A123" s="410" t="s">
        <v>537</v>
      </c>
      <c r="B123" s="381" t="s">
        <v>344</v>
      </c>
      <c r="C123" s="168" t="s">
        <v>342</v>
      </c>
      <c r="D123" s="94" t="s">
        <v>343</v>
      </c>
      <c r="E123" s="169">
        <v>115991.23</v>
      </c>
      <c r="F123" s="169">
        <f t="shared" si="14"/>
        <v>106405.73000000001</v>
      </c>
      <c r="G123" s="183">
        <f t="shared" si="13"/>
        <v>0.82732029562693665</v>
      </c>
      <c r="H123" s="185">
        <v>72780.06</v>
      </c>
      <c r="I123" s="169">
        <v>12843.54</v>
      </c>
      <c r="J123" s="185">
        <v>2408.02</v>
      </c>
      <c r="K123" s="169">
        <v>0</v>
      </c>
      <c r="L123" s="169">
        <v>0</v>
      </c>
      <c r="M123" s="169">
        <v>18374.11</v>
      </c>
      <c r="N123" s="35"/>
      <c r="O123" s="168" t="s">
        <v>714</v>
      </c>
      <c r="P123" s="168" t="s">
        <v>723</v>
      </c>
      <c r="Q123" s="168"/>
      <c r="R123" s="168" t="s">
        <v>733</v>
      </c>
      <c r="S123" s="163" t="s">
        <v>765</v>
      </c>
      <c r="T123" s="163"/>
      <c r="U123" s="163"/>
      <c r="V123" s="184"/>
      <c r="W123" s="739">
        <f t="shared" si="11"/>
        <v>106405.73000000001</v>
      </c>
    </row>
    <row r="124" spans="1:23" s="13" customFormat="1" ht="30" customHeight="1">
      <c r="A124" s="410" t="s">
        <v>537</v>
      </c>
      <c r="B124" s="381" t="s">
        <v>368</v>
      </c>
      <c r="C124" s="168" t="s">
        <v>369</v>
      </c>
      <c r="D124" s="94" t="s">
        <v>318</v>
      </c>
      <c r="E124" s="169">
        <v>276410.34999999998</v>
      </c>
      <c r="F124" s="169">
        <f t="shared" si="14"/>
        <v>153000.75</v>
      </c>
      <c r="G124" s="183">
        <v>0.57434607346696021</v>
      </c>
      <c r="H124" s="185">
        <v>74694.070000000007</v>
      </c>
      <c r="I124" s="169">
        <v>13181.31</v>
      </c>
      <c r="J124" s="185">
        <v>0</v>
      </c>
      <c r="K124" s="169">
        <v>0</v>
      </c>
      <c r="L124" s="169">
        <v>0</v>
      </c>
      <c r="M124" s="169">
        <v>65125.37</v>
      </c>
      <c r="N124" s="35"/>
      <c r="O124" s="168" t="s">
        <v>715</v>
      </c>
      <c r="P124" s="168" t="s">
        <v>724</v>
      </c>
      <c r="Q124" s="193">
        <v>42831</v>
      </c>
      <c r="R124" s="168" t="s">
        <v>734</v>
      </c>
      <c r="S124" s="163" t="s">
        <v>766</v>
      </c>
      <c r="T124" s="163"/>
      <c r="U124" s="163"/>
      <c r="V124" s="184"/>
      <c r="W124" s="739">
        <f t="shared" si="11"/>
        <v>153000.75</v>
      </c>
    </row>
    <row r="125" spans="1:23" s="13" customFormat="1" ht="30" customHeight="1">
      <c r="A125" s="410" t="s">
        <v>537</v>
      </c>
      <c r="B125" s="381" t="s">
        <v>370</v>
      </c>
      <c r="C125" s="168" t="s">
        <v>371</v>
      </c>
      <c r="D125" s="94" t="s">
        <v>372</v>
      </c>
      <c r="E125" s="169">
        <v>183306.07</v>
      </c>
      <c r="F125" s="169">
        <f t="shared" si="14"/>
        <v>181738.35</v>
      </c>
      <c r="G125" s="183">
        <v>0.50000002751207995</v>
      </c>
      <c r="H125" s="185">
        <v>77238.8</v>
      </c>
      <c r="I125" s="169">
        <v>13630.38</v>
      </c>
      <c r="J125" s="185">
        <v>0</v>
      </c>
      <c r="K125" s="169">
        <v>0</v>
      </c>
      <c r="L125" s="169">
        <v>0</v>
      </c>
      <c r="M125" s="169">
        <v>90869.17</v>
      </c>
      <c r="N125" s="35"/>
      <c r="O125" s="168" t="s">
        <v>715</v>
      </c>
      <c r="P125" s="168" t="s">
        <v>724</v>
      </c>
      <c r="Q125" s="193">
        <v>42831</v>
      </c>
      <c r="R125" s="168" t="s">
        <v>734</v>
      </c>
      <c r="S125" s="163" t="s">
        <v>767</v>
      </c>
      <c r="T125" s="163"/>
      <c r="U125" s="163"/>
      <c r="V125" s="184"/>
      <c r="W125" s="739">
        <f t="shared" si="11"/>
        <v>181738.35</v>
      </c>
    </row>
    <row r="126" spans="1:23" s="13" customFormat="1" ht="30" customHeight="1">
      <c r="A126" s="410" t="s">
        <v>537</v>
      </c>
      <c r="B126" s="381" t="s">
        <v>373</v>
      </c>
      <c r="C126" s="168" t="s">
        <v>374</v>
      </c>
      <c r="D126" s="94" t="s">
        <v>375</v>
      </c>
      <c r="E126" s="169">
        <v>170822.87</v>
      </c>
      <c r="F126" s="169">
        <f t="shared" si="14"/>
        <v>42819.96</v>
      </c>
      <c r="G126" s="183">
        <v>0.75</v>
      </c>
      <c r="H126" s="185">
        <v>24929.25</v>
      </c>
      <c r="I126" s="169">
        <v>4399.28</v>
      </c>
      <c r="J126" s="185">
        <v>2786.44</v>
      </c>
      <c r="K126" s="169">
        <v>0</v>
      </c>
      <c r="L126" s="169">
        <v>0</v>
      </c>
      <c r="M126" s="169">
        <v>10704.99</v>
      </c>
      <c r="N126" s="35"/>
      <c r="O126" s="168" t="s">
        <v>715</v>
      </c>
      <c r="P126" s="168" t="s">
        <v>724</v>
      </c>
      <c r="Q126" s="193">
        <v>42831</v>
      </c>
      <c r="R126" s="168" t="s">
        <v>734</v>
      </c>
      <c r="S126" s="163" t="s">
        <v>768</v>
      </c>
      <c r="T126" s="163"/>
      <c r="U126" s="163"/>
      <c r="V126" s="184"/>
      <c r="W126" s="739">
        <f t="shared" si="11"/>
        <v>42819.96</v>
      </c>
    </row>
    <row r="127" spans="1:23" s="13" customFormat="1" ht="45" customHeight="1">
      <c r="A127" s="410" t="s">
        <v>537</v>
      </c>
      <c r="B127" s="381" t="s">
        <v>376</v>
      </c>
      <c r="C127" s="168" t="s">
        <v>377</v>
      </c>
      <c r="D127" s="94" t="s">
        <v>378</v>
      </c>
      <c r="E127" s="169">
        <v>202221.44</v>
      </c>
      <c r="F127" s="188">
        <f>SUM(H127:M127)</f>
        <v>201345.35</v>
      </c>
      <c r="G127" s="183">
        <v>0.49999505824197077</v>
      </c>
      <c r="H127" s="185">
        <v>85570.92</v>
      </c>
      <c r="I127" s="169">
        <v>15100.76</v>
      </c>
      <c r="J127" s="185">
        <v>0</v>
      </c>
      <c r="K127" s="169">
        <v>0</v>
      </c>
      <c r="L127" s="169">
        <v>0</v>
      </c>
      <c r="M127" s="188">
        <v>100673.67000000001</v>
      </c>
      <c r="N127" s="35"/>
      <c r="O127" s="168" t="s">
        <v>716</v>
      </c>
      <c r="P127" s="168" t="s">
        <v>725</v>
      </c>
      <c r="Q127" s="193">
        <v>42831</v>
      </c>
      <c r="R127" s="168" t="s">
        <v>734</v>
      </c>
      <c r="S127" s="163" t="s">
        <v>769</v>
      </c>
      <c r="T127" s="163"/>
      <c r="U127" s="163"/>
      <c r="V127" s="184"/>
      <c r="W127" s="739">
        <f t="shared" si="11"/>
        <v>201345.35</v>
      </c>
    </row>
    <row r="128" spans="1:23" s="13" customFormat="1" ht="30" customHeight="1">
      <c r="A128" s="410" t="s">
        <v>537</v>
      </c>
      <c r="B128" s="381" t="s">
        <v>379</v>
      </c>
      <c r="C128" s="168" t="s">
        <v>380</v>
      </c>
      <c r="D128" s="94" t="s">
        <v>381</v>
      </c>
      <c r="E128" s="169">
        <v>278406.3</v>
      </c>
      <c r="F128" s="98">
        <f>SUM(H128:M128)</f>
        <v>274148.71999999997</v>
      </c>
      <c r="G128" s="183">
        <v>0.84999999270468973</v>
      </c>
      <c r="H128" s="185">
        <v>186727.98</v>
      </c>
      <c r="I128" s="169">
        <v>32952</v>
      </c>
      <c r="J128" s="185">
        <v>13346.43</v>
      </c>
      <c r="K128" s="169">
        <v>0</v>
      </c>
      <c r="L128" s="169">
        <v>0</v>
      </c>
      <c r="M128" s="169">
        <v>41122.309999999961</v>
      </c>
      <c r="N128" s="35"/>
      <c r="O128" s="168" t="s">
        <v>716</v>
      </c>
      <c r="P128" s="168" t="s">
        <v>725</v>
      </c>
      <c r="Q128" s="193">
        <v>42831</v>
      </c>
      <c r="R128" s="168" t="s">
        <v>734</v>
      </c>
      <c r="S128" s="163" t="s">
        <v>770</v>
      </c>
      <c r="T128" s="163"/>
      <c r="U128" s="163"/>
      <c r="V128" s="184"/>
      <c r="W128" s="739">
        <f t="shared" si="11"/>
        <v>274148.71999999997</v>
      </c>
    </row>
    <row r="129" spans="1:23" s="13" customFormat="1" ht="30" customHeight="1">
      <c r="A129" s="410" t="s">
        <v>537</v>
      </c>
      <c r="B129" s="381" t="s">
        <v>346</v>
      </c>
      <c r="C129" s="168" t="s">
        <v>347</v>
      </c>
      <c r="D129" s="94" t="s">
        <v>348</v>
      </c>
      <c r="E129" s="169">
        <v>35158.300000000003</v>
      </c>
      <c r="F129" s="169">
        <f>SUM(H129:M129)</f>
        <v>30714.5</v>
      </c>
      <c r="G129" s="183">
        <f t="shared" ref="G129:G153" si="15">(H129+I129+J129+K129+L129)/F129</f>
        <v>0.5</v>
      </c>
      <c r="H129" s="185">
        <v>13053.66</v>
      </c>
      <c r="I129" s="169">
        <v>0</v>
      </c>
      <c r="J129" s="185">
        <v>2303.59</v>
      </c>
      <c r="K129" s="169">
        <v>0</v>
      </c>
      <c r="L129" s="169">
        <v>0</v>
      </c>
      <c r="M129" s="169">
        <v>15357.25</v>
      </c>
      <c r="N129" s="35"/>
      <c r="O129" s="168" t="s">
        <v>721</v>
      </c>
      <c r="P129" s="168" t="s">
        <v>728</v>
      </c>
      <c r="Q129" s="168"/>
      <c r="R129" s="168" t="s">
        <v>735</v>
      </c>
      <c r="S129" s="168" t="s">
        <v>839</v>
      </c>
      <c r="T129" s="163"/>
      <c r="U129" s="163"/>
      <c r="V129" s="184"/>
      <c r="W129" s="739">
        <f t="shared" si="11"/>
        <v>30714.5</v>
      </c>
    </row>
    <row r="130" spans="1:23" s="13" customFormat="1" ht="30" customHeight="1">
      <c r="A130" s="410" t="s">
        <v>537</v>
      </c>
      <c r="B130" s="381" t="s">
        <v>349</v>
      </c>
      <c r="C130" s="168" t="s">
        <v>350</v>
      </c>
      <c r="D130" s="94" t="s">
        <v>348</v>
      </c>
      <c r="E130" s="169">
        <v>80743.100000000006</v>
      </c>
      <c r="F130" s="169">
        <f t="shared" ref="F130:F193" si="16">SUM(H130:M130)</f>
        <v>80743.099999999991</v>
      </c>
      <c r="G130" s="183">
        <f t="shared" si="15"/>
        <v>0.57558354831558356</v>
      </c>
      <c r="H130" s="185">
        <v>39503.24</v>
      </c>
      <c r="I130" s="169">
        <v>0</v>
      </c>
      <c r="J130" s="185">
        <v>6971.16</v>
      </c>
      <c r="K130" s="169">
        <v>0</v>
      </c>
      <c r="L130" s="169">
        <v>0</v>
      </c>
      <c r="M130" s="169">
        <v>34268.699999999997</v>
      </c>
      <c r="N130" s="35"/>
      <c r="O130" s="168" t="s">
        <v>721</v>
      </c>
      <c r="P130" s="168" t="s">
        <v>728</v>
      </c>
      <c r="Q130" s="168"/>
      <c r="R130" s="168" t="s">
        <v>382</v>
      </c>
      <c r="S130" s="168" t="s">
        <v>840</v>
      </c>
      <c r="T130" s="163"/>
      <c r="U130" s="163"/>
      <c r="V130" s="184"/>
      <c r="W130" s="739">
        <f t="shared" si="11"/>
        <v>80743.099999999991</v>
      </c>
    </row>
    <row r="131" spans="1:23" s="13" customFormat="1" ht="30" customHeight="1">
      <c r="A131" s="410" t="s">
        <v>537</v>
      </c>
      <c r="B131" s="381" t="s">
        <v>351</v>
      </c>
      <c r="C131" s="168" t="s">
        <v>352</v>
      </c>
      <c r="D131" s="94" t="s">
        <v>353</v>
      </c>
      <c r="E131" s="169">
        <v>74041.55</v>
      </c>
      <c r="F131" s="169">
        <f t="shared" si="16"/>
        <v>74041.549999999988</v>
      </c>
      <c r="G131" s="183">
        <f t="shared" si="15"/>
        <v>0.50000006752965065</v>
      </c>
      <c r="H131" s="185">
        <v>31467.66</v>
      </c>
      <c r="I131" s="169">
        <v>0</v>
      </c>
      <c r="J131" s="185">
        <v>5553.12</v>
      </c>
      <c r="K131" s="169">
        <v>0</v>
      </c>
      <c r="L131" s="169">
        <v>0</v>
      </c>
      <c r="M131" s="169">
        <v>37020.769999999997</v>
      </c>
      <c r="N131" s="35"/>
      <c r="O131" s="168" t="s">
        <v>721</v>
      </c>
      <c r="P131" s="168" t="s">
        <v>728</v>
      </c>
      <c r="Q131" s="168"/>
      <c r="R131" s="168" t="s">
        <v>735</v>
      </c>
      <c r="S131" s="168" t="s">
        <v>841</v>
      </c>
      <c r="T131" s="163"/>
      <c r="U131" s="163"/>
      <c r="V131" s="184"/>
      <c r="W131" s="739">
        <f t="shared" si="11"/>
        <v>74041.549999999988</v>
      </c>
    </row>
    <row r="132" spans="1:23" s="13" customFormat="1" ht="27.75" customHeight="1">
      <c r="A132" s="410" t="s">
        <v>537</v>
      </c>
      <c r="B132" s="381" t="s">
        <v>354</v>
      </c>
      <c r="C132" s="168" t="s">
        <v>355</v>
      </c>
      <c r="D132" s="94" t="s">
        <v>356</v>
      </c>
      <c r="E132" s="169">
        <v>58279.8</v>
      </c>
      <c r="F132" s="169">
        <f t="shared" si="16"/>
        <v>58279.8</v>
      </c>
      <c r="G132" s="183">
        <f t="shared" si="15"/>
        <v>0.57395358254489548</v>
      </c>
      <c r="H132" s="185">
        <v>28432.41</v>
      </c>
      <c r="I132" s="169">
        <v>0</v>
      </c>
      <c r="J132" s="185">
        <v>5017.49</v>
      </c>
      <c r="K132" s="169">
        <v>0</v>
      </c>
      <c r="L132" s="169">
        <v>0</v>
      </c>
      <c r="M132" s="169">
        <v>24829.9</v>
      </c>
      <c r="N132" s="35"/>
      <c r="O132" s="168" t="s">
        <v>721</v>
      </c>
      <c r="P132" s="168" t="s">
        <v>728</v>
      </c>
      <c r="Q132" s="168"/>
      <c r="R132" s="168" t="s">
        <v>735</v>
      </c>
      <c r="S132" s="168" t="s">
        <v>842</v>
      </c>
      <c r="T132" s="163"/>
      <c r="U132" s="163"/>
      <c r="V132" s="184"/>
      <c r="W132" s="739">
        <f t="shared" si="11"/>
        <v>58279.8</v>
      </c>
    </row>
    <row r="133" spans="1:23" s="13" customFormat="1" ht="27.75" customHeight="1">
      <c r="A133" s="410" t="s">
        <v>537</v>
      </c>
      <c r="B133" s="381" t="s">
        <v>357</v>
      </c>
      <c r="C133" s="168" t="s">
        <v>358</v>
      </c>
      <c r="D133" s="94" t="s">
        <v>333</v>
      </c>
      <c r="E133" s="169">
        <v>66002.25</v>
      </c>
      <c r="F133" s="169">
        <f t="shared" si="16"/>
        <v>66002.25</v>
      </c>
      <c r="G133" s="183">
        <f t="shared" si="15"/>
        <v>0.56757277214034374</v>
      </c>
      <c r="H133" s="185">
        <v>31841.91</v>
      </c>
      <c r="I133" s="169">
        <v>0</v>
      </c>
      <c r="J133" s="185">
        <v>5619.17</v>
      </c>
      <c r="K133" s="169">
        <v>0</v>
      </c>
      <c r="L133" s="169">
        <v>0</v>
      </c>
      <c r="M133" s="169">
        <v>28541.17</v>
      </c>
      <c r="N133" s="35"/>
      <c r="O133" s="168" t="s">
        <v>721</v>
      </c>
      <c r="P133" s="168" t="s">
        <v>728</v>
      </c>
      <c r="Q133" s="168"/>
      <c r="R133" s="168" t="s">
        <v>735</v>
      </c>
      <c r="S133" s="168" t="s">
        <v>843</v>
      </c>
      <c r="T133" s="163"/>
      <c r="U133" s="163"/>
      <c r="V133" s="184"/>
      <c r="W133" s="739">
        <f t="shared" si="11"/>
        <v>66002.25</v>
      </c>
    </row>
    <row r="134" spans="1:23" s="13" customFormat="1" ht="27.75" customHeight="1">
      <c r="A134" s="410" t="s">
        <v>537</v>
      </c>
      <c r="B134" s="381" t="s">
        <v>359</v>
      </c>
      <c r="C134" s="168" t="s">
        <v>360</v>
      </c>
      <c r="D134" s="94" t="s">
        <v>76</v>
      </c>
      <c r="E134" s="169">
        <v>28182</v>
      </c>
      <c r="F134" s="169">
        <f t="shared" si="16"/>
        <v>28182</v>
      </c>
      <c r="G134" s="183">
        <f t="shared" si="15"/>
        <v>0.65</v>
      </c>
      <c r="H134" s="185">
        <v>15570.55</v>
      </c>
      <c r="I134" s="169">
        <v>0</v>
      </c>
      <c r="J134" s="185">
        <v>2747.75</v>
      </c>
      <c r="K134" s="169">
        <v>0</v>
      </c>
      <c r="L134" s="169">
        <v>0</v>
      </c>
      <c r="M134" s="169">
        <v>9863.7000000000007</v>
      </c>
      <c r="N134" s="35"/>
      <c r="O134" s="168" t="s">
        <v>721</v>
      </c>
      <c r="P134" s="168" t="s">
        <v>728</v>
      </c>
      <c r="Q134" s="168"/>
      <c r="R134" s="168" t="s">
        <v>735</v>
      </c>
      <c r="S134" s="168" t="s">
        <v>844</v>
      </c>
      <c r="T134" s="163"/>
      <c r="U134" s="163"/>
      <c r="V134" s="184"/>
      <c r="W134" s="739">
        <f t="shared" si="11"/>
        <v>28182</v>
      </c>
    </row>
    <row r="135" spans="1:23" s="13" customFormat="1" ht="27.75" customHeight="1">
      <c r="A135" s="410" t="s">
        <v>537</v>
      </c>
      <c r="B135" s="381" t="s">
        <v>361</v>
      </c>
      <c r="C135" s="168" t="s">
        <v>362</v>
      </c>
      <c r="D135" s="94" t="s">
        <v>282</v>
      </c>
      <c r="E135" s="169">
        <v>106455</v>
      </c>
      <c r="F135" s="169">
        <f t="shared" si="16"/>
        <v>75725.5</v>
      </c>
      <c r="G135" s="183">
        <f t="shared" si="15"/>
        <v>0.69186641223894196</v>
      </c>
      <c r="H135" s="185">
        <v>44533.14</v>
      </c>
      <c r="I135" s="169">
        <v>0</v>
      </c>
      <c r="J135" s="185">
        <v>7858.79</v>
      </c>
      <c r="K135" s="169">
        <v>0</v>
      </c>
      <c r="L135" s="169">
        <v>0</v>
      </c>
      <c r="M135" s="169">
        <v>23333.57</v>
      </c>
      <c r="N135" s="35"/>
      <c r="O135" s="168" t="s">
        <v>721</v>
      </c>
      <c r="P135" s="168" t="s">
        <v>728</v>
      </c>
      <c r="Q135" s="168"/>
      <c r="R135" s="168" t="s">
        <v>735</v>
      </c>
      <c r="S135" s="168" t="s">
        <v>845</v>
      </c>
      <c r="T135" s="163"/>
      <c r="U135" s="163"/>
      <c r="V135" s="184"/>
      <c r="W135" s="739">
        <f t="shared" si="11"/>
        <v>75725.5</v>
      </c>
    </row>
    <row r="136" spans="1:23" s="13" customFormat="1" ht="27.75" customHeight="1">
      <c r="A136" s="410" t="s">
        <v>537</v>
      </c>
      <c r="B136" s="381" t="s">
        <v>385</v>
      </c>
      <c r="C136" s="168" t="s">
        <v>386</v>
      </c>
      <c r="D136" s="94" t="s">
        <v>221</v>
      </c>
      <c r="E136" s="169">
        <v>103617.15</v>
      </c>
      <c r="F136" s="169">
        <f t="shared" si="16"/>
        <v>47948.36</v>
      </c>
      <c r="G136" s="183">
        <f t="shared" si="15"/>
        <v>0.74999999999999989</v>
      </c>
      <c r="H136" s="185">
        <v>27966.07</v>
      </c>
      <c r="I136" s="169">
        <v>0</v>
      </c>
      <c r="J136" s="185">
        <v>7995.2</v>
      </c>
      <c r="K136" s="169">
        <v>0</v>
      </c>
      <c r="L136" s="169">
        <v>0</v>
      </c>
      <c r="M136" s="169">
        <v>11987.09</v>
      </c>
      <c r="N136" s="35"/>
      <c r="O136" s="168" t="s">
        <v>735</v>
      </c>
      <c r="P136" s="168" t="s">
        <v>880</v>
      </c>
      <c r="Q136" s="168"/>
      <c r="R136" s="168" t="s">
        <v>796</v>
      </c>
      <c r="S136" s="163" t="s">
        <v>846</v>
      </c>
      <c r="T136" s="163"/>
      <c r="U136" s="163"/>
      <c r="V136" s="184"/>
      <c r="W136" s="739">
        <f t="shared" si="11"/>
        <v>47948.36</v>
      </c>
    </row>
    <row r="137" spans="1:23" s="13" customFormat="1" ht="27.75" customHeight="1">
      <c r="A137" s="410" t="s">
        <v>537</v>
      </c>
      <c r="B137" s="381" t="s">
        <v>387</v>
      </c>
      <c r="C137" s="168" t="s">
        <v>388</v>
      </c>
      <c r="D137" s="94" t="s">
        <v>389</v>
      </c>
      <c r="E137" s="169">
        <v>10037.01</v>
      </c>
      <c r="F137" s="169">
        <f t="shared" si="16"/>
        <v>3300</v>
      </c>
      <c r="G137" s="183">
        <f t="shared" si="15"/>
        <v>0.65</v>
      </c>
      <c r="H137" s="185">
        <v>1823.25</v>
      </c>
      <c r="I137" s="169">
        <v>0</v>
      </c>
      <c r="J137" s="185">
        <v>321.75</v>
      </c>
      <c r="K137" s="169">
        <v>0</v>
      </c>
      <c r="L137" s="169">
        <v>0</v>
      </c>
      <c r="M137" s="169">
        <v>1155</v>
      </c>
      <c r="N137" s="35"/>
      <c r="O137" s="168" t="s">
        <v>735</v>
      </c>
      <c r="P137" s="168" t="s">
        <v>880</v>
      </c>
      <c r="Q137" s="168"/>
      <c r="R137" s="168" t="s">
        <v>796</v>
      </c>
      <c r="S137" s="163" t="s">
        <v>847</v>
      </c>
      <c r="T137" s="163"/>
      <c r="U137" s="163"/>
      <c r="V137" s="184"/>
      <c r="W137" s="739">
        <f t="shared" si="11"/>
        <v>3300</v>
      </c>
    </row>
    <row r="138" spans="1:23" s="13" customFormat="1" ht="27.75" customHeight="1">
      <c r="A138" s="410" t="s">
        <v>537</v>
      </c>
      <c r="B138" s="381" t="s">
        <v>390</v>
      </c>
      <c r="C138" s="168" t="s">
        <v>391</v>
      </c>
      <c r="D138" s="94" t="s">
        <v>392</v>
      </c>
      <c r="E138" s="169">
        <v>9100</v>
      </c>
      <c r="F138" s="169">
        <f t="shared" si="16"/>
        <v>6237</v>
      </c>
      <c r="G138" s="183">
        <f t="shared" si="15"/>
        <v>0.65</v>
      </c>
      <c r="H138" s="185">
        <v>3445.94</v>
      </c>
      <c r="I138" s="169">
        <v>0</v>
      </c>
      <c r="J138" s="185">
        <v>608.11</v>
      </c>
      <c r="K138" s="169">
        <v>0</v>
      </c>
      <c r="L138" s="169">
        <v>0</v>
      </c>
      <c r="M138" s="169">
        <v>2182.9499999999998</v>
      </c>
      <c r="N138" s="35"/>
      <c r="O138" s="168" t="s">
        <v>735</v>
      </c>
      <c r="P138" s="168" t="s">
        <v>880</v>
      </c>
      <c r="Q138" s="168"/>
      <c r="R138" s="168" t="s">
        <v>796</v>
      </c>
      <c r="S138" s="163" t="s">
        <v>848</v>
      </c>
      <c r="T138" s="163"/>
      <c r="U138" s="163"/>
      <c r="V138" s="184"/>
      <c r="W138" s="739">
        <f t="shared" si="11"/>
        <v>6237</v>
      </c>
    </row>
    <row r="139" spans="1:23" s="13" customFormat="1" ht="27.75" customHeight="1">
      <c r="A139" s="410" t="s">
        <v>537</v>
      </c>
      <c r="B139" s="381" t="s">
        <v>393</v>
      </c>
      <c r="C139" s="168" t="s">
        <v>394</v>
      </c>
      <c r="D139" s="94" t="s">
        <v>395</v>
      </c>
      <c r="E139" s="169">
        <v>50990</v>
      </c>
      <c r="F139" s="169">
        <f t="shared" si="16"/>
        <v>50990</v>
      </c>
      <c r="G139" s="183">
        <f t="shared" si="15"/>
        <v>0.75</v>
      </c>
      <c r="H139" s="185">
        <v>28822.09</v>
      </c>
      <c r="I139" s="169">
        <v>0</v>
      </c>
      <c r="J139" s="185">
        <v>9420.41</v>
      </c>
      <c r="K139" s="169">
        <v>0</v>
      </c>
      <c r="L139" s="169">
        <v>0</v>
      </c>
      <c r="M139" s="169">
        <v>12747.5</v>
      </c>
      <c r="N139" s="35"/>
      <c r="O139" s="168" t="s">
        <v>735</v>
      </c>
      <c r="P139" s="168" t="s">
        <v>880</v>
      </c>
      <c r="Q139" s="168"/>
      <c r="R139" s="168" t="s">
        <v>796</v>
      </c>
      <c r="S139" s="163" t="s">
        <v>849</v>
      </c>
      <c r="T139" s="163"/>
      <c r="U139" s="163"/>
      <c r="V139" s="184"/>
      <c r="W139" s="739">
        <f t="shared" si="11"/>
        <v>50990</v>
      </c>
    </row>
    <row r="140" spans="1:23" s="13" customFormat="1" ht="27.75" customHeight="1">
      <c r="A140" s="410" t="s">
        <v>537</v>
      </c>
      <c r="B140" s="381" t="s">
        <v>399</v>
      </c>
      <c r="C140" s="168" t="s">
        <v>400</v>
      </c>
      <c r="D140" s="94" t="s">
        <v>401</v>
      </c>
      <c r="E140" s="169">
        <v>145500</v>
      </c>
      <c r="F140" s="169">
        <f t="shared" si="16"/>
        <v>81000</v>
      </c>
      <c r="G140" s="183">
        <f t="shared" si="15"/>
        <v>0.75</v>
      </c>
      <c r="H140" s="185">
        <v>47158</v>
      </c>
      <c r="I140" s="169">
        <v>8322</v>
      </c>
      <c r="J140" s="185">
        <v>5270</v>
      </c>
      <c r="K140" s="169">
        <v>0</v>
      </c>
      <c r="L140" s="169">
        <v>0</v>
      </c>
      <c r="M140" s="169">
        <v>20250</v>
      </c>
      <c r="N140" s="35"/>
      <c r="O140" s="168" t="s">
        <v>717</v>
      </c>
      <c r="P140" s="195">
        <v>42920</v>
      </c>
      <c r="Q140" s="168"/>
      <c r="R140" s="195">
        <v>42937</v>
      </c>
      <c r="S140" s="163" t="s">
        <v>771</v>
      </c>
      <c r="T140" s="163"/>
      <c r="U140" s="163"/>
      <c r="V140" s="184"/>
      <c r="W140" s="739">
        <f t="shared" si="11"/>
        <v>81000</v>
      </c>
    </row>
    <row r="141" spans="1:23" s="13" customFormat="1" ht="27.75" customHeight="1">
      <c r="A141" s="410" t="s">
        <v>537</v>
      </c>
      <c r="B141" s="381" t="s">
        <v>402</v>
      </c>
      <c r="C141" s="168" t="s">
        <v>403</v>
      </c>
      <c r="D141" s="94" t="s">
        <v>404</v>
      </c>
      <c r="E141" s="169">
        <v>67900</v>
      </c>
      <c r="F141" s="169">
        <f t="shared" si="16"/>
        <v>37200</v>
      </c>
      <c r="G141" s="183">
        <f t="shared" si="15"/>
        <v>0.67016129032258065</v>
      </c>
      <c r="H141" s="185">
        <v>21190.5</v>
      </c>
      <c r="I141" s="169">
        <v>0</v>
      </c>
      <c r="J141" s="185">
        <v>3739.5</v>
      </c>
      <c r="K141" s="169">
        <v>0</v>
      </c>
      <c r="L141" s="169">
        <v>0</v>
      </c>
      <c r="M141" s="169">
        <v>12270</v>
      </c>
      <c r="N141" s="35"/>
      <c r="O141" s="168" t="s">
        <v>717</v>
      </c>
      <c r="P141" s="195">
        <v>42920</v>
      </c>
      <c r="Q141" s="168"/>
      <c r="R141" s="195">
        <v>42937</v>
      </c>
      <c r="S141" s="163" t="s">
        <v>850</v>
      </c>
      <c r="T141" s="163"/>
      <c r="U141" s="163"/>
      <c r="V141" s="184"/>
      <c r="W141" s="739">
        <f t="shared" si="11"/>
        <v>37200</v>
      </c>
    </row>
    <row r="142" spans="1:23" s="13" customFormat="1" ht="27.75" customHeight="1">
      <c r="A142" s="410" t="s">
        <v>537</v>
      </c>
      <c r="B142" s="381" t="s">
        <v>434</v>
      </c>
      <c r="C142" s="168" t="s">
        <v>414</v>
      </c>
      <c r="D142" s="94" t="s">
        <v>415</v>
      </c>
      <c r="E142" s="169">
        <v>525138.97</v>
      </c>
      <c r="F142" s="169">
        <f t="shared" si="16"/>
        <v>494541.07</v>
      </c>
      <c r="G142" s="183">
        <v>0.75</v>
      </c>
      <c r="H142" s="185">
        <v>304430.43</v>
      </c>
      <c r="I142" s="169">
        <v>53723.02</v>
      </c>
      <c r="J142" s="185">
        <v>12752.35</v>
      </c>
      <c r="K142" s="169">
        <v>0</v>
      </c>
      <c r="L142" s="169">
        <v>0</v>
      </c>
      <c r="M142" s="169">
        <v>123635.27</v>
      </c>
      <c r="N142" s="35"/>
      <c r="O142" s="168" t="s">
        <v>717</v>
      </c>
      <c r="P142" s="168" t="s">
        <v>419</v>
      </c>
      <c r="Q142" s="195">
        <v>42943</v>
      </c>
      <c r="R142" s="195">
        <v>42958</v>
      </c>
      <c r="S142" s="163" t="s">
        <v>772</v>
      </c>
      <c r="T142" s="163"/>
      <c r="U142" s="163"/>
      <c r="V142" s="184"/>
      <c r="W142" s="739">
        <f t="shared" si="11"/>
        <v>494541.07</v>
      </c>
    </row>
    <row r="143" spans="1:23" s="13" customFormat="1" ht="27.75" customHeight="1">
      <c r="A143" s="410" t="s">
        <v>537</v>
      </c>
      <c r="B143" s="381" t="s">
        <v>416</v>
      </c>
      <c r="C143" s="168" t="s">
        <v>417</v>
      </c>
      <c r="D143" s="94" t="s">
        <v>418</v>
      </c>
      <c r="E143" s="169">
        <v>253756.06</v>
      </c>
      <c r="F143" s="169">
        <f t="shared" si="16"/>
        <v>215670.15</v>
      </c>
      <c r="G143" s="183">
        <v>0.75</v>
      </c>
      <c r="H143" s="185">
        <v>127888.62</v>
      </c>
      <c r="I143" s="169">
        <v>0</v>
      </c>
      <c r="J143" s="185">
        <v>33863.99</v>
      </c>
      <c r="K143" s="169">
        <v>0</v>
      </c>
      <c r="L143" s="169">
        <v>0</v>
      </c>
      <c r="M143" s="169">
        <v>53917.54</v>
      </c>
      <c r="N143" s="35"/>
      <c r="O143" s="168" t="s">
        <v>717</v>
      </c>
      <c r="P143" s="168" t="s">
        <v>419</v>
      </c>
      <c r="Q143" s="168" t="s">
        <v>436</v>
      </c>
      <c r="R143" s="195">
        <v>42958</v>
      </c>
      <c r="S143" s="163" t="s">
        <v>851</v>
      </c>
      <c r="T143" s="163"/>
      <c r="U143" s="163"/>
      <c r="V143" s="184"/>
      <c r="W143" s="739">
        <f t="shared" si="11"/>
        <v>215670.15</v>
      </c>
    </row>
    <row r="144" spans="1:23" s="13" customFormat="1" ht="27.75" customHeight="1">
      <c r="A144" s="410" t="s">
        <v>537</v>
      </c>
      <c r="B144" s="381" t="s">
        <v>421</v>
      </c>
      <c r="C144" s="168" t="s">
        <v>422</v>
      </c>
      <c r="D144" s="94" t="s">
        <v>102</v>
      </c>
      <c r="E144" s="169">
        <v>269143</v>
      </c>
      <c r="F144" s="169">
        <f t="shared" si="16"/>
        <v>242385.78</v>
      </c>
      <c r="G144" s="183">
        <v>0.74</v>
      </c>
      <c r="H144" s="185">
        <v>136957.37</v>
      </c>
      <c r="I144" s="169">
        <v>24168.95</v>
      </c>
      <c r="J144" s="185">
        <v>19411.490000000002</v>
      </c>
      <c r="K144" s="169">
        <v>0</v>
      </c>
      <c r="L144" s="169">
        <v>0</v>
      </c>
      <c r="M144" s="169">
        <v>61847.97</v>
      </c>
      <c r="N144" s="35"/>
      <c r="O144" s="168" t="s">
        <v>717</v>
      </c>
      <c r="P144" s="168" t="s">
        <v>419</v>
      </c>
      <c r="Q144" s="168" t="s">
        <v>436</v>
      </c>
      <c r="R144" s="195">
        <v>42958</v>
      </c>
      <c r="S144" s="163" t="s">
        <v>773</v>
      </c>
      <c r="T144" s="163"/>
      <c r="U144" s="163"/>
      <c r="V144" s="184"/>
      <c r="W144" s="739">
        <f t="shared" ref="W144:W207" si="17">H144+I144+J144+K144+L144+M144</f>
        <v>242385.78</v>
      </c>
    </row>
    <row r="145" spans="1:23" s="13" customFormat="1" ht="27.75" customHeight="1">
      <c r="A145" s="410" t="s">
        <v>537</v>
      </c>
      <c r="B145" s="381" t="s">
        <v>423</v>
      </c>
      <c r="C145" s="168" t="s">
        <v>424</v>
      </c>
      <c r="D145" s="94" t="s">
        <v>425</v>
      </c>
      <c r="E145" s="169">
        <v>287785.33</v>
      </c>
      <c r="F145" s="169">
        <f t="shared" si="16"/>
        <v>237165.5</v>
      </c>
      <c r="G145" s="183">
        <f>(H145+I145+J145+K145)/F145</f>
        <v>0.75000002108232444</v>
      </c>
      <c r="H145" s="185">
        <v>143382.46</v>
      </c>
      <c r="I145" s="169">
        <v>0</v>
      </c>
      <c r="J145" s="185">
        <v>34491.67</v>
      </c>
      <c r="K145" s="169">
        <v>0</v>
      </c>
      <c r="L145" s="169">
        <v>0</v>
      </c>
      <c r="M145" s="169">
        <v>59291.37</v>
      </c>
      <c r="N145" s="35"/>
      <c r="O145" s="168" t="s">
        <v>717</v>
      </c>
      <c r="P145" s="168" t="s">
        <v>419</v>
      </c>
      <c r="Q145" s="195">
        <v>42943</v>
      </c>
      <c r="R145" s="195">
        <v>42958</v>
      </c>
      <c r="S145" s="163" t="s">
        <v>852</v>
      </c>
      <c r="T145" s="163"/>
      <c r="U145" s="163"/>
      <c r="V145" s="184"/>
      <c r="W145" s="739">
        <f t="shared" si="17"/>
        <v>237165.5</v>
      </c>
    </row>
    <row r="146" spans="1:23" s="13" customFormat="1" ht="27.75" customHeight="1">
      <c r="A146" s="410" t="s">
        <v>537</v>
      </c>
      <c r="B146" s="381" t="s">
        <v>426</v>
      </c>
      <c r="C146" s="168" t="s">
        <v>427</v>
      </c>
      <c r="D146" s="94" t="s">
        <v>428</v>
      </c>
      <c r="E146" s="169">
        <v>238550</v>
      </c>
      <c r="F146" s="169">
        <f t="shared" si="16"/>
        <v>223811.95</v>
      </c>
      <c r="G146" s="183">
        <f>(H146+I146+J146+K146)/F146</f>
        <v>0.71018978209161765</v>
      </c>
      <c r="H146" s="185">
        <v>133629.1</v>
      </c>
      <c r="I146" s="169">
        <v>0</v>
      </c>
      <c r="J146" s="185">
        <v>25319.86</v>
      </c>
      <c r="K146" s="169">
        <v>0</v>
      </c>
      <c r="L146" s="169">
        <v>0</v>
      </c>
      <c r="M146" s="169">
        <v>64862.99</v>
      </c>
      <c r="N146" s="35"/>
      <c r="O146" s="168" t="s">
        <v>717</v>
      </c>
      <c r="P146" s="168" t="s">
        <v>419</v>
      </c>
      <c r="Q146" s="195">
        <v>42943</v>
      </c>
      <c r="R146" s="195">
        <v>42958</v>
      </c>
      <c r="S146" s="163" t="s">
        <v>853</v>
      </c>
      <c r="T146" s="163"/>
      <c r="U146" s="163"/>
      <c r="V146" s="184"/>
      <c r="W146" s="739">
        <f t="shared" si="17"/>
        <v>223811.95</v>
      </c>
    </row>
    <row r="147" spans="1:23" s="13" customFormat="1" ht="27.75" customHeight="1">
      <c r="A147" s="410" t="s">
        <v>537</v>
      </c>
      <c r="B147" s="381" t="s">
        <v>431</v>
      </c>
      <c r="C147" s="168" t="s">
        <v>432</v>
      </c>
      <c r="D147" s="94" t="s">
        <v>433</v>
      </c>
      <c r="E147" s="169">
        <v>467835.49</v>
      </c>
      <c r="F147" s="169">
        <f t="shared" si="16"/>
        <v>430080.82</v>
      </c>
      <c r="G147" s="183">
        <v>0.75</v>
      </c>
      <c r="H147" s="185">
        <v>243103.19</v>
      </c>
      <c r="I147" s="169">
        <v>42900.57</v>
      </c>
      <c r="J147" s="185">
        <v>36556.86</v>
      </c>
      <c r="K147" s="169">
        <v>0</v>
      </c>
      <c r="L147" s="169">
        <v>0</v>
      </c>
      <c r="M147" s="169">
        <v>107520.2</v>
      </c>
      <c r="N147" s="35"/>
      <c r="O147" s="168" t="s">
        <v>717</v>
      </c>
      <c r="P147" s="168" t="s">
        <v>419</v>
      </c>
      <c r="Q147" s="168" t="s">
        <v>436</v>
      </c>
      <c r="R147" s="195">
        <v>42958</v>
      </c>
      <c r="S147" s="163" t="s">
        <v>773</v>
      </c>
      <c r="T147" s="163"/>
      <c r="U147" s="163"/>
      <c r="V147" s="184"/>
      <c r="W147" s="739">
        <f t="shared" si="17"/>
        <v>430080.82</v>
      </c>
    </row>
    <row r="148" spans="1:23" s="13" customFormat="1" ht="27.75" customHeight="1">
      <c r="A148" s="410" t="s">
        <v>537</v>
      </c>
      <c r="B148" s="381" t="s">
        <v>429</v>
      </c>
      <c r="C148" s="168" t="s">
        <v>430</v>
      </c>
      <c r="D148" s="94" t="s">
        <v>170</v>
      </c>
      <c r="E148" s="169">
        <v>178206.15</v>
      </c>
      <c r="F148" s="169">
        <f t="shared" si="16"/>
        <v>171208.40000000002</v>
      </c>
      <c r="G148" s="183">
        <f>(H148+I148+J148+K148)/F148</f>
        <v>0.54761010557893186</v>
      </c>
      <c r="H148" s="185">
        <v>79692.13</v>
      </c>
      <c r="I148" s="169">
        <v>14063.32</v>
      </c>
      <c r="J148" s="185">
        <v>0</v>
      </c>
      <c r="K148" s="169">
        <v>0</v>
      </c>
      <c r="L148" s="169">
        <v>0</v>
      </c>
      <c r="M148" s="169">
        <v>77452.95</v>
      </c>
      <c r="N148" s="35"/>
      <c r="O148" s="168" t="s">
        <v>717</v>
      </c>
      <c r="P148" s="168" t="s">
        <v>419</v>
      </c>
      <c r="Q148" s="195">
        <v>42943</v>
      </c>
      <c r="R148" s="195">
        <v>42958</v>
      </c>
      <c r="S148" s="163" t="s">
        <v>774</v>
      </c>
      <c r="T148" s="163"/>
      <c r="U148" s="163"/>
      <c r="V148" s="184"/>
      <c r="W148" s="739">
        <f t="shared" si="17"/>
        <v>171208.40000000002</v>
      </c>
    </row>
    <row r="149" spans="1:23" s="13" customFormat="1" ht="27.75" customHeight="1">
      <c r="A149" s="410" t="s">
        <v>537</v>
      </c>
      <c r="B149" s="381" t="s">
        <v>439</v>
      </c>
      <c r="C149" s="168" t="s">
        <v>440</v>
      </c>
      <c r="D149" s="94" t="s">
        <v>441</v>
      </c>
      <c r="E149" s="169">
        <v>104075</v>
      </c>
      <c r="F149" s="169">
        <f t="shared" si="16"/>
        <v>68275</v>
      </c>
      <c r="G149" s="183">
        <f>(H149+I149+J149+K149+L149)/F149</f>
        <v>0.69320761625778105</v>
      </c>
      <c r="H149" s="185">
        <v>40229.43</v>
      </c>
      <c r="I149" s="169">
        <v>0</v>
      </c>
      <c r="J149" s="185">
        <v>7099.32</v>
      </c>
      <c r="K149" s="169">
        <v>0</v>
      </c>
      <c r="L149" s="169">
        <v>0</v>
      </c>
      <c r="M149" s="169">
        <v>20946.25</v>
      </c>
      <c r="N149" s="35"/>
      <c r="O149" s="168" t="s">
        <v>718</v>
      </c>
      <c r="P149" s="195">
        <v>42947</v>
      </c>
      <c r="Q149" s="168"/>
      <c r="R149" s="195">
        <v>42958</v>
      </c>
      <c r="S149" s="163" t="s">
        <v>854</v>
      </c>
      <c r="T149" s="163"/>
      <c r="U149" s="163"/>
      <c r="V149" s="184"/>
      <c r="W149" s="739">
        <f t="shared" si="17"/>
        <v>68275</v>
      </c>
    </row>
    <row r="150" spans="1:23" s="25" customFormat="1" ht="27.75" customHeight="1">
      <c r="A150" s="410" t="s">
        <v>537</v>
      </c>
      <c r="B150" s="679" t="s">
        <v>442</v>
      </c>
      <c r="C150" s="680" t="s">
        <v>443</v>
      </c>
      <c r="D150" s="94" t="s">
        <v>444</v>
      </c>
      <c r="E150" s="169">
        <v>200500</v>
      </c>
      <c r="F150" s="169">
        <f t="shared" si="16"/>
        <v>92500</v>
      </c>
      <c r="G150" s="183">
        <f>(H150+I150+J150+K150+L150)/F150</f>
        <v>0.75</v>
      </c>
      <c r="H150" s="185">
        <v>52286.05</v>
      </c>
      <c r="I150" s="169">
        <v>9226.9500000000007</v>
      </c>
      <c r="J150" s="185">
        <v>7862</v>
      </c>
      <c r="K150" s="169">
        <v>0</v>
      </c>
      <c r="L150" s="169">
        <v>0</v>
      </c>
      <c r="M150" s="169">
        <v>23125</v>
      </c>
      <c r="N150" s="35"/>
      <c r="O150" s="168" t="s">
        <v>718</v>
      </c>
      <c r="P150" s="168" t="s">
        <v>552</v>
      </c>
      <c r="Q150" s="251">
        <v>43020</v>
      </c>
      <c r="R150" s="228">
        <v>43062</v>
      </c>
      <c r="S150" s="197" t="s">
        <v>1151</v>
      </c>
      <c r="T150" s="197"/>
      <c r="U150" s="197"/>
      <c r="V150" s="94"/>
      <c r="W150" s="739">
        <f t="shared" si="17"/>
        <v>92500</v>
      </c>
    </row>
    <row r="151" spans="1:23" s="13" customFormat="1" ht="27.75" customHeight="1">
      <c r="A151" s="410" t="s">
        <v>537</v>
      </c>
      <c r="B151" s="686" t="s">
        <v>445</v>
      </c>
      <c r="C151" s="255" t="s">
        <v>446</v>
      </c>
      <c r="D151" s="373" t="s">
        <v>215</v>
      </c>
      <c r="E151" s="169">
        <v>76524.850000000006</v>
      </c>
      <c r="F151" s="169">
        <f t="shared" si="16"/>
        <v>51495.8</v>
      </c>
      <c r="G151" s="183">
        <f>(H151+I151+J151+K151+L151)/F151</f>
        <v>0.49999999999999994</v>
      </c>
      <c r="H151" s="185">
        <v>21885.71</v>
      </c>
      <c r="I151" s="169">
        <v>3862.19</v>
      </c>
      <c r="J151" s="185">
        <v>0</v>
      </c>
      <c r="K151" s="169">
        <v>0</v>
      </c>
      <c r="L151" s="169">
        <v>0</v>
      </c>
      <c r="M151" s="169">
        <v>25747.9</v>
      </c>
      <c r="N151" s="35"/>
      <c r="O151" s="168" t="s">
        <v>718</v>
      </c>
      <c r="P151" s="195">
        <v>42947</v>
      </c>
      <c r="Q151" s="168"/>
      <c r="R151" s="195">
        <v>42958</v>
      </c>
      <c r="S151" s="163" t="s">
        <v>776</v>
      </c>
      <c r="T151" s="163"/>
      <c r="U151" s="670" t="s">
        <v>1806</v>
      </c>
      <c r="V151" s="184"/>
      <c r="W151" s="739">
        <f t="shared" si="17"/>
        <v>51495.8</v>
      </c>
    </row>
    <row r="152" spans="1:23" s="13" customFormat="1" ht="27.75" customHeight="1">
      <c r="A152" s="410" t="s">
        <v>537</v>
      </c>
      <c r="B152" s="681" t="s">
        <v>449</v>
      </c>
      <c r="C152" s="618" t="s">
        <v>450</v>
      </c>
      <c r="D152" s="94" t="s">
        <v>451</v>
      </c>
      <c r="E152" s="169">
        <v>121706.5</v>
      </c>
      <c r="F152" s="169">
        <f t="shared" si="16"/>
        <v>107506.50000000001</v>
      </c>
      <c r="G152" s="183">
        <f>(H152+I152+J152+K152+L152)/F152</f>
        <v>0.84102105454088816</v>
      </c>
      <c r="H152" s="185">
        <v>70631.490000000005</v>
      </c>
      <c r="I152" s="169">
        <v>12464.39</v>
      </c>
      <c r="J152" s="185">
        <v>7319.35</v>
      </c>
      <c r="K152" s="169">
        <v>0</v>
      </c>
      <c r="L152" s="169">
        <v>0</v>
      </c>
      <c r="M152" s="169">
        <v>17091.27</v>
      </c>
      <c r="N152" s="35"/>
      <c r="O152" s="168" t="s">
        <v>718</v>
      </c>
      <c r="P152" s="195">
        <v>42947</v>
      </c>
      <c r="Q152" s="168"/>
      <c r="R152" s="195">
        <v>42958</v>
      </c>
      <c r="S152" s="163" t="s">
        <v>777</v>
      </c>
      <c r="T152" s="163"/>
      <c r="U152" s="163"/>
      <c r="V152" s="184"/>
      <c r="W152" s="739">
        <f t="shared" si="17"/>
        <v>107506.50000000001</v>
      </c>
    </row>
    <row r="153" spans="1:23" s="13" customFormat="1" ht="27.75" customHeight="1">
      <c r="A153" s="410" t="s">
        <v>537</v>
      </c>
      <c r="B153" s="381" t="s">
        <v>454</v>
      </c>
      <c r="C153" s="212" t="s">
        <v>455</v>
      </c>
      <c r="D153" s="151" t="s">
        <v>456</v>
      </c>
      <c r="E153" s="169">
        <v>44772</v>
      </c>
      <c r="F153" s="169">
        <f t="shared" si="16"/>
        <v>9755</v>
      </c>
      <c r="G153" s="183">
        <f t="shared" si="15"/>
        <v>0.75</v>
      </c>
      <c r="H153" s="185">
        <v>6218.81</v>
      </c>
      <c r="I153" s="169">
        <v>0</v>
      </c>
      <c r="J153" s="185">
        <v>1097.44</v>
      </c>
      <c r="K153" s="169">
        <v>0</v>
      </c>
      <c r="L153" s="169">
        <v>0</v>
      </c>
      <c r="M153" s="169">
        <v>2438.75</v>
      </c>
      <c r="N153" s="35"/>
      <c r="O153" s="168" t="s">
        <v>884</v>
      </c>
      <c r="P153" s="195">
        <v>42992</v>
      </c>
      <c r="Q153" s="168"/>
      <c r="R153" s="195">
        <v>43024</v>
      </c>
      <c r="S153" s="163" t="s">
        <v>1179</v>
      </c>
      <c r="T153" s="163"/>
      <c r="U153" s="163"/>
      <c r="V153" s="184"/>
      <c r="W153" s="739">
        <f t="shared" si="17"/>
        <v>9755</v>
      </c>
    </row>
    <row r="154" spans="1:23" s="13" customFormat="1" ht="27.75" customHeight="1">
      <c r="A154" s="410" t="s">
        <v>537</v>
      </c>
      <c r="B154" s="373" t="s">
        <v>457</v>
      </c>
      <c r="C154" s="151" t="s">
        <v>458</v>
      </c>
      <c r="D154" s="151" t="s">
        <v>459</v>
      </c>
      <c r="E154" s="219">
        <v>132374.82999999999</v>
      </c>
      <c r="F154" s="169">
        <f t="shared" si="16"/>
        <v>41822.49</v>
      </c>
      <c r="G154" s="220">
        <f t="shared" ref="G154:G216" si="18">(H154+I154+J154+K154)/F154</f>
        <v>0.68026270076219753</v>
      </c>
      <c r="H154" s="219">
        <v>23372.48</v>
      </c>
      <c r="I154" s="219">
        <v>0</v>
      </c>
      <c r="J154" s="219">
        <v>5077.8</v>
      </c>
      <c r="K154" s="219">
        <v>0</v>
      </c>
      <c r="L154" s="219">
        <v>0</v>
      </c>
      <c r="M154" s="219">
        <v>13372.21</v>
      </c>
      <c r="N154" s="35"/>
      <c r="O154" s="168" t="s">
        <v>884</v>
      </c>
      <c r="P154" s="195">
        <v>42992</v>
      </c>
      <c r="Q154" s="212"/>
      <c r="R154" s="195">
        <v>43024</v>
      </c>
      <c r="S154" s="217" t="s">
        <v>1178</v>
      </c>
      <c r="T154" s="217"/>
      <c r="U154" s="217"/>
      <c r="V154" s="218"/>
      <c r="W154" s="739">
        <f t="shared" si="17"/>
        <v>41822.49</v>
      </c>
    </row>
    <row r="155" spans="1:23" s="13" customFormat="1" ht="27.75" customHeight="1">
      <c r="A155" s="410" t="s">
        <v>537</v>
      </c>
      <c r="B155" s="373" t="s">
        <v>460</v>
      </c>
      <c r="C155" s="151" t="s">
        <v>461</v>
      </c>
      <c r="D155" s="151" t="s">
        <v>462</v>
      </c>
      <c r="E155" s="213">
        <v>119724</v>
      </c>
      <c r="F155" s="169">
        <f t="shared" si="16"/>
        <v>119724</v>
      </c>
      <c r="G155" s="220">
        <f t="shared" si="18"/>
        <v>0.64999999999999991</v>
      </c>
      <c r="H155" s="219">
        <v>66147.509999999995</v>
      </c>
      <c r="I155" s="219">
        <v>0</v>
      </c>
      <c r="J155" s="219">
        <v>11673.09</v>
      </c>
      <c r="K155" s="219">
        <v>0</v>
      </c>
      <c r="L155" s="219">
        <v>0</v>
      </c>
      <c r="M155" s="219">
        <v>41903.4</v>
      </c>
      <c r="N155" s="35"/>
      <c r="O155" s="168" t="s">
        <v>884</v>
      </c>
      <c r="P155" s="195">
        <v>42992</v>
      </c>
      <c r="Q155" s="212"/>
      <c r="R155" s="195">
        <v>43024</v>
      </c>
      <c r="S155" s="217" t="s">
        <v>1177</v>
      </c>
      <c r="T155" s="217"/>
      <c r="U155" s="217"/>
      <c r="V155" s="218"/>
      <c r="W155" s="739">
        <f t="shared" si="17"/>
        <v>119724</v>
      </c>
    </row>
    <row r="156" spans="1:23" s="13" customFormat="1" ht="27.75" customHeight="1">
      <c r="A156" s="410" t="s">
        <v>537</v>
      </c>
      <c r="B156" s="373" t="s">
        <v>463</v>
      </c>
      <c r="C156" s="151" t="s">
        <v>464</v>
      </c>
      <c r="D156" s="151" t="s">
        <v>465</v>
      </c>
      <c r="E156" s="213">
        <v>142494</v>
      </c>
      <c r="F156" s="169">
        <f t="shared" si="16"/>
        <v>69777.509999999995</v>
      </c>
      <c r="G156" s="220">
        <f t="shared" si="18"/>
        <v>0.74999996417183701</v>
      </c>
      <c r="H156" s="219">
        <v>44158.03</v>
      </c>
      <c r="I156" s="219">
        <v>0</v>
      </c>
      <c r="J156" s="219">
        <v>8175.1</v>
      </c>
      <c r="K156" s="219">
        <v>0</v>
      </c>
      <c r="L156" s="219">
        <v>0</v>
      </c>
      <c r="M156" s="219">
        <v>17444.38</v>
      </c>
      <c r="N156" s="35"/>
      <c r="O156" s="168" t="s">
        <v>884</v>
      </c>
      <c r="P156" s="195">
        <v>42992</v>
      </c>
      <c r="Q156" s="212"/>
      <c r="R156" s="195">
        <v>43024</v>
      </c>
      <c r="S156" s="217" t="s">
        <v>1176</v>
      </c>
      <c r="T156" s="217"/>
      <c r="U156" s="217"/>
      <c r="V156" s="218"/>
      <c r="W156" s="739">
        <f t="shared" si="17"/>
        <v>69777.509999999995</v>
      </c>
    </row>
    <row r="157" spans="1:23" s="13" customFormat="1" ht="27.75" customHeight="1">
      <c r="A157" s="410" t="s">
        <v>537</v>
      </c>
      <c r="B157" s="382" t="s">
        <v>466</v>
      </c>
      <c r="C157" s="212" t="s">
        <v>467</v>
      </c>
      <c r="D157" s="151" t="s">
        <v>468</v>
      </c>
      <c r="E157" s="213">
        <v>127693.9</v>
      </c>
      <c r="F157" s="169">
        <f t="shared" si="16"/>
        <v>118675.6</v>
      </c>
      <c r="G157" s="220">
        <f t="shared" si="18"/>
        <v>0.49999999999999994</v>
      </c>
      <c r="H157" s="213">
        <v>50437.13</v>
      </c>
      <c r="I157" s="213">
        <v>0</v>
      </c>
      <c r="J157" s="213">
        <v>8900.67</v>
      </c>
      <c r="K157" s="213">
        <v>0</v>
      </c>
      <c r="L157" s="213">
        <v>0</v>
      </c>
      <c r="M157" s="213">
        <v>59337.8</v>
      </c>
      <c r="N157" s="35"/>
      <c r="O157" s="168" t="s">
        <v>884</v>
      </c>
      <c r="P157" s="195">
        <v>42992</v>
      </c>
      <c r="Q157" s="212"/>
      <c r="R157" s="195">
        <v>43024</v>
      </c>
      <c r="S157" s="217" t="s">
        <v>1172</v>
      </c>
      <c r="T157" s="217"/>
      <c r="U157" s="217"/>
      <c r="V157" s="218"/>
      <c r="W157" s="739">
        <f t="shared" si="17"/>
        <v>118675.6</v>
      </c>
    </row>
    <row r="158" spans="1:23" s="13" customFormat="1" ht="27.75" customHeight="1">
      <c r="A158" s="410" t="s">
        <v>537</v>
      </c>
      <c r="B158" s="382" t="s">
        <v>533</v>
      </c>
      <c r="C158" s="212" t="s">
        <v>534</v>
      </c>
      <c r="D158" s="151" t="s">
        <v>535</v>
      </c>
      <c r="E158" s="213">
        <v>51448.55</v>
      </c>
      <c r="F158" s="169">
        <f t="shared" si="16"/>
        <v>45137.950000000004</v>
      </c>
      <c r="G158" s="220">
        <f t="shared" si="18"/>
        <v>0.78766115873671716</v>
      </c>
      <c r="H158" s="213">
        <v>30220.39</v>
      </c>
      <c r="I158" s="213">
        <v>0</v>
      </c>
      <c r="J158" s="213">
        <v>5333.02</v>
      </c>
      <c r="K158" s="213">
        <v>0</v>
      </c>
      <c r="L158" s="213">
        <v>2813.85</v>
      </c>
      <c r="M158" s="213">
        <v>6770.69</v>
      </c>
      <c r="N158" s="35"/>
      <c r="O158" s="251">
        <v>42983</v>
      </c>
      <c r="P158" s="251">
        <v>42999</v>
      </c>
      <c r="Q158" s="212"/>
      <c r="R158" s="212" t="s">
        <v>536</v>
      </c>
      <c r="S158" s="314">
        <v>0</v>
      </c>
      <c r="T158" s="217"/>
      <c r="U158" s="217"/>
      <c r="V158" s="218"/>
      <c r="W158" s="739">
        <f t="shared" si="17"/>
        <v>45137.950000000004</v>
      </c>
    </row>
    <row r="159" spans="1:23" s="13" customFormat="1" ht="27.75" customHeight="1">
      <c r="A159" s="410" t="s">
        <v>537</v>
      </c>
      <c r="B159" s="382" t="s">
        <v>481</v>
      </c>
      <c r="C159" s="212" t="s">
        <v>538</v>
      </c>
      <c r="D159" s="151" t="s">
        <v>482</v>
      </c>
      <c r="E159" s="213">
        <v>245236</v>
      </c>
      <c r="F159" s="169">
        <f t="shared" si="16"/>
        <v>211944.89999999997</v>
      </c>
      <c r="G159" s="220">
        <f t="shared" si="18"/>
        <v>0.65806999838165492</v>
      </c>
      <c r="H159" s="213">
        <v>118554.89</v>
      </c>
      <c r="I159" s="213">
        <v>0</v>
      </c>
      <c r="J159" s="213">
        <v>20919.689999999999</v>
      </c>
      <c r="K159" s="213">
        <v>0</v>
      </c>
      <c r="L159" s="213">
        <v>9672.4</v>
      </c>
      <c r="M159" s="213">
        <v>62797.919999999998</v>
      </c>
      <c r="N159" s="35"/>
      <c r="O159" s="212" t="s">
        <v>719</v>
      </c>
      <c r="P159" s="251">
        <v>43006</v>
      </c>
      <c r="Q159" s="251">
        <v>43020</v>
      </c>
      <c r="R159" s="228">
        <v>43069</v>
      </c>
      <c r="S159" s="217"/>
      <c r="T159" s="217"/>
      <c r="U159" s="217"/>
      <c r="V159" s="218"/>
      <c r="W159" s="739">
        <f t="shared" si="17"/>
        <v>211944.89999999997</v>
      </c>
    </row>
    <row r="160" spans="1:23" s="13" customFormat="1" ht="27.75" customHeight="1">
      <c r="A160" s="410" t="s">
        <v>537</v>
      </c>
      <c r="B160" s="382" t="s">
        <v>483</v>
      </c>
      <c r="C160" s="212" t="s">
        <v>484</v>
      </c>
      <c r="D160" s="151" t="s">
        <v>485</v>
      </c>
      <c r="E160" s="213">
        <v>618949.25</v>
      </c>
      <c r="F160" s="169">
        <f t="shared" si="16"/>
        <v>592899.58000000007</v>
      </c>
      <c r="G160" s="220">
        <f t="shared" si="18"/>
        <v>0.68409677402706193</v>
      </c>
      <c r="H160" s="213">
        <v>344760.58</v>
      </c>
      <c r="I160" s="213">
        <v>0</v>
      </c>
      <c r="J160" s="213">
        <v>60840.11</v>
      </c>
      <c r="K160" s="213">
        <v>0</v>
      </c>
      <c r="L160" s="213">
        <v>13532</v>
      </c>
      <c r="M160" s="213">
        <v>173766.89</v>
      </c>
      <c r="N160" s="35"/>
      <c r="O160" s="212" t="s">
        <v>719</v>
      </c>
      <c r="P160" s="251">
        <v>43006</v>
      </c>
      <c r="Q160" s="251">
        <v>43020</v>
      </c>
      <c r="R160" s="228">
        <v>43062</v>
      </c>
      <c r="S160" s="217"/>
      <c r="T160" s="217"/>
      <c r="U160" s="217"/>
      <c r="V160" s="218"/>
      <c r="W160" s="739">
        <f t="shared" si="17"/>
        <v>592899.58000000007</v>
      </c>
    </row>
    <row r="161" spans="1:23" s="13" customFormat="1" ht="27.75" customHeight="1">
      <c r="A161" s="410" t="s">
        <v>537</v>
      </c>
      <c r="B161" s="382" t="s">
        <v>486</v>
      </c>
      <c r="C161" s="212" t="s">
        <v>487</v>
      </c>
      <c r="D161" s="151" t="s">
        <v>485</v>
      </c>
      <c r="E161" s="213">
        <v>375202.8</v>
      </c>
      <c r="F161" s="169">
        <f t="shared" si="16"/>
        <v>183033.02000000002</v>
      </c>
      <c r="G161" s="220">
        <f t="shared" si="18"/>
        <v>0.78258305523232907</v>
      </c>
      <c r="H161" s="213">
        <v>121752.75</v>
      </c>
      <c r="I161" s="213">
        <v>0</v>
      </c>
      <c r="J161" s="213">
        <v>21485.79</v>
      </c>
      <c r="K161" s="213">
        <v>0</v>
      </c>
      <c r="L161" s="213">
        <v>21485.79</v>
      </c>
      <c r="M161" s="213">
        <v>18308.689999999999</v>
      </c>
      <c r="N161" s="35"/>
      <c r="O161" s="212" t="s">
        <v>719</v>
      </c>
      <c r="P161" s="251">
        <v>43006</v>
      </c>
      <c r="Q161" s="251">
        <v>43020</v>
      </c>
      <c r="R161" s="228">
        <v>43062</v>
      </c>
      <c r="S161" s="217"/>
      <c r="T161" s="217"/>
      <c r="U161" s="217"/>
      <c r="V161" s="218"/>
      <c r="W161" s="739">
        <f t="shared" si="17"/>
        <v>183033.02000000002</v>
      </c>
    </row>
    <row r="162" spans="1:23" s="13" customFormat="1" ht="27.75" customHeight="1">
      <c r="A162" s="410" t="s">
        <v>537</v>
      </c>
      <c r="B162" s="382" t="s">
        <v>488</v>
      </c>
      <c r="C162" s="212" t="s">
        <v>489</v>
      </c>
      <c r="D162" s="151" t="s">
        <v>490</v>
      </c>
      <c r="E162" s="213">
        <v>221116.99</v>
      </c>
      <c r="F162" s="169">
        <f t="shared" si="16"/>
        <v>203669.47000000003</v>
      </c>
      <c r="G162" s="220">
        <f t="shared" si="18"/>
        <v>0.60360627442100179</v>
      </c>
      <c r="H162" s="213">
        <v>104495.74</v>
      </c>
      <c r="I162" s="213">
        <v>0</v>
      </c>
      <c r="J162" s="213">
        <v>18440.43</v>
      </c>
      <c r="K162" s="213">
        <v>0</v>
      </c>
      <c r="L162" s="213">
        <v>0</v>
      </c>
      <c r="M162" s="213">
        <v>80733.3</v>
      </c>
      <c r="N162" s="35"/>
      <c r="O162" s="212" t="s">
        <v>719</v>
      </c>
      <c r="P162" s="251">
        <v>43006</v>
      </c>
      <c r="Q162" s="251">
        <v>43020</v>
      </c>
      <c r="R162" s="228">
        <v>43062</v>
      </c>
      <c r="S162" s="217" t="s">
        <v>1153</v>
      </c>
      <c r="T162" s="217"/>
      <c r="U162" s="217"/>
      <c r="V162" s="218"/>
      <c r="W162" s="739">
        <f t="shared" si="17"/>
        <v>203669.47000000003</v>
      </c>
    </row>
    <row r="163" spans="1:23" s="25" customFormat="1" ht="27.75" customHeight="1">
      <c r="A163" s="410" t="s">
        <v>537</v>
      </c>
      <c r="B163" s="382" t="s">
        <v>491</v>
      </c>
      <c r="C163" s="212" t="s">
        <v>492</v>
      </c>
      <c r="D163" s="151" t="s">
        <v>506</v>
      </c>
      <c r="E163" s="213">
        <v>187668</v>
      </c>
      <c r="F163" s="169">
        <f t="shared" si="16"/>
        <v>102941.5</v>
      </c>
      <c r="G163" s="220">
        <f t="shared" si="18"/>
        <v>0.73344569488495892</v>
      </c>
      <c r="H163" s="213">
        <v>64176.77</v>
      </c>
      <c r="I163" s="213">
        <v>0</v>
      </c>
      <c r="J163" s="213">
        <v>11325.23</v>
      </c>
      <c r="K163" s="213">
        <v>0</v>
      </c>
      <c r="L163" s="213">
        <v>1704.25</v>
      </c>
      <c r="M163" s="213">
        <v>25735.25</v>
      </c>
      <c r="N163" s="35"/>
      <c r="O163" s="212" t="s">
        <v>719</v>
      </c>
      <c r="P163" s="251">
        <v>43006</v>
      </c>
      <c r="Q163" s="251">
        <v>43020</v>
      </c>
      <c r="R163" s="228">
        <v>43062</v>
      </c>
      <c r="S163" s="228" t="s">
        <v>1152</v>
      </c>
      <c r="T163" s="228"/>
      <c r="U163" s="228"/>
      <c r="V163" s="151"/>
      <c r="W163" s="739">
        <f t="shared" si="17"/>
        <v>102941.5</v>
      </c>
    </row>
    <row r="164" spans="1:23" s="13" customFormat="1" ht="27.75" customHeight="1">
      <c r="A164" s="410" t="s">
        <v>537</v>
      </c>
      <c r="B164" s="382" t="s">
        <v>453</v>
      </c>
      <c r="C164" s="212" t="s">
        <v>539</v>
      </c>
      <c r="D164" s="151" t="s">
        <v>318</v>
      </c>
      <c r="E164" s="213">
        <v>155144.04999999999</v>
      </c>
      <c r="F164" s="169">
        <f t="shared" si="16"/>
        <v>104380.1</v>
      </c>
      <c r="G164" s="220">
        <f t="shared" si="18"/>
        <v>0.75000004790185104</v>
      </c>
      <c r="H164" s="213">
        <v>66542.31</v>
      </c>
      <c r="I164" s="213">
        <v>11742.77</v>
      </c>
      <c r="J164" s="213">
        <v>0</v>
      </c>
      <c r="K164" s="213">
        <v>0</v>
      </c>
      <c r="L164" s="213">
        <v>0</v>
      </c>
      <c r="M164" s="213">
        <v>26095.02</v>
      </c>
      <c r="N164" s="35"/>
      <c r="O164" s="212" t="s">
        <v>719</v>
      </c>
      <c r="P164" s="251">
        <v>43006</v>
      </c>
      <c r="Q164" s="251">
        <v>43020</v>
      </c>
      <c r="R164" s="228">
        <v>43062</v>
      </c>
      <c r="S164" s="217"/>
      <c r="T164" s="217"/>
      <c r="U164" s="217"/>
      <c r="V164" s="218"/>
      <c r="W164" s="739">
        <f t="shared" si="17"/>
        <v>104380.1</v>
      </c>
    </row>
    <row r="165" spans="1:23" s="13" customFormat="1" ht="27.75" customHeight="1">
      <c r="A165" s="410" t="s">
        <v>537</v>
      </c>
      <c r="B165" s="382" t="s">
        <v>452</v>
      </c>
      <c r="C165" s="255" t="s">
        <v>397</v>
      </c>
      <c r="D165" s="282" t="s">
        <v>540</v>
      </c>
      <c r="E165" s="256">
        <v>173700</v>
      </c>
      <c r="F165" s="169">
        <f t="shared" si="16"/>
        <v>126511.9</v>
      </c>
      <c r="G165" s="220">
        <f t="shared" si="18"/>
        <v>0.7500000395219738</v>
      </c>
      <c r="H165" s="256">
        <v>80651.34</v>
      </c>
      <c r="I165" s="256">
        <v>0</v>
      </c>
      <c r="J165" s="256">
        <v>14232.59</v>
      </c>
      <c r="K165" s="256">
        <v>0</v>
      </c>
      <c r="L165" s="256">
        <v>0</v>
      </c>
      <c r="M165" s="256">
        <v>31627.97</v>
      </c>
      <c r="N165" s="35"/>
      <c r="O165" s="212" t="s">
        <v>719</v>
      </c>
      <c r="P165" s="251">
        <v>43006</v>
      </c>
      <c r="Q165" s="251">
        <v>43020</v>
      </c>
      <c r="R165" s="228">
        <v>43062</v>
      </c>
      <c r="S165" s="257"/>
      <c r="T165" s="257"/>
      <c r="U165" s="257"/>
      <c r="V165" s="258"/>
      <c r="W165" s="739">
        <f t="shared" si="17"/>
        <v>126511.9</v>
      </c>
    </row>
    <row r="166" spans="1:23" s="13" customFormat="1" ht="27.75" customHeight="1">
      <c r="A166" s="410" t="s">
        <v>537</v>
      </c>
      <c r="B166" s="382" t="s">
        <v>398</v>
      </c>
      <c r="C166" s="255" t="s">
        <v>541</v>
      </c>
      <c r="D166" s="282" t="s">
        <v>542</v>
      </c>
      <c r="E166" s="256">
        <v>164415.65</v>
      </c>
      <c r="F166" s="169">
        <f t="shared" si="16"/>
        <v>137685.65000000002</v>
      </c>
      <c r="G166" s="220">
        <f t="shared" si="18"/>
        <v>0.5859959262276061</v>
      </c>
      <c r="H166" s="256">
        <v>68580.740000000005</v>
      </c>
      <c r="I166" s="256">
        <v>0</v>
      </c>
      <c r="J166" s="256">
        <v>12102.49</v>
      </c>
      <c r="K166" s="256">
        <v>0</v>
      </c>
      <c r="L166" s="256">
        <v>0</v>
      </c>
      <c r="M166" s="256">
        <v>57002.42</v>
      </c>
      <c r="N166" s="35"/>
      <c r="O166" s="212" t="s">
        <v>719</v>
      </c>
      <c r="P166" s="251">
        <v>43006</v>
      </c>
      <c r="Q166" s="251">
        <v>43020</v>
      </c>
      <c r="R166" s="228">
        <v>43062</v>
      </c>
      <c r="S166" s="257" t="s">
        <v>841</v>
      </c>
      <c r="T166" s="257"/>
      <c r="U166" s="257"/>
      <c r="V166" s="258"/>
      <c r="W166" s="739">
        <f t="shared" si="17"/>
        <v>137685.65000000002</v>
      </c>
    </row>
    <row r="167" spans="1:23" s="13" customFormat="1" ht="27.75" customHeight="1">
      <c r="A167" s="410" t="s">
        <v>537</v>
      </c>
      <c r="B167" s="682" t="s">
        <v>493</v>
      </c>
      <c r="C167" s="255" t="s">
        <v>494</v>
      </c>
      <c r="D167" s="282" t="s">
        <v>543</v>
      </c>
      <c r="E167" s="256">
        <v>212435</v>
      </c>
      <c r="F167" s="169">
        <f t="shared" si="16"/>
        <v>135200</v>
      </c>
      <c r="G167" s="220">
        <f t="shared" si="18"/>
        <v>0.71586168639053249</v>
      </c>
      <c r="H167" s="256">
        <v>82266.820000000007</v>
      </c>
      <c r="I167" s="256">
        <v>0</v>
      </c>
      <c r="J167" s="256">
        <v>14517.68</v>
      </c>
      <c r="K167" s="256">
        <v>0</v>
      </c>
      <c r="L167" s="256">
        <v>4615.5</v>
      </c>
      <c r="M167" s="256">
        <v>33800</v>
      </c>
      <c r="N167" s="35"/>
      <c r="O167" s="212" t="s">
        <v>719</v>
      </c>
      <c r="P167" s="251">
        <v>43006</v>
      </c>
      <c r="Q167" s="251">
        <v>43020</v>
      </c>
      <c r="R167" s="228">
        <v>43062</v>
      </c>
      <c r="S167" s="257" t="s">
        <v>1150</v>
      </c>
      <c r="T167" s="257"/>
      <c r="U167" s="257"/>
      <c r="V167" s="258"/>
      <c r="W167" s="739">
        <f t="shared" si="17"/>
        <v>135200</v>
      </c>
    </row>
    <row r="168" spans="1:23" s="13" customFormat="1" ht="27.75" customHeight="1">
      <c r="A168" s="410" t="s">
        <v>537</v>
      </c>
      <c r="B168" s="685" t="s">
        <v>445</v>
      </c>
      <c r="C168" s="382" t="s">
        <v>495</v>
      </c>
      <c r="D168" s="282" t="s">
        <v>215</v>
      </c>
      <c r="E168" s="256">
        <v>158953.95000000001</v>
      </c>
      <c r="F168" s="169">
        <f t="shared" si="16"/>
        <v>139653.09999999998</v>
      </c>
      <c r="G168" s="220">
        <f t="shared" si="18"/>
        <v>0.66506794335392483</v>
      </c>
      <c r="H168" s="256">
        <v>78946.98</v>
      </c>
      <c r="I168" s="256">
        <v>0</v>
      </c>
      <c r="J168" s="256">
        <v>13931.82</v>
      </c>
      <c r="K168" s="256">
        <v>0</v>
      </c>
      <c r="L168" s="256">
        <v>0</v>
      </c>
      <c r="M168" s="256">
        <v>46774.3</v>
      </c>
      <c r="N168" s="35"/>
      <c r="O168" s="212" t="s">
        <v>719</v>
      </c>
      <c r="P168" s="251">
        <v>43006</v>
      </c>
      <c r="Q168" s="251">
        <v>43020</v>
      </c>
      <c r="R168" s="228">
        <v>43062</v>
      </c>
      <c r="S168" s="257" t="s">
        <v>1147</v>
      </c>
      <c r="T168" s="257"/>
      <c r="U168" s="257"/>
      <c r="V168" s="258"/>
      <c r="W168" s="739">
        <f t="shared" si="17"/>
        <v>139653.09999999998</v>
      </c>
    </row>
    <row r="169" spans="1:23" s="13" customFormat="1" ht="27.75" customHeight="1">
      <c r="A169" s="410" t="s">
        <v>537</v>
      </c>
      <c r="B169" s="683" t="s">
        <v>496</v>
      </c>
      <c r="C169" s="382" t="s">
        <v>544</v>
      </c>
      <c r="D169" s="282" t="s">
        <v>79</v>
      </c>
      <c r="E169" s="256">
        <v>155165.6</v>
      </c>
      <c r="F169" s="169">
        <f t="shared" si="16"/>
        <v>134400.85</v>
      </c>
      <c r="G169" s="220">
        <f t="shared" si="18"/>
        <v>0.75000001860107279</v>
      </c>
      <c r="H169" s="256">
        <v>85680.54</v>
      </c>
      <c r="I169" s="256">
        <v>0</v>
      </c>
      <c r="J169" s="256">
        <v>15120.1</v>
      </c>
      <c r="K169" s="256">
        <v>0</v>
      </c>
      <c r="L169" s="256">
        <v>0</v>
      </c>
      <c r="M169" s="256">
        <v>33600.21</v>
      </c>
      <c r="N169" s="35"/>
      <c r="O169" s="212" t="s">
        <v>719</v>
      </c>
      <c r="P169" s="251">
        <v>43006</v>
      </c>
      <c r="Q169" s="251">
        <v>43020</v>
      </c>
      <c r="R169" s="228">
        <v>43062</v>
      </c>
      <c r="S169" s="257"/>
      <c r="T169" s="257"/>
      <c r="U169" s="257"/>
      <c r="V169" s="258"/>
      <c r="W169" s="739">
        <f t="shared" si="17"/>
        <v>134400.85</v>
      </c>
    </row>
    <row r="170" spans="1:23" s="13" customFormat="1" ht="27.75" customHeight="1">
      <c r="A170" s="410" t="s">
        <v>537</v>
      </c>
      <c r="B170" s="382" t="s">
        <v>499</v>
      </c>
      <c r="C170" s="255" t="s">
        <v>546</v>
      </c>
      <c r="D170" s="282" t="s">
        <v>306</v>
      </c>
      <c r="E170" s="256">
        <v>270627.84999999998</v>
      </c>
      <c r="F170" s="169">
        <f t="shared" si="16"/>
        <v>242778.25</v>
      </c>
      <c r="G170" s="220">
        <f t="shared" si="18"/>
        <v>0.66420027329466291</v>
      </c>
      <c r="H170" s="256">
        <v>137065.37</v>
      </c>
      <c r="I170" s="256">
        <v>0</v>
      </c>
      <c r="J170" s="256">
        <v>24188.01</v>
      </c>
      <c r="K170" s="256">
        <v>0</v>
      </c>
      <c r="L170" s="256">
        <v>0</v>
      </c>
      <c r="M170" s="256">
        <v>81524.87</v>
      </c>
      <c r="N170" s="35"/>
      <c r="O170" s="212" t="s">
        <v>719</v>
      </c>
      <c r="P170" s="251">
        <v>43006</v>
      </c>
      <c r="Q170" s="251">
        <v>43020</v>
      </c>
      <c r="R170" s="228">
        <v>43062</v>
      </c>
      <c r="S170" s="257" t="s">
        <v>1149</v>
      </c>
      <c r="T170" s="257"/>
      <c r="U170" s="257"/>
      <c r="V170" s="258"/>
      <c r="W170" s="739">
        <f t="shared" si="17"/>
        <v>242778.25</v>
      </c>
    </row>
    <row r="171" spans="1:23" s="13" customFormat="1" ht="27.75" customHeight="1">
      <c r="A171" s="410" t="s">
        <v>537</v>
      </c>
      <c r="B171" s="382" t="s">
        <v>547</v>
      </c>
      <c r="C171" s="255" t="s">
        <v>548</v>
      </c>
      <c r="D171" s="282" t="s">
        <v>549</v>
      </c>
      <c r="E171" s="256">
        <v>272624.61</v>
      </c>
      <c r="F171" s="169">
        <f t="shared" si="16"/>
        <v>162127.04000000001</v>
      </c>
      <c r="G171" s="220">
        <f t="shared" si="18"/>
        <v>0.63749995065597931</v>
      </c>
      <c r="H171" s="256">
        <v>103355.98</v>
      </c>
      <c r="I171" s="256">
        <v>0</v>
      </c>
      <c r="J171" s="256">
        <v>0</v>
      </c>
      <c r="K171" s="256">
        <v>0</v>
      </c>
      <c r="L171" s="256">
        <v>18239.3</v>
      </c>
      <c r="M171" s="256">
        <v>40531.760000000002</v>
      </c>
      <c r="N171" s="35"/>
      <c r="O171" s="212" t="s">
        <v>719</v>
      </c>
      <c r="P171" s="251">
        <v>43006</v>
      </c>
      <c r="Q171" s="251">
        <v>43020</v>
      </c>
      <c r="R171" s="228">
        <v>43069</v>
      </c>
      <c r="S171" s="257" t="s">
        <v>1157</v>
      </c>
      <c r="T171" s="257"/>
      <c r="U171" s="257"/>
      <c r="V171" s="258"/>
      <c r="W171" s="739">
        <f t="shared" si="17"/>
        <v>162127.04000000001</v>
      </c>
    </row>
    <row r="172" spans="1:23" s="13" customFormat="1" ht="27.75" customHeight="1">
      <c r="A172" s="410" t="s">
        <v>537</v>
      </c>
      <c r="B172" s="382" t="s">
        <v>553</v>
      </c>
      <c r="C172" s="255" t="s">
        <v>554</v>
      </c>
      <c r="D172" s="282" t="s">
        <v>353</v>
      </c>
      <c r="E172" s="256">
        <v>76339.399999999994</v>
      </c>
      <c r="F172" s="169">
        <f t="shared" si="16"/>
        <v>70838.899999999994</v>
      </c>
      <c r="G172" s="220">
        <f t="shared" si="18"/>
        <v>0.6563646527543483</v>
      </c>
      <c r="H172" s="256">
        <v>39521.72</v>
      </c>
      <c r="I172" s="256">
        <v>0</v>
      </c>
      <c r="J172" s="256">
        <v>6974.43</v>
      </c>
      <c r="K172" s="256">
        <v>0</v>
      </c>
      <c r="L172" s="256">
        <v>0</v>
      </c>
      <c r="M172" s="256">
        <v>24342.75</v>
      </c>
      <c r="N172" s="35"/>
      <c r="O172" s="251">
        <v>42983</v>
      </c>
      <c r="P172" s="251">
        <v>42999</v>
      </c>
      <c r="Q172" s="251" t="s">
        <v>551</v>
      </c>
      <c r="R172" s="228">
        <v>43028</v>
      </c>
      <c r="S172" s="257" t="s">
        <v>1160</v>
      </c>
      <c r="T172" s="257"/>
      <c r="U172" s="257"/>
      <c r="V172" s="258"/>
      <c r="W172" s="739">
        <f t="shared" si="17"/>
        <v>70838.899999999994</v>
      </c>
    </row>
    <row r="173" spans="1:23" s="13" customFormat="1" ht="27.75" customHeight="1">
      <c r="A173" s="410" t="s">
        <v>537</v>
      </c>
      <c r="B173" s="382" t="s">
        <v>555</v>
      </c>
      <c r="C173" s="212" t="s">
        <v>556</v>
      </c>
      <c r="D173" s="151" t="s">
        <v>557</v>
      </c>
      <c r="E173" s="213">
        <v>50514.73</v>
      </c>
      <c r="F173" s="169">
        <f t="shared" si="16"/>
        <v>45760.55</v>
      </c>
      <c r="G173" s="220">
        <f t="shared" si="18"/>
        <v>0.58112894185056774</v>
      </c>
      <c r="H173" s="213">
        <v>22603.86</v>
      </c>
      <c r="I173" s="213">
        <v>0</v>
      </c>
      <c r="J173" s="213">
        <v>3988.92</v>
      </c>
      <c r="K173" s="256">
        <v>0</v>
      </c>
      <c r="L173" s="213">
        <v>0</v>
      </c>
      <c r="M173" s="213">
        <v>19167.77</v>
      </c>
      <c r="N173" s="35"/>
      <c r="O173" s="251">
        <v>42983</v>
      </c>
      <c r="P173" s="251">
        <v>42999</v>
      </c>
      <c r="Q173" s="251"/>
      <c r="R173" s="228">
        <v>43028</v>
      </c>
      <c r="S173" s="217" t="s">
        <v>1159</v>
      </c>
      <c r="T173" s="217"/>
      <c r="U173" s="217"/>
      <c r="V173" s="218"/>
      <c r="W173" s="739">
        <f t="shared" si="17"/>
        <v>45760.55</v>
      </c>
    </row>
    <row r="174" spans="1:23" s="13" customFormat="1" ht="27.75" customHeight="1">
      <c r="A174" s="410" t="s">
        <v>537</v>
      </c>
      <c r="B174" s="382" t="s">
        <v>558</v>
      </c>
      <c r="C174" s="212" t="s">
        <v>559</v>
      </c>
      <c r="D174" s="151" t="s">
        <v>560</v>
      </c>
      <c r="E174" s="213">
        <v>93018.75</v>
      </c>
      <c r="F174" s="169">
        <f t="shared" si="16"/>
        <v>76367</v>
      </c>
      <c r="G174" s="220">
        <f t="shared" si="18"/>
        <v>0.65065473306532928</v>
      </c>
      <c r="H174" s="213">
        <v>42235.26</v>
      </c>
      <c r="I174" s="213">
        <v>0</v>
      </c>
      <c r="J174" s="213">
        <v>7453.29</v>
      </c>
      <c r="K174" s="256">
        <v>0</v>
      </c>
      <c r="L174" s="213">
        <v>0</v>
      </c>
      <c r="M174" s="213">
        <v>26678.45</v>
      </c>
      <c r="N174" s="35"/>
      <c r="O174" s="251">
        <v>42983</v>
      </c>
      <c r="P174" s="251">
        <v>42999</v>
      </c>
      <c r="Q174" s="251"/>
      <c r="R174" s="228">
        <v>43028</v>
      </c>
      <c r="S174" s="217" t="s">
        <v>1171</v>
      </c>
      <c r="T174" s="217"/>
      <c r="U174" s="217"/>
      <c r="V174" s="218"/>
      <c r="W174" s="739">
        <f t="shared" si="17"/>
        <v>76367</v>
      </c>
    </row>
    <row r="175" spans="1:23" s="13" customFormat="1" ht="27.75" customHeight="1">
      <c r="A175" s="410" t="s">
        <v>537</v>
      </c>
      <c r="B175" s="382" t="s">
        <v>561</v>
      </c>
      <c r="C175" s="212" t="s">
        <v>562</v>
      </c>
      <c r="D175" s="151" t="s">
        <v>563</v>
      </c>
      <c r="E175" s="213">
        <v>96218.44</v>
      </c>
      <c r="F175" s="169">
        <f t="shared" si="16"/>
        <v>82000</v>
      </c>
      <c r="G175" s="220">
        <f t="shared" si="18"/>
        <v>0.66500000000000004</v>
      </c>
      <c r="H175" s="213">
        <v>46350.5</v>
      </c>
      <c r="I175" s="213">
        <v>0</v>
      </c>
      <c r="J175" s="213">
        <v>8179.5</v>
      </c>
      <c r="K175" s="256">
        <v>0</v>
      </c>
      <c r="L175" s="213">
        <v>6970</v>
      </c>
      <c r="M175" s="213">
        <v>20500</v>
      </c>
      <c r="N175" s="35"/>
      <c r="O175" s="251">
        <v>42983</v>
      </c>
      <c r="P175" s="251">
        <v>42999</v>
      </c>
      <c r="Q175" s="251"/>
      <c r="R175" s="228">
        <v>43028</v>
      </c>
      <c r="S175" s="217" t="s">
        <v>1168</v>
      </c>
      <c r="T175" s="217"/>
      <c r="U175" s="217"/>
      <c r="V175" s="218"/>
      <c r="W175" s="739">
        <f t="shared" si="17"/>
        <v>82000</v>
      </c>
    </row>
    <row r="176" spans="1:23" s="13" customFormat="1" ht="27.75" customHeight="1">
      <c r="A176" s="410" t="s">
        <v>537</v>
      </c>
      <c r="B176" s="382" t="s">
        <v>564</v>
      </c>
      <c r="C176" s="212" t="s">
        <v>565</v>
      </c>
      <c r="D176" s="151" t="s">
        <v>563</v>
      </c>
      <c r="E176" s="213">
        <v>99000</v>
      </c>
      <c r="F176" s="169">
        <f t="shared" si="16"/>
        <v>99000</v>
      </c>
      <c r="G176" s="220">
        <f t="shared" si="18"/>
        <v>0.65</v>
      </c>
      <c r="H176" s="213">
        <v>54697.5</v>
      </c>
      <c r="I176" s="213">
        <v>0</v>
      </c>
      <c r="J176" s="213">
        <v>9652.5</v>
      </c>
      <c r="K176" s="256">
        <v>0</v>
      </c>
      <c r="L176" s="213">
        <v>0</v>
      </c>
      <c r="M176" s="213">
        <v>34650</v>
      </c>
      <c r="N176" s="35"/>
      <c r="O176" s="251">
        <v>42983</v>
      </c>
      <c r="P176" s="251">
        <v>42999</v>
      </c>
      <c r="Q176" s="251"/>
      <c r="R176" s="228">
        <v>43028</v>
      </c>
      <c r="S176" s="217" t="s">
        <v>1167</v>
      </c>
      <c r="T176" s="217"/>
      <c r="U176" s="217"/>
      <c r="V176" s="218"/>
      <c r="W176" s="739">
        <f t="shared" si="17"/>
        <v>99000</v>
      </c>
    </row>
    <row r="177" spans="1:23" s="13" customFormat="1" ht="27.75" customHeight="1">
      <c r="A177" s="410" t="s">
        <v>537</v>
      </c>
      <c r="B177" s="382" t="s">
        <v>566</v>
      </c>
      <c r="C177" s="212" t="s">
        <v>567</v>
      </c>
      <c r="D177" s="151" t="s">
        <v>568</v>
      </c>
      <c r="E177" s="213">
        <v>51057.75</v>
      </c>
      <c r="F177" s="169">
        <f t="shared" si="16"/>
        <v>40273.75</v>
      </c>
      <c r="G177" s="220">
        <f t="shared" si="18"/>
        <v>0.74464111238710085</v>
      </c>
      <c r="H177" s="213">
        <v>25491.06</v>
      </c>
      <c r="I177" s="213">
        <v>0</v>
      </c>
      <c r="J177" s="213">
        <v>4498.43</v>
      </c>
      <c r="K177" s="256">
        <v>0</v>
      </c>
      <c r="L177" s="213">
        <v>215.82</v>
      </c>
      <c r="M177" s="213">
        <v>10068.44</v>
      </c>
      <c r="N177" s="35"/>
      <c r="O177" s="251">
        <v>42983</v>
      </c>
      <c r="P177" s="251">
        <v>42999</v>
      </c>
      <c r="Q177" s="251"/>
      <c r="R177" s="228">
        <v>43028</v>
      </c>
      <c r="S177" s="217" t="s">
        <v>1170</v>
      </c>
      <c r="T177" s="217"/>
      <c r="U177" s="217"/>
      <c r="V177" s="218"/>
      <c r="W177" s="739">
        <f t="shared" si="17"/>
        <v>40273.75</v>
      </c>
    </row>
    <row r="178" spans="1:23" s="13" customFormat="1" ht="27.75" customHeight="1">
      <c r="A178" s="410" t="s">
        <v>537</v>
      </c>
      <c r="B178" s="382" t="s">
        <v>569</v>
      </c>
      <c r="C178" s="212" t="s">
        <v>570</v>
      </c>
      <c r="D178" s="151" t="s">
        <v>526</v>
      </c>
      <c r="E178" s="213">
        <v>75640.009999999995</v>
      </c>
      <c r="F178" s="169">
        <f t="shared" si="16"/>
        <v>66570.89</v>
      </c>
      <c r="G178" s="220">
        <f t="shared" si="18"/>
        <v>0.50734292421206928</v>
      </c>
      <c r="H178" s="213">
        <v>28708.12</v>
      </c>
      <c r="I178" s="213">
        <v>0</v>
      </c>
      <c r="J178" s="213">
        <v>5066.1499999999996</v>
      </c>
      <c r="K178" s="256">
        <v>0</v>
      </c>
      <c r="L178" s="213">
        <v>9496.81</v>
      </c>
      <c r="M178" s="213">
        <v>23299.81</v>
      </c>
      <c r="N178" s="35"/>
      <c r="O178" s="251">
        <v>42983</v>
      </c>
      <c r="P178" s="251">
        <v>42999</v>
      </c>
      <c r="Q178" s="251"/>
      <c r="R178" s="228">
        <v>43028</v>
      </c>
      <c r="S178" s="217" t="s">
        <v>1161</v>
      </c>
      <c r="T178" s="217"/>
      <c r="U178" s="217"/>
      <c r="V178" s="218"/>
      <c r="W178" s="739">
        <f t="shared" si="17"/>
        <v>66570.89</v>
      </c>
    </row>
    <row r="179" spans="1:23" s="13" customFormat="1" ht="27.75" customHeight="1">
      <c r="A179" s="410" t="s">
        <v>537</v>
      </c>
      <c r="B179" s="382" t="s">
        <v>571</v>
      </c>
      <c r="C179" s="212" t="s">
        <v>572</v>
      </c>
      <c r="D179" s="151" t="s">
        <v>526</v>
      </c>
      <c r="E179" s="213">
        <v>61094.03</v>
      </c>
      <c r="F179" s="169">
        <f t="shared" si="16"/>
        <v>29853.229999999996</v>
      </c>
      <c r="G179" s="220">
        <f t="shared" si="18"/>
        <v>0.6281899814525933</v>
      </c>
      <c r="H179" s="213">
        <v>15940.47</v>
      </c>
      <c r="I179" s="213">
        <v>0</v>
      </c>
      <c r="J179" s="213">
        <v>2813.03</v>
      </c>
      <c r="K179" s="256">
        <v>0</v>
      </c>
      <c r="L179" s="213">
        <v>651.1</v>
      </c>
      <c r="M179" s="213">
        <v>10448.629999999999</v>
      </c>
      <c r="N179" s="35"/>
      <c r="O179" s="251">
        <v>42983</v>
      </c>
      <c r="P179" s="251">
        <v>42999</v>
      </c>
      <c r="Q179" s="251"/>
      <c r="R179" s="228">
        <v>43028</v>
      </c>
      <c r="S179" s="217" t="s">
        <v>1169</v>
      </c>
      <c r="T179" s="217"/>
      <c r="U179" s="217"/>
      <c r="V179" s="218"/>
      <c r="W179" s="739">
        <f t="shared" si="17"/>
        <v>29853.229999999996</v>
      </c>
    </row>
    <row r="180" spans="1:23" s="13" customFormat="1" ht="27.75" customHeight="1">
      <c r="A180" s="410" t="s">
        <v>537</v>
      </c>
      <c r="B180" s="382" t="s">
        <v>573</v>
      </c>
      <c r="C180" s="212" t="s">
        <v>574</v>
      </c>
      <c r="D180" s="151" t="s">
        <v>575</v>
      </c>
      <c r="E180" s="213">
        <v>69750</v>
      </c>
      <c r="F180" s="169">
        <f t="shared" si="16"/>
        <v>69750</v>
      </c>
      <c r="G180" s="220">
        <f t="shared" si="18"/>
        <v>0.75</v>
      </c>
      <c r="H180" s="213">
        <v>44465.62</v>
      </c>
      <c r="I180" s="213">
        <v>0</v>
      </c>
      <c r="J180" s="213">
        <v>7846.88</v>
      </c>
      <c r="K180" s="256">
        <v>0</v>
      </c>
      <c r="L180" s="213">
        <v>0</v>
      </c>
      <c r="M180" s="213">
        <v>17437.5</v>
      </c>
      <c r="N180" s="35"/>
      <c r="O180" s="251">
        <v>42983</v>
      </c>
      <c r="P180" s="251">
        <v>42999</v>
      </c>
      <c r="Q180" s="251"/>
      <c r="R180" s="228">
        <v>43028</v>
      </c>
      <c r="S180" s="217" t="s">
        <v>1166</v>
      </c>
      <c r="T180" s="217"/>
      <c r="U180" s="217"/>
      <c r="V180" s="218"/>
      <c r="W180" s="739">
        <f t="shared" si="17"/>
        <v>69750</v>
      </c>
    </row>
    <row r="181" spans="1:23" s="13" customFormat="1" ht="27.75" customHeight="1">
      <c r="A181" s="410" t="s">
        <v>537</v>
      </c>
      <c r="B181" s="382" t="s">
        <v>577</v>
      </c>
      <c r="C181" s="212" t="s">
        <v>578</v>
      </c>
      <c r="D181" s="151" t="s">
        <v>579</v>
      </c>
      <c r="E181" s="213">
        <v>32230</v>
      </c>
      <c r="F181" s="169">
        <f t="shared" si="16"/>
        <v>30700</v>
      </c>
      <c r="G181" s="220">
        <f t="shared" si="18"/>
        <v>0.66409446254071669</v>
      </c>
      <c r="H181" s="213">
        <v>17329.54</v>
      </c>
      <c r="I181" s="213">
        <v>0</v>
      </c>
      <c r="J181" s="213">
        <v>3058.16</v>
      </c>
      <c r="K181" s="256">
        <v>0</v>
      </c>
      <c r="L181" s="213">
        <v>1647.3</v>
      </c>
      <c r="M181" s="213">
        <v>8665</v>
      </c>
      <c r="N181" s="35"/>
      <c r="O181" s="251">
        <v>42983</v>
      </c>
      <c r="P181" s="251">
        <v>42999</v>
      </c>
      <c r="Q181" s="251"/>
      <c r="R181" s="228">
        <v>43028</v>
      </c>
      <c r="S181" s="217" t="s">
        <v>1163</v>
      </c>
      <c r="T181" s="217"/>
      <c r="U181" s="217"/>
      <c r="V181" s="218"/>
      <c r="W181" s="739">
        <f t="shared" si="17"/>
        <v>30700</v>
      </c>
    </row>
    <row r="182" spans="1:23" s="13" customFormat="1" ht="27.75" customHeight="1">
      <c r="A182" s="410" t="s">
        <v>537</v>
      </c>
      <c r="B182" s="382" t="s">
        <v>533</v>
      </c>
      <c r="C182" s="212" t="s">
        <v>580</v>
      </c>
      <c r="D182" s="151" t="s">
        <v>535</v>
      </c>
      <c r="E182" s="213">
        <v>51149.35</v>
      </c>
      <c r="F182" s="169">
        <f t="shared" si="16"/>
        <v>45138.75</v>
      </c>
      <c r="G182" s="220">
        <f t="shared" si="18"/>
        <v>0.78766226357619573</v>
      </c>
      <c r="H182" s="213">
        <v>30220.97</v>
      </c>
      <c r="I182" s="213">
        <v>0</v>
      </c>
      <c r="J182" s="213">
        <v>5333.12</v>
      </c>
      <c r="K182" s="256">
        <v>0</v>
      </c>
      <c r="L182" s="213">
        <v>2813.85</v>
      </c>
      <c r="M182" s="213">
        <v>6770.81</v>
      </c>
      <c r="N182" s="35"/>
      <c r="O182" s="251">
        <v>42983</v>
      </c>
      <c r="P182" s="251">
        <v>42999</v>
      </c>
      <c r="Q182" s="251"/>
      <c r="R182" s="228">
        <v>43028</v>
      </c>
      <c r="S182" s="217" t="s">
        <v>1162</v>
      </c>
      <c r="T182" s="217"/>
      <c r="U182" s="217"/>
      <c r="V182" s="218"/>
      <c r="W182" s="739">
        <f t="shared" si="17"/>
        <v>45138.75</v>
      </c>
    </row>
    <row r="183" spans="1:23" s="13" customFormat="1" ht="27.75" customHeight="1">
      <c r="A183" s="410" t="s">
        <v>537</v>
      </c>
      <c r="B183" s="382" t="s">
        <v>581</v>
      </c>
      <c r="C183" s="212" t="s">
        <v>582</v>
      </c>
      <c r="D183" s="151" t="s">
        <v>583</v>
      </c>
      <c r="E183" s="213">
        <v>31828</v>
      </c>
      <c r="F183" s="169">
        <f t="shared" si="16"/>
        <v>31828.000000000004</v>
      </c>
      <c r="G183" s="220">
        <f t="shared" si="18"/>
        <v>0.76865872816388081</v>
      </c>
      <c r="H183" s="213">
        <v>20795.13</v>
      </c>
      <c r="I183" s="213">
        <v>0</v>
      </c>
      <c r="J183" s="213">
        <v>3669.74</v>
      </c>
      <c r="K183" s="256">
        <v>0</v>
      </c>
      <c r="L183" s="213">
        <v>2588.9299999999998</v>
      </c>
      <c r="M183" s="213">
        <v>4774.2</v>
      </c>
      <c r="N183" s="35"/>
      <c r="O183" s="251">
        <v>42983</v>
      </c>
      <c r="P183" s="251">
        <v>42999</v>
      </c>
      <c r="Q183" s="251"/>
      <c r="R183" s="228">
        <v>43028</v>
      </c>
      <c r="S183" s="217" t="s">
        <v>1165</v>
      </c>
      <c r="T183" s="217"/>
      <c r="U183" s="217"/>
      <c r="V183" s="218"/>
      <c r="W183" s="739">
        <f t="shared" si="17"/>
        <v>31828.000000000004</v>
      </c>
    </row>
    <row r="184" spans="1:23" s="13" customFormat="1" ht="27.75" customHeight="1">
      <c r="A184" s="410" t="s">
        <v>537</v>
      </c>
      <c r="B184" s="382" t="s">
        <v>511</v>
      </c>
      <c r="C184" s="212" t="s">
        <v>507</v>
      </c>
      <c r="D184" s="151" t="s">
        <v>508</v>
      </c>
      <c r="E184" s="213">
        <v>4500</v>
      </c>
      <c r="F184" s="169">
        <f t="shared" si="16"/>
        <v>3210</v>
      </c>
      <c r="G184" s="220">
        <f t="shared" si="18"/>
        <v>0.75</v>
      </c>
      <c r="H184" s="213">
        <v>2046.37</v>
      </c>
      <c r="I184" s="213">
        <v>0</v>
      </c>
      <c r="J184" s="213">
        <v>361.13</v>
      </c>
      <c r="K184" s="256">
        <v>0</v>
      </c>
      <c r="L184" s="213">
        <v>0</v>
      </c>
      <c r="M184" s="213">
        <v>802.5</v>
      </c>
      <c r="N184" s="35"/>
      <c r="O184" s="251">
        <v>43025</v>
      </c>
      <c r="P184" s="251">
        <v>43034</v>
      </c>
      <c r="Q184" s="251"/>
      <c r="R184" s="228">
        <v>43081</v>
      </c>
      <c r="S184" s="217" t="s">
        <v>855</v>
      </c>
      <c r="T184" s="217"/>
      <c r="U184" s="217"/>
      <c r="V184" s="218"/>
      <c r="W184" s="739">
        <f t="shared" si="17"/>
        <v>3210</v>
      </c>
    </row>
    <row r="185" spans="1:23" s="13" customFormat="1" ht="27.75" customHeight="1">
      <c r="A185" s="410" t="s">
        <v>537</v>
      </c>
      <c r="B185" s="382" t="s">
        <v>512</v>
      </c>
      <c r="C185" s="212" t="s">
        <v>584</v>
      </c>
      <c r="D185" s="151" t="s">
        <v>509</v>
      </c>
      <c r="E185" s="213">
        <v>69329.289999999994</v>
      </c>
      <c r="F185" s="169">
        <f t="shared" si="16"/>
        <v>69329.899999999994</v>
      </c>
      <c r="G185" s="220">
        <f t="shared" si="18"/>
        <v>0.5712268444062375</v>
      </c>
      <c r="H185" s="213">
        <v>33662.629999999997</v>
      </c>
      <c r="I185" s="213">
        <v>0</v>
      </c>
      <c r="J185" s="213">
        <v>5940.47</v>
      </c>
      <c r="K185" s="256">
        <v>0</v>
      </c>
      <c r="L185" s="213">
        <v>1317.5</v>
      </c>
      <c r="M185" s="213">
        <v>28409.3</v>
      </c>
      <c r="N185" s="35"/>
      <c r="O185" s="251">
        <v>43025</v>
      </c>
      <c r="P185" s="251">
        <v>43034</v>
      </c>
      <c r="Q185" s="251"/>
      <c r="R185" s="228">
        <v>43081</v>
      </c>
      <c r="S185" s="217" t="s">
        <v>856</v>
      </c>
      <c r="T185" s="217"/>
      <c r="U185" s="217"/>
      <c r="V185" s="218"/>
      <c r="W185" s="739">
        <f t="shared" si="17"/>
        <v>69329.899999999994</v>
      </c>
    </row>
    <row r="186" spans="1:23" s="13" customFormat="1" ht="27.75" customHeight="1">
      <c r="A186" s="410" t="s">
        <v>537</v>
      </c>
      <c r="B186" s="382" t="s">
        <v>513</v>
      </c>
      <c r="C186" s="212" t="s">
        <v>585</v>
      </c>
      <c r="D186" s="151" t="s">
        <v>348</v>
      </c>
      <c r="E186" s="213">
        <v>84559.43</v>
      </c>
      <c r="F186" s="169">
        <f t="shared" si="16"/>
        <v>84559.43</v>
      </c>
      <c r="G186" s="220">
        <f t="shared" si="18"/>
        <v>0.63214357050420045</v>
      </c>
      <c r="H186" s="213">
        <v>45435.64</v>
      </c>
      <c r="I186" s="213">
        <v>0</v>
      </c>
      <c r="J186" s="213">
        <v>8018.06</v>
      </c>
      <c r="K186" s="256">
        <v>0</v>
      </c>
      <c r="L186" s="213">
        <v>0</v>
      </c>
      <c r="M186" s="213">
        <v>31105.73</v>
      </c>
      <c r="N186" s="35"/>
      <c r="O186" s="251">
        <v>43025</v>
      </c>
      <c r="P186" s="251">
        <v>43034</v>
      </c>
      <c r="Q186" s="251"/>
      <c r="R186" s="228">
        <v>43081</v>
      </c>
      <c r="S186" s="217" t="s">
        <v>857</v>
      </c>
      <c r="T186" s="217"/>
      <c r="U186" s="217"/>
      <c r="V186" s="218"/>
      <c r="W186" s="739">
        <f t="shared" si="17"/>
        <v>84559.43</v>
      </c>
    </row>
    <row r="187" spans="1:23" s="13" customFormat="1" ht="27.75" customHeight="1">
      <c r="A187" s="410" t="s">
        <v>537</v>
      </c>
      <c r="B187" s="382" t="s">
        <v>518</v>
      </c>
      <c r="C187" s="212" t="s">
        <v>519</v>
      </c>
      <c r="D187" s="151" t="s">
        <v>586</v>
      </c>
      <c r="E187" s="213">
        <v>16305</v>
      </c>
      <c r="F187" s="169">
        <f t="shared" si="16"/>
        <v>12843</v>
      </c>
      <c r="G187" s="220">
        <f t="shared" si="18"/>
        <v>0.71392976718835166</v>
      </c>
      <c r="H187" s="213">
        <v>7793.65</v>
      </c>
      <c r="I187" s="213">
        <v>0</v>
      </c>
      <c r="J187" s="213">
        <v>1375.35</v>
      </c>
      <c r="K187" s="256">
        <v>0</v>
      </c>
      <c r="L187" s="213">
        <v>463.25</v>
      </c>
      <c r="M187" s="213">
        <v>3210.75</v>
      </c>
      <c r="N187" s="35"/>
      <c r="O187" s="251">
        <v>43025</v>
      </c>
      <c r="P187" s="251">
        <v>43034</v>
      </c>
      <c r="Q187" s="251"/>
      <c r="R187" s="228">
        <v>43081</v>
      </c>
      <c r="S187" s="217" t="s">
        <v>858</v>
      </c>
      <c r="T187" s="217"/>
      <c r="U187" s="217"/>
      <c r="V187" s="218"/>
      <c r="W187" s="739">
        <f t="shared" si="17"/>
        <v>12843</v>
      </c>
    </row>
    <row r="188" spans="1:23" s="13" customFormat="1" ht="27.75" customHeight="1">
      <c r="A188" s="410" t="s">
        <v>537</v>
      </c>
      <c r="B188" s="382" t="s">
        <v>524</v>
      </c>
      <c r="C188" s="212" t="s">
        <v>525</v>
      </c>
      <c r="D188" s="151" t="s">
        <v>587</v>
      </c>
      <c r="E188" s="213">
        <v>10400</v>
      </c>
      <c r="F188" s="169">
        <f t="shared" si="16"/>
        <v>10400</v>
      </c>
      <c r="G188" s="220">
        <f t="shared" si="18"/>
        <v>0.65</v>
      </c>
      <c r="H188" s="213">
        <v>5746</v>
      </c>
      <c r="I188" s="213">
        <v>0</v>
      </c>
      <c r="J188" s="213">
        <v>1014</v>
      </c>
      <c r="K188" s="256">
        <v>0</v>
      </c>
      <c r="L188" s="213">
        <v>0</v>
      </c>
      <c r="M188" s="213">
        <v>3640</v>
      </c>
      <c r="N188" s="35"/>
      <c r="O188" s="251">
        <v>43025</v>
      </c>
      <c r="P188" s="251">
        <v>43034</v>
      </c>
      <c r="Q188" s="251"/>
      <c r="R188" s="228">
        <v>43081</v>
      </c>
      <c r="S188" s="217" t="s">
        <v>859</v>
      </c>
      <c r="T188" s="217"/>
      <c r="U188" s="217"/>
      <c r="V188" s="218"/>
      <c r="W188" s="739">
        <f t="shared" si="17"/>
        <v>10400</v>
      </c>
    </row>
    <row r="189" spans="1:23" s="13" customFormat="1" ht="27.75" customHeight="1">
      <c r="A189" s="410" t="s">
        <v>537</v>
      </c>
      <c r="B189" s="382" t="s">
        <v>588</v>
      </c>
      <c r="C189" s="212" t="s">
        <v>589</v>
      </c>
      <c r="D189" s="151" t="s">
        <v>590</v>
      </c>
      <c r="E189" s="213">
        <v>127667.74</v>
      </c>
      <c r="F189" s="169">
        <f t="shared" si="16"/>
        <v>73200</v>
      </c>
      <c r="G189" s="220">
        <f t="shared" si="18"/>
        <v>0.66500000000000004</v>
      </c>
      <c r="H189" s="213">
        <v>41376.300000000003</v>
      </c>
      <c r="I189" s="213">
        <v>0</v>
      </c>
      <c r="J189" s="213">
        <v>7301.7</v>
      </c>
      <c r="K189" s="256">
        <v>0</v>
      </c>
      <c r="L189" s="213">
        <v>6222</v>
      </c>
      <c r="M189" s="213">
        <v>18300</v>
      </c>
      <c r="N189" s="35"/>
      <c r="O189" s="251">
        <v>43025</v>
      </c>
      <c r="P189" s="251">
        <v>43034</v>
      </c>
      <c r="Q189" s="251"/>
      <c r="R189" s="228">
        <v>43081</v>
      </c>
      <c r="S189" s="478"/>
      <c r="T189" s="217"/>
      <c r="U189" s="217"/>
      <c r="V189" s="218"/>
      <c r="W189" s="739">
        <f t="shared" si="17"/>
        <v>73200</v>
      </c>
    </row>
    <row r="190" spans="1:23" s="13" customFormat="1" ht="27.75" customHeight="1">
      <c r="A190" s="410" t="s">
        <v>537</v>
      </c>
      <c r="B190" s="382" t="s">
        <v>504</v>
      </c>
      <c r="C190" s="212" t="s">
        <v>623</v>
      </c>
      <c r="D190" s="151" t="s">
        <v>624</v>
      </c>
      <c r="E190" s="213">
        <v>142440</v>
      </c>
      <c r="F190" s="169">
        <f t="shared" si="16"/>
        <v>123130</v>
      </c>
      <c r="G190" s="220">
        <f t="shared" si="18"/>
        <v>0.66747137172094539</v>
      </c>
      <c r="H190" s="213">
        <v>69857.88</v>
      </c>
      <c r="I190" s="213">
        <v>0</v>
      </c>
      <c r="J190" s="213">
        <v>12327.87</v>
      </c>
      <c r="K190" s="256">
        <v>0</v>
      </c>
      <c r="L190" s="213">
        <v>10161.75</v>
      </c>
      <c r="M190" s="213">
        <v>30782.5</v>
      </c>
      <c r="N190" s="35"/>
      <c r="O190" s="251">
        <v>43025</v>
      </c>
      <c r="P190" s="251">
        <v>43048</v>
      </c>
      <c r="Q190" s="251"/>
      <c r="R190" s="228">
        <v>43076</v>
      </c>
      <c r="S190" s="217" t="s">
        <v>860</v>
      </c>
      <c r="T190" s="217"/>
      <c r="U190" s="217"/>
      <c r="V190" s="218"/>
      <c r="W190" s="739">
        <f t="shared" si="17"/>
        <v>123130</v>
      </c>
    </row>
    <row r="191" spans="1:23" s="13" customFormat="1" ht="27.75" customHeight="1">
      <c r="A191" s="410" t="s">
        <v>537</v>
      </c>
      <c r="B191" s="382" t="s">
        <v>344</v>
      </c>
      <c r="C191" s="212" t="s">
        <v>625</v>
      </c>
      <c r="D191" s="151" t="s">
        <v>626</v>
      </c>
      <c r="E191" s="213">
        <v>115991.23</v>
      </c>
      <c r="F191" s="169">
        <f t="shared" si="16"/>
        <v>106405.73000000001</v>
      </c>
      <c r="G191" s="220">
        <f t="shared" si="18"/>
        <v>0.81440961873011908</v>
      </c>
      <c r="H191" s="213">
        <v>73659.16</v>
      </c>
      <c r="I191" s="213">
        <v>0</v>
      </c>
      <c r="J191" s="213">
        <v>12998.69</v>
      </c>
      <c r="K191" s="256">
        <v>0</v>
      </c>
      <c r="L191" s="213">
        <v>2408.02</v>
      </c>
      <c r="M191" s="213">
        <v>17339.86</v>
      </c>
      <c r="N191" s="35"/>
      <c r="O191" s="251">
        <v>43025</v>
      </c>
      <c r="P191" s="251">
        <v>43048</v>
      </c>
      <c r="Q191" s="251" t="s">
        <v>1410</v>
      </c>
      <c r="R191" s="228">
        <v>43076</v>
      </c>
      <c r="S191" s="217" t="s">
        <v>861</v>
      </c>
      <c r="T191" s="217"/>
      <c r="U191" s="217"/>
      <c r="V191" s="218"/>
      <c r="W191" s="739">
        <f t="shared" si="17"/>
        <v>106405.73000000001</v>
      </c>
    </row>
    <row r="192" spans="1:23" s="13" customFormat="1" ht="27.75" customHeight="1">
      <c r="A192" s="410" t="s">
        <v>537</v>
      </c>
      <c r="B192" s="382" t="s">
        <v>516</v>
      </c>
      <c r="C192" s="212" t="s">
        <v>591</v>
      </c>
      <c r="D192" s="151" t="s">
        <v>517</v>
      </c>
      <c r="E192" s="213">
        <v>93011.58</v>
      </c>
      <c r="F192" s="169">
        <f t="shared" si="16"/>
        <v>76404</v>
      </c>
      <c r="G192" s="220">
        <f t="shared" si="18"/>
        <v>0.77369313124967276</v>
      </c>
      <c r="H192" s="213">
        <v>50246.26</v>
      </c>
      <c r="I192" s="213">
        <v>8866.99</v>
      </c>
      <c r="J192" s="213">
        <v>0</v>
      </c>
      <c r="K192" s="256">
        <v>0</v>
      </c>
      <c r="L192" s="213">
        <v>5830.15</v>
      </c>
      <c r="M192" s="213">
        <v>11460.6</v>
      </c>
      <c r="N192" s="35"/>
      <c r="O192" s="251">
        <v>43053</v>
      </c>
      <c r="P192" s="251">
        <v>43062</v>
      </c>
      <c r="Q192" s="251"/>
      <c r="R192" s="228">
        <v>43084</v>
      </c>
      <c r="S192" s="217"/>
      <c r="T192" s="217"/>
      <c r="U192" s="217"/>
      <c r="V192" s="218"/>
      <c r="W192" s="739">
        <f t="shared" si="17"/>
        <v>76404</v>
      </c>
    </row>
    <row r="193" spans="1:23" s="13" customFormat="1" ht="27.75" customHeight="1">
      <c r="A193" s="410" t="s">
        <v>537</v>
      </c>
      <c r="B193" s="382" t="s">
        <v>592</v>
      </c>
      <c r="C193" s="212" t="s">
        <v>363</v>
      </c>
      <c r="D193" s="151" t="s">
        <v>364</v>
      </c>
      <c r="E193" s="213">
        <v>52990.53</v>
      </c>
      <c r="F193" s="169">
        <f t="shared" si="16"/>
        <v>50590.53</v>
      </c>
      <c r="G193" s="220">
        <f t="shared" si="18"/>
        <v>0.75727394039951745</v>
      </c>
      <c r="H193" s="213">
        <v>32564.25</v>
      </c>
      <c r="I193" s="213">
        <v>0</v>
      </c>
      <c r="J193" s="213">
        <v>5746.64</v>
      </c>
      <c r="K193" s="256">
        <v>0</v>
      </c>
      <c r="L193" s="213">
        <v>2930.09</v>
      </c>
      <c r="M193" s="213">
        <v>9349.5499999999993</v>
      </c>
      <c r="N193" s="35"/>
      <c r="O193" s="251">
        <v>43053</v>
      </c>
      <c r="P193" s="251">
        <v>43062</v>
      </c>
      <c r="Q193" s="251"/>
      <c r="R193" s="228">
        <v>43084</v>
      </c>
      <c r="S193" s="217" t="s">
        <v>1138</v>
      </c>
      <c r="T193" s="217"/>
      <c r="U193" s="217"/>
      <c r="V193" s="218"/>
      <c r="W193" s="739">
        <f t="shared" si="17"/>
        <v>50590.53</v>
      </c>
    </row>
    <row r="194" spans="1:23" s="13" customFormat="1" ht="27.75" customHeight="1">
      <c r="A194" s="410" t="s">
        <v>537</v>
      </c>
      <c r="B194" s="382" t="s">
        <v>593</v>
      </c>
      <c r="C194" s="212" t="s">
        <v>594</v>
      </c>
      <c r="D194" s="151" t="s">
        <v>595</v>
      </c>
      <c r="E194" s="213">
        <v>27160.05</v>
      </c>
      <c r="F194" s="169">
        <f t="shared" ref="F194:F214" si="19">SUM(H194:M194)</f>
        <v>24424.37</v>
      </c>
      <c r="G194" s="220">
        <f t="shared" si="18"/>
        <v>0.78004345659683338</v>
      </c>
      <c r="H194" s="213">
        <v>16194.25</v>
      </c>
      <c r="I194" s="213">
        <v>2857.82</v>
      </c>
      <c r="J194" s="213">
        <v>0</v>
      </c>
      <c r="K194" s="256">
        <v>0</v>
      </c>
      <c r="L194" s="213">
        <v>1708.64</v>
      </c>
      <c r="M194" s="213">
        <v>3663.66</v>
      </c>
      <c r="N194" s="35"/>
      <c r="O194" s="251">
        <v>43053</v>
      </c>
      <c r="P194" s="251">
        <v>43062</v>
      </c>
      <c r="Q194" s="251"/>
      <c r="R194" s="228">
        <v>43084</v>
      </c>
      <c r="S194" s="217" t="s">
        <v>1141</v>
      </c>
      <c r="T194" s="217"/>
      <c r="U194" s="217"/>
      <c r="V194" s="218"/>
      <c r="W194" s="739">
        <f t="shared" si="17"/>
        <v>24424.37</v>
      </c>
    </row>
    <row r="195" spans="1:23" s="13" customFormat="1" ht="27.75" customHeight="1">
      <c r="A195" s="410" t="s">
        <v>537</v>
      </c>
      <c r="B195" s="382" t="s">
        <v>577</v>
      </c>
      <c r="C195" s="212" t="s">
        <v>578</v>
      </c>
      <c r="D195" s="151" t="s">
        <v>579</v>
      </c>
      <c r="E195" s="213">
        <v>32230</v>
      </c>
      <c r="F195" s="169">
        <f t="shared" si="19"/>
        <v>30780</v>
      </c>
      <c r="G195" s="220">
        <f t="shared" si="18"/>
        <v>0.66431773879142297</v>
      </c>
      <c r="H195" s="213">
        <v>17380.54</v>
      </c>
      <c r="I195" s="213">
        <v>0</v>
      </c>
      <c r="J195" s="213">
        <v>3067.16</v>
      </c>
      <c r="K195" s="256">
        <v>0</v>
      </c>
      <c r="L195" s="213">
        <v>1647.3</v>
      </c>
      <c r="M195" s="213">
        <v>8685</v>
      </c>
      <c r="N195" s="35"/>
      <c r="O195" s="251">
        <v>43053</v>
      </c>
      <c r="P195" s="251">
        <v>43062</v>
      </c>
      <c r="Q195" s="251"/>
      <c r="R195" s="228">
        <v>43084</v>
      </c>
      <c r="S195" s="217" t="s">
        <v>1131</v>
      </c>
      <c r="T195" s="217"/>
      <c r="U195" s="217"/>
      <c r="V195" s="218"/>
      <c r="W195" s="739">
        <f t="shared" si="17"/>
        <v>30780</v>
      </c>
    </row>
    <row r="196" spans="1:23" s="13" customFormat="1" ht="27.75" customHeight="1">
      <c r="A196" s="410" t="s">
        <v>537</v>
      </c>
      <c r="B196" s="382" t="s">
        <v>293</v>
      </c>
      <c r="C196" s="212" t="s">
        <v>294</v>
      </c>
      <c r="D196" s="151" t="s">
        <v>49</v>
      </c>
      <c r="E196" s="213">
        <v>11952.38</v>
      </c>
      <c r="F196" s="169">
        <f t="shared" si="19"/>
        <v>11758.2</v>
      </c>
      <c r="G196" s="220">
        <f t="shared" si="18"/>
        <v>0.85000510282186048</v>
      </c>
      <c r="H196" s="213">
        <v>8495.35</v>
      </c>
      <c r="I196" s="213">
        <v>0</v>
      </c>
      <c r="J196" s="213">
        <v>1499.18</v>
      </c>
      <c r="K196" s="256">
        <v>0</v>
      </c>
      <c r="L196" s="213">
        <v>0</v>
      </c>
      <c r="M196" s="213">
        <v>1763.67</v>
      </c>
      <c r="N196" s="35"/>
      <c r="O196" s="251">
        <v>43053</v>
      </c>
      <c r="P196" s="251">
        <v>43062</v>
      </c>
      <c r="Q196" s="251"/>
      <c r="R196" s="228">
        <v>43084</v>
      </c>
      <c r="S196" s="217" t="s">
        <v>1142</v>
      </c>
      <c r="T196" s="217"/>
      <c r="U196" s="217"/>
      <c r="V196" s="218"/>
      <c r="W196" s="739">
        <f t="shared" si="17"/>
        <v>11758.2</v>
      </c>
    </row>
    <row r="197" spans="1:23" s="13" customFormat="1" ht="27.75" customHeight="1">
      <c r="A197" s="410" t="s">
        <v>537</v>
      </c>
      <c r="B197" s="382" t="s">
        <v>596</v>
      </c>
      <c r="C197" s="212" t="s">
        <v>597</v>
      </c>
      <c r="D197" s="151" t="s">
        <v>598</v>
      </c>
      <c r="E197" s="213">
        <v>66543.95</v>
      </c>
      <c r="F197" s="169">
        <f t="shared" si="19"/>
        <v>56187.280000000006</v>
      </c>
      <c r="G197" s="220">
        <f t="shared" si="18"/>
        <v>0.80686803134090124</v>
      </c>
      <c r="H197" s="213">
        <v>38535.360000000001</v>
      </c>
      <c r="I197" s="213">
        <v>0</v>
      </c>
      <c r="J197" s="213">
        <v>6800.36</v>
      </c>
      <c r="K197" s="256">
        <v>0</v>
      </c>
      <c r="L197" s="213">
        <v>1556.37</v>
      </c>
      <c r="M197" s="213">
        <v>9295.19</v>
      </c>
      <c r="N197" s="35"/>
      <c r="O197" s="251">
        <v>43053</v>
      </c>
      <c r="P197" s="251">
        <v>43062</v>
      </c>
      <c r="Q197" s="251"/>
      <c r="R197" s="228">
        <v>43084</v>
      </c>
      <c r="S197" s="217" t="s">
        <v>1129</v>
      </c>
      <c r="T197" s="217"/>
      <c r="U197" s="217"/>
      <c r="V197" s="218"/>
      <c r="W197" s="739">
        <f t="shared" si="17"/>
        <v>56187.280000000006</v>
      </c>
    </row>
    <row r="198" spans="1:23" s="13" customFormat="1" ht="27.75" customHeight="1">
      <c r="A198" s="410" t="s">
        <v>537</v>
      </c>
      <c r="B198" s="382" t="s">
        <v>602</v>
      </c>
      <c r="C198" s="212" t="s">
        <v>603</v>
      </c>
      <c r="D198" s="151" t="s">
        <v>604</v>
      </c>
      <c r="E198" s="213">
        <v>22500</v>
      </c>
      <c r="F198" s="169">
        <f t="shared" si="19"/>
        <v>22249.870000000003</v>
      </c>
      <c r="G198" s="220">
        <f t="shared" si="18"/>
        <v>0.4000000898881656</v>
      </c>
      <c r="H198" s="213">
        <v>7564.95</v>
      </c>
      <c r="I198" s="213">
        <v>0</v>
      </c>
      <c r="J198" s="213">
        <v>1335</v>
      </c>
      <c r="K198" s="256">
        <v>0</v>
      </c>
      <c r="L198" s="213">
        <v>7787.45</v>
      </c>
      <c r="M198" s="213">
        <v>5562.47</v>
      </c>
      <c r="N198" s="35"/>
      <c r="O198" s="251">
        <v>43053</v>
      </c>
      <c r="P198" s="251">
        <v>43062</v>
      </c>
      <c r="Q198" s="251"/>
      <c r="R198" s="228">
        <v>43084</v>
      </c>
      <c r="S198" s="217" t="s">
        <v>935</v>
      </c>
      <c r="T198" s="217"/>
      <c r="U198" s="217"/>
      <c r="V198" s="218"/>
      <c r="W198" s="739">
        <f t="shared" si="17"/>
        <v>22249.870000000003</v>
      </c>
    </row>
    <row r="199" spans="1:23" s="13" customFormat="1" ht="27.75" customHeight="1">
      <c r="A199" s="410" t="s">
        <v>537</v>
      </c>
      <c r="B199" s="382" t="s">
        <v>605</v>
      </c>
      <c r="C199" s="212" t="s">
        <v>606</v>
      </c>
      <c r="D199" s="151" t="s">
        <v>607</v>
      </c>
      <c r="E199" s="213">
        <v>12050</v>
      </c>
      <c r="F199" s="169">
        <f t="shared" si="19"/>
        <v>12050</v>
      </c>
      <c r="G199" s="220">
        <f t="shared" si="18"/>
        <v>0.654149377593361</v>
      </c>
      <c r="H199" s="213">
        <v>6700.12</v>
      </c>
      <c r="I199" s="213">
        <v>0</v>
      </c>
      <c r="J199" s="213">
        <v>1182.3800000000001</v>
      </c>
      <c r="K199" s="256">
        <v>0</v>
      </c>
      <c r="L199" s="213">
        <v>0</v>
      </c>
      <c r="M199" s="213">
        <v>4167.5</v>
      </c>
      <c r="N199" s="35"/>
      <c r="O199" s="251">
        <v>43053</v>
      </c>
      <c r="P199" s="251">
        <v>43062</v>
      </c>
      <c r="Q199" s="251"/>
      <c r="R199" s="228">
        <v>43084</v>
      </c>
      <c r="S199" s="217" t="s">
        <v>1130</v>
      </c>
      <c r="T199" s="217"/>
      <c r="U199" s="217"/>
      <c r="V199" s="218"/>
      <c r="W199" s="739">
        <f t="shared" si="17"/>
        <v>12050</v>
      </c>
    </row>
    <row r="200" spans="1:23" s="13" customFormat="1" ht="27.75" customHeight="1">
      <c r="A200" s="410" t="s">
        <v>537</v>
      </c>
      <c r="B200" s="382" t="s">
        <v>608</v>
      </c>
      <c r="C200" s="212" t="s">
        <v>606</v>
      </c>
      <c r="D200" s="151" t="s">
        <v>609</v>
      </c>
      <c r="E200" s="213">
        <v>6407</v>
      </c>
      <c r="F200" s="169">
        <f t="shared" si="19"/>
        <v>6407</v>
      </c>
      <c r="G200" s="220">
        <f t="shared" si="18"/>
        <v>0.6578039644139223</v>
      </c>
      <c r="H200" s="213">
        <v>3582.36</v>
      </c>
      <c r="I200" s="213">
        <v>0</v>
      </c>
      <c r="J200" s="213">
        <v>632.19000000000005</v>
      </c>
      <c r="K200" s="256">
        <v>0</v>
      </c>
      <c r="L200" s="213">
        <v>0</v>
      </c>
      <c r="M200" s="213">
        <v>2192.4499999999998</v>
      </c>
      <c r="N200" s="35"/>
      <c r="O200" s="251">
        <v>43053</v>
      </c>
      <c r="P200" s="251">
        <v>43062</v>
      </c>
      <c r="Q200" s="251"/>
      <c r="R200" s="228">
        <v>43084</v>
      </c>
      <c r="S200" s="217" t="s">
        <v>1140</v>
      </c>
      <c r="T200" s="217"/>
      <c r="U200" s="217"/>
      <c r="V200" s="218"/>
      <c r="W200" s="739">
        <f t="shared" si="17"/>
        <v>6407</v>
      </c>
    </row>
    <row r="201" spans="1:23" s="13" customFormat="1" ht="27.75" customHeight="1">
      <c r="A201" s="410" t="s">
        <v>537</v>
      </c>
      <c r="B201" s="382" t="s">
        <v>610</v>
      </c>
      <c r="C201" s="212" t="s">
        <v>611</v>
      </c>
      <c r="D201" s="151" t="s">
        <v>586</v>
      </c>
      <c r="E201" s="213">
        <v>121516.3</v>
      </c>
      <c r="F201" s="169">
        <f t="shared" si="19"/>
        <v>121516.30000000002</v>
      </c>
      <c r="G201" s="220">
        <f t="shared" si="18"/>
        <v>0.69021686802511262</v>
      </c>
      <c r="H201" s="213">
        <v>71291.710000000006</v>
      </c>
      <c r="I201" s="213">
        <v>12580.89</v>
      </c>
      <c r="J201" s="213">
        <v>0</v>
      </c>
      <c r="K201" s="256">
        <v>0</v>
      </c>
      <c r="L201" s="213">
        <v>7264.63</v>
      </c>
      <c r="M201" s="213">
        <v>30379.07</v>
      </c>
      <c r="N201" s="35"/>
      <c r="O201" s="251">
        <v>43053</v>
      </c>
      <c r="P201" s="251">
        <v>43062</v>
      </c>
      <c r="Q201" s="251"/>
      <c r="R201" s="228">
        <v>43084</v>
      </c>
      <c r="S201" s="217" t="s">
        <v>1136</v>
      </c>
      <c r="T201" s="217"/>
      <c r="U201" s="217"/>
      <c r="V201" s="218"/>
      <c r="W201" s="739">
        <f t="shared" si="17"/>
        <v>121516.30000000002</v>
      </c>
    </row>
    <row r="202" spans="1:23" s="13" customFormat="1" ht="27.75" customHeight="1">
      <c r="A202" s="410" t="s">
        <v>537</v>
      </c>
      <c r="B202" s="382" t="s">
        <v>612</v>
      </c>
      <c r="C202" s="212" t="s">
        <v>613</v>
      </c>
      <c r="D202" s="151" t="s">
        <v>522</v>
      </c>
      <c r="E202" s="213">
        <v>142552.15</v>
      </c>
      <c r="F202" s="169">
        <f t="shared" si="19"/>
        <v>139052.15</v>
      </c>
      <c r="G202" s="220">
        <f t="shared" si="18"/>
        <v>0.62811765226211891</v>
      </c>
      <c r="H202" s="213">
        <v>74239.94</v>
      </c>
      <c r="I202" s="213">
        <v>0</v>
      </c>
      <c r="J202" s="213">
        <v>13101.17</v>
      </c>
      <c r="K202" s="256">
        <v>0</v>
      </c>
      <c r="L202" s="213">
        <v>16948</v>
      </c>
      <c r="M202" s="213">
        <v>34763.040000000001</v>
      </c>
      <c r="N202" s="35"/>
      <c r="O202" s="251">
        <v>43053</v>
      </c>
      <c r="P202" s="251">
        <v>43062</v>
      </c>
      <c r="Q202" s="251"/>
      <c r="R202" s="228">
        <v>43084</v>
      </c>
      <c r="S202" s="217" t="s">
        <v>1133</v>
      </c>
      <c r="T202" s="217"/>
      <c r="U202" s="217"/>
      <c r="V202" s="218"/>
      <c r="W202" s="739">
        <f t="shared" si="17"/>
        <v>139052.15</v>
      </c>
    </row>
    <row r="203" spans="1:23" s="13" customFormat="1" ht="27.75" customHeight="1">
      <c r="A203" s="410" t="s">
        <v>537</v>
      </c>
      <c r="B203" s="382" t="s">
        <v>134</v>
      </c>
      <c r="C203" s="212" t="s">
        <v>614</v>
      </c>
      <c r="D203" s="151" t="s">
        <v>615</v>
      </c>
      <c r="E203" s="213">
        <v>58999.199999999997</v>
      </c>
      <c r="F203" s="169">
        <f t="shared" si="19"/>
        <v>57893.85</v>
      </c>
      <c r="G203" s="220">
        <f t="shared" si="18"/>
        <v>0.7500000431824797</v>
      </c>
      <c r="H203" s="213">
        <v>36907.33</v>
      </c>
      <c r="I203" s="213">
        <v>0</v>
      </c>
      <c r="J203" s="213">
        <v>6513.06</v>
      </c>
      <c r="K203" s="256">
        <v>0</v>
      </c>
      <c r="L203" s="213">
        <v>0</v>
      </c>
      <c r="M203" s="213">
        <v>14473.46</v>
      </c>
      <c r="N203" s="35"/>
      <c r="O203" s="251">
        <v>43053</v>
      </c>
      <c r="P203" s="251">
        <v>43062</v>
      </c>
      <c r="Q203" s="251"/>
      <c r="R203" s="228">
        <v>43084</v>
      </c>
      <c r="S203" s="217" t="s">
        <v>1134</v>
      </c>
      <c r="T203" s="217"/>
      <c r="U203" s="217"/>
      <c r="V203" s="218"/>
      <c r="W203" s="739">
        <f t="shared" si="17"/>
        <v>57893.85</v>
      </c>
    </row>
    <row r="204" spans="1:23" s="13" customFormat="1" ht="27.75" customHeight="1">
      <c r="A204" s="410" t="s">
        <v>537</v>
      </c>
      <c r="B204" s="382" t="s">
        <v>642</v>
      </c>
      <c r="C204" s="212" t="s">
        <v>616</v>
      </c>
      <c r="D204" s="151" t="s">
        <v>617</v>
      </c>
      <c r="E204" s="213">
        <v>15291.9</v>
      </c>
      <c r="F204" s="169">
        <f t="shared" si="19"/>
        <v>15291.900000000001</v>
      </c>
      <c r="G204" s="220">
        <f t="shared" si="18"/>
        <v>0.5</v>
      </c>
      <c r="H204" s="213">
        <v>6499.05</v>
      </c>
      <c r="I204" s="213">
        <v>0</v>
      </c>
      <c r="J204" s="213">
        <v>1146.9000000000001</v>
      </c>
      <c r="K204" s="256">
        <v>0</v>
      </c>
      <c r="L204" s="213">
        <v>0</v>
      </c>
      <c r="M204" s="213">
        <v>7645.95</v>
      </c>
      <c r="N204" s="35"/>
      <c r="O204" s="251">
        <v>43053</v>
      </c>
      <c r="P204" s="251">
        <v>43062</v>
      </c>
      <c r="Q204" s="251"/>
      <c r="R204" s="228">
        <v>43084</v>
      </c>
      <c r="S204" s="217" t="s">
        <v>1132</v>
      </c>
      <c r="T204" s="217"/>
      <c r="U204" s="217"/>
      <c r="V204" s="218"/>
      <c r="W204" s="739">
        <f t="shared" si="17"/>
        <v>15291.900000000001</v>
      </c>
    </row>
    <row r="205" spans="1:23" s="13" customFormat="1" ht="27.75" customHeight="1">
      <c r="A205" s="410" t="s">
        <v>537</v>
      </c>
      <c r="B205" s="382" t="s">
        <v>481</v>
      </c>
      <c r="C205" s="212" t="s">
        <v>630</v>
      </c>
      <c r="D205" s="151" t="s">
        <v>482</v>
      </c>
      <c r="E205" s="213">
        <v>245236</v>
      </c>
      <c r="F205" s="169">
        <f t="shared" si="19"/>
        <v>211934.89999999997</v>
      </c>
      <c r="G205" s="220">
        <f t="shared" si="18"/>
        <v>0.65805386465372151</v>
      </c>
      <c r="H205" s="213">
        <v>118544.89</v>
      </c>
      <c r="I205" s="213">
        <v>0</v>
      </c>
      <c r="J205" s="213">
        <v>20919.689999999999</v>
      </c>
      <c r="K205" s="256">
        <v>0</v>
      </c>
      <c r="L205" s="213">
        <v>9672.4</v>
      </c>
      <c r="M205" s="213">
        <v>62797.919999999998</v>
      </c>
      <c r="N205" s="35"/>
      <c r="O205" s="251">
        <v>42950</v>
      </c>
      <c r="P205" s="251">
        <v>42992</v>
      </c>
      <c r="Q205" s="251">
        <v>43020</v>
      </c>
      <c r="R205" s="228">
        <v>43062</v>
      </c>
      <c r="S205" s="217" t="s">
        <v>1158</v>
      </c>
      <c r="T205" s="217"/>
      <c r="U205" s="217"/>
      <c r="V205" s="218"/>
      <c r="W205" s="739">
        <f t="shared" si="17"/>
        <v>211934.89999999997</v>
      </c>
    </row>
    <row r="206" spans="1:23" s="13" customFormat="1" ht="27.75" customHeight="1">
      <c r="A206" s="410" t="s">
        <v>537</v>
      </c>
      <c r="B206" s="382" t="s">
        <v>483</v>
      </c>
      <c r="C206" s="212" t="s">
        <v>484</v>
      </c>
      <c r="D206" s="151" t="s">
        <v>485</v>
      </c>
      <c r="E206" s="213">
        <v>618949.25</v>
      </c>
      <c r="F206" s="169">
        <f t="shared" si="19"/>
        <v>592899.58000000007</v>
      </c>
      <c r="G206" s="220">
        <f t="shared" si="18"/>
        <v>0.68409677402706193</v>
      </c>
      <c r="H206" s="213">
        <v>344760.58</v>
      </c>
      <c r="I206" s="213">
        <v>0</v>
      </c>
      <c r="J206" s="213">
        <v>60840.11</v>
      </c>
      <c r="K206" s="256">
        <v>0</v>
      </c>
      <c r="L206" s="213">
        <v>13532</v>
      </c>
      <c r="M206" s="213">
        <v>173766.89</v>
      </c>
      <c r="N206" s="35"/>
      <c r="O206" s="251">
        <v>42950</v>
      </c>
      <c r="P206" s="251">
        <v>42992</v>
      </c>
      <c r="Q206" s="251">
        <v>43020</v>
      </c>
      <c r="R206" s="228">
        <v>43062</v>
      </c>
      <c r="S206" s="217" t="s">
        <v>1156</v>
      </c>
      <c r="T206" s="217"/>
      <c r="U206" s="217"/>
      <c r="V206" s="218"/>
      <c r="W206" s="739">
        <f t="shared" si="17"/>
        <v>592899.58000000007</v>
      </c>
    </row>
    <row r="207" spans="1:23" s="13" customFormat="1" ht="27.75" customHeight="1">
      <c r="A207" s="410" t="s">
        <v>537</v>
      </c>
      <c r="B207" s="382" t="s">
        <v>486</v>
      </c>
      <c r="C207" s="212" t="s">
        <v>487</v>
      </c>
      <c r="D207" s="151" t="s">
        <v>485</v>
      </c>
      <c r="E207" s="213">
        <v>375202.8</v>
      </c>
      <c r="F207" s="169">
        <f t="shared" si="19"/>
        <v>215396.31</v>
      </c>
      <c r="G207" s="220">
        <f t="shared" si="18"/>
        <v>0.66499997144797884</v>
      </c>
      <c r="H207" s="213">
        <v>121752.75</v>
      </c>
      <c r="I207" s="213">
        <v>0</v>
      </c>
      <c r="J207" s="213">
        <v>21485.79</v>
      </c>
      <c r="K207" s="256">
        <v>0</v>
      </c>
      <c r="L207" s="213">
        <v>18308.689999999999</v>
      </c>
      <c r="M207" s="213">
        <v>53849.08</v>
      </c>
      <c r="N207" s="35"/>
      <c r="O207" s="251">
        <v>42950</v>
      </c>
      <c r="P207" s="251">
        <v>42992</v>
      </c>
      <c r="Q207" s="251">
        <v>43020</v>
      </c>
      <c r="R207" s="228">
        <v>43062</v>
      </c>
      <c r="S207" s="217" t="s">
        <v>1154</v>
      </c>
      <c r="T207" s="217"/>
      <c r="U207" s="217"/>
      <c r="V207" s="218"/>
      <c r="W207" s="739">
        <f t="shared" si="17"/>
        <v>215396.31</v>
      </c>
    </row>
    <row r="208" spans="1:23" s="13" customFormat="1" ht="27.75" customHeight="1">
      <c r="A208" s="410" t="s">
        <v>537</v>
      </c>
      <c r="B208" s="382" t="s">
        <v>488</v>
      </c>
      <c r="C208" s="212" t="s">
        <v>489</v>
      </c>
      <c r="D208" s="151" t="s">
        <v>490</v>
      </c>
      <c r="E208" s="213">
        <v>221116.99</v>
      </c>
      <c r="F208" s="169">
        <f t="shared" si="19"/>
        <v>203669.47000000003</v>
      </c>
      <c r="G208" s="220">
        <f t="shared" si="18"/>
        <v>0.60360627442100179</v>
      </c>
      <c r="H208" s="213">
        <v>104495.74</v>
      </c>
      <c r="I208" s="213">
        <v>0</v>
      </c>
      <c r="J208" s="213">
        <v>18440.43</v>
      </c>
      <c r="K208" s="256">
        <v>0</v>
      </c>
      <c r="L208" s="213">
        <v>0</v>
      </c>
      <c r="M208" s="213">
        <v>80733.3</v>
      </c>
      <c r="N208" s="35"/>
      <c r="O208" s="251">
        <v>42950</v>
      </c>
      <c r="P208" s="251">
        <v>42992</v>
      </c>
      <c r="Q208" s="251">
        <v>43020</v>
      </c>
      <c r="R208" s="228">
        <v>43062</v>
      </c>
      <c r="S208" s="217"/>
      <c r="T208" s="217"/>
      <c r="U208" s="217"/>
      <c r="V208" s="218"/>
      <c r="W208" s="739">
        <f t="shared" ref="W208:W271" si="20">H208+I208+J208+K208+L208+M208</f>
        <v>203669.47000000003</v>
      </c>
    </row>
    <row r="209" spans="1:23" s="13" customFormat="1" ht="27.75" customHeight="1">
      <c r="A209" s="410" t="s">
        <v>537</v>
      </c>
      <c r="B209" s="382" t="s">
        <v>631</v>
      </c>
      <c r="C209" s="212" t="s">
        <v>492</v>
      </c>
      <c r="D209" s="151" t="s">
        <v>506</v>
      </c>
      <c r="E209" s="213">
        <v>187668</v>
      </c>
      <c r="F209" s="169">
        <f t="shared" si="19"/>
        <v>102941</v>
      </c>
      <c r="G209" s="220">
        <f t="shared" si="18"/>
        <v>0.73344440019040036</v>
      </c>
      <c r="H209" s="213">
        <v>64176.27</v>
      </c>
      <c r="I209" s="213">
        <v>0</v>
      </c>
      <c r="J209" s="213">
        <v>11325.23</v>
      </c>
      <c r="K209" s="256">
        <v>0</v>
      </c>
      <c r="L209" s="213">
        <v>1704.25</v>
      </c>
      <c r="M209" s="213">
        <v>25735.25</v>
      </c>
      <c r="N209" s="35"/>
      <c r="O209" s="251">
        <v>42950</v>
      </c>
      <c r="P209" s="251">
        <v>42992</v>
      </c>
      <c r="Q209" s="251">
        <v>43020</v>
      </c>
      <c r="R209" s="228">
        <v>43062</v>
      </c>
      <c r="S209" s="217"/>
      <c r="T209" s="217"/>
      <c r="U209" s="217"/>
      <c r="V209" s="218"/>
      <c r="W209" s="739">
        <f t="shared" si="20"/>
        <v>102941</v>
      </c>
    </row>
    <row r="210" spans="1:23" s="13" customFormat="1" ht="27.75" customHeight="1">
      <c r="A210" s="410" t="s">
        <v>537</v>
      </c>
      <c r="B210" s="382" t="s">
        <v>453</v>
      </c>
      <c r="C210" s="212" t="s">
        <v>317</v>
      </c>
      <c r="D210" s="151" t="s">
        <v>318</v>
      </c>
      <c r="E210" s="213">
        <v>155144.04999999999</v>
      </c>
      <c r="F210" s="169">
        <f t="shared" si="19"/>
        <v>104380.1</v>
      </c>
      <c r="G210" s="220">
        <f t="shared" si="18"/>
        <v>0.75000004790185104</v>
      </c>
      <c r="H210" s="213">
        <v>66542.31</v>
      </c>
      <c r="I210" s="213">
        <v>11742.77</v>
      </c>
      <c r="J210" s="213">
        <v>0</v>
      </c>
      <c r="K210" s="256">
        <v>0</v>
      </c>
      <c r="L210" s="213">
        <v>0</v>
      </c>
      <c r="M210" s="213">
        <v>26095.02</v>
      </c>
      <c r="N210" s="35"/>
      <c r="O210" s="251">
        <v>42950</v>
      </c>
      <c r="P210" s="251">
        <v>42992</v>
      </c>
      <c r="Q210" s="251">
        <v>43020</v>
      </c>
      <c r="R210" s="228">
        <v>43062</v>
      </c>
      <c r="S210" s="217"/>
      <c r="T210" s="217"/>
      <c r="U210" s="217"/>
      <c r="V210" s="218"/>
      <c r="W210" s="739">
        <f t="shared" si="20"/>
        <v>104380.1</v>
      </c>
    </row>
    <row r="211" spans="1:23" s="13" customFormat="1" ht="27.75" customHeight="1">
      <c r="A211" s="410" t="s">
        <v>537</v>
      </c>
      <c r="B211" s="382" t="s">
        <v>452</v>
      </c>
      <c r="C211" s="212" t="s">
        <v>397</v>
      </c>
      <c r="D211" s="151" t="s">
        <v>540</v>
      </c>
      <c r="E211" s="213">
        <v>173700</v>
      </c>
      <c r="F211" s="169">
        <f t="shared" si="19"/>
        <v>126511.9</v>
      </c>
      <c r="G211" s="220">
        <f t="shared" si="18"/>
        <v>0.7500000395219738</v>
      </c>
      <c r="H211" s="213">
        <v>80651.34</v>
      </c>
      <c r="I211" s="213">
        <v>0</v>
      </c>
      <c r="J211" s="213">
        <v>14232.59</v>
      </c>
      <c r="K211" s="256">
        <v>0</v>
      </c>
      <c r="L211" s="213">
        <v>0</v>
      </c>
      <c r="M211" s="213">
        <v>31627.97</v>
      </c>
      <c r="N211" s="35"/>
      <c r="O211" s="251">
        <v>42950</v>
      </c>
      <c r="P211" s="251">
        <v>42992</v>
      </c>
      <c r="Q211" s="251">
        <v>43020</v>
      </c>
      <c r="R211" s="228">
        <v>43062</v>
      </c>
      <c r="S211" s="217" t="s">
        <v>845</v>
      </c>
      <c r="T211" s="217"/>
      <c r="U211" s="217"/>
      <c r="V211" s="218"/>
      <c r="W211" s="739">
        <f t="shared" si="20"/>
        <v>126511.9</v>
      </c>
    </row>
    <row r="212" spans="1:23" s="13" customFormat="1" ht="27.75" customHeight="1">
      <c r="A212" s="410" t="s">
        <v>537</v>
      </c>
      <c r="B212" s="382" t="s">
        <v>442</v>
      </c>
      <c r="C212" s="212" t="s">
        <v>632</v>
      </c>
      <c r="D212" s="151" t="s">
        <v>444</v>
      </c>
      <c r="E212" s="213">
        <v>92500</v>
      </c>
      <c r="F212" s="169">
        <f t="shared" si="19"/>
        <v>92500</v>
      </c>
      <c r="G212" s="220">
        <f t="shared" si="18"/>
        <v>0.75</v>
      </c>
      <c r="H212" s="213">
        <v>52286.05</v>
      </c>
      <c r="I212" s="213">
        <v>9226.9500000000007</v>
      </c>
      <c r="J212" s="213">
        <v>7862</v>
      </c>
      <c r="K212" s="256">
        <v>0</v>
      </c>
      <c r="L212" s="213">
        <v>0</v>
      </c>
      <c r="M212" s="213">
        <v>23125</v>
      </c>
      <c r="N212" s="260">
        <v>42892</v>
      </c>
      <c r="O212" s="251">
        <v>42915</v>
      </c>
      <c r="P212" s="251">
        <v>42947</v>
      </c>
      <c r="Q212" s="251"/>
      <c r="R212" s="228">
        <v>42958</v>
      </c>
      <c r="S212" s="478"/>
      <c r="T212" s="217"/>
      <c r="U212" s="217"/>
      <c r="V212" s="218"/>
      <c r="W212" s="739">
        <f t="shared" si="20"/>
        <v>92500</v>
      </c>
    </row>
    <row r="213" spans="1:23" s="13" customFormat="1" ht="27.75" customHeight="1">
      <c r="A213" s="410" t="s">
        <v>537</v>
      </c>
      <c r="B213" s="382" t="s">
        <v>447</v>
      </c>
      <c r="C213" s="212" t="s">
        <v>633</v>
      </c>
      <c r="D213" s="151" t="s">
        <v>448</v>
      </c>
      <c r="E213" s="213">
        <v>156867.41</v>
      </c>
      <c r="F213" s="169">
        <f t="shared" si="19"/>
        <v>139833.28999999998</v>
      </c>
      <c r="G213" s="220">
        <f t="shared" si="18"/>
        <v>0.72151538449821218</v>
      </c>
      <c r="H213" s="213">
        <v>80962.05</v>
      </c>
      <c r="I213" s="213">
        <v>0</v>
      </c>
      <c r="J213" s="213">
        <v>19929.82</v>
      </c>
      <c r="K213" s="256">
        <v>0</v>
      </c>
      <c r="L213" s="213">
        <v>0</v>
      </c>
      <c r="M213" s="213">
        <v>38941.42</v>
      </c>
      <c r="N213" s="35"/>
      <c r="O213" s="251">
        <v>42950</v>
      </c>
      <c r="P213" s="251">
        <v>42992</v>
      </c>
      <c r="Q213" s="251">
        <v>43020</v>
      </c>
      <c r="R213" s="228">
        <v>43062</v>
      </c>
      <c r="S213" s="217" t="s">
        <v>840</v>
      </c>
      <c r="T213" s="217"/>
      <c r="U213" s="217"/>
      <c r="V213" s="218"/>
      <c r="W213" s="739">
        <f t="shared" si="20"/>
        <v>139833.28999999998</v>
      </c>
    </row>
    <row r="214" spans="1:23" s="13" customFormat="1" ht="27.75" customHeight="1">
      <c r="A214" s="410" t="s">
        <v>537</v>
      </c>
      <c r="B214" s="382" t="s">
        <v>496</v>
      </c>
      <c r="C214" s="212" t="s">
        <v>634</v>
      </c>
      <c r="D214" s="151" t="s">
        <v>79</v>
      </c>
      <c r="E214" s="213">
        <v>155165.6</v>
      </c>
      <c r="F214" s="169">
        <f t="shared" si="19"/>
        <v>134400.85</v>
      </c>
      <c r="G214" s="220">
        <f t="shared" si="18"/>
        <v>0.75000001860107279</v>
      </c>
      <c r="H214" s="213">
        <v>85680.54</v>
      </c>
      <c r="I214" s="213">
        <v>0</v>
      </c>
      <c r="J214" s="213">
        <v>15120.1</v>
      </c>
      <c r="K214" s="256">
        <v>0</v>
      </c>
      <c r="L214" s="213">
        <v>0</v>
      </c>
      <c r="M214" s="213">
        <v>33600.21</v>
      </c>
      <c r="N214" s="35"/>
      <c r="O214" s="251">
        <v>42950</v>
      </c>
      <c r="P214" s="251">
        <v>42992</v>
      </c>
      <c r="Q214" s="251">
        <v>43020</v>
      </c>
      <c r="R214" s="228">
        <v>43062</v>
      </c>
      <c r="S214" s="217" t="s">
        <v>1155</v>
      </c>
      <c r="T214" s="217"/>
      <c r="U214" s="217"/>
      <c r="V214" s="218"/>
      <c r="W214" s="739">
        <f t="shared" si="20"/>
        <v>134400.85</v>
      </c>
    </row>
    <row r="215" spans="1:23" s="13" customFormat="1" ht="27.75" customHeight="1">
      <c r="A215" s="410" t="s">
        <v>537</v>
      </c>
      <c r="B215" s="382" t="s">
        <v>547</v>
      </c>
      <c r="C215" s="212" t="s">
        <v>548</v>
      </c>
      <c r="D215" s="151" t="s">
        <v>549</v>
      </c>
      <c r="E215" s="213">
        <v>272624.61</v>
      </c>
      <c r="F215" s="219">
        <f>SUM(H215:M215)</f>
        <v>162127.04000000001</v>
      </c>
      <c r="G215" s="220">
        <f t="shared" si="18"/>
        <v>0.63749995065597931</v>
      </c>
      <c r="H215" s="213">
        <v>103355.98</v>
      </c>
      <c r="I215" s="213">
        <v>0</v>
      </c>
      <c r="J215" s="213">
        <v>0</v>
      </c>
      <c r="K215" s="256">
        <v>0</v>
      </c>
      <c r="L215" s="213">
        <v>18239.3</v>
      </c>
      <c r="M215" s="213">
        <v>40531.760000000002</v>
      </c>
      <c r="N215" s="35"/>
      <c r="O215" s="251">
        <v>42983</v>
      </c>
      <c r="P215" s="251">
        <v>43034</v>
      </c>
      <c r="Q215" s="251">
        <v>43020</v>
      </c>
      <c r="R215" s="228">
        <v>43062</v>
      </c>
      <c r="S215" s="217"/>
      <c r="T215" s="217"/>
      <c r="U215" s="217"/>
      <c r="V215" s="218"/>
      <c r="W215" s="739">
        <f t="shared" si="20"/>
        <v>162127.04000000001</v>
      </c>
    </row>
    <row r="216" spans="1:23" s="13" customFormat="1" ht="27.75" customHeight="1">
      <c r="A216" s="410" t="s">
        <v>537</v>
      </c>
      <c r="B216" s="382" t="s">
        <v>523</v>
      </c>
      <c r="C216" s="212" t="s">
        <v>635</v>
      </c>
      <c r="D216" s="151" t="s">
        <v>636</v>
      </c>
      <c r="E216" s="213">
        <v>172426.14</v>
      </c>
      <c r="F216" s="219">
        <f t="shared" ref="F216:F238" si="21">SUM(H216:M216)</f>
        <v>100009.22</v>
      </c>
      <c r="G216" s="220">
        <f t="shared" si="18"/>
        <v>0.75000004999539038</v>
      </c>
      <c r="H216" s="213">
        <v>63755.88</v>
      </c>
      <c r="I216" s="213">
        <v>0</v>
      </c>
      <c r="J216" s="213">
        <v>11251.04</v>
      </c>
      <c r="K216" s="256">
        <v>0</v>
      </c>
      <c r="L216" s="213">
        <v>0</v>
      </c>
      <c r="M216" s="213">
        <v>25002.3</v>
      </c>
      <c r="N216" s="35"/>
      <c r="O216" s="251">
        <v>43025</v>
      </c>
      <c r="P216" s="251">
        <v>43034</v>
      </c>
      <c r="Q216" s="251">
        <v>43053</v>
      </c>
      <c r="R216" s="228">
        <v>43083</v>
      </c>
      <c r="S216" s="217" t="s">
        <v>1146</v>
      </c>
      <c r="T216" s="217"/>
      <c r="U216" s="217"/>
      <c r="V216" s="218"/>
      <c r="W216" s="739">
        <f t="shared" si="20"/>
        <v>100009.22</v>
      </c>
    </row>
    <row r="217" spans="1:23" s="13" customFormat="1" ht="27.75" customHeight="1">
      <c r="A217" s="410" t="s">
        <v>537</v>
      </c>
      <c r="B217" s="382" t="s">
        <v>510</v>
      </c>
      <c r="C217" s="212" t="s">
        <v>505</v>
      </c>
      <c r="D217" s="151" t="s">
        <v>506</v>
      </c>
      <c r="E217" s="213">
        <v>201978</v>
      </c>
      <c r="F217" s="219">
        <f t="shared" si="21"/>
        <v>185350</v>
      </c>
      <c r="G217" s="220">
        <f t="shared" ref="G217:G246" si="22">(H217+I217+J217+K217)/F217</f>
        <v>0.53991097922848663</v>
      </c>
      <c r="H217" s="213">
        <v>85061.62</v>
      </c>
      <c r="I217" s="213">
        <v>0</v>
      </c>
      <c r="J217" s="213">
        <v>15010.88</v>
      </c>
      <c r="K217" s="256">
        <v>0</v>
      </c>
      <c r="L217" s="213">
        <v>38940</v>
      </c>
      <c r="M217" s="213">
        <v>46337.5</v>
      </c>
      <c r="N217" s="35"/>
      <c r="O217" s="251">
        <v>43025</v>
      </c>
      <c r="P217" s="251">
        <v>43034</v>
      </c>
      <c r="Q217" s="251">
        <v>43053</v>
      </c>
      <c r="R217" s="228">
        <v>43083</v>
      </c>
      <c r="S217" s="217" t="s">
        <v>862</v>
      </c>
      <c r="T217" s="217"/>
      <c r="U217" s="217"/>
      <c r="V217" s="218"/>
      <c r="W217" s="739">
        <f t="shared" si="20"/>
        <v>185350</v>
      </c>
    </row>
    <row r="218" spans="1:23" s="13" customFormat="1" ht="27.75" customHeight="1">
      <c r="A218" s="410" t="s">
        <v>537</v>
      </c>
      <c r="B218" s="382" t="s">
        <v>520</v>
      </c>
      <c r="C218" s="212" t="s">
        <v>521</v>
      </c>
      <c r="D218" s="151" t="s">
        <v>522</v>
      </c>
      <c r="E218" s="213">
        <v>399846</v>
      </c>
      <c r="F218" s="219">
        <f t="shared" si="21"/>
        <v>352502.79</v>
      </c>
      <c r="G218" s="220">
        <v>2131.8921</v>
      </c>
      <c r="H218" s="213">
        <v>219189.21</v>
      </c>
      <c r="I218" s="213">
        <v>38680.46</v>
      </c>
      <c r="J218" s="213">
        <v>0</v>
      </c>
      <c r="K218" s="256">
        <v>0</v>
      </c>
      <c r="L218" s="213">
        <v>6507.42</v>
      </c>
      <c r="M218" s="213">
        <v>88125.7</v>
      </c>
      <c r="N218" s="35"/>
      <c r="O218" s="251">
        <v>43025</v>
      </c>
      <c r="P218" s="251">
        <v>43034</v>
      </c>
      <c r="Q218" s="251">
        <v>43053</v>
      </c>
      <c r="R218" s="228">
        <v>43083</v>
      </c>
      <c r="S218" s="217" t="s">
        <v>1144</v>
      </c>
      <c r="T218" s="217"/>
      <c r="U218" s="217"/>
      <c r="V218" s="218"/>
      <c r="W218" s="739">
        <f t="shared" si="20"/>
        <v>352502.79</v>
      </c>
    </row>
    <row r="219" spans="1:23" s="13" customFormat="1" ht="27.75" customHeight="1">
      <c r="A219" s="410" t="s">
        <v>537</v>
      </c>
      <c r="B219" s="382" t="s">
        <v>514</v>
      </c>
      <c r="C219" s="212" t="s">
        <v>515</v>
      </c>
      <c r="D219" s="151" t="s">
        <v>628</v>
      </c>
      <c r="E219" s="213">
        <v>154671.87</v>
      </c>
      <c r="F219" s="219">
        <f t="shared" si="21"/>
        <v>131874.44</v>
      </c>
      <c r="G219" s="220">
        <f t="shared" si="22"/>
        <v>0.84148512782310203</v>
      </c>
      <c r="H219" s="213">
        <v>94324.82</v>
      </c>
      <c r="I219" s="213">
        <v>0</v>
      </c>
      <c r="J219" s="213">
        <v>16645.560000000001</v>
      </c>
      <c r="K219" s="256">
        <v>0</v>
      </c>
      <c r="L219" s="213">
        <v>433.39</v>
      </c>
      <c r="M219" s="213">
        <v>20470.669999999998</v>
      </c>
      <c r="N219" s="35"/>
      <c r="O219" s="251">
        <v>43025</v>
      </c>
      <c r="P219" s="251">
        <v>43034</v>
      </c>
      <c r="Q219" s="251">
        <v>43053</v>
      </c>
      <c r="R219" s="228">
        <v>43083</v>
      </c>
      <c r="S219" s="217" t="s">
        <v>1143</v>
      </c>
      <c r="T219" s="217"/>
      <c r="U219" s="217"/>
      <c r="V219" s="218"/>
      <c r="W219" s="739">
        <f t="shared" si="20"/>
        <v>131874.44</v>
      </c>
    </row>
    <row r="220" spans="1:23" s="13" customFormat="1" ht="27.75" customHeight="1">
      <c r="A220" s="410" t="s">
        <v>537</v>
      </c>
      <c r="B220" s="382" t="s">
        <v>637</v>
      </c>
      <c r="C220" s="212" t="s">
        <v>638</v>
      </c>
      <c r="D220" s="151" t="s">
        <v>639</v>
      </c>
      <c r="E220" s="213">
        <v>706219</v>
      </c>
      <c r="F220" s="219">
        <f t="shared" si="21"/>
        <v>622319</v>
      </c>
      <c r="G220" s="220">
        <f t="shared" si="22"/>
        <v>0.67822411014286887</v>
      </c>
      <c r="H220" s="213">
        <v>358760.98</v>
      </c>
      <c r="I220" s="213">
        <v>63310.77</v>
      </c>
      <c r="J220" s="213">
        <v>0</v>
      </c>
      <c r="K220" s="256">
        <v>0</v>
      </c>
      <c r="L220" s="213">
        <v>44667.5</v>
      </c>
      <c r="M220" s="213">
        <v>155579.75</v>
      </c>
      <c r="N220" s="35"/>
      <c r="O220" s="251">
        <v>43025</v>
      </c>
      <c r="P220" s="251">
        <v>43034</v>
      </c>
      <c r="Q220" s="251">
        <v>43053</v>
      </c>
      <c r="R220" s="228">
        <v>43083</v>
      </c>
      <c r="S220" s="217" t="s">
        <v>1145</v>
      </c>
      <c r="T220" s="217"/>
      <c r="U220" s="217"/>
      <c r="V220" s="218"/>
      <c r="W220" s="739">
        <f t="shared" si="20"/>
        <v>622319</v>
      </c>
    </row>
    <row r="221" spans="1:23" s="13" customFormat="1" ht="27.75" customHeight="1">
      <c r="A221" s="410" t="s">
        <v>537</v>
      </c>
      <c r="B221" s="382" t="s">
        <v>640</v>
      </c>
      <c r="C221" s="212" t="s">
        <v>641</v>
      </c>
      <c r="D221" s="151" t="s">
        <v>155</v>
      </c>
      <c r="E221" s="213">
        <v>22480.400000000001</v>
      </c>
      <c r="F221" s="219">
        <f t="shared" si="21"/>
        <v>22480.400000000001</v>
      </c>
      <c r="G221" s="220">
        <f t="shared" si="22"/>
        <v>0.5</v>
      </c>
      <c r="H221" s="213">
        <v>9554.17</v>
      </c>
      <c r="I221" s="213">
        <v>0</v>
      </c>
      <c r="J221" s="213">
        <v>1686.03</v>
      </c>
      <c r="K221" s="256">
        <v>0</v>
      </c>
      <c r="L221" s="213">
        <v>0</v>
      </c>
      <c r="M221" s="213">
        <v>11240.2</v>
      </c>
      <c r="N221" s="35"/>
      <c r="O221" s="251">
        <v>42989</v>
      </c>
      <c r="P221" s="251">
        <v>43027</v>
      </c>
      <c r="Q221" s="251"/>
      <c r="R221" s="228">
        <v>43081</v>
      </c>
      <c r="S221" s="217" t="s">
        <v>863</v>
      </c>
      <c r="T221" s="217"/>
      <c r="U221" s="217"/>
      <c r="V221" s="218"/>
      <c r="W221" s="739">
        <f t="shared" si="20"/>
        <v>22480.400000000001</v>
      </c>
    </row>
    <row r="222" spans="1:23" s="13" customFormat="1" ht="27.75" customHeight="1">
      <c r="A222" s="410" t="s">
        <v>537</v>
      </c>
      <c r="B222" s="382" t="s">
        <v>645</v>
      </c>
      <c r="C222" s="212" t="s">
        <v>644</v>
      </c>
      <c r="D222" s="151" t="s">
        <v>76</v>
      </c>
      <c r="E222" s="213">
        <v>424610</v>
      </c>
      <c r="F222" s="219">
        <f t="shared" si="21"/>
        <v>424609.99999999994</v>
      </c>
      <c r="G222" s="220">
        <f t="shared" si="22"/>
        <v>0.66500000000000004</v>
      </c>
      <c r="H222" s="213">
        <v>240010.8</v>
      </c>
      <c r="I222" s="213">
        <v>0</v>
      </c>
      <c r="J222" s="213">
        <v>42354.85</v>
      </c>
      <c r="K222" s="256">
        <v>0</v>
      </c>
      <c r="L222" s="213">
        <v>36091.85</v>
      </c>
      <c r="M222" s="213">
        <v>106152.5</v>
      </c>
      <c r="N222" s="35"/>
      <c r="O222" s="251">
        <v>42989</v>
      </c>
      <c r="P222" s="251">
        <v>43027</v>
      </c>
      <c r="Q222" s="251">
        <v>43088</v>
      </c>
      <c r="R222" s="228">
        <v>43115</v>
      </c>
      <c r="S222" s="217" t="s">
        <v>1128</v>
      </c>
      <c r="T222" s="217"/>
      <c r="U222" s="217"/>
      <c r="V222" s="218"/>
      <c r="W222" s="739">
        <f t="shared" si="20"/>
        <v>424609.99999999994</v>
      </c>
    </row>
    <row r="223" spans="1:23" s="13" customFormat="1" ht="27.75" customHeight="1">
      <c r="A223" s="410" t="s">
        <v>537</v>
      </c>
      <c r="B223" s="382" t="s">
        <v>646</v>
      </c>
      <c r="C223" s="255" t="s">
        <v>647</v>
      </c>
      <c r="D223" s="282" t="s">
        <v>648</v>
      </c>
      <c r="E223" s="256">
        <v>266695.59999999998</v>
      </c>
      <c r="F223" s="219">
        <f t="shared" si="21"/>
        <v>182012.85</v>
      </c>
      <c r="G223" s="220">
        <f t="shared" si="22"/>
        <v>0.67361414317725377</v>
      </c>
      <c r="H223" s="256">
        <v>104215.46</v>
      </c>
      <c r="I223" s="256">
        <v>18390.97</v>
      </c>
      <c r="J223" s="256">
        <v>0</v>
      </c>
      <c r="K223" s="256">
        <v>0</v>
      </c>
      <c r="L223" s="256">
        <v>0</v>
      </c>
      <c r="M223" s="256">
        <v>59406.42</v>
      </c>
      <c r="N223" s="35"/>
      <c r="O223" s="270">
        <v>43053</v>
      </c>
      <c r="P223" s="270">
        <v>43062</v>
      </c>
      <c r="Q223" s="270">
        <v>43088</v>
      </c>
      <c r="R223" s="271">
        <v>43115</v>
      </c>
      <c r="S223" s="217" t="s">
        <v>893</v>
      </c>
      <c r="T223" s="257"/>
      <c r="U223" s="257"/>
      <c r="V223" s="258"/>
      <c r="W223" s="739">
        <f t="shared" si="20"/>
        <v>182012.85</v>
      </c>
    </row>
    <row r="224" spans="1:23" s="13" customFormat="1" ht="27.75" customHeight="1">
      <c r="A224" s="410" t="s">
        <v>537</v>
      </c>
      <c r="B224" s="382" t="s">
        <v>649</v>
      </c>
      <c r="C224" s="255" t="s">
        <v>650</v>
      </c>
      <c r="D224" s="282" t="s">
        <v>651</v>
      </c>
      <c r="E224" s="256">
        <v>23289</v>
      </c>
      <c r="F224" s="219">
        <f t="shared" si="21"/>
        <v>35289</v>
      </c>
      <c r="G224" s="220">
        <f t="shared" si="22"/>
        <v>0.5</v>
      </c>
      <c r="H224" s="256">
        <v>14997.82</v>
      </c>
      <c r="I224" s="256">
        <v>2646.68</v>
      </c>
      <c r="J224" s="256">
        <v>0</v>
      </c>
      <c r="K224" s="256">
        <v>0</v>
      </c>
      <c r="L224" s="256">
        <v>0</v>
      </c>
      <c r="M224" s="256">
        <v>17644.5</v>
      </c>
      <c r="N224" s="260">
        <v>43077</v>
      </c>
      <c r="O224" s="270">
        <v>43082</v>
      </c>
      <c r="P224" s="270">
        <v>43083</v>
      </c>
      <c r="Q224" s="270"/>
      <c r="R224" s="284">
        <v>43133</v>
      </c>
      <c r="S224" s="478"/>
      <c r="T224" s="257"/>
      <c r="U224" s="257"/>
      <c r="V224" s="258"/>
      <c r="W224" s="739">
        <f t="shared" si="20"/>
        <v>35289</v>
      </c>
    </row>
    <row r="225" spans="1:23" s="13" customFormat="1" ht="27.75" customHeight="1">
      <c r="A225" s="410" t="s">
        <v>537</v>
      </c>
      <c r="B225" s="382" t="s">
        <v>652</v>
      </c>
      <c r="C225" s="276" t="s">
        <v>653</v>
      </c>
      <c r="D225" s="282" t="s">
        <v>438</v>
      </c>
      <c r="E225" s="256">
        <v>123797.05</v>
      </c>
      <c r="F225" s="219">
        <f t="shared" si="21"/>
        <v>74784.55</v>
      </c>
      <c r="G225" s="220">
        <f t="shared" si="22"/>
        <v>0.55365018576698</v>
      </c>
      <c r="H225" s="256">
        <v>35193.800000000003</v>
      </c>
      <c r="I225" s="256">
        <v>6210.68</v>
      </c>
      <c r="J225" s="256">
        <v>0</v>
      </c>
      <c r="K225" s="256">
        <v>0</v>
      </c>
      <c r="L225" s="256">
        <v>1336.2</v>
      </c>
      <c r="M225" s="256">
        <v>32043.87</v>
      </c>
      <c r="N225" s="260">
        <v>43077</v>
      </c>
      <c r="O225" s="270">
        <v>43082</v>
      </c>
      <c r="P225" s="270">
        <v>43083</v>
      </c>
      <c r="Q225" s="270"/>
      <c r="R225" s="271">
        <v>43115</v>
      </c>
      <c r="S225" s="217" t="s">
        <v>937</v>
      </c>
      <c r="T225" s="257"/>
      <c r="U225" s="257"/>
      <c r="V225" s="258"/>
      <c r="W225" s="739">
        <f t="shared" si="20"/>
        <v>74784.55</v>
      </c>
    </row>
    <row r="226" spans="1:23" s="13" customFormat="1" ht="27.75" customHeight="1">
      <c r="A226" s="410" t="s">
        <v>537</v>
      </c>
      <c r="B226" s="382" t="s">
        <v>654</v>
      </c>
      <c r="C226" s="276" t="s">
        <v>655</v>
      </c>
      <c r="D226" s="282" t="s">
        <v>604</v>
      </c>
      <c r="E226" s="256">
        <v>79700</v>
      </c>
      <c r="F226" s="219">
        <f t="shared" si="21"/>
        <v>76008.549999999988</v>
      </c>
      <c r="G226" s="220">
        <f t="shared" si="22"/>
        <v>0.6110257332892155</v>
      </c>
      <c r="H226" s="256">
        <v>39476.699999999997</v>
      </c>
      <c r="I226" s="256">
        <v>6966.48</v>
      </c>
      <c r="J226" s="256">
        <v>0</v>
      </c>
      <c r="K226" s="256">
        <v>0</v>
      </c>
      <c r="L226" s="256">
        <v>9922</v>
      </c>
      <c r="M226" s="256">
        <v>19643.37</v>
      </c>
      <c r="N226" s="260">
        <v>43077</v>
      </c>
      <c r="O226" s="270">
        <v>43082</v>
      </c>
      <c r="P226" s="270">
        <v>43083</v>
      </c>
      <c r="Q226" s="270"/>
      <c r="R226" s="271">
        <v>43115</v>
      </c>
      <c r="S226" s="217" t="s">
        <v>934</v>
      </c>
      <c r="T226" s="257"/>
      <c r="U226" s="257"/>
      <c r="V226" s="258"/>
      <c r="W226" s="739">
        <f t="shared" si="20"/>
        <v>76008.549999999988</v>
      </c>
    </row>
    <row r="227" spans="1:23" s="13" customFormat="1" ht="27.75" customHeight="1">
      <c r="A227" s="410" t="s">
        <v>537</v>
      </c>
      <c r="B227" s="382" t="s">
        <v>656</v>
      </c>
      <c r="C227" s="280" t="s">
        <v>657</v>
      </c>
      <c r="D227" s="282" t="s">
        <v>658</v>
      </c>
      <c r="E227" s="256">
        <v>123106.56</v>
      </c>
      <c r="F227" s="219">
        <f t="shared" si="21"/>
        <v>107250.04000000001</v>
      </c>
      <c r="G227" s="220">
        <f t="shared" si="22"/>
        <v>0.79812221981455678</v>
      </c>
      <c r="H227" s="256">
        <v>72759.320000000007</v>
      </c>
      <c r="I227" s="256">
        <v>12839.32</v>
      </c>
      <c r="J227" s="256">
        <v>0</v>
      </c>
      <c r="K227" s="256">
        <v>0</v>
      </c>
      <c r="L227" s="256">
        <v>5563.81</v>
      </c>
      <c r="M227" s="256">
        <v>16087.59</v>
      </c>
      <c r="N227" s="260">
        <v>43077</v>
      </c>
      <c r="O227" s="270">
        <v>43082</v>
      </c>
      <c r="P227" s="270">
        <v>43083</v>
      </c>
      <c r="Q227" s="270"/>
      <c r="R227" s="271">
        <v>43115</v>
      </c>
      <c r="S227" s="217" t="s">
        <v>936</v>
      </c>
      <c r="T227" s="257"/>
      <c r="U227" s="257"/>
      <c r="V227" s="258"/>
      <c r="W227" s="739">
        <f t="shared" si="20"/>
        <v>107250.04000000001</v>
      </c>
    </row>
    <row r="228" spans="1:23" s="13" customFormat="1" ht="27.75" customHeight="1">
      <c r="A228" s="410" t="s">
        <v>537</v>
      </c>
      <c r="B228" s="212" t="s">
        <v>659</v>
      </c>
      <c r="C228" s="276" t="s">
        <v>660</v>
      </c>
      <c r="D228" s="303" t="s">
        <v>661</v>
      </c>
      <c r="E228" s="256">
        <v>55489.25</v>
      </c>
      <c r="F228" s="219">
        <f t="shared" si="21"/>
        <v>46811.44</v>
      </c>
      <c r="G228" s="220">
        <f t="shared" si="22"/>
        <v>0.63550640612636566</v>
      </c>
      <c r="H228" s="256">
        <v>25286.58</v>
      </c>
      <c r="I228" s="256">
        <v>4462.3900000000003</v>
      </c>
      <c r="J228" s="256">
        <v>0</v>
      </c>
      <c r="K228" s="256">
        <v>0</v>
      </c>
      <c r="L228" s="256">
        <v>678.37</v>
      </c>
      <c r="M228" s="256">
        <v>16384.099999999999</v>
      </c>
      <c r="N228" s="260">
        <v>43077</v>
      </c>
      <c r="O228" s="270">
        <v>43082</v>
      </c>
      <c r="P228" s="270">
        <v>43083</v>
      </c>
      <c r="Q228" s="270"/>
      <c r="R228" s="271">
        <v>43115</v>
      </c>
      <c r="S228" s="217" t="s">
        <v>888</v>
      </c>
      <c r="T228" s="257"/>
      <c r="U228" s="257"/>
      <c r="V228" s="258"/>
      <c r="W228" s="739">
        <f t="shared" si="20"/>
        <v>46811.44</v>
      </c>
    </row>
    <row r="229" spans="1:23" s="13" customFormat="1" ht="27.75" customHeight="1">
      <c r="A229" s="410" t="s">
        <v>537</v>
      </c>
      <c r="B229" s="212" t="s">
        <v>645</v>
      </c>
      <c r="C229" s="276" t="s">
        <v>644</v>
      </c>
      <c r="D229" s="303" t="s">
        <v>76</v>
      </c>
      <c r="E229" s="256"/>
      <c r="F229" s="219">
        <f t="shared" si="21"/>
        <v>424609.99999999994</v>
      </c>
      <c r="G229" s="281">
        <f>(H229+I229+J229+K229+L229)/F229</f>
        <v>0.75</v>
      </c>
      <c r="H229" s="256">
        <v>240010.8</v>
      </c>
      <c r="I229" s="256">
        <v>42354.85</v>
      </c>
      <c r="J229" s="256">
        <v>0</v>
      </c>
      <c r="K229" s="256">
        <v>0</v>
      </c>
      <c r="L229" s="256">
        <v>36091.85</v>
      </c>
      <c r="M229" s="256">
        <v>106152.5</v>
      </c>
      <c r="N229" s="260">
        <v>43077</v>
      </c>
      <c r="O229" s="270">
        <v>43082</v>
      </c>
      <c r="P229" s="270">
        <v>43083</v>
      </c>
      <c r="Q229" s="270"/>
      <c r="R229" s="271"/>
      <c r="S229" s="217" t="s">
        <v>894</v>
      </c>
      <c r="T229" s="257"/>
      <c r="U229" s="257"/>
      <c r="V229" s="258"/>
      <c r="W229" s="739">
        <f t="shared" si="20"/>
        <v>424609.99999999994</v>
      </c>
    </row>
    <row r="230" spans="1:23" s="13" customFormat="1" ht="27.75" customHeight="1">
      <c r="A230" s="410" t="s">
        <v>537</v>
      </c>
      <c r="B230" s="212" t="s">
        <v>662</v>
      </c>
      <c r="C230" s="276" t="s">
        <v>663</v>
      </c>
      <c r="D230" s="303" t="s">
        <v>664</v>
      </c>
      <c r="E230" s="256">
        <v>90233.87</v>
      </c>
      <c r="F230" s="219">
        <f t="shared" si="21"/>
        <v>82910.530000000013</v>
      </c>
      <c r="G230" s="220">
        <f t="shared" si="22"/>
        <v>0.84921408655812469</v>
      </c>
      <c r="H230" s="256">
        <v>59847.47</v>
      </c>
      <c r="I230" s="256">
        <v>10561.32</v>
      </c>
      <c r="J230" s="256">
        <v>0</v>
      </c>
      <c r="K230" s="256">
        <v>0</v>
      </c>
      <c r="L230" s="256">
        <v>65.16</v>
      </c>
      <c r="M230" s="256">
        <v>12436.58</v>
      </c>
      <c r="N230" s="260">
        <v>43077</v>
      </c>
      <c r="O230" s="270">
        <v>43082</v>
      </c>
      <c r="P230" s="270">
        <v>43083</v>
      </c>
      <c r="Q230" s="270"/>
      <c r="R230" s="271">
        <v>43115</v>
      </c>
      <c r="S230" s="217" t="s">
        <v>887</v>
      </c>
      <c r="T230" s="257"/>
      <c r="U230" s="257"/>
      <c r="V230" s="258"/>
      <c r="W230" s="739">
        <f t="shared" si="20"/>
        <v>82910.530000000013</v>
      </c>
    </row>
    <row r="231" spans="1:23" s="13" customFormat="1" ht="27.75" customHeight="1">
      <c r="A231" s="410" t="s">
        <v>537</v>
      </c>
      <c r="B231" s="373" t="s">
        <v>530</v>
      </c>
      <c r="C231" s="276" t="s">
        <v>669</v>
      </c>
      <c r="D231" s="282" t="s">
        <v>629</v>
      </c>
      <c r="E231" s="256">
        <v>36601.879999999997</v>
      </c>
      <c r="F231" s="219">
        <f>SUM(H231:M231)</f>
        <v>33890.839999999997</v>
      </c>
      <c r="G231" s="220">
        <f t="shared" si="22"/>
        <v>0.76541950568354167</v>
      </c>
      <c r="H231" s="256">
        <v>22049.599999999999</v>
      </c>
      <c r="I231" s="256">
        <v>0</v>
      </c>
      <c r="J231" s="256">
        <v>3891.11</v>
      </c>
      <c r="K231" s="256">
        <v>0</v>
      </c>
      <c r="L231" s="256">
        <v>2659.65</v>
      </c>
      <c r="M231" s="256">
        <v>5290.48</v>
      </c>
      <c r="N231" s="260">
        <v>43077</v>
      </c>
      <c r="O231" s="270">
        <v>43082</v>
      </c>
      <c r="P231" s="270">
        <v>43083</v>
      </c>
      <c r="Q231" s="270"/>
      <c r="R231" s="271">
        <v>43115</v>
      </c>
      <c r="S231" s="217" t="s">
        <v>938</v>
      </c>
      <c r="T231" s="257"/>
      <c r="U231" s="257"/>
      <c r="V231" s="258"/>
      <c r="W231" s="739">
        <f t="shared" si="20"/>
        <v>33890.839999999997</v>
      </c>
    </row>
    <row r="232" spans="1:23" s="13" customFormat="1" ht="27.75" customHeight="1">
      <c r="A232" s="410" t="s">
        <v>537</v>
      </c>
      <c r="B232" s="382" t="s">
        <v>670</v>
      </c>
      <c r="C232" s="255" t="s">
        <v>671</v>
      </c>
      <c r="D232" s="282" t="s">
        <v>672</v>
      </c>
      <c r="E232" s="256">
        <v>63256</v>
      </c>
      <c r="F232" s="219">
        <f t="shared" si="21"/>
        <v>28842.300000000003</v>
      </c>
      <c r="G232" s="220">
        <f t="shared" si="22"/>
        <v>0.71493050138165126</v>
      </c>
      <c r="H232" s="256">
        <v>17527.2</v>
      </c>
      <c r="I232" s="256">
        <v>3093.04</v>
      </c>
      <c r="J232" s="256">
        <v>0</v>
      </c>
      <c r="K232" s="256">
        <v>0</v>
      </c>
      <c r="L232" s="256">
        <v>383.07</v>
      </c>
      <c r="M232" s="256">
        <v>7838.99</v>
      </c>
      <c r="N232" s="260">
        <v>43109</v>
      </c>
      <c r="O232" s="270">
        <v>43112</v>
      </c>
      <c r="P232" s="270">
        <v>43118</v>
      </c>
      <c r="Q232" s="270"/>
      <c r="R232" s="271">
        <v>43133</v>
      </c>
      <c r="S232" s="217" t="s">
        <v>903</v>
      </c>
      <c r="T232" s="257"/>
      <c r="U232" s="257"/>
      <c r="V232" s="258"/>
      <c r="W232" s="739">
        <f t="shared" si="20"/>
        <v>28842.300000000003</v>
      </c>
    </row>
    <row r="233" spans="1:23" s="13" customFormat="1" ht="27.75" customHeight="1">
      <c r="A233" s="410" t="s">
        <v>537</v>
      </c>
      <c r="B233" s="382" t="s">
        <v>268</v>
      </c>
      <c r="C233" s="255" t="s">
        <v>889</v>
      </c>
      <c r="D233" s="282" t="s">
        <v>890</v>
      </c>
      <c r="E233" s="256">
        <v>103525.03</v>
      </c>
      <c r="F233" s="219">
        <f t="shared" si="21"/>
        <v>82473.820000000007</v>
      </c>
      <c r="G233" s="220">
        <f t="shared" si="22"/>
        <v>0.84506901705292659</v>
      </c>
      <c r="H233" s="256">
        <v>59241.65</v>
      </c>
      <c r="I233" s="256">
        <v>10454.42</v>
      </c>
      <c r="J233" s="256">
        <v>0</v>
      </c>
      <c r="K233" s="256">
        <v>0</v>
      </c>
      <c r="L233" s="256">
        <v>406.68</v>
      </c>
      <c r="M233" s="256">
        <v>12371.07</v>
      </c>
      <c r="N233" s="260"/>
      <c r="O233" s="270">
        <v>43081</v>
      </c>
      <c r="P233" s="270">
        <v>43132</v>
      </c>
      <c r="Q233" s="270"/>
      <c r="R233" s="271">
        <v>43160</v>
      </c>
      <c r="S233" s="217" t="s">
        <v>973</v>
      </c>
      <c r="T233" s="257"/>
      <c r="U233" s="257"/>
      <c r="V233" s="258"/>
      <c r="W233" s="739">
        <f t="shared" si="20"/>
        <v>82473.820000000007</v>
      </c>
    </row>
    <row r="234" spans="1:23" s="13" customFormat="1" ht="27.75" customHeight="1">
      <c r="A234" s="410" t="s">
        <v>537</v>
      </c>
      <c r="B234" s="382" t="s">
        <v>891</v>
      </c>
      <c r="C234" s="255" t="s">
        <v>892</v>
      </c>
      <c r="D234" s="282" t="s">
        <v>912</v>
      </c>
      <c r="E234" s="256">
        <v>105970.3</v>
      </c>
      <c r="F234" s="219">
        <f t="shared" si="21"/>
        <v>105970.29999999999</v>
      </c>
      <c r="G234" s="220">
        <f t="shared" si="22"/>
        <v>0.68906335076903635</v>
      </c>
      <c r="H234" s="256">
        <v>62067.21</v>
      </c>
      <c r="I234" s="256">
        <v>10953.04</v>
      </c>
      <c r="J234" s="256">
        <v>0</v>
      </c>
      <c r="K234" s="256">
        <v>0</v>
      </c>
      <c r="L234" s="256">
        <v>6457.48</v>
      </c>
      <c r="M234" s="256">
        <v>26492.57</v>
      </c>
      <c r="N234" s="260"/>
      <c r="O234" s="270">
        <v>43081</v>
      </c>
      <c r="P234" s="270">
        <v>43132</v>
      </c>
      <c r="Q234" s="270"/>
      <c r="R234" s="271">
        <v>43160</v>
      </c>
      <c r="S234" s="217" t="s">
        <v>1244</v>
      </c>
      <c r="T234" s="257"/>
      <c r="U234" s="257"/>
      <c r="V234" s="258"/>
      <c r="W234" s="739">
        <f t="shared" si="20"/>
        <v>105970.29999999999</v>
      </c>
    </row>
    <row r="235" spans="1:23" s="25" customFormat="1" ht="30" customHeight="1">
      <c r="A235" s="433" t="s">
        <v>537</v>
      </c>
      <c r="B235" s="382" t="s">
        <v>895</v>
      </c>
      <c r="C235" s="255" t="s">
        <v>896</v>
      </c>
      <c r="D235" s="282" t="s">
        <v>215</v>
      </c>
      <c r="E235" s="256">
        <v>244228.5</v>
      </c>
      <c r="F235" s="219">
        <f t="shared" si="21"/>
        <v>71891.299999999988</v>
      </c>
      <c r="G235" s="220">
        <f t="shared" si="22"/>
        <v>0.75000006954944487</v>
      </c>
      <c r="H235" s="256">
        <v>45830.7</v>
      </c>
      <c r="I235" s="256">
        <v>8087.78</v>
      </c>
      <c r="J235" s="256">
        <v>0</v>
      </c>
      <c r="K235" s="256">
        <v>0</v>
      </c>
      <c r="L235" s="256">
        <v>0</v>
      </c>
      <c r="M235" s="256">
        <v>17972.82</v>
      </c>
      <c r="N235" s="260"/>
      <c r="O235" s="270">
        <v>43112</v>
      </c>
      <c r="P235" s="270">
        <v>43153</v>
      </c>
      <c r="Q235" s="270">
        <v>43193</v>
      </c>
      <c r="R235" s="271">
        <v>43216</v>
      </c>
      <c r="S235" s="228" t="s">
        <v>1791</v>
      </c>
      <c r="T235" s="271"/>
      <c r="U235" s="271" t="s">
        <v>1803</v>
      </c>
      <c r="V235" s="282"/>
      <c r="W235" s="739">
        <f t="shared" si="20"/>
        <v>71891.299999999988</v>
      </c>
    </row>
    <row r="236" spans="1:23" s="25" customFormat="1" ht="38.25" customHeight="1">
      <c r="A236" s="433" t="s">
        <v>537</v>
      </c>
      <c r="B236" s="565" t="s">
        <v>244</v>
      </c>
      <c r="C236" s="255" t="s">
        <v>576</v>
      </c>
      <c r="D236" s="282" t="s">
        <v>506</v>
      </c>
      <c r="E236" s="256">
        <v>116402.76</v>
      </c>
      <c r="F236" s="219">
        <f t="shared" si="21"/>
        <v>100963.43000000001</v>
      </c>
      <c r="G236" s="220">
        <f t="shared" si="22"/>
        <v>0.66567270941567658</v>
      </c>
      <c r="H236" s="256">
        <v>57127.31</v>
      </c>
      <c r="I236" s="256">
        <v>10081.290000000001</v>
      </c>
      <c r="J236" s="256">
        <v>0</v>
      </c>
      <c r="K236" s="256">
        <v>0</v>
      </c>
      <c r="L236" s="256">
        <v>8514</v>
      </c>
      <c r="M236" s="256">
        <v>25240.83</v>
      </c>
      <c r="N236" s="260"/>
      <c r="O236" s="270">
        <v>43112</v>
      </c>
      <c r="P236" s="270">
        <v>43153</v>
      </c>
      <c r="Q236" s="270"/>
      <c r="R236" s="271">
        <v>43195</v>
      </c>
      <c r="S236" s="228" t="s">
        <v>987</v>
      </c>
      <c r="T236" s="271"/>
      <c r="U236" s="271" t="s">
        <v>1801</v>
      </c>
      <c r="V236" s="282"/>
      <c r="W236" s="739">
        <f t="shared" si="20"/>
        <v>100963.43000000001</v>
      </c>
    </row>
    <row r="237" spans="1:23" s="13" customFormat="1" ht="30" customHeight="1">
      <c r="A237" s="410" t="s">
        <v>537</v>
      </c>
      <c r="B237" s="409" t="s">
        <v>913</v>
      </c>
      <c r="C237" s="255" t="s">
        <v>914</v>
      </c>
      <c r="D237" s="282" t="s">
        <v>915</v>
      </c>
      <c r="E237" s="256"/>
      <c r="F237" s="219">
        <f t="shared" si="21"/>
        <v>62112.630000000005</v>
      </c>
      <c r="G237" s="220">
        <f t="shared" si="22"/>
        <v>0.70605446911521852</v>
      </c>
      <c r="H237" s="256">
        <v>37276.660000000003</v>
      </c>
      <c r="I237" s="256">
        <v>6578.24</v>
      </c>
      <c r="J237" s="256">
        <v>0</v>
      </c>
      <c r="K237" s="256">
        <v>0</v>
      </c>
      <c r="L237" s="256">
        <v>2729.57</v>
      </c>
      <c r="M237" s="256">
        <v>15528.16</v>
      </c>
      <c r="N237" s="228">
        <v>43255</v>
      </c>
      <c r="O237" s="251">
        <v>43112</v>
      </c>
      <c r="P237" s="251">
        <v>43132</v>
      </c>
      <c r="Q237" s="270"/>
      <c r="R237" s="271">
        <v>43160</v>
      </c>
      <c r="S237" s="217" t="s">
        <v>986</v>
      </c>
      <c r="T237" s="257"/>
      <c r="U237" s="257"/>
      <c r="V237" s="258"/>
      <c r="W237" s="739">
        <f t="shared" si="20"/>
        <v>62112.630000000005</v>
      </c>
    </row>
    <row r="238" spans="1:23" s="13" customFormat="1" ht="30" customHeight="1">
      <c r="A238" s="410" t="s">
        <v>537</v>
      </c>
      <c r="B238" s="373" t="s">
        <v>916</v>
      </c>
      <c r="C238" s="282" t="s">
        <v>917</v>
      </c>
      <c r="D238" s="282" t="s">
        <v>152</v>
      </c>
      <c r="E238" s="256">
        <v>35911.839999999997</v>
      </c>
      <c r="F238" s="219">
        <f t="shared" si="21"/>
        <v>35911.839999999997</v>
      </c>
      <c r="G238" s="220">
        <f>(H238+I238+J238+K238)/F238</f>
        <v>0.75000000000000011</v>
      </c>
      <c r="H238" s="256">
        <v>22893.79</v>
      </c>
      <c r="I238" s="256">
        <v>0</v>
      </c>
      <c r="J238" s="256">
        <v>4040.09</v>
      </c>
      <c r="K238" s="256">
        <v>0</v>
      </c>
      <c r="L238" s="256">
        <v>0</v>
      </c>
      <c r="M238" s="256">
        <v>8977.9599999999991</v>
      </c>
      <c r="N238" s="228">
        <v>43137</v>
      </c>
      <c r="O238" s="251">
        <v>43152</v>
      </c>
      <c r="P238" s="251">
        <v>43167</v>
      </c>
      <c r="Q238" s="270"/>
      <c r="R238" s="271">
        <v>43195</v>
      </c>
      <c r="S238" s="217" t="s">
        <v>978</v>
      </c>
      <c r="T238" s="257"/>
      <c r="U238" s="257"/>
      <c r="V238" s="258"/>
      <c r="W238" s="739">
        <f t="shared" si="20"/>
        <v>35911.839999999997</v>
      </c>
    </row>
    <row r="239" spans="1:23" s="25" customFormat="1" ht="30" customHeight="1">
      <c r="A239" s="433" t="s">
        <v>537</v>
      </c>
      <c r="B239" s="373" t="s">
        <v>497</v>
      </c>
      <c r="C239" s="282" t="s">
        <v>956</v>
      </c>
      <c r="D239" s="282" t="s">
        <v>957</v>
      </c>
      <c r="E239" s="256">
        <v>233511.78</v>
      </c>
      <c r="F239" s="219">
        <f>SUM(H239:M239)</f>
        <v>182500</v>
      </c>
      <c r="G239" s="220">
        <f>(H239+I239+J239+K239)/F239</f>
        <v>0.75</v>
      </c>
      <c r="H239" s="256">
        <v>111322.37</v>
      </c>
      <c r="I239" s="256">
        <v>19645.13</v>
      </c>
      <c r="J239" s="256">
        <v>5907.5</v>
      </c>
      <c r="K239" s="256">
        <v>0</v>
      </c>
      <c r="L239" s="256">
        <v>0</v>
      </c>
      <c r="M239" s="256">
        <v>45625</v>
      </c>
      <c r="N239" s="228">
        <v>43137</v>
      </c>
      <c r="O239" s="251">
        <v>43152</v>
      </c>
      <c r="P239" s="251">
        <v>43153</v>
      </c>
      <c r="Q239" s="270">
        <v>43161</v>
      </c>
      <c r="R239" s="271">
        <v>43195</v>
      </c>
      <c r="S239" s="228" t="s">
        <v>1251</v>
      </c>
      <c r="T239" s="271"/>
      <c r="U239" s="271" t="s">
        <v>1802</v>
      </c>
      <c r="V239" s="282"/>
      <c r="W239" s="739">
        <f t="shared" si="20"/>
        <v>182500</v>
      </c>
    </row>
    <row r="240" spans="1:23" s="13" customFormat="1" ht="30" customHeight="1">
      <c r="A240" s="410" t="s">
        <v>537</v>
      </c>
      <c r="B240" s="382" t="s">
        <v>918</v>
      </c>
      <c r="C240" s="255" t="s">
        <v>919</v>
      </c>
      <c r="D240" s="282" t="s">
        <v>920</v>
      </c>
      <c r="E240" s="256">
        <v>98580.57</v>
      </c>
      <c r="F240" s="219">
        <f>SUM(H240:M240)</f>
        <v>60233.070000000007</v>
      </c>
      <c r="G240" s="220">
        <f t="shared" si="22"/>
        <v>0.74999995849456114</v>
      </c>
      <c r="H240" s="256">
        <v>38398.58</v>
      </c>
      <c r="I240" s="256">
        <v>0</v>
      </c>
      <c r="J240" s="256">
        <v>6776.22</v>
      </c>
      <c r="K240" s="256">
        <v>0</v>
      </c>
      <c r="L240" s="256">
        <v>0</v>
      </c>
      <c r="M240" s="256">
        <v>15058.27</v>
      </c>
      <c r="N240" s="228">
        <v>43137</v>
      </c>
      <c r="O240" s="251">
        <v>43152</v>
      </c>
      <c r="P240" s="251">
        <v>43167</v>
      </c>
      <c r="Q240" s="270"/>
      <c r="R240" s="271">
        <v>43195</v>
      </c>
      <c r="S240" s="217" t="s">
        <v>980</v>
      </c>
      <c r="T240" s="257"/>
      <c r="U240" s="257"/>
      <c r="V240" s="258"/>
      <c r="W240" s="739">
        <f t="shared" si="20"/>
        <v>60233.070000000007</v>
      </c>
    </row>
    <row r="241" spans="1:23" s="13" customFormat="1" ht="30" customHeight="1">
      <c r="A241" s="410" t="s">
        <v>537</v>
      </c>
      <c r="B241" s="382" t="s">
        <v>921</v>
      </c>
      <c r="C241" s="255" t="s">
        <v>922</v>
      </c>
      <c r="D241" s="282" t="s">
        <v>923</v>
      </c>
      <c r="E241" s="256">
        <v>17400</v>
      </c>
      <c r="F241" s="219">
        <f t="shared" ref="F241:F304" si="23">SUM(H241:M241)</f>
        <v>17400</v>
      </c>
      <c r="G241" s="220">
        <f t="shared" si="22"/>
        <v>0.75</v>
      </c>
      <c r="H241" s="256">
        <v>11092.5</v>
      </c>
      <c r="I241" s="256">
        <v>0</v>
      </c>
      <c r="J241" s="256">
        <v>1957.5</v>
      </c>
      <c r="K241" s="256">
        <v>0</v>
      </c>
      <c r="L241" s="256">
        <v>0</v>
      </c>
      <c r="M241" s="256">
        <v>4350</v>
      </c>
      <c r="N241" s="228">
        <v>43137</v>
      </c>
      <c r="O241" s="251">
        <v>43152</v>
      </c>
      <c r="P241" s="251">
        <v>43167</v>
      </c>
      <c r="Q241" s="270"/>
      <c r="R241" s="271">
        <v>43195</v>
      </c>
      <c r="S241" s="217" t="s">
        <v>1355</v>
      </c>
      <c r="T241" s="257"/>
      <c r="U241" s="257"/>
      <c r="V241" s="258"/>
      <c r="W241" s="739">
        <f t="shared" si="20"/>
        <v>17400</v>
      </c>
    </row>
    <row r="242" spans="1:23" s="13" customFormat="1" ht="30" customHeight="1">
      <c r="A242" s="410" t="s">
        <v>537</v>
      </c>
      <c r="B242" s="382" t="s">
        <v>925</v>
      </c>
      <c r="C242" s="255" t="s">
        <v>924</v>
      </c>
      <c r="D242" s="282" t="s">
        <v>509</v>
      </c>
      <c r="E242" s="256">
        <v>87059.85</v>
      </c>
      <c r="F242" s="219">
        <f t="shared" si="23"/>
        <v>83059.850000000006</v>
      </c>
      <c r="G242" s="220">
        <f t="shared" si="22"/>
        <v>0.50000006019755627</v>
      </c>
      <c r="H242" s="256">
        <v>35300.44</v>
      </c>
      <c r="I242" s="256">
        <v>0</v>
      </c>
      <c r="J242" s="256">
        <v>6229.49</v>
      </c>
      <c r="K242" s="256">
        <v>0</v>
      </c>
      <c r="L242" s="256">
        <v>0</v>
      </c>
      <c r="M242" s="256">
        <v>41529.919999999998</v>
      </c>
      <c r="N242" s="228">
        <v>43137</v>
      </c>
      <c r="O242" s="251">
        <v>43152</v>
      </c>
      <c r="P242" s="251">
        <v>43167</v>
      </c>
      <c r="Q242" s="270"/>
      <c r="R242" s="271">
        <v>43195</v>
      </c>
      <c r="S242" s="217" t="s">
        <v>979</v>
      </c>
      <c r="T242" s="257"/>
      <c r="U242" s="257"/>
      <c r="V242" s="258"/>
      <c r="W242" s="739">
        <f t="shared" si="20"/>
        <v>83059.850000000006</v>
      </c>
    </row>
    <row r="243" spans="1:23" s="13" customFormat="1" ht="30" customHeight="1">
      <c r="A243" s="410" t="s">
        <v>537</v>
      </c>
      <c r="B243" s="382" t="s">
        <v>926</v>
      </c>
      <c r="C243" s="255" t="s">
        <v>927</v>
      </c>
      <c r="D243" s="282" t="s">
        <v>215</v>
      </c>
      <c r="E243" s="256">
        <v>51822.55</v>
      </c>
      <c r="F243" s="219">
        <f t="shared" si="23"/>
        <v>51822.55</v>
      </c>
      <c r="G243" s="220">
        <f t="shared" si="22"/>
        <v>0.50000009648309474</v>
      </c>
      <c r="H243" s="256">
        <v>22024.58</v>
      </c>
      <c r="I243" s="256">
        <v>0</v>
      </c>
      <c r="J243" s="256">
        <v>3886.7</v>
      </c>
      <c r="K243" s="256">
        <v>0</v>
      </c>
      <c r="L243" s="256">
        <v>0</v>
      </c>
      <c r="M243" s="256">
        <v>25911.27</v>
      </c>
      <c r="N243" s="228">
        <v>43137</v>
      </c>
      <c r="O243" s="251">
        <v>43152</v>
      </c>
      <c r="P243" s="251">
        <v>43167</v>
      </c>
      <c r="Q243" s="270"/>
      <c r="R243" s="271">
        <v>43195</v>
      </c>
      <c r="S243" s="217" t="s">
        <v>976</v>
      </c>
      <c r="T243" s="257"/>
      <c r="U243" s="257"/>
      <c r="V243" s="258"/>
      <c r="W243" s="739">
        <f t="shared" si="20"/>
        <v>51822.55</v>
      </c>
    </row>
    <row r="244" spans="1:23" s="13" customFormat="1" ht="30" customHeight="1">
      <c r="A244" s="410" t="s">
        <v>537</v>
      </c>
      <c r="B244" s="382" t="s">
        <v>928</v>
      </c>
      <c r="C244" s="255" t="s">
        <v>929</v>
      </c>
      <c r="D244" s="282" t="s">
        <v>930</v>
      </c>
      <c r="E244" s="256">
        <v>98973.58</v>
      </c>
      <c r="F244" s="219">
        <f t="shared" si="23"/>
        <v>85910.03</v>
      </c>
      <c r="G244" s="220">
        <f t="shared" si="22"/>
        <v>0.85000005238037979</v>
      </c>
      <c r="H244" s="256">
        <v>62070</v>
      </c>
      <c r="I244" s="256">
        <v>0</v>
      </c>
      <c r="J244" s="256">
        <v>10953.53</v>
      </c>
      <c r="K244" s="256">
        <v>0</v>
      </c>
      <c r="L244" s="256">
        <v>0</v>
      </c>
      <c r="M244" s="256">
        <v>12886.5</v>
      </c>
      <c r="N244" s="228">
        <v>43137</v>
      </c>
      <c r="O244" s="251">
        <v>43152</v>
      </c>
      <c r="P244" s="251">
        <v>43167</v>
      </c>
      <c r="Q244" s="270"/>
      <c r="R244" s="271">
        <v>43195</v>
      </c>
      <c r="S244" s="217" t="s">
        <v>981</v>
      </c>
      <c r="T244" s="257"/>
      <c r="U244" s="257"/>
      <c r="V244" s="258"/>
      <c r="W244" s="739">
        <f t="shared" si="20"/>
        <v>85910.03</v>
      </c>
    </row>
    <row r="245" spans="1:23" s="13" customFormat="1" ht="30" customHeight="1">
      <c r="A245" s="410" t="s">
        <v>537</v>
      </c>
      <c r="B245" s="382" t="s">
        <v>953</v>
      </c>
      <c r="C245" s="255" t="s">
        <v>931</v>
      </c>
      <c r="D245" s="282" t="s">
        <v>932</v>
      </c>
      <c r="E245" s="256">
        <v>104232.71</v>
      </c>
      <c r="F245" s="219">
        <f t="shared" si="23"/>
        <v>49810.470000000008</v>
      </c>
      <c r="G245" s="220">
        <f t="shared" si="22"/>
        <v>0.67913452733933244</v>
      </c>
      <c r="H245" s="256">
        <v>28753.8</v>
      </c>
      <c r="I245" s="256">
        <v>0</v>
      </c>
      <c r="J245" s="256">
        <v>5074.21</v>
      </c>
      <c r="K245" s="256">
        <v>0</v>
      </c>
      <c r="L245" s="256">
        <v>3529.84</v>
      </c>
      <c r="M245" s="289">
        <v>12452.62</v>
      </c>
      <c r="N245" s="228">
        <v>43137</v>
      </c>
      <c r="O245" s="251">
        <v>43152</v>
      </c>
      <c r="P245" s="251">
        <v>43167</v>
      </c>
      <c r="Q245" s="270"/>
      <c r="R245" s="271">
        <v>43195</v>
      </c>
      <c r="S245" s="217" t="s">
        <v>985</v>
      </c>
      <c r="T245" s="257"/>
      <c r="U245" s="257"/>
      <c r="V245" s="354"/>
      <c r="W245" s="739">
        <f t="shared" si="20"/>
        <v>49810.470000000008</v>
      </c>
    </row>
    <row r="246" spans="1:23" s="13" customFormat="1" ht="30" customHeight="1">
      <c r="A246" s="410" t="s">
        <v>537</v>
      </c>
      <c r="B246" s="382" t="s">
        <v>962</v>
      </c>
      <c r="C246" s="255" t="s">
        <v>963</v>
      </c>
      <c r="D246" s="282" t="s">
        <v>964</v>
      </c>
      <c r="E246" s="256">
        <v>393357.32</v>
      </c>
      <c r="F246" s="219">
        <f t="shared" si="23"/>
        <v>241099.32</v>
      </c>
      <c r="G246" s="220">
        <f t="shared" si="22"/>
        <v>0.72795024888498228</v>
      </c>
      <c r="H246" s="256">
        <v>149182.06</v>
      </c>
      <c r="I246" s="256">
        <v>0</v>
      </c>
      <c r="J246" s="256">
        <v>26326.25</v>
      </c>
      <c r="K246" s="256">
        <v>0</v>
      </c>
      <c r="L246" s="256">
        <v>5266.18</v>
      </c>
      <c r="M246" s="289">
        <v>60324.83</v>
      </c>
      <c r="N246" s="228"/>
      <c r="O246" s="287"/>
      <c r="P246" s="270"/>
      <c r="Q246" s="270">
        <v>43193</v>
      </c>
      <c r="R246" s="271">
        <v>43216</v>
      </c>
      <c r="S246" s="228" t="s">
        <v>1795</v>
      </c>
      <c r="T246" s="257"/>
      <c r="U246" s="257"/>
      <c r="V246" s="258"/>
      <c r="W246" s="739">
        <f t="shared" si="20"/>
        <v>241099.32</v>
      </c>
    </row>
    <row r="247" spans="1:23" s="13" customFormat="1" ht="30" customHeight="1">
      <c r="A247" s="410" t="s">
        <v>537</v>
      </c>
      <c r="B247" s="382" t="s">
        <v>958</v>
      </c>
      <c r="C247" s="255" t="s">
        <v>959</v>
      </c>
      <c r="D247" s="282" t="s">
        <v>318</v>
      </c>
      <c r="E247" s="256">
        <v>198925.8</v>
      </c>
      <c r="F247" s="219">
        <f t="shared" si="23"/>
        <v>116865.8</v>
      </c>
      <c r="G247" s="220">
        <f>(H247+I247+J247+K247)/F247</f>
        <v>0.49991443176703537</v>
      </c>
      <c r="H247" s="256">
        <v>49659.46</v>
      </c>
      <c r="I247" s="256">
        <v>0</v>
      </c>
      <c r="J247" s="256">
        <v>8763.44</v>
      </c>
      <c r="K247" s="256">
        <v>0</v>
      </c>
      <c r="L247" s="256">
        <v>0</v>
      </c>
      <c r="M247" s="256">
        <v>58442.9</v>
      </c>
      <c r="N247" s="271">
        <v>43165</v>
      </c>
      <c r="O247" s="287">
        <v>43172</v>
      </c>
      <c r="P247" s="270">
        <v>43202</v>
      </c>
      <c r="Q247" s="270">
        <v>43256</v>
      </c>
      <c r="R247" s="271">
        <v>43279</v>
      </c>
      <c r="S247" s="217" t="s">
        <v>1359</v>
      </c>
      <c r="T247" s="257"/>
      <c r="U247" s="257"/>
      <c r="V247" s="258"/>
      <c r="W247" s="739">
        <f t="shared" si="20"/>
        <v>116865.8</v>
      </c>
    </row>
    <row r="248" spans="1:23" s="13" customFormat="1" ht="30" customHeight="1">
      <c r="A248" s="410" t="s">
        <v>537</v>
      </c>
      <c r="B248" s="382" t="s">
        <v>965</v>
      </c>
      <c r="C248" s="255" t="s">
        <v>966</v>
      </c>
      <c r="D248" s="282" t="s">
        <v>967</v>
      </c>
      <c r="E248" s="256">
        <v>195702.85</v>
      </c>
      <c r="F248" s="219">
        <f t="shared" si="23"/>
        <v>195702.84999999998</v>
      </c>
      <c r="G248" s="220">
        <f>(H248+I248+J248+K248)/F248</f>
        <v>0.70713804116802592</v>
      </c>
      <c r="H248" s="256">
        <v>117630.59</v>
      </c>
      <c r="I248" s="256">
        <v>0</v>
      </c>
      <c r="J248" s="256">
        <v>20758.34</v>
      </c>
      <c r="K248" s="256">
        <v>0</v>
      </c>
      <c r="L248" s="256">
        <v>1020</v>
      </c>
      <c r="M248" s="256">
        <v>56293.919999999998</v>
      </c>
      <c r="N248" s="271"/>
      <c r="O248" s="287"/>
      <c r="P248" s="270"/>
      <c r="Q248" s="270">
        <v>43193</v>
      </c>
      <c r="R248" s="271">
        <v>43216</v>
      </c>
      <c r="S248" s="228" t="s">
        <v>1794</v>
      </c>
      <c r="T248" s="257"/>
      <c r="U248" s="257"/>
      <c r="V248" s="258"/>
      <c r="W248" s="739">
        <f t="shared" si="20"/>
        <v>195702.84999999998</v>
      </c>
    </row>
    <row r="249" spans="1:23" s="25" customFormat="1" ht="30" customHeight="1">
      <c r="A249" s="433" t="s">
        <v>537</v>
      </c>
      <c r="B249" s="566" t="s">
        <v>971</v>
      </c>
      <c r="C249" s="489" t="s">
        <v>972</v>
      </c>
      <c r="D249" s="282" t="s">
        <v>215</v>
      </c>
      <c r="E249" s="351">
        <v>9998.5499999999993</v>
      </c>
      <c r="F249" s="219">
        <f t="shared" si="23"/>
        <v>9998.5499999999993</v>
      </c>
      <c r="G249" s="220">
        <f>(H249+I249+J249+K249)/F249</f>
        <v>0.50000050007251051</v>
      </c>
      <c r="H249" s="256">
        <v>4249.38</v>
      </c>
      <c r="I249" s="256">
        <v>0</v>
      </c>
      <c r="J249" s="256">
        <v>749.9</v>
      </c>
      <c r="K249" s="256">
        <v>0</v>
      </c>
      <c r="L249" s="256">
        <v>0</v>
      </c>
      <c r="M249" s="256">
        <v>4999.2700000000004</v>
      </c>
      <c r="N249" s="271"/>
      <c r="O249" s="287"/>
      <c r="P249" s="270"/>
      <c r="Q249" s="270">
        <v>43193</v>
      </c>
      <c r="R249" s="271">
        <v>43216</v>
      </c>
      <c r="S249" s="228" t="s">
        <v>1792</v>
      </c>
      <c r="T249" s="271"/>
      <c r="U249" s="271"/>
      <c r="V249" s="282"/>
      <c r="W249" s="739">
        <f t="shared" si="20"/>
        <v>9998.5499999999993</v>
      </c>
    </row>
    <row r="250" spans="1:23" s="13" customFormat="1" ht="30" customHeight="1">
      <c r="A250" s="410" t="s">
        <v>537</v>
      </c>
      <c r="B250" s="394" t="s">
        <v>968</v>
      </c>
      <c r="C250" s="276" t="s">
        <v>969</v>
      </c>
      <c r="D250" s="285" t="s">
        <v>970</v>
      </c>
      <c r="E250" s="345">
        <v>499854.09</v>
      </c>
      <c r="F250" s="219">
        <f t="shared" si="23"/>
        <v>351427.5</v>
      </c>
      <c r="G250" s="220">
        <f>(H250+I250+J250+K250)/F250</f>
        <v>0.70738240462115232</v>
      </c>
      <c r="H250" s="256">
        <v>211304.59</v>
      </c>
      <c r="I250" s="256">
        <v>37289.040000000001</v>
      </c>
      <c r="J250" s="256">
        <v>0</v>
      </c>
      <c r="K250" s="256">
        <v>0</v>
      </c>
      <c r="L250" s="256">
        <v>14977</v>
      </c>
      <c r="M250" s="256">
        <v>87856.87</v>
      </c>
      <c r="N250" s="271"/>
      <c r="O250" s="287"/>
      <c r="P250" s="270"/>
      <c r="Q250" s="270">
        <v>43193</v>
      </c>
      <c r="R250" s="271">
        <v>43216</v>
      </c>
      <c r="S250" s="228" t="s">
        <v>1793</v>
      </c>
      <c r="T250" s="257"/>
      <c r="U250" s="257"/>
      <c r="V250" s="258"/>
      <c r="W250" s="739">
        <f t="shared" si="20"/>
        <v>351427.5</v>
      </c>
    </row>
    <row r="251" spans="1:23" s="13" customFormat="1" ht="30" customHeight="1">
      <c r="A251" s="410" t="s">
        <v>537</v>
      </c>
      <c r="B251" s="382" t="s">
        <v>961</v>
      </c>
      <c r="C251" s="255" t="s">
        <v>960</v>
      </c>
      <c r="D251" s="282" t="s">
        <v>321</v>
      </c>
      <c r="E251" s="256">
        <v>369092</v>
      </c>
      <c r="F251" s="219">
        <f t="shared" si="23"/>
        <v>281540</v>
      </c>
      <c r="G251" s="220">
        <f t="shared" ref="G251:G314" si="24">(H251+I251+J251+K251)/F251</f>
        <v>0.75</v>
      </c>
      <c r="H251" s="256">
        <v>179481.75</v>
      </c>
      <c r="I251" s="256">
        <v>31673.25</v>
      </c>
      <c r="J251" s="256">
        <v>0</v>
      </c>
      <c r="K251" s="256">
        <v>0</v>
      </c>
      <c r="L251" s="256">
        <v>0</v>
      </c>
      <c r="M251" s="256">
        <v>70385</v>
      </c>
      <c r="N251" s="271">
        <v>43165</v>
      </c>
      <c r="O251" s="287">
        <v>43172</v>
      </c>
      <c r="P251" s="270">
        <v>43202</v>
      </c>
      <c r="Q251" s="270">
        <v>43256</v>
      </c>
      <c r="R251" s="271">
        <v>43279</v>
      </c>
      <c r="S251" s="217" t="s">
        <v>1357</v>
      </c>
      <c r="T251" s="257"/>
      <c r="U251" s="257"/>
      <c r="V251" s="258"/>
      <c r="W251" s="739">
        <f t="shared" si="20"/>
        <v>281540</v>
      </c>
    </row>
    <row r="252" spans="1:23" s="13" customFormat="1" ht="30" customHeight="1">
      <c r="A252" s="410" t="s">
        <v>537</v>
      </c>
      <c r="B252" s="382" t="s">
        <v>993</v>
      </c>
      <c r="C252" s="255" t="s">
        <v>994</v>
      </c>
      <c r="D252" s="282" t="s">
        <v>297</v>
      </c>
      <c r="E252" s="256">
        <v>31500</v>
      </c>
      <c r="F252" s="219">
        <f t="shared" si="23"/>
        <v>31500</v>
      </c>
      <c r="G252" s="220">
        <f t="shared" si="24"/>
        <v>0.75</v>
      </c>
      <c r="H252" s="256">
        <v>20081.25</v>
      </c>
      <c r="I252" s="256">
        <v>0</v>
      </c>
      <c r="J252" s="256">
        <v>3543.75</v>
      </c>
      <c r="K252" s="256">
        <v>0</v>
      </c>
      <c r="L252" s="256">
        <v>0</v>
      </c>
      <c r="M252" s="256">
        <v>7875</v>
      </c>
      <c r="N252" s="293">
        <v>43165</v>
      </c>
      <c r="O252" s="287">
        <v>43172</v>
      </c>
      <c r="P252" s="270">
        <v>43209</v>
      </c>
      <c r="Q252" s="270"/>
      <c r="R252" s="271">
        <v>43233</v>
      </c>
      <c r="S252" s="217" t="s">
        <v>1236</v>
      </c>
      <c r="T252" s="257"/>
      <c r="U252" s="257"/>
      <c r="V252" s="258"/>
      <c r="W252" s="739">
        <f t="shared" si="20"/>
        <v>31500</v>
      </c>
    </row>
    <row r="253" spans="1:23" s="13" customFormat="1" ht="30" customHeight="1">
      <c r="A253" s="410" t="s">
        <v>537</v>
      </c>
      <c r="B253" s="382" t="s">
        <v>995</v>
      </c>
      <c r="C253" s="255" t="s">
        <v>996</v>
      </c>
      <c r="D253" s="282" t="s">
        <v>932</v>
      </c>
      <c r="E253" s="256">
        <v>94506.2</v>
      </c>
      <c r="F253" s="219">
        <f t="shared" si="23"/>
        <v>60318.05</v>
      </c>
      <c r="G253" s="220">
        <f t="shared" si="24"/>
        <v>0.50000008289392639</v>
      </c>
      <c r="H253" s="256">
        <v>25635.17</v>
      </c>
      <c r="I253" s="256">
        <v>0</v>
      </c>
      <c r="J253" s="256">
        <v>4523.8599999999997</v>
      </c>
      <c r="K253" s="256">
        <v>0</v>
      </c>
      <c r="L253" s="256">
        <v>0</v>
      </c>
      <c r="M253" s="256">
        <v>30159.02</v>
      </c>
      <c r="N253" s="293">
        <v>43165</v>
      </c>
      <c r="O253" s="287">
        <v>43172</v>
      </c>
      <c r="P253" s="270">
        <v>43209</v>
      </c>
      <c r="Q253" s="270"/>
      <c r="R253" s="271">
        <v>43238</v>
      </c>
      <c r="S253" s="217" t="s">
        <v>1238</v>
      </c>
      <c r="T253" s="257"/>
      <c r="U253" s="257"/>
      <c r="V253" s="258"/>
      <c r="W253" s="739">
        <f t="shared" si="20"/>
        <v>60318.05</v>
      </c>
    </row>
    <row r="254" spans="1:23" s="13" customFormat="1" ht="30" customHeight="1">
      <c r="A254" s="410" t="s">
        <v>537</v>
      </c>
      <c r="B254" s="382" t="s">
        <v>997</v>
      </c>
      <c r="C254" s="255" t="s">
        <v>998</v>
      </c>
      <c r="D254" s="282" t="s">
        <v>999</v>
      </c>
      <c r="E254" s="256">
        <v>37570</v>
      </c>
      <c r="F254" s="219">
        <f t="shared" si="23"/>
        <v>21000</v>
      </c>
      <c r="G254" s="220">
        <f t="shared" si="24"/>
        <v>0.65</v>
      </c>
      <c r="H254" s="256">
        <v>10699.37</v>
      </c>
      <c r="I254" s="256">
        <v>0</v>
      </c>
      <c r="J254" s="256">
        <v>2950.63</v>
      </c>
      <c r="K254" s="256">
        <v>0</v>
      </c>
      <c r="L254" s="256">
        <v>0</v>
      </c>
      <c r="M254" s="256">
        <v>7350</v>
      </c>
      <c r="N254" s="293">
        <v>43165</v>
      </c>
      <c r="O254" s="287">
        <v>43172</v>
      </c>
      <c r="P254" s="270">
        <v>43209</v>
      </c>
      <c r="Q254" s="270"/>
      <c r="R254" s="271">
        <v>43238</v>
      </c>
      <c r="S254" s="478"/>
      <c r="T254" s="257"/>
      <c r="U254" s="257"/>
      <c r="V254" s="258"/>
      <c r="W254" s="739">
        <f t="shared" si="20"/>
        <v>21000</v>
      </c>
    </row>
    <row r="255" spans="1:23" s="25" customFormat="1" ht="37.5" customHeight="1">
      <c r="A255" s="433" t="s">
        <v>537</v>
      </c>
      <c r="B255" s="565" t="s">
        <v>527</v>
      </c>
      <c r="C255" s="255" t="s">
        <v>1042</v>
      </c>
      <c r="D255" s="282" t="s">
        <v>529</v>
      </c>
      <c r="E255" s="256"/>
      <c r="F255" s="219">
        <f t="shared" si="23"/>
        <v>50514.2</v>
      </c>
      <c r="G255" s="220">
        <f t="shared" si="24"/>
        <v>0.40213524117970795</v>
      </c>
      <c r="H255" s="256">
        <v>17266.5</v>
      </c>
      <c r="I255" s="256">
        <v>0</v>
      </c>
      <c r="J255" s="256">
        <v>3047.04</v>
      </c>
      <c r="K255" s="256">
        <v>0</v>
      </c>
      <c r="L255" s="698">
        <v>17572.11</v>
      </c>
      <c r="M255" s="256">
        <v>12628.55</v>
      </c>
      <c r="N255" s="293">
        <v>43165</v>
      </c>
      <c r="O255" s="287">
        <v>43172</v>
      </c>
      <c r="P255" s="270">
        <v>43209</v>
      </c>
      <c r="Q255" s="270"/>
      <c r="R255" s="271">
        <v>43238</v>
      </c>
      <c r="S255" s="228" t="s">
        <v>1237</v>
      </c>
      <c r="T255" s="271"/>
      <c r="U255" s="271" t="s">
        <v>1800</v>
      </c>
      <c r="V255" s="282"/>
      <c r="W255" s="739">
        <f t="shared" si="20"/>
        <v>50514.2</v>
      </c>
    </row>
    <row r="256" spans="1:23" s="13" customFormat="1" ht="30" customHeight="1">
      <c r="A256" s="410" t="s">
        <v>537</v>
      </c>
      <c r="B256" s="382" t="s">
        <v>1043</v>
      </c>
      <c r="C256" s="255" t="s">
        <v>1044</v>
      </c>
      <c r="D256" s="282" t="s">
        <v>1045</v>
      </c>
      <c r="E256" s="256">
        <v>3300</v>
      </c>
      <c r="F256" s="219">
        <f t="shared" si="23"/>
        <v>3300</v>
      </c>
      <c r="G256" s="220">
        <f t="shared" si="24"/>
        <v>0.65</v>
      </c>
      <c r="H256" s="256">
        <v>1823.25</v>
      </c>
      <c r="I256" s="256">
        <v>0</v>
      </c>
      <c r="J256" s="256">
        <v>321.75</v>
      </c>
      <c r="K256" s="256">
        <v>0</v>
      </c>
      <c r="L256" s="256">
        <v>0</v>
      </c>
      <c r="M256" s="256">
        <v>1155</v>
      </c>
      <c r="N256" s="293">
        <v>43165</v>
      </c>
      <c r="O256" s="287">
        <v>43172</v>
      </c>
      <c r="P256" s="270">
        <v>43209</v>
      </c>
      <c r="Q256" s="270"/>
      <c r="R256" s="271">
        <v>43238</v>
      </c>
      <c r="S256" s="217" t="s">
        <v>1239</v>
      </c>
      <c r="T256" s="257"/>
      <c r="U256" s="257"/>
      <c r="V256" s="258"/>
      <c r="W256" s="739">
        <f t="shared" si="20"/>
        <v>3300</v>
      </c>
    </row>
    <row r="257" spans="1:23" s="13" customFormat="1" ht="30" customHeight="1">
      <c r="A257" s="410" t="s">
        <v>537</v>
      </c>
      <c r="B257" s="382" t="s">
        <v>1000</v>
      </c>
      <c r="C257" s="255" t="s">
        <v>1001</v>
      </c>
      <c r="D257" s="282" t="s">
        <v>1002</v>
      </c>
      <c r="E257" s="256">
        <v>95184.27</v>
      </c>
      <c r="F257" s="219">
        <f t="shared" si="23"/>
        <v>77160.72</v>
      </c>
      <c r="G257" s="220">
        <f t="shared" si="24"/>
        <v>0.75</v>
      </c>
      <c r="H257" s="256">
        <v>49085.98</v>
      </c>
      <c r="I257" s="256">
        <v>0</v>
      </c>
      <c r="J257" s="256">
        <v>8784.56</v>
      </c>
      <c r="K257" s="256">
        <v>0</v>
      </c>
      <c r="L257" s="256">
        <v>0</v>
      </c>
      <c r="M257" s="256">
        <v>19290.18</v>
      </c>
      <c r="N257" s="293">
        <v>43165</v>
      </c>
      <c r="O257" s="287">
        <v>43172</v>
      </c>
      <c r="P257" s="270">
        <v>43209</v>
      </c>
      <c r="Q257" s="270"/>
      <c r="R257" s="271">
        <v>43238</v>
      </c>
      <c r="S257" s="217" t="s">
        <v>1240</v>
      </c>
      <c r="T257" s="257"/>
      <c r="U257" s="257"/>
      <c r="V257" s="258"/>
      <c r="W257" s="739">
        <f t="shared" si="20"/>
        <v>77160.72</v>
      </c>
    </row>
    <row r="258" spans="1:23" s="13" customFormat="1" ht="30" customHeight="1">
      <c r="A258" s="410" t="s">
        <v>537</v>
      </c>
      <c r="B258" s="382" t="s">
        <v>1003</v>
      </c>
      <c r="C258" s="255" t="s">
        <v>1004</v>
      </c>
      <c r="D258" s="282" t="s">
        <v>1005</v>
      </c>
      <c r="E258" s="256">
        <v>556420</v>
      </c>
      <c r="F258" s="219">
        <f t="shared" si="23"/>
        <v>546618</v>
      </c>
      <c r="G258" s="220">
        <f t="shared" si="24"/>
        <v>0.68872892952665299</v>
      </c>
      <c r="H258" s="256">
        <v>320000.88</v>
      </c>
      <c r="I258" s="256">
        <v>56470.75</v>
      </c>
      <c r="J258" s="256">
        <v>0</v>
      </c>
      <c r="K258" s="256">
        <v>0</v>
      </c>
      <c r="L258" s="256">
        <v>0</v>
      </c>
      <c r="M258" s="256">
        <v>170146.37</v>
      </c>
      <c r="N258" s="293">
        <v>43196</v>
      </c>
      <c r="O258" s="287">
        <v>43202</v>
      </c>
      <c r="P258" s="270">
        <v>43223</v>
      </c>
      <c r="Q258" s="270">
        <v>43256</v>
      </c>
      <c r="R258" s="271">
        <v>43279</v>
      </c>
      <c r="S258" s="217" t="s">
        <v>1351</v>
      </c>
      <c r="T258" s="257"/>
      <c r="U258" s="257"/>
      <c r="V258" s="258"/>
      <c r="W258" s="739">
        <f t="shared" si="20"/>
        <v>546618</v>
      </c>
    </row>
    <row r="259" spans="1:23" s="13" customFormat="1" ht="30" customHeight="1">
      <c r="A259" s="410" t="s">
        <v>537</v>
      </c>
      <c r="B259" s="382" t="s">
        <v>1006</v>
      </c>
      <c r="C259" s="255" t="s">
        <v>1007</v>
      </c>
      <c r="D259" s="282" t="s">
        <v>309</v>
      </c>
      <c r="E259" s="256">
        <v>26140</v>
      </c>
      <c r="F259" s="219">
        <f t="shared" si="23"/>
        <v>25943.949999999997</v>
      </c>
      <c r="G259" s="220">
        <f t="shared" si="24"/>
        <v>0.50000019272315899</v>
      </c>
      <c r="H259" s="256">
        <v>11026.18</v>
      </c>
      <c r="I259" s="256">
        <v>0</v>
      </c>
      <c r="J259" s="256">
        <v>1945.8</v>
      </c>
      <c r="K259" s="256">
        <v>0</v>
      </c>
      <c r="L259" s="256">
        <v>0</v>
      </c>
      <c r="M259" s="256">
        <v>12971.97</v>
      </c>
      <c r="N259" s="293">
        <v>43196</v>
      </c>
      <c r="O259" s="287">
        <v>43202</v>
      </c>
      <c r="P259" s="270">
        <v>43223</v>
      </c>
      <c r="Q259" s="270"/>
      <c r="R259" s="271">
        <v>43256</v>
      </c>
      <c r="S259" s="217" t="s">
        <v>1343</v>
      </c>
      <c r="T259" s="257"/>
      <c r="U259" s="257"/>
      <c r="V259" s="258"/>
      <c r="W259" s="739">
        <f t="shared" si="20"/>
        <v>25943.949999999997</v>
      </c>
    </row>
    <row r="260" spans="1:23" s="13" customFormat="1" ht="30" customHeight="1">
      <c r="A260" s="410" t="s">
        <v>537</v>
      </c>
      <c r="B260" s="382" t="s">
        <v>1008</v>
      </c>
      <c r="C260" s="255" t="s">
        <v>1009</v>
      </c>
      <c r="D260" s="282" t="s">
        <v>509</v>
      </c>
      <c r="E260" s="256">
        <v>132593.70000000001</v>
      </c>
      <c r="F260" s="219">
        <f t="shared" si="23"/>
        <v>117717.23</v>
      </c>
      <c r="G260" s="220">
        <f t="shared" si="24"/>
        <v>0.66513610624375041</v>
      </c>
      <c r="H260" s="256">
        <v>66553.279999999999</v>
      </c>
      <c r="I260" s="256">
        <v>0</v>
      </c>
      <c r="J260" s="256">
        <v>11744.7</v>
      </c>
      <c r="K260" s="256">
        <v>0</v>
      </c>
      <c r="L260" s="256">
        <v>0</v>
      </c>
      <c r="M260" s="256">
        <v>39419.25</v>
      </c>
      <c r="N260" s="293">
        <v>43196</v>
      </c>
      <c r="O260" s="287">
        <v>43202</v>
      </c>
      <c r="P260" s="270">
        <v>43223</v>
      </c>
      <c r="Q260" s="270"/>
      <c r="R260" s="271">
        <v>43256</v>
      </c>
      <c r="S260" s="217" t="s">
        <v>1344</v>
      </c>
      <c r="T260" s="257"/>
      <c r="U260" s="257"/>
      <c r="V260" s="258"/>
      <c r="W260" s="739">
        <f t="shared" si="20"/>
        <v>117717.23</v>
      </c>
    </row>
    <row r="261" spans="1:23" s="13" customFormat="1" ht="30" customHeight="1">
      <c r="A261" s="410" t="s">
        <v>537</v>
      </c>
      <c r="B261" s="382" t="s">
        <v>1011</v>
      </c>
      <c r="C261" s="255" t="s">
        <v>1010</v>
      </c>
      <c r="D261" s="282" t="s">
        <v>932</v>
      </c>
      <c r="E261" s="256">
        <v>92500</v>
      </c>
      <c r="F261" s="219">
        <f t="shared" si="23"/>
        <v>87500</v>
      </c>
      <c r="G261" s="220">
        <f t="shared" si="24"/>
        <v>0.68122285714285713</v>
      </c>
      <c r="H261" s="256">
        <v>50665.95</v>
      </c>
      <c r="I261" s="256">
        <v>0</v>
      </c>
      <c r="J261" s="256">
        <v>8941.0499999999993</v>
      </c>
      <c r="K261" s="256">
        <v>0</v>
      </c>
      <c r="L261" s="256">
        <v>6018</v>
      </c>
      <c r="M261" s="256">
        <v>21875</v>
      </c>
      <c r="N261" s="293">
        <v>43196</v>
      </c>
      <c r="O261" s="287">
        <v>43202</v>
      </c>
      <c r="P261" s="270">
        <v>43223</v>
      </c>
      <c r="Q261" s="270"/>
      <c r="R261" s="271">
        <v>43256</v>
      </c>
      <c r="S261" s="217" t="s">
        <v>1345</v>
      </c>
      <c r="T261" s="257"/>
      <c r="U261" s="257"/>
      <c r="V261" s="258"/>
      <c r="W261" s="739">
        <f t="shared" si="20"/>
        <v>87500</v>
      </c>
    </row>
    <row r="262" spans="1:23" s="13" customFormat="1" ht="30" customHeight="1">
      <c r="A262" s="410" t="s">
        <v>537</v>
      </c>
      <c r="B262" s="382" t="s">
        <v>1012</v>
      </c>
      <c r="C262" s="255" t="s">
        <v>1013</v>
      </c>
      <c r="D262" s="282" t="s">
        <v>1014</v>
      </c>
      <c r="E262" s="256">
        <v>24542.91</v>
      </c>
      <c r="F262" s="219">
        <f t="shared" si="23"/>
        <v>24542.91</v>
      </c>
      <c r="G262" s="281">
        <f t="shared" si="24"/>
        <v>0.74999989813758838</v>
      </c>
      <c r="H262" s="256">
        <v>15646.1</v>
      </c>
      <c r="I262" s="256">
        <v>0</v>
      </c>
      <c r="J262" s="256">
        <v>2761.08</v>
      </c>
      <c r="K262" s="256">
        <v>0</v>
      </c>
      <c r="L262" s="256">
        <v>0</v>
      </c>
      <c r="M262" s="256">
        <v>6135.73</v>
      </c>
      <c r="N262" s="293">
        <v>43196</v>
      </c>
      <c r="O262" s="287">
        <v>43202</v>
      </c>
      <c r="P262" s="270">
        <v>43223</v>
      </c>
      <c r="Q262" s="270"/>
      <c r="R262" s="271">
        <v>43256</v>
      </c>
      <c r="S262" s="217" t="s">
        <v>1346</v>
      </c>
      <c r="T262" s="257"/>
      <c r="U262" s="257"/>
      <c r="V262" s="258"/>
      <c r="W262" s="739">
        <f t="shared" si="20"/>
        <v>24542.91</v>
      </c>
    </row>
    <row r="263" spans="1:23" s="13" customFormat="1" ht="30" customHeight="1">
      <c r="A263" s="410" t="s">
        <v>537</v>
      </c>
      <c r="B263" s="382" t="s">
        <v>1015</v>
      </c>
      <c r="C263" s="255" t="s">
        <v>1016</v>
      </c>
      <c r="D263" s="282" t="s">
        <v>1017</v>
      </c>
      <c r="E263" s="256">
        <v>312720.88</v>
      </c>
      <c r="F263" s="219">
        <f t="shared" si="23"/>
        <v>135704.45000000001</v>
      </c>
      <c r="G263" s="281">
        <f t="shared" si="24"/>
        <v>0.75000001842238773</v>
      </c>
      <c r="H263" s="256">
        <v>86511.58</v>
      </c>
      <c r="I263" s="256">
        <v>0</v>
      </c>
      <c r="J263" s="256">
        <v>15266.76</v>
      </c>
      <c r="K263" s="256">
        <v>0</v>
      </c>
      <c r="L263" s="256">
        <v>0</v>
      </c>
      <c r="M263" s="256">
        <v>33926.11</v>
      </c>
      <c r="N263" s="293">
        <v>43196</v>
      </c>
      <c r="O263" s="287">
        <v>43202</v>
      </c>
      <c r="P263" s="270">
        <v>43223</v>
      </c>
      <c r="Q263" s="270">
        <v>43256</v>
      </c>
      <c r="R263" s="271">
        <v>43279</v>
      </c>
      <c r="S263" s="217" t="s">
        <v>1354</v>
      </c>
      <c r="T263" s="257"/>
      <c r="U263" s="257"/>
      <c r="V263" s="258"/>
      <c r="W263" s="739">
        <f t="shared" si="20"/>
        <v>135704.45000000001</v>
      </c>
    </row>
    <row r="264" spans="1:23" s="13" customFormat="1" ht="30" customHeight="1">
      <c r="A264" s="410" t="s">
        <v>537</v>
      </c>
      <c r="B264" s="382" t="s">
        <v>1018</v>
      </c>
      <c r="C264" s="255" t="s">
        <v>1019</v>
      </c>
      <c r="D264" s="282" t="s">
        <v>1020</v>
      </c>
      <c r="E264" s="256">
        <v>10092.1</v>
      </c>
      <c r="F264" s="219">
        <f t="shared" si="23"/>
        <v>6000.7199999999993</v>
      </c>
      <c r="G264" s="281">
        <f t="shared" si="24"/>
        <v>0.69163867002626356</v>
      </c>
      <c r="H264" s="256">
        <v>3527.78</v>
      </c>
      <c r="I264" s="256">
        <v>0</v>
      </c>
      <c r="J264" s="256">
        <v>622.54999999999995</v>
      </c>
      <c r="K264" s="256">
        <v>0</v>
      </c>
      <c r="L264" s="256">
        <v>247.08</v>
      </c>
      <c r="M264" s="256">
        <v>1603.31</v>
      </c>
      <c r="N264" s="293">
        <v>43196</v>
      </c>
      <c r="O264" s="287">
        <v>43202</v>
      </c>
      <c r="P264" s="270">
        <v>43223</v>
      </c>
      <c r="Q264" s="270"/>
      <c r="R264" s="271">
        <v>43256</v>
      </c>
      <c r="S264" s="217" t="s">
        <v>1347</v>
      </c>
      <c r="T264" s="257"/>
      <c r="U264" s="257"/>
      <c r="V264" s="258"/>
      <c r="W264" s="739">
        <f t="shared" si="20"/>
        <v>6000.7199999999993</v>
      </c>
    </row>
    <row r="265" spans="1:23" s="13" customFormat="1" ht="30" customHeight="1">
      <c r="A265" s="410" t="s">
        <v>537</v>
      </c>
      <c r="B265" s="382" t="s">
        <v>1023</v>
      </c>
      <c r="C265" s="255" t="s">
        <v>1024</v>
      </c>
      <c r="D265" s="282" t="s">
        <v>297</v>
      </c>
      <c r="E265" s="256">
        <v>153075.57</v>
      </c>
      <c r="F265" s="219">
        <f t="shared" si="23"/>
        <v>134829.16999999998</v>
      </c>
      <c r="G265" s="281">
        <f t="shared" si="24"/>
        <v>0.72709711110733688</v>
      </c>
      <c r="H265" s="256">
        <v>83328.81</v>
      </c>
      <c r="I265" s="256">
        <v>0</v>
      </c>
      <c r="J265" s="256">
        <v>14705.09</v>
      </c>
      <c r="K265" s="256">
        <v>0</v>
      </c>
      <c r="L265" s="256">
        <v>3087.98</v>
      </c>
      <c r="M265" s="256">
        <v>33707.29</v>
      </c>
      <c r="N265" s="293">
        <v>43196</v>
      </c>
      <c r="O265" s="287">
        <v>43202</v>
      </c>
      <c r="P265" s="270">
        <v>43223</v>
      </c>
      <c r="Q265" s="270">
        <v>43256</v>
      </c>
      <c r="R265" s="271">
        <v>43279</v>
      </c>
      <c r="S265" s="217" t="s">
        <v>1361</v>
      </c>
      <c r="T265" s="257"/>
      <c r="U265" s="257"/>
      <c r="V265" s="258"/>
      <c r="W265" s="739">
        <f t="shared" si="20"/>
        <v>134829.16999999998</v>
      </c>
    </row>
    <row r="266" spans="1:23" s="13" customFormat="1" ht="30" customHeight="1">
      <c r="A266" s="410" t="s">
        <v>537</v>
      </c>
      <c r="B266" s="382" t="s">
        <v>1025</v>
      </c>
      <c r="C266" s="255" t="s">
        <v>1026</v>
      </c>
      <c r="D266" s="282" t="s">
        <v>1027</v>
      </c>
      <c r="E266" s="256">
        <v>145162.29999999999</v>
      </c>
      <c r="F266" s="219">
        <f t="shared" si="23"/>
        <v>142131.97</v>
      </c>
      <c r="G266" s="281">
        <f t="shared" si="24"/>
        <v>0.74812056710393871</v>
      </c>
      <c r="H266" s="256">
        <v>90382.07</v>
      </c>
      <c r="I266" s="256">
        <v>0</v>
      </c>
      <c r="J266" s="256">
        <v>15949.78</v>
      </c>
      <c r="K266" s="256">
        <v>0</v>
      </c>
      <c r="L266" s="256">
        <v>267.13</v>
      </c>
      <c r="M266" s="256">
        <v>35532.99</v>
      </c>
      <c r="N266" s="293">
        <v>43196</v>
      </c>
      <c r="O266" s="287">
        <v>43202</v>
      </c>
      <c r="P266" s="270">
        <v>43223</v>
      </c>
      <c r="Q266" s="270"/>
      <c r="R266" s="271">
        <v>43256</v>
      </c>
      <c r="S266" s="217" t="s">
        <v>1349</v>
      </c>
      <c r="T266" s="257"/>
      <c r="U266" s="257"/>
      <c r="V266" s="258"/>
      <c r="W266" s="739">
        <f t="shared" si="20"/>
        <v>142131.97</v>
      </c>
    </row>
    <row r="267" spans="1:23" s="13" customFormat="1" ht="30" customHeight="1">
      <c r="A267" s="410" t="s">
        <v>537</v>
      </c>
      <c r="B267" s="382" t="s">
        <v>1039</v>
      </c>
      <c r="C267" s="255" t="s">
        <v>1040</v>
      </c>
      <c r="D267" s="282" t="s">
        <v>1041</v>
      </c>
      <c r="E267" s="256">
        <v>3702264</v>
      </c>
      <c r="F267" s="219">
        <f t="shared" si="23"/>
        <v>3271458</v>
      </c>
      <c r="G267" s="281">
        <f t="shared" si="24"/>
        <v>0.69492955434549364</v>
      </c>
      <c r="H267" s="256">
        <v>2017417.92</v>
      </c>
      <c r="I267" s="256">
        <v>256014.93</v>
      </c>
      <c r="J267" s="256">
        <v>0</v>
      </c>
      <c r="K267" s="256">
        <v>0</v>
      </c>
      <c r="L267" s="256">
        <f>100000+80160.65</f>
        <v>180160.65</v>
      </c>
      <c r="M267" s="256">
        <v>817864.5</v>
      </c>
      <c r="N267" s="293"/>
      <c r="O267" s="287">
        <v>43202</v>
      </c>
      <c r="P267" s="270">
        <v>43223</v>
      </c>
      <c r="Q267" s="270">
        <v>43256</v>
      </c>
      <c r="R267" s="271">
        <v>43279</v>
      </c>
      <c r="S267" s="217" t="s">
        <v>1350</v>
      </c>
      <c r="T267" s="257"/>
      <c r="U267" s="257"/>
      <c r="V267" s="258"/>
      <c r="W267" s="739">
        <f t="shared" si="20"/>
        <v>3271458</v>
      </c>
    </row>
    <row r="268" spans="1:23" s="13" customFormat="1" ht="30" customHeight="1">
      <c r="A268" s="410" t="s">
        <v>537</v>
      </c>
      <c r="B268" s="565" t="s">
        <v>1028</v>
      </c>
      <c r="C268" s="255" t="s">
        <v>1029</v>
      </c>
      <c r="D268" s="282" t="s">
        <v>1030</v>
      </c>
      <c r="E268" s="256">
        <v>304287.24</v>
      </c>
      <c r="F268" s="219">
        <f t="shared" si="23"/>
        <v>290067.19999999995</v>
      </c>
      <c r="G268" s="281">
        <f t="shared" si="24"/>
        <v>0.73055864296273421</v>
      </c>
      <c r="H268" s="256">
        <v>180124.43</v>
      </c>
      <c r="I268" s="256">
        <v>0</v>
      </c>
      <c r="J268" s="256">
        <v>31786.67</v>
      </c>
      <c r="K268" s="256">
        <v>0</v>
      </c>
      <c r="L268" s="256">
        <v>4979.3</v>
      </c>
      <c r="M268" s="256">
        <v>73176.800000000003</v>
      </c>
      <c r="N268" s="293">
        <v>43165</v>
      </c>
      <c r="O268" s="287">
        <v>43172</v>
      </c>
      <c r="P268" s="270">
        <v>43195</v>
      </c>
      <c r="Q268" s="270">
        <v>43256</v>
      </c>
      <c r="R268" s="271">
        <v>43279</v>
      </c>
      <c r="S268" s="217" t="s">
        <v>1358</v>
      </c>
      <c r="T268" s="257"/>
      <c r="U268" s="257"/>
      <c r="V268" s="258"/>
      <c r="W268" s="739">
        <f t="shared" si="20"/>
        <v>290067.19999999995</v>
      </c>
    </row>
    <row r="269" spans="1:23" s="13" customFormat="1" ht="30" customHeight="1">
      <c r="A269" s="410" t="s">
        <v>537</v>
      </c>
      <c r="B269" s="565" t="s">
        <v>1526</v>
      </c>
      <c r="C269" s="255" t="s">
        <v>1032</v>
      </c>
      <c r="D269" s="282" t="s">
        <v>964</v>
      </c>
      <c r="E269" s="256">
        <v>164148.1</v>
      </c>
      <c r="F269" s="219">
        <f t="shared" si="23"/>
        <v>164148.1</v>
      </c>
      <c r="G269" s="281">
        <f t="shared" si="24"/>
        <v>0.67914273756443111</v>
      </c>
      <c r="H269" s="256">
        <v>94757.99</v>
      </c>
      <c r="I269" s="256">
        <v>0</v>
      </c>
      <c r="J269" s="256">
        <v>16722</v>
      </c>
      <c r="K269" s="256">
        <v>0</v>
      </c>
      <c r="L269" s="256">
        <v>11581.09</v>
      </c>
      <c r="M269" s="256">
        <v>41087.019999999997</v>
      </c>
      <c r="N269" s="293"/>
      <c r="O269" s="287">
        <v>43172</v>
      </c>
      <c r="P269" s="270">
        <v>43195</v>
      </c>
      <c r="Q269" s="270">
        <v>43256</v>
      </c>
      <c r="R269" s="271">
        <v>43279</v>
      </c>
      <c r="S269" s="217" t="s">
        <v>1356</v>
      </c>
      <c r="T269" s="257"/>
      <c r="U269" s="257"/>
      <c r="V269" s="258"/>
      <c r="W269" s="739">
        <f t="shared" si="20"/>
        <v>164148.1</v>
      </c>
    </row>
    <row r="270" spans="1:23" s="13" customFormat="1" ht="30" customHeight="1">
      <c r="A270" s="410" t="s">
        <v>537</v>
      </c>
      <c r="B270" s="382" t="s">
        <v>1035</v>
      </c>
      <c r="C270" s="255" t="s">
        <v>1034</v>
      </c>
      <c r="D270" s="311" t="s">
        <v>1033</v>
      </c>
      <c r="E270" s="256">
        <v>270941.24</v>
      </c>
      <c r="F270" s="219">
        <f t="shared" si="23"/>
        <v>142246.69</v>
      </c>
      <c r="G270" s="281">
        <f t="shared" si="24"/>
        <v>0.75000001757510126</v>
      </c>
      <c r="H270" s="256">
        <v>90682.26</v>
      </c>
      <c r="I270" s="256">
        <v>0</v>
      </c>
      <c r="J270" s="256">
        <v>16002.76</v>
      </c>
      <c r="K270" s="256">
        <v>0</v>
      </c>
      <c r="L270" s="256">
        <v>0</v>
      </c>
      <c r="M270" s="256">
        <v>35561.67</v>
      </c>
      <c r="N270" s="293"/>
      <c r="O270" s="287">
        <v>43172</v>
      </c>
      <c r="P270" s="270">
        <v>43195</v>
      </c>
      <c r="Q270" s="270">
        <v>43256</v>
      </c>
      <c r="R270" s="271">
        <v>43279</v>
      </c>
      <c r="S270" s="556" t="s">
        <v>1407</v>
      </c>
      <c r="T270" s="257"/>
      <c r="U270" s="257"/>
      <c r="V270" s="258"/>
      <c r="W270" s="739">
        <f t="shared" si="20"/>
        <v>142246.69</v>
      </c>
    </row>
    <row r="271" spans="1:23" s="13" customFormat="1" ht="30" customHeight="1">
      <c r="A271" s="410" t="s">
        <v>537</v>
      </c>
      <c r="B271" s="382" t="s">
        <v>1055</v>
      </c>
      <c r="C271" s="255" t="s">
        <v>1056</v>
      </c>
      <c r="D271" s="311" t="s">
        <v>76</v>
      </c>
      <c r="E271" s="256">
        <v>85163</v>
      </c>
      <c r="F271" s="219">
        <f t="shared" si="23"/>
        <v>85342.07</v>
      </c>
      <c r="G271" s="281">
        <f t="shared" si="24"/>
        <v>0.72076069868002957</v>
      </c>
      <c r="H271" s="256">
        <v>52284.53</v>
      </c>
      <c r="I271" s="256">
        <v>9226.68</v>
      </c>
      <c r="J271" s="256">
        <v>0</v>
      </c>
      <c r="K271" s="256">
        <v>0</v>
      </c>
      <c r="L271" s="256">
        <v>2495.34</v>
      </c>
      <c r="M271" s="256">
        <v>21335.52</v>
      </c>
      <c r="N271" s="293">
        <v>43223</v>
      </c>
      <c r="O271" s="287">
        <v>43235</v>
      </c>
      <c r="P271" s="270">
        <v>43258</v>
      </c>
      <c r="Q271" s="270"/>
      <c r="R271" s="271">
        <v>43271</v>
      </c>
      <c r="S271" s="557" t="s">
        <v>1327</v>
      </c>
      <c r="T271" s="257"/>
      <c r="U271" s="257"/>
      <c r="V271" s="258"/>
      <c r="W271" s="739">
        <f t="shared" si="20"/>
        <v>85342.07</v>
      </c>
    </row>
    <row r="272" spans="1:23" s="13" customFormat="1" ht="30" customHeight="1">
      <c r="A272" s="410" t="s">
        <v>537</v>
      </c>
      <c r="B272" s="382" t="s">
        <v>1057</v>
      </c>
      <c r="C272" s="255" t="s">
        <v>1058</v>
      </c>
      <c r="D272" s="311" t="s">
        <v>372</v>
      </c>
      <c r="E272" s="256">
        <v>65016.11</v>
      </c>
      <c r="F272" s="219">
        <f t="shared" si="23"/>
        <v>43888.78</v>
      </c>
      <c r="G272" s="281">
        <f t="shared" si="24"/>
        <v>0.70165131042603601</v>
      </c>
      <c r="H272" s="256">
        <v>26175.42</v>
      </c>
      <c r="I272" s="256">
        <v>0</v>
      </c>
      <c r="J272" s="256">
        <v>4619.2</v>
      </c>
      <c r="K272" s="256">
        <v>0</v>
      </c>
      <c r="L272" s="256">
        <v>2121.9699999999998</v>
      </c>
      <c r="M272" s="256">
        <v>10972.19</v>
      </c>
      <c r="N272" s="293">
        <v>43223</v>
      </c>
      <c r="O272" s="287">
        <v>43235</v>
      </c>
      <c r="P272" s="270">
        <v>43258</v>
      </c>
      <c r="Q272" s="270"/>
      <c r="R272" s="271">
        <v>43271</v>
      </c>
      <c r="S272" s="217" t="s">
        <v>1333</v>
      </c>
      <c r="T272" s="257"/>
      <c r="U272" s="257"/>
      <c r="V272" s="258"/>
      <c r="W272" s="739">
        <f t="shared" ref="W272:W335" si="25">H272+I272+J272+K272+L272+M272</f>
        <v>43888.78</v>
      </c>
    </row>
    <row r="273" spans="1:23" s="13" customFormat="1" ht="30" customHeight="1">
      <c r="A273" s="410" t="s">
        <v>537</v>
      </c>
      <c r="B273" s="565" t="s">
        <v>1808</v>
      </c>
      <c r="C273" s="255" t="s">
        <v>1211</v>
      </c>
      <c r="D273" s="311" t="s">
        <v>586</v>
      </c>
      <c r="E273" s="256">
        <v>117826.05</v>
      </c>
      <c r="F273" s="219">
        <f t="shared" si="23"/>
        <v>117826.04999999999</v>
      </c>
      <c r="G273" s="281">
        <f t="shared" si="24"/>
        <v>0.50000004243543772</v>
      </c>
      <c r="H273" s="256">
        <v>50076.07</v>
      </c>
      <c r="I273" s="256">
        <v>0</v>
      </c>
      <c r="J273" s="256">
        <v>8836.9599999999991</v>
      </c>
      <c r="K273" s="256">
        <v>0</v>
      </c>
      <c r="L273" s="256">
        <v>0</v>
      </c>
      <c r="M273" s="256">
        <v>58913.02</v>
      </c>
      <c r="N273" s="335">
        <v>43165</v>
      </c>
      <c r="O273" s="357">
        <v>43172</v>
      </c>
      <c r="P273" s="270">
        <v>43195</v>
      </c>
      <c r="Q273" s="270"/>
      <c r="R273" s="271">
        <v>43286</v>
      </c>
      <c r="S273" s="257" t="s">
        <v>1228</v>
      </c>
      <c r="T273" s="257"/>
      <c r="U273" s="257"/>
      <c r="V273" s="258"/>
      <c r="W273" s="739">
        <f t="shared" si="25"/>
        <v>117826.04999999999</v>
      </c>
    </row>
    <row r="274" spans="1:23" s="13" customFormat="1" ht="30" customHeight="1">
      <c r="A274" s="410" t="s">
        <v>537</v>
      </c>
      <c r="B274" s="382" t="s">
        <v>1212</v>
      </c>
      <c r="C274" s="255" t="s">
        <v>616</v>
      </c>
      <c r="D274" s="311" t="s">
        <v>509</v>
      </c>
      <c r="E274" s="256">
        <v>28296.55</v>
      </c>
      <c r="F274" s="219">
        <f t="shared" si="23"/>
        <v>28296.550000000003</v>
      </c>
      <c r="G274" s="281">
        <f t="shared" si="24"/>
        <v>0.50000017669998642</v>
      </c>
      <c r="H274" s="256">
        <v>12026.03</v>
      </c>
      <c r="I274" s="256">
        <v>0</v>
      </c>
      <c r="J274" s="256">
        <v>2122.25</v>
      </c>
      <c r="K274" s="256">
        <v>0</v>
      </c>
      <c r="L274" s="256">
        <v>0</v>
      </c>
      <c r="M274" s="256">
        <v>14148.27</v>
      </c>
      <c r="N274" s="335">
        <v>43165</v>
      </c>
      <c r="O274" s="357">
        <v>43172</v>
      </c>
      <c r="P274" s="270">
        <v>43195</v>
      </c>
      <c r="Q274" s="270"/>
      <c r="R274" s="271">
        <v>43286</v>
      </c>
      <c r="S274" s="257" t="s">
        <v>1233</v>
      </c>
      <c r="T274" s="257"/>
      <c r="U274" s="257"/>
      <c r="V274" s="258"/>
      <c r="W274" s="739">
        <f t="shared" si="25"/>
        <v>28296.550000000003</v>
      </c>
    </row>
    <row r="275" spans="1:23" s="13" customFormat="1" ht="30" customHeight="1">
      <c r="A275" s="410" t="s">
        <v>537</v>
      </c>
      <c r="B275" s="382" t="s">
        <v>1214</v>
      </c>
      <c r="C275" s="255" t="s">
        <v>1215</v>
      </c>
      <c r="D275" s="311" t="s">
        <v>557</v>
      </c>
      <c r="E275" s="256">
        <v>54740.35</v>
      </c>
      <c r="F275" s="219">
        <f t="shared" si="23"/>
        <v>54740.35</v>
      </c>
      <c r="G275" s="281">
        <f t="shared" si="24"/>
        <v>0.56320757905274632</v>
      </c>
      <c r="H275" s="256">
        <v>26205.65</v>
      </c>
      <c r="I275" s="256">
        <v>0</v>
      </c>
      <c r="J275" s="256">
        <v>4624.53</v>
      </c>
      <c r="K275" s="256">
        <v>0</v>
      </c>
      <c r="L275" s="256">
        <v>2040</v>
      </c>
      <c r="M275" s="256">
        <v>21870.17</v>
      </c>
      <c r="N275" s="335">
        <v>43165</v>
      </c>
      <c r="O275" s="357">
        <v>43172</v>
      </c>
      <c r="P275" s="270">
        <v>43195</v>
      </c>
      <c r="Q275" s="270"/>
      <c r="R275" s="271">
        <v>43286</v>
      </c>
      <c r="S275" s="257" t="s">
        <v>1234</v>
      </c>
      <c r="T275" s="257"/>
      <c r="U275" s="257"/>
      <c r="V275" s="258"/>
      <c r="W275" s="739">
        <f t="shared" si="25"/>
        <v>54740.35</v>
      </c>
    </row>
    <row r="276" spans="1:23" s="13" customFormat="1" ht="30" customHeight="1">
      <c r="A276" s="410" t="s">
        <v>537</v>
      </c>
      <c r="B276" s="382" t="s">
        <v>1219</v>
      </c>
      <c r="C276" s="255" t="s">
        <v>1220</v>
      </c>
      <c r="D276" s="311" t="s">
        <v>321</v>
      </c>
      <c r="E276" s="256">
        <v>68388.09</v>
      </c>
      <c r="F276" s="219">
        <f t="shared" si="23"/>
        <v>68388.09</v>
      </c>
      <c r="G276" s="281">
        <f t="shared" si="24"/>
        <v>0.75000003655607284</v>
      </c>
      <c r="H276" s="256">
        <v>43597.4</v>
      </c>
      <c r="I276" s="256">
        <v>0</v>
      </c>
      <c r="J276" s="256">
        <v>7693.67</v>
      </c>
      <c r="K276" s="256">
        <v>0</v>
      </c>
      <c r="L276" s="256">
        <v>0</v>
      </c>
      <c r="M276" s="256">
        <v>17097.02</v>
      </c>
      <c r="N276" s="335">
        <v>43165</v>
      </c>
      <c r="O276" s="357">
        <v>43172</v>
      </c>
      <c r="P276" s="270">
        <v>43195</v>
      </c>
      <c r="Q276" s="270"/>
      <c r="R276" s="271">
        <v>43286</v>
      </c>
      <c r="S276" s="257" t="s">
        <v>1229</v>
      </c>
      <c r="T276" s="257"/>
      <c r="U276" s="257"/>
      <c r="V276" s="258"/>
      <c r="W276" s="739">
        <f t="shared" si="25"/>
        <v>68388.09</v>
      </c>
    </row>
    <row r="277" spans="1:23" s="13" customFormat="1" ht="30" customHeight="1">
      <c r="A277" s="410" t="s">
        <v>537</v>
      </c>
      <c r="B277" s="382" t="s">
        <v>1221</v>
      </c>
      <c r="C277" s="255" t="s">
        <v>1222</v>
      </c>
      <c r="D277" s="311" t="s">
        <v>1223</v>
      </c>
      <c r="E277" s="256">
        <v>21829.5</v>
      </c>
      <c r="F277" s="219">
        <f t="shared" si="23"/>
        <v>21829.5</v>
      </c>
      <c r="G277" s="281">
        <f t="shared" si="24"/>
        <v>0.65000022904784815</v>
      </c>
      <c r="H277" s="256">
        <v>12060.8</v>
      </c>
      <c r="I277" s="256">
        <v>0</v>
      </c>
      <c r="J277" s="256">
        <v>2128.38</v>
      </c>
      <c r="K277" s="256">
        <v>0</v>
      </c>
      <c r="L277" s="256">
        <v>0</v>
      </c>
      <c r="M277" s="256">
        <v>7640.32</v>
      </c>
      <c r="N277" s="335">
        <v>43165</v>
      </c>
      <c r="O277" s="357">
        <v>43172</v>
      </c>
      <c r="P277" s="270">
        <v>43195</v>
      </c>
      <c r="Q277" s="270"/>
      <c r="R277" s="271">
        <v>43286</v>
      </c>
      <c r="S277" s="257" t="s">
        <v>1235</v>
      </c>
      <c r="T277" s="257"/>
      <c r="U277" s="257"/>
      <c r="V277" s="258"/>
      <c r="W277" s="739">
        <f t="shared" si="25"/>
        <v>21829.5</v>
      </c>
    </row>
    <row r="278" spans="1:23" s="13" customFormat="1" ht="30" customHeight="1">
      <c r="A278" s="410" t="s">
        <v>537</v>
      </c>
      <c r="B278" s="382" t="s">
        <v>1216</v>
      </c>
      <c r="C278" s="255" t="s">
        <v>1217</v>
      </c>
      <c r="D278" s="311" t="s">
        <v>1218</v>
      </c>
      <c r="E278" s="256">
        <v>4950</v>
      </c>
      <c r="F278" s="219">
        <f t="shared" si="23"/>
        <v>4950</v>
      </c>
      <c r="G278" s="281">
        <f t="shared" si="24"/>
        <v>0.65</v>
      </c>
      <c r="H278" s="256">
        <v>2734.87</v>
      </c>
      <c r="I278" s="256">
        <v>0</v>
      </c>
      <c r="J278" s="256">
        <v>482.63</v>
      </c>
      <c r="K278" s="256">
        <v>0</v>
      </c>
      <c r="L278" s="256">
        <v>0</v>
      </c>
      <c r="M278" s="256">
        <v>1732.5</v>
      </c>
      <c r="N278" s="335">
        <v>43165</v>
      </c>
      <c r="O278" s="357">
        <v>43172</v>
      </c>
      <c r="P278" s="270">
        <v>43195</v>
      </c>
      <c r="Q278" s="270"/>
      <c r="R278" s="271">
        <v>43286</v>
      </c>
      <c r="S278" s="257" t="s">
        <v>1232</v>
      </c>
      <c r="T278" s="257"/>
      <c r="U278" s="257"/>
      <c r="V278" s="258"/>
      <c r="W278" s="739">
        <f t="shared" si="25"/>
        <v>4950</v>
      </c>
    </row>
    <row r="279" spans="1:23" s="13" customFormat="1" ht="30" customHeight="1">
      <c r="A279" s="410" t="s">
        <v>537</v>
      </c>
      <c r="B279" s="382" t="s">
        <v>1062</v>
      </c>
      <c r="C279" s="255" t="s">
        <v>1061</v>
      </c>
      <c r="D279" s="311" t="s">
        <v>1063</v>
      </c>
      <c r="E279" s="256">
        <v>35501.32</v>
      </c>
      <c r="F279" s="219">
        <f t="shared" si="23"/>
        <v>21917.759999999998</v>
      </c>
      <c r="G279" s="281">
        <f t="shared" si="24"/>
        <v>0.7880079898675777</v>
      </c>
      <c r="H279" s="256">
        <v>14680.66</v>
      </c>
      <c r="I279" s="256">
        <v>0</v>
      </c>
      <c r="J279" s="256">
        <v>2590.71</v>
      </c>
      <c r="K279" s="256">
        <v>0</v>
      </c>
      <c r="L279" s="256">
        <v>1358.73</v>
      </c>
      <c r="M279" s="256">
        <v>3287.66</v>
      </c>
      <c r="N279" s="293">
        <v>43223</v>
      </c>
      <c r="O279" s="287">
        <v>43235</v>
      </c>
      <c r="P279" s="270">
        <v>43258</v>
      </c>
      <c r="Q279" s="270"/>
      <c r="R279" s="271">
        <v>43271</v>
      </c>
      <c r="S279" s="217" t="s">
        <v>1330</v>
      </c>
      <c r="T279" s="257"/>
      <c r="U279" s="257"/>
      <c r="V279" s="258"/>
      <c r="W279" s="739">
        <f t="shared" si="25"/>
        <v>21917.759999999998</v>
      </c>
    </row>
    <row r="280" spans="1:23" s="13" customFormat="1" ht="30" customHeight="1">
      <c r="A280" s="410" t="s">
        <v>537</v>
      </c>
      <c r="B280" s="382" t="s">
        <v>1064</v>
      </c>
      <c r="C280" s="255" t="s">
        <v>1065</v>
      </c>
      <c r="D280" s="311" t="s">
        <v>333</v>
      </c>
      <c r="E280" s="256">
        <v>76918.75</v>
      </c>
      <c r="F280" s="219">
        <f t="shared" si="23"/>
        <v>60085.91</v>
      </c>
      <c r="G280" s="281">
        <f t="shared" si="24"/>
        <v>0.65293094504185756</v>
      </c>
      <c r="H280" s="256">
        <v>33347.15</v>
      </c>
      <c r="I280" s="256">
        <v>0</v>
      </c>
      <c r="J280" s="256">
        <v>5884.8</v>
      </c>
      <c r="K280" s="256">
        <v>0</v>
      </c>
      <c r="L280" s="256">
        <v>0</v>
      </c>
      <c r="M280" s="256">
        <v>20853.96</v>
      </c>
      <c r="N280" s="293">
        <v>43223</v>
      </c>
      <c r="O280" s="287">
        <v>43235</v>
      </c>
      <c r="P280" s="270">
        <v>43258</v>
      </c>
      <c r="Q280" s="270"/>
      <c r="R280" s="271">
        <v>43271</v>
      </c>
      <c r="S280" s="217" t="s">
        <v>1331</v>
      </c>
      <c r="T280" s="257"/>
      <c r="U280" s="257"/>
      <c r="V280" s="258"/>
      <c r="W280" s="739">
        <f t="shared" si="25"/>
        <v>60085.91</v>
      </c>
    </row>
    <row r="281" spans="1:23" s="13" customFormat="1" ht="30" customHeight="1">
      <c r="A281" s="410" t="s">
        <v>537</v>
      </c>
      <c r="B281" s="382" t="s">
        <v>1066</v>
      </c>
      <c r="C281" s="255" t="s">
        <v>1067</v>
      </c>
      <c r="D281" s="311" t="s">
        <v>90</v>
      </c>
      <c r="E281" s="256">
        <v>140964.99</v>
      </c>
      <c r="F281" s="219">
        <f t="shared" si="23"/>
        <v>80681.84</v>
      </c>
      <c r="G281" s="281">
        <f t="shared" si="24"/>
        <v>0.64631879986871899</v>
      </c>
      <c r="H281" s="256">
        <v>44324.26</v>
      </c>
      <c r="I281" s="256">
        <v>0</v>
      </c>
      <c r="J281" s="256">
        <v>7821.93</v>
      </c>
      <c r="K281" s="256">
        <v>0</v>
      </c>
      <c r="L281" s="256">
        <v>506.85</v>
      </c>
      <c r="M281" s="256">
        <v>28028.799999999999</v>
      </c>
      <c r="N281" s="293">
        <v>43223</v>
      </c>
      <c r="O281" s="287">
        <v>43235</v>
      </c>
      <c r="P281" s="270">
        <v>43258</v>
      </c>
      <c r="Q281" s="270"/>
      <c r="R281" s="271">
        <v>43271</v>
      </c>
      <c r="S281" s="217" t="s">
        <v>1328</v>
      </c>
      <c r="T281" s="257"/>
      <c r="U281" s="257"/>
      <c r="V281" s="258"/>
      <c r="W281" s="739">
        <f t="shared" si="25"/>
        <v>80681.84</v>
      </c>
    </row>
    <row r="282" spans="1:23" s="13" customFormat="1" ht="30" customHeight="1">
      <c r="A282" s="410" t="s">
        <v>537</v>
      </c>
      <c r="B282" s="382" t="s">
        <v>1068</v>
      </c>
      <c r="C282" s="255" t="s">
        <v>1069</v>
      </c>
      <c r="D282" s="311" t="s">
        <v>321</v>
      </c>
      <c r="E282" s="256">
        <v>119113.43</v>
      </c>
      <c r="F282" s="219">
        <f t="shared" si="23"/>
        <v>98016.290000000008</v>
      </c>
      <c r="G282" s="281">
        <f t="shared" si="24"/>
        <v>0.63303885507194768</v>
      </c>
      <c r="H282" s="256">
        <v>52740.9</v>
      </c>
      <c r="I282" s="256">
        <v>9307.2199999999993</v>
      </c>
      <c r="J282" s="256">
        <v>0</v>
      </c>
      <c r="K282" s="256">
        <v>0</v>
      </c>
      <c r="L282" s="256">
        <v>1955.67</v>
      </c>
      <c r="M282" s="256">
        <v>34012.5</v>
      </c>
      <c r="N282" s="368">
        <v>43223</v>
      </c>
      <c r="O282" s="287">
        <v>43235</v>
      </c>
      <c r="P282" s="270">
        <v>43258</v>
      </c>
      <c r="Q282" s="270"/>
      <c r="R282" s="271">
        <v>43271</v>
      </c>
      <c r="S282" s="217" t="s">
        <v>1334</v>
      </c>
      <c r="T282" s="257"/>
      <c r="U282" s="257"/>
      <c r="V282" s="258"/>
      <c r="W282" s="739">
        <f t="shared" si="25"/>
        <v>98016.290000000008</v>
      </c>
    </row>
    <row r="283" spans="1:23" s="13" customFormat="1" ht="30" customHeight="1">
      <c r="A283" s="410" t="s">
        <v>537</v>
      </c>
      <c r="B283" s="409" t="s">
        <v>1070</v>
      </c>
      <c r="C283" s="255" t="s">
        <v>1074</v>
      </c>
      <c r="D283" s="311" t="s">
        <v>1078</v>
      </c>
      <c r="E283" s="256">
        <v>162401.92000000001</v>
      </c>
      <c r="F283" s="219">
        <f t="shared" si="23"/>
        <v>116379.89</v>
      </c>
      <c r="G283" s="281">
        <f t="shared" si="24"/>
        <v>0.68714036419865998</v>
      </c>
      <c r="H283" s="256">
        <v>67973.919999999998</v>
      </c>
      <c r="I283" s="256">
        <v>11995.4</v>
      </c>
      <c r="J283" s="256">
        <v>0</v>
      </c>
      <c r="K283" s="256">
        <v>0</v>
      </c>
      <c r="L283" s="256">
        <v>7315.6</v>
      </c>
      <c r="M283" s="256">
        <v>29094.97</v>
      </c>
      <c r="N283" s="228">
        <v>43223</v>
      </c>
      <c r="O283" s="287">
        <v>43235</v>
      </c>
      <c r="P283" s="270">
        <v>43258</v>
      </c>
      <c r="Q283" s="270">
        <v>43294</v>
      </c>
      <c r="R283" s="271">
        <v>43314</v>
      </c>
      <c r="S283" s="217" t="s">
        <v>1312</v>
      </c>
      <c r="T283" s="257"/>
      <c r="U283" s="257"/>
      <c r="V283" s="258"/>
      <c r="W283" s="739">
        <f t="shared" si="25"/>
        <v>116379.89</v>
      </c>
    </row>
    <row r="284" spans="1:23" s="13" customFormat="1" ht="30" customHeight="1">
      <c r="A284" s="410" t="s">
        <v>537</v>
      </c>
      <c r="B284" s="409" t="s">
        <v>1071</v>
      </c>
      <c r="C284" s="255" t="s">
        <v>1075</v>
      </c>
      <c r="D284" s="311" t="s">
        <v>1079</v>
      </c>
      <c r="E284" s="256">
        <v>68657.75</v>
      </c>
      <c r="F284" s="219">
        <f t="shared" si="23"/>
        <v>67285.399999999994</v>
      </c>
      <c r="G284" s="281">
        <f t="shared" si="24"/>
        <v>0.59363101059070766</v>
      </c>
      <c r="H284" s="256">
        <v>33951.29</v>
      </c>
      <c r="I284" s="256">
        <v>5991.41</v>
      </c>
      <c r="J284" s="256">
        <v>0</v>
      </c>
      <c r="K284" s="256">
        <v>0</v>
      </c>
      <c r="L284" s="256">
        <v>0</v>
      </c>
      <c r="M284" s="256">
        <v>27342.7</v>
      </c>
      <c r="N284" s="260">
        <v>43223</v>
      </c>
      <c r="O284" s="287">
        <v>43235</v>
      </c>
      <c r="P284" s="270">
        <v>43258</v>
      </c>
      <c r="Q284" s="284"/>
      <c r="R284" s="271">
        <v>43271</v>
      </c>
      <c r="S284" s="217" t="s">
        <v>1340</v>
      </c>
      <c r="T284" s="257"/>
      <c r="U284" s="257"/>
      <c r="V284" s="258"/>
      <c r="W284" s="739">
        <f t="shared" si="25"/>
        <v>67285.399999999994</v>
      </c>
    </row>
    <row r="285" spans="1:23" s="25" customFormat="1" ht="30" customHeight="1">
      <c r="A285" s="433" t="s">
        <v>537</v>
      </c>
      <c r="B285" s="440" t="s">
        <v>1072</v>
      </c>
      <c r="C285" s="255" t="s">
        <v>1076</v>
      </c>
      <c r="D285" s="255" t="s">
        <v>297</v>
      </c>
      <c r="E285" s="256">
        <v>178412.36</v>
      </c>
      <c r="F285" s="219">
        <f t="shared" si="23"/>
        <v>144860.66</v>
      </c>
      <c r="G285" s="281">
        <f t="shared" si="24"/>
        <v>0.63958758713373254</v>
      </c>
      <c r="H285" s="256">
        <v>78753.41</v>
      </c>
      <c r="I285" s="256">
        <v>13897.67</v>
      </c>
      <c r="J285" s="256">
        <v>0</v>
      </c>
      <c r="K285" s="256">
        <v>0</v>
      </c>
      <c r="L285" s="256">
        <v>0</v>
      </c>
      <c r="M285" s="256">
        <v>52209.58</v>
      </c>
      <c r="N285" s="368">
        <v>43223</v>
      </c>
      <c r="O285" s="287">
        <v>43235</v>
      </c>
      <c r="P285" s="270">
        <v>43258</v>
      </c>
      <c r="Q285" s="270">
        <v>43294</v>
      </c>
      <c r="R285" s="271">
        <v>43314</v>
      </c>
      <c r="S285" s="228" t="s">
        <v>1406</v>
      </c>
      <c r="T285" s="271"/>
      <c r="U285" s="271" t="s">
        <v>1812</v>
      </c>
      <c r="V285" s="282"/>
      <c r="W285" s="739">
        <f t="shared" si="25"/>
        <v>144860.66</v>
      </c>
    </row>
    <row r="286" spans="1:23" s="13" customFormat="1" ht="30" customHeight="1">
      <c r="A286" s="410" t="s">
        <v>537</v>
      </c>
      <c r="B286" s="409" t="s">
        <v>1073</v>
      </c>
      <c r="C286" s="255" t="s">
        <v>1077</v>
      </c>
      <c r="D286" s="311" t="s">
        <v>1080</v>
      </c>
      <c r="E286" s="256">
        <v>317702.52</v>
      </c>
      <c r="F286" s="219">
        <f t="shared" si="23"/>
        <v>113267.8</v>
      </c>
      <c r="G286" s="281">
        <f t="shared" si="24"/>
        <v>0.56479864533433155</v>
      </c>
      <c r="H286" s="256">
        <v>54377.47</v>
      </c>
      <c r="I286" s="256">
        <v>0</v>
      </c>
      <c r="J286" s="256">
        <v>9596.0300000000007</v>
      </c>
      <c r="K286" s="256">
        <v>0</v>
      </c>
      <c r="L286" s="256">
        <v>0</v>
      </c>
      <c r="M286" s="256">
        <v>49294.3</v>
      </c>
      <c r="N286" s="330">
        <v>43223</v>
      </c>
      <c r="O286" s="287">
        <v>43235</v>
      </c>
      <c r="P286" s="270">
        <v>43258</v>
      </c>
      <c r="Q286" s="270">
        <v>43294</v>
      </c>
      <c r="R286" s="271">
        <v>43314</v>
      </c>
      <c r="S286" s="217" t="s">
        <v>1362</v>
      </c>
      <c r="T286" s="257"/>
      <c r="U286" s="257"/>
      <c r="V286" s="258"/>
      <c r="W286" s="739">
        <f t="shared" si="25"/>
        <v>113267.8</v>
      </c>
    </row>
    <row r="287" spans="1:23" s="13" customFormat="1" ht="30" customHeight="1">
      <c r="A287" s="410" t="s">
        <v>537</v>
      </c>
      <c r="B287" s="409" t="s">
        <v>1081</v>
      </c>
      <c r="C287" s="255" t="s">
        <v>1082</v>
      </c>
      <c r="D287" s="255" t="s">
        <v>1083</v>
      </c>
      <c r="E287" s="348">
        <v>1217718.49</v>
      </c>
      <c r="F287" s="219">
        <f t="shared" si="23"/>
        <v>1051390</v>
      </c>
      <c r="G287" s="281">
        <f t="shared" si="24"/>
        <v>0.72007561418693344</v>
      </c>
      <c r="H287" s="256">
        <v>635391.93999999994</v>
      </c>
      <c r="I287" s="256">
        <v>112127.99</v>
      </c>
      <c r="J287" s="699">
        <v>9560.3700000000008</v>
      </c>
      <c r="K287" s="256">
        <v>0</v>
      </c>
      <c r="L287" s="256">
        <v>0</v>
      </c>
      <c r="M287" s="256">
        <v>294309.7</v>
      </c>
      <c r="N287" s="228">
        <v>43223</v>
      </c>
      <c r="O287" s="287">
        <v>43235</v>
      </c>
      <c r="P287" s="270">
        <v>43258</v>
      </c>
      <c r="Q287" s="270">
        <v>43294</v>
      </c>
      <c r="R287" s="271">
        <v>43314</v>
      </c>
      <c r="S287" s="217" t="s">
        <v>1315</v>
      </c>
      <c r="T287" s="257"/>
      <c r="U287" s="257"/>
      <c r="V287" s="258"/>
      <c r="W287" s="739">
        <f t="shared" si="25"/>
        <v>1051390</v>
      </c>
    </row>
    <row r="288" spans="1:23" s="13" customFormat="1" ht="30" customHeight="1">
      <c r="A288" s="410" t="s">
        <v>537</v>
      </c>
      <c r="B288" s="409" t="s">
        <v>1084</v>
      </c>
      <c r="C288" s="255" t="s">
        <v>1085</v>
      </c>
      <c r="D288" s="255" t="s">
        <v>170</v>
      </c>
      <c r="E288" s="256">
        <v>351205.65</v>
      </c>
      <c r="F288" s="219">
        <f t="shared" si="23"/>
        <v>431150.85</v>
      </c>
      <c r="G288" s="281">
        <f t="shared" si="24"/>
        <v>0.72723382083092258</v>
      </c>
      <c r="H288" s="256">
        <v>287989.56</v>
      </c>
      <c r="I288" s="256">
        <v>25557.919999999998</v>
      </c>
      <c r="J288" s="256">
        <v>0</v>
      </c>
      <c r="K288" s="256">
        <v>0</v>
      </c>
      <c r="L288" s="256">
        <v>0</v>
      </c>
      <c r="M288" s="256">
        <v>117603.37</v>
      </c>
      <c r="N288" s="228">
        <v>43223</v>
      </c>
      <c r="O288" s="287">
        <v>43235</v>
      </c>
      <c r="P288" s="270">
        <v>43258</v>
      </c>
      <c r="Q288" s="270">
        <v>43294</v>
      </c>
      <c r="R288" s="271">
        <v>43314</v>
      </c>
      <c r="S288" s="217" t="s">
        <v>1237</v>
      </c>
      <c r="T288" s="257"/>
      <c r="U288" s="257"/>
      <c r="V288" s="258"/>
      <c r="W288" s="739">
        <f t="shared" si="25"/>
        <v>431150.85</v>
      </c>
    </row>
    <row r="289" spans="1:23" s="13" customFormat="1" ht="30" customHeight="1">
      <c r="A289" s="410" t="s">
        <v>537</v>
      </c>
      <c r="B289" s="409" t="s">
        <v>1086</v>
      </c>
      <c r="C289" s="255" t="s">
        <v>1087</v>
      </c>
      <c r="D289" s="255" t="s">
        <v>1088</v>
      </c>
      <c r="E289" s="256">
        <v>73694.789999999994</v>
      </c>
      <c r="F289" s="219">
        <f t="shared" si="23"/>
        <v>62413.41</v>
      </c>
      <c r="G289" s="281">
        <f t="shared" si="24"/>
        <v>0.85000002403329666</v>
      </c>
      <c r="H289" s="256">
        <v>41373.14</v>
      </c>
      <c r="I289" s="256">
        <v>0</v>
      </c>
      <c r="J289" s="256">
        <v>11678.26</v>
      </c>
      <c r="K289" s="256">
        <v>0</v>
      </c>
      <c r="L289" s="256">
        <v>0</v>
      </c>
      <c r="M289" s="256">
        <v>9362.01</v>
      </c>
      <c r="N289" s="260">
        <v>43223</v>
      </c>
      <c r="O289" s="287">
        <v>43235</v>
      </c>
      <c r="P289" s="270">
        <v>43258</v>
      </c>
      <c r="Q289" s="270"/>
      <c r="R289" s="271">
        <v>43271</v>
      </c>
      <c r="S289" s="217" t="s">
        <v>1336</v>
      </c>
      <c r="T289" s="257"/>
      <c r="U289" s="257"/>
      <c r="V289" s="258"/>
      <c r="W289" s="739">
        <f t="shared" si="25"/>
        <v>62413.41</v>
      </c>
    </row>
    <row r="290" spans="1:23" s="13" customFormat="1" ht="30" customHeight="1">
      <c r="A290" s="410" t="s">
        <v>537</v>
      </c>
      <c r="B290" s="409" t="s">
        <v>1089</v>
      </c>
      <c r="C290" s="255" t="s">
        <v>1090</v>
      </c>
      <c r="D290" s="255" t="s">
        <v>1091</v>
      </c>
      <c r="E290" s="256">
        <v>281364.3</v>
      </c>
      <c r="F290" s="219">
        <f t="shared" si="23"/>
        <v>260905.99999999997</v>
      </c>
      <c r="G290" s="281">
        <f t="shared" si="24"/>
        <v>0.84471457153150942</v>
      </c>
      <c r="H290" s="256">
        <v>179476.05</v>
      </c>
      <c r="I290" s="256">
        <v>31672.25</v>
      </c>
      <c r="J290" s="256">
        <v>9242.7999999999993</v>
      </c>
      <c r="K290" s="256">
        <v>0</v>
      </c>
      <c r="L290" s="256">
        <v>0</v>
      </c>
      <c r="M290" s="256">
        <v>40514.9</v>
      </c>
      <c r="N290" s="228">
        <v>43223</v>
      </c>
      <c r="O290" s="287">
        <v>43235</v>
      </c>
      <c r="P290" s="270">
        <v>43258</v>
      </c>
      <c r="Q290" s="270">
        <v>43294</v>
      </c>
      <c r="R290" s="271">
        <v>43314</v>
      </c>
      <c r="S290" s="217" t="s">
        <v>1242</v>
      </c>
      <c r="T290" s="257"/>
      <c r="U290" s="257"/>
      <c r="V290" s="258"/>
      <c r="W290" s="739">
        <f t="shared" si="25"/>
        <v>260905.99999999997</v>
      </c>
    </row>
    <row r="291" spans="1:23" s="13" customFormat="1" ht="30" customHeight="1">
      <c r="A291" s="410" t="s">
        <v>537</v>
      </c>
      <c r="B291" s="409" t="s">
        <v>1092</v>
      </c>
      <c r="C291" s="255" t="s">
        <v>1093</v>
      </c>
      <c r="D291" s="255" t="s">
        <v>1094</v>
      </c>
      <c r="E291" s="256">
        <v>232028.46</v>
      </c>
      <c r="F291" s="219">
        <f t="shared" si="23"/>
        <v>171378.59</v>
      </c>
      <c r="G291" s="281">
        <f t="shared" si="24"/>
        <v>0.71158205934591945</v>
      </c>
      <c r="H291" s="256">
        <v>95381.73</v>
      </c>
      <c r="I291" s="256">
        <v>0</v>
      </c>
      <c r="J291" s="256">
        <v>26568.2</v>
      </c>
      <c r="K291" s="256">
        <v>0</v>
      </c>
      <c r="L291" s="256">
        <v>0</v>
      </c>
      <c r="M291" s="256">
        <v>49428.66</v>
      </c>
      <c r="N291" s="228">
        <v>43223</v>
      </c>
      <c r="O291" s="293">
        <v>43235</v>
      </c>
      <c r="P291" s="271">
        <v>43258</v>
      </c>
      <c r="Q291" s="271">
        <v>43294</v>
      </c>
      <c r="R291" s="271">
        <v>43314</v>
      </c>
      <c r="S291" s="217" t="s">
        <v>1364</v>
      </c>
      <c r="T291" s="257"/>
      <c r="U291" s="257"/>
      <c r="V291" s="258"/>
      <c r="W291" s="739">
        <f t="shared" si="25"/>
        <v>171378.59</v>
      </c>
    </row>
    <row r="292" spans="1:23" s="13" customFormat="1" ht="30" customHeight="1">
      <c r="A292" s="410" t="s">
        <v>537</v>
      </c>
      <c r="B292" s="409" t="s">
        <v>1095</v>
      </c>
      <c r="C292" s="255" t="s">
        <v>1096</v>
      </c>
      <c r="D292" s="255" t="s">
        <v>90</v>
      </c>
      <c r="E292" s="256">
        <v>105715.55</v>
      </c>
      <c r="F292" s="219">
        <f t="shared" si="23"/>
        <v>105715.54999999999</v>
      </c>
      <c r="G292" s="281">
        <f t="shared" si="24"/>
        <v>0.63053902666164063</v>
      </c>
      <c r="H292" s="256">
        <v>56659.11</v>
      </c>
      <c r="I292" s="256">
        <v>9998.67</v>
      </c>
      <c r="J292" s="256">
        <v>0</v>
      </c>
      <c r="K292" s="256">
        <v>0</v>
      </c>
      <c r="L292" s="256">
        <v>0</v>
      </c>
      <c r="M292" s="256">
        <v>39057.769999999997</v>
      </c>
      <c r="N292" s="260">
        <v>43223</v>
      </c>
      <c r="O292" s="287">
        <v>43235</v>
      </c>
      <c r="P292" s="270">
        <v>43258</v>
      </c>
      <c r="Q292" s="270"/>
      <c r="R292" s="271">
        <v>43271</v>
      </c>
      <c r="S292" s="217" t="s">
        <v>1342</v>
      </c>
      <c r="T292" s="257"/>
      <c r="U292" s="257"/>
      <c r="V292" s="258"/>
      <c r="W292" s="739">
        <f t="shared" si="25"/>
        <v>105715.54999999999</v>
      </c>
    </row>
    <row r="293" spans="1:23" s="13" customFormat="1" ht="30" customHeight="1">
      <c r="A293" s="410" t="s">
        <v>537</v>
      </c>
      <c r="B293" s="409" t="s">
        <v>1097</v>
      </c>
      <c r="C293" s="255" t="s">
        <v>1098</v>
      </c>
      <c r="D293" s="255" t="s">
        <v>1099</v>
      </c>
      <c r="E293" s="256">
        <v>17000</v>
      </c>
      <c r="F293" s="219">
        <f t="shared" si="23"/>
        <v>8486</v>
      </c>
      <c r="G293" s="281">
        <f t="shared" si="24"/>
        <v>0.65589205750648127</v>
      </c>
      <c r="H293" s="256">
        <v>4731.01</v>
      </c>
      <c r="I293" s="256">
        <v>0</v>
      </c>
      <c r="J293" s="256">
        <v>834.89</v>
      </c>
      <c r="K293" s="256">
        <v>0</v>
      </c>
      <c r="L293" s="256">
        <v>0</v>
      </c>
      <c r="M293" s="256">
        <v>2920.1</v>
      </c>
      <c r="N293" s="260">
        <v>43223</v>
      </c>
      <c r="O293" s="287">
        <v>43235</v>
      </c>
      <c r="P293" s="270">
        <v>43258</v>
      </c>
      <c r="Q293" s="270"/>
      <c r="R293" s="271">
        <v>43271</v>
      </c>
      <c r="S293" s="217" t="s">
        <v>1339</v>
      </c>
      <c r="T293" s="257"/>
      <c r="U293" s="257"/>
      <c r="V293" s="258"/>
      <c r="W293" s="739">
        <f t="shared" si="25"/>
        <v>8486</v>
      </c>
    </row>
    <row r="294" spans="1:23" s="13" customFormat="1" ht="30" customHeight="1">
      <c r="A294" s="410" t="s">
        <v>537</v>
      </c>
      <c r="B294" s="409" t="s">
        <v>1100</v>
      </c>
      <c r="C294" s="255" t="s">
        <v>1101</v>
      </c>
      <c r="D294" s="255" t="s">
        <v>1102</v>
      </c>
      <c r="E294" s="256">
        <v>137045.01</v>
      </c>
      <c r="F294" s="219">
        <f t="shared" si="23"/>
        <v>100287.11</v>
      </c>
      <c r="G294" s="281">
        <f t="shared" si="24"/>
        <v>0.62961152235815743</v>
      </c>
      <c r="H294" s="256">
        <v>50470.45</v>
      </c>
      <c r="I294" s="256">
        <v>0</v>
      </c>
      <c r="J294" s="256">
        <v>12671.47</v>
      </c>
      <c r="K294" s="256">
        <v>0</v>
      </c>
      <c r="L294" s="256">
        <v>0</v>
      </c>
      <c r="M294" s="256">
        <v>37145.19</v>
      </c>
      <c r="N294" s="260">
        <v>43223</v>
      </c>
      <c r="O294" s="287">
        <v>43235</v>
      </c>
      <c r="P294" s="270">
        <v>43258</v>
      </c>
      <c r="Q294" s="270"/>
      <c r="R294" s="271">
        <v>43271</v>
      </c>
      <c r="S294" s="217" t="s">
        <v>1341</v>
      </c>
      <c r="T294" s="257"/>
      <c r="U294" s="257"/>
      <c r="V294" s="258"/>
      <c r="W294" s="739">
        <f t="shared" si="25"/>
        <v>100287.11</v>
      </c>
    </row>
    <row r="295" spans="1:23" s="13" customFormat="1" ht="30" customHeight="1">
      <c r="A295" s="410" t="s">
        <v>537</v>
      </c>
      <c r="B295" s="409" t="s">
        <v>1103</v>
      </c>
      <c r="C295" s="255" t="s">
        <v>1104</v>
      </c>
      <c r="D295" s="255" t="s">
        <v>1105</v>
      </c>
      <c r="E295" s="256">
        <v>746629.38</v>
      </c>
      <c r="F295" s="219">
        <f t="shared" si="23"/>
        <v>686985</v>
      </c>
      <c r="G295" s="281">
        <f t="shared" si="24"/>
        <v>0.72309984934168869</v>
      </c>
      <c r="H295" s="256">
        <v>422244.93</v>
      </c>
      <c r="I295" s="256">
        <v>74513.820000000007</v>
      </c>
      <c r="J295" s="256">
        <v>0</v>
      </c>
      <c r="K295" s="256">
        <v>0</v>
      </c>
      <c r="L295" s="256">
        <v>0</v>
      </c>
      <c r="M295" s="256">
        <v>190226.25</v>
      </c>
      <c r="N295" s="335">
        <v>43223</v>
      </c>
      <c r="O295" s="287">
        <v>43235</v>
      </c>
      <c r="P295" s="270">
        <v>43258</v>
      </c>
      <c r="Q295" s="270">
        <v>43294</v>
      </c>
      <c r="R295" s="271">
        <v>43314</v>
      </c>
      <c r="S295" s="217" t="s">
        <v>1313</v>
      </c>
      <c r="T295" s="257"/>
      <c r="U295" s="257"/>
      <c r="V295" s="258"/>
      <c r="W295" s="739">
        <f t="shared" si="25"/>
        <v>686985</v>
      </c>
    </row>
    <row r="296" spans="1:23" s="13" customFormat="1" ht="30" customHeight="1">
      <c r="A296" s="410" t="s">
        <v>537</v>
      </c>
      <c r="B296" s="409" t="s">
        <v>437</v>
      </c>
      <c r="C296" s="255" t="s">
        <v>1180</v>
      </c>
      <c r="D296" s="255" t="s">
        <v>438</v>
      </c>
      <c r="E296" s="256"/>
      <c r="F296" s="219">
        <f t="shared" si="23"/>
        <v>56076.26</v>
      </c>
      <c r="G296" s="281">
        <f t="shared" si="24"/>
        <v>0.6953853555854117</v>
      </c>
      <c r="H296" s="256">
        <v>28822.09</v>
      </c>
      <c r="I296" s="256">
        <v>5086.26</v>
      </c>
      <c r="J296" s="256">
        <v>5086.26</v>
      </c>
      <c r="K296" s="256">
        <v>0</v>
      </c>
      <c r="L296" s="698">
        <v>4334.1499999999996</v>
      </c>
      <c r="M296" s="256">
        <v>12747.5</v>
      </c>
      <c r="N296" s="260">
        <v>42892</v>
      </c>
      <c r="O296" s="287">
        <v>42915</v>
      </c>
      <c r="P296" s="270">
        <v>42947</v>
      </c>
      <c r="Q296" s="284"/>
      <c r="R296" s="271">
        <v>42958</v>
      </c>
      <c r="S296" s="257" t="s">
        <v>775</v>
      </c>
      <c r="T296" s="257"/>
      <c r="U296" s="257"/>
      <c r="V296" s="288"/>
      <c r="W296" s="739">
        <f t="shared" si="25"/>
        <v>56076.26</v>
      </c>
    </row>
    <row r="297" spans="1:23" s="13" customFormat="1" ht="30" customHeight="1">
      <c r="A297" s="410" t="s">
        <v>537</v>
      </c>
      <c r="B297" s="409" t="s">
        <v>1181</v>
      </c>
      <c r="C297" s="255" t="s">
        <v>1182</v>
      </c>
      <c r="D297" s="282" t="s">
        <v>1183</v>
      </c>
      <c r="E297" s="256">
        <v>52800</v>
      </c>
      <c r="F297" s="219">
        <f t="shared" si="23"/>
        <v>52800</v>
      </c>
      <c r="G297" s="281">
        <f t="shared" si="24"/>
        <v>0.65</v>
      </c>
      <c r="H297" s="315">
        <v>29172</v>
      </c>
      <c r="I297" s="256">
        <v>5148</v>
      </c>
      <c r="J297" s="256">
        <v>0</v>
      </c>
      <c r="K297" s="256">
        <v>0</v>
      </c>
      <c r="L297" s="256">
        <v>0</v>
      </c>
      <c r="M297" s="256">
        <v>18480</v>
      </c>
      <c r="N297" s="260">
        <v>43255</v>
      </c>
      <c r="O297" s="287">
        <v>43263</v>
      </c>
      <c r="P297" s="270">
        <v>43279</v>
      </c>
      <c r="Q297" s="271"/>
      <c r="R297" s="271">
        <v>43304</v>
      </c>
      <c r="S297" s="257" t="s">
        <v>1324</v>
      </c>
      <c r="T297" s="257"/>
      <c r="U297" s="257"/>
      <c r="V297" s="258"/>
      <c r="W297" s="739">
        <f t="shared" si="25"/>
        <v>52800</v>
      </c>
    </row>
    <row r="298" spans="1:23" s="13" customFormat="1" ht="30" customHeight="1">
      <c r="A298" s="410" t="s">
        <v>537</v>
      </c>
      <c r="B298" s="440" t="s">
        <v>1184</v>
      </c>
      <c r="C298" s="255" t="s">
        <v>1185</v>
      </c>
      <c r="D298" s="255" t="s">
        <v>1186</v>
      </c>
      <c r="E298" s="256">
        <v>84580.51</v>
      </c>
      <c r="F298" s="219">
        <f t="shared" si="23"/>
        <v>70207.31</v>
      </c>
      <c r="G298" s="281">
        <f t="shared" si="24"/>
        <v>0.68623566406404124</v>
      </c>
      <c r="H298" s="256">
        <v>40951.94</v>
      </c>
      <c r="I298" s="256">
        <v>7226.82</v>
      </c>
      <c r="J298" s="256">
        <v>0</v>
      </c>
      <c r="K298" s="256">
        <v>0</v>
      </c>
      <c r="L298" s="698">
        <v>4476.72</v>
      </c>
      <c r="M298" s="256">
        <v>17551.830000000002</v>
      </c>
      <c r="N298" s="260">
        <v>43255</v>
      </c>
      <c r="O298" s="287">
        <v>43263</v>
      </c>
      <c r="P298" s="270">
        <v>43279</v>
      </c>
      <c r="Q298" s="271"/>
      <c r="R298" s="271">
        <v>43304</v>
      </c>
      <c r="S298" s="257" t="s">
        <v>1322</v>
      </c>
      <c r="T298" s="257"/>
      <c r="U298" s="257"/>
      <c r="V298" s="258"/>
      <c r="W298" s="739">
        <f t="shared" si="25"/>
        <v>70207.31</v>
      </c>
    </row>
    <row r="299" spans="1:23" s="13" customFormat="1" ht="30" customHeight="1">
      <c r="A299" s="410" t="s">
        <v>537</v>
      </c>
      <c r="B299" s="409" t="s">
        <v>1187</v>
      </c>
      <c r="C299" s="255" t="s">
        <v>1188</v>
      </c>
      <c r="D299" s="255" t="s">
        <v>1189</v>
      </c>
      <c r="E299" s="256">
        <v>59948.86</v>
      </c>
      <c r="F299" s="219">
        <f t="shared" si="23"/>
        <v>57988.36</v>
      </c>
      <c r="G299" s="281">
        <f t="shared" si="24"/>
        <v>0.55813666742773893</v>
      </c>
      <c r="H299" s="256">
        <v>27510.61</v>
      </c>
      <c r="I299" s="256">
        <v>4854.82</v>
      </c>
      <c r="J299" s="256">
        <v>0</v>
      </c>
      <c r="K299" s="256">
        <v>0</v>
      </c>
      <c r="L299" s="256">
        <v>0</v>
      </c>
      <c r="M299" s="256">
        <v>25622.93</v>
      </c>
      <c r="N299" s="260">
        <v>43255</v>
      </c>
      <c r="O299" s="287">
        <v>43263</v>
      </c>
      <c r="P299" s="270">
        <v>43279</v>
      </c>
      <c r="Q299" s="271"/>
      <c r="R299" s="271">
        <v>43304</v>
      </c>
      <c r="S299" s="257" t="s">
        <v>1325</v>
      </c>
      <c r="T299" s="257"/>
      <c r="U299" s="257"/>
      <c r="V299" s="258"/>
      <c r="W299" s="739">
        <f t="shared" si="25"/>
        <v>57988.36</v>
      </c>
    </row>
    <row r="300" spans="1:23" s="13" customFormat="1" ht="30" customHeight="1">
      <c r="A300" s="410" t="s">
        <v>537</v>
      </c>
      <c r="B300" s="409" t="s">
        <v>1190</v>
      </c>
      <c r="C300" s="255" t="s">
        <v>1191</v>
      </c>
      <c r="D300" s="255" t="s">
        <v>438</v>
      </c>
      <c r="E300" s="256">
        <v>406253.3</v>
      </c>
      <c r="F300" s="219">
        <f t="shared" si="23"/>
        <v>340385.7</v>
      </c>
      <c r="G300" s="281">
        <f t="shared" si="24"/>
        <v>0.68750787709354422</v>
      </c>
      <c r="H300" s="256">
        <v>198915.17</v>
      </c>
      <c r="I300" s="256">
        <v>35102.68</v>
      </c>
      <c r="J300" s="256">
        <v>0</v>
      </c>
      <c r="K300" s="256">
        <v>0</v>
      </c>
      <c r="L300" s="256">
        <v>0</v>
      </c>
      <c r="M300" s="256">
        <v>106367.85</v>
      </c>
      <c r="N300" s="335">
        <v>43255</v>
      </c>
      <c r="O300" s="287">
        <v>43263</v>
      </c>
      <c r="P300" s="270">
        <v>43279</v>
      </c>
      <c r="Q300" s="270">
        <v>43294</v>
      </c>
      <c r="R300" s="271">
        <v>43314</v>
      </c>
      <c r="S300" s="257" t="s">
        <v>1321</v>
      </c>
      <c r="T300" s="257"/>
      <c r="U300" s="257"/>
      <c r="V300" s="258"/>
      <c r="W300" s="739">
        <f t="shared" si="25"/>
        <v>340385.7</v>
      </c>
    </row>
    <row r="301" spans="1:23" s="13" customFormat="1" ht="30" customHeight="1">
      <c r="A301" s="410" t="s">
        <v>537</v>
      </c>
      <c r="B301" s="409" t="s">
        <v>1192</v>
      </c>
      <c r="C301" s="255" t="s">
        <v>1193</v>
      </c>
      <c r="D301" s="255" t="s">
        <v>1194</v>
      </c>
      <c r="E301" s="256">
        <v>35249.980000000003</v>
      </c>
      <c r="F301" s="219">
        <f t="shared" si="23"/>
        <v>22013.53</v>
      </c>
      <c r="G301" s="281">
        <f t="shared" si="24"/>
        <v>0.83895676885987858</v>
      </c>
      <c r="H301" s="256">
        <v>15698.14</v>
      </c>
      <c r="I301" s="256">
        <v>0</v>
      </c>
      <c r="J301" s="256">
        <v>2770.26</v>
      </c>
      <c r="K301" s="256">
        <v>0</v>
      </c>
      <c r="L301" s="698">
        <v>243.1</v>
      </c>
      <c r="M301" s="256">
        <v>3302.03</v>
      </c>
      <c r="N301" s="260">
        <v>43255</v>
      </c>
      <c r="O301" s="287">
        <v>43263</v>
      </c>
      <c r="P301" s="270">
        <v>43279</v>
      </c>
      <c r="Q301" s="271"/>
      <c r="R301" s="271">
        <v>43304</v>
      </c>
      <c r="S301" s="257" t="s">
        <v>1323</v>
      </c>
      <c r="T301" s="257"/>
      <c r="U301" s="257"/>
      <c r="V301" s="258"/>
      <c r="W301" s="739">
        <f t="shared" si="25"/>
        <v>22013.53</v>
      </c>
    </row>
    <row r="302" spans="1:23" s="13" customFormat="1" ht="30" customHeight="1">
      <c r="A302" s="410" t="s">
        <v>537</v>
      </c>
      <c r="B302" s="409" t="s">
        <v>1205</v>
      </c>
      <c r="C302" s="255" t="s">
        <v>1206</v>
      </c>
      <c r="D302" s="255" t="s">
        <v>1207</v>
      </c>
      <c r="E302" s="256">
        <v>35866</v>
      </c>
      <c r="F302" s="219">
        <f t="shared" si="23"/>
        <v>16690</v>
      </c>
      <c r="G302" s="281">
        <f t="shared" si="24"/>
        <v>0.75</v>
      </c>
      <c r="H302" s="256">
        <v>9434.02</v>
      </c>
      <c r="I302" s="256">
        <v>0</v>
      </c>
      <c r="J302" s="256">
        <v>3083.48</v>
      </c>
      <c r="K302" s="256">
        <v>0</v>
      </c>
      <c r="L302" s="256">
        <v>0</v>
      </c>
      <c r="M302" s="256">
        <v>4172.5</v>
      </c>
      <c r="N302" s="260">
        <v>43255</v>
      </c>
      <c r="O302" s="287">
        <v>43263</v>
      </c>
      <c r="P302" s="270">
        <v>43279</v>
      </c>
      <c r="Q302" s="271"/>
      <c r="R302" s="271">
        <v>43304</v>
      </c>
      <c r="S302" s="257" t="s">
        <v>1318</v>
      </c>
      <c r="T302" s="257"/>
      <c r="U302" s="257"/>
      <c r="V302" s="258"/>
      <c r="W302" s="739">
        <f t="shared" si="25"/>
        <v>16690</v>
      </c>
    </row>
    <row r="303" spans="1:23" s="13" customFormat="1" ht="30" customHeight="1">
      <c r="A303" s="410" t="s">
        <v>537</v>
      </c>
      <c r="B303" s="409" t="s">
        <v>1195</v>
      </c>
      <c r="C303" s="255" t="s">
        <v>1196</v>
      </c>
      <c r="D303" s="255" t="s">
        <v>348</v>
      </c>
      <c r="E303" s="256">
        <v>46790.6</v>
      </c>
      <c r="F303" s="219">
        <f t="shared" si="23"/>
        <v>19931.75</v>
      </c>
      <c r="G303" s="281">
        <f t="shared" si="24"/>
        <v>0.50000025085604627</v>
      </c>
      <c r="H303" s="256">
        <v>8470.99</v>
      </c>
      <c r="I303" s="256">
        <v>1494.89</v>
      </c>
      <c r="J303" s="256">
        <v>0</v>
      </c>
      <c r="K303" s="256">
        <v>0</v>
      </c>
      <c r="L303" s="256">
        <v>0</v>
      </c>
      <c r="M303" s="256">
        <v>9965.8700000000008</v>
      </c>
      <c r="N303" s="228">
        <v>43255</v>
      </c>
      <c r="O303" s="287">
        <v>43263</v>
      </c>
      <c r="P303" s="270">
        <v>43279</v>
      </c>
      <c r="Q303" s="271"/>
      <c r="R303" s="271">
        <v>43304</v>
      </c>
      <c r="S303" s="257" t="s">
        <v>1319</v>
      </c>
      <c r="T303" s="257"/>
      <c r="U303" s="257"/>
      <c r="V303" s="258"/>
      <c r="W303" s="739">
        <f t="shared" si="25"/>
        <v>19931.75</v>
      </c>
    </row>
    <row r="304" spans="1:23" s="13" customFormat="1" ht="30" customHeight="1">
      <c r="A304" s="410" t="s">
        <v>537</v>
      </c>
      <c r="B304" s="409" t="s">
        <v>1197</v>
      </c>
      <c r="C304" s="255" t="s">
        <v>1198</v>
      </c>
      <c r="D304" s="255" t="s">
        <v>1199</v>
      </c>
      <c r="E304" s="256">
        <v>160388.78</v>
      </c>
      <c r="F304" s="219">
        <f t="shared" si="23"/>
        <v>153503.78</v>
      </c>
      <c r="G304" s="281">
        <f t="shared" si="24"/>
        <v>0.84999998045650726</v>
      </c>
      <c r="H304" s="256">
        <v>101782.42</v>
      </c>
      <c r="I304" s="256">
        <v>0</v>
      </c>
      <c r="J304" s="256">
        <v>28695.79</v>
      </c>
      <c r="K304" s="256">
        <v>0</v>
      </c>
      <c r="L304" s="256">
        <v>0</v>
      </c>
      <c r="M304" s="256">
        <v>23025.57</v>
      </c>
      <c r="N304" s="335">
        <v>43255</v>
      </c>
      <c r="O304" s="287">
        <v>43263</v>
      </c>
      <c r="P304" s="270">
        <v>43279</v>
      </c>
      <c r="Q304" s="270">
        <v>43294</v>
      </c>
      <c r="R304" s="271">
        <v>43314</v>
      </c>
      <c r="S304" s="257" t="s">
        <v>1316</v>
      </c>
      <c r="T304" s="257"/>
      <c r="U304" s="257"/>
      <c r="V304" s="258"/>
      <c r="W304" s="739">
        <f t="shared" si="25"/>
        <v>153503.78</v>
      </c>
    </row>
    <row r="305" spans="1:23" s="13" customFormat="1" ht="30" customHeight="1">
      <c r="A305" s="410" t="s">
        <v>537</v>
      </c>
      <c r="B305" s="409" t="s">
        <v>262</v>
      </c>
      <c r="C305" s="255" t="s">
        <v>263</v>
      </c>
      <c r="D305" s="255" t="s">
        <v>1200</v>
      </c>
      <c r="E305" s="256">
        <v>33701.83</v>
      </c>
      <c r="F305" s="219">
        <f t="shared" ref="F305:F360" si="26">SUM(H305:M305)</f>
        <v>33701.83</v>
      </c>
      <c r="G305" s="281">
        <f t="shared" si="24"/>
        <v>0.85000013352390658</v>
      </c>
      <c r="H305" s="256">
        <v>23859.06</v>
      </c>
      <c r="I305" s="256">
        <v>0</v>
      </c>
      <c r="J305" s="256">
        <v>4787.5</v>
      </c>
      <c r="K305" s="256">
        <v>0</v>
      </c>
      <c r="L305" s="256">
        <v>0</v>
      </c>
      <c r="M305" s="256">
        <v>5055.2700000000004</v>
      </c>
      <c r="N305" s="313">
        <v>43255</v>
      </c>
      <c r="O305" s="287">
        <v>43263</v>
      </c>
      <c r="P305" s="270">
        <v>43279</v>
      </c>
      <c r="Q305" s="271"/>
      <c r="R305" s="271">
        <v>43304</v>
      </c>
      <c r="S305" s="257" t="s">
        <v>1320</v>
      </c>
      <c r="T305" s="257"/>
      <c r="U305" s="257"/>
      <c r="V305" s="258"/>
      <c r="W305" s="739">
        <f t="shared" si="25"/>
        <v>33701.83</v>
      </c>
    </row>
    <row r="306" spans="1:23" s="13" customFormat="1" ht="30" customHeight="1">
      <c r="A306" s="410" t="s">
        <v>537</v>
      </c>
      <c r="B306" s="409" t="s">
        <v>1201</v>
      </c>
      <c r="C306" s="255" t="s">
        <v>1202</v>
      </c>
      <c r="D306" s="255" t="s">
        <v>1203</v>
      </c>
      <c r="E306" s="256">
        <v>142404.20000000001</v>
      </c>
      <c r="F306" s="219">
        <f t="shared" si="26"/>
        <v>142404.20000000001</v>
      </c>
      <c r="G306" s="281">
        <f t="shared" si="24"/>
        <v>0.74999999999999989</v>
      </c>
      <c r="H306" s="256">
        <v>90168.55</v>
      </c>
      <c r="I306" s="256">
        <v>0</v>
      </c>
      <c r="J306" s="256">
        <v>16634.599999999999</v>
      </c>
      <c r="K306" s="256">
        <v>0</v>
      </c>
      <c r="L306" s="256">
        <v>0</v>
      </c>
      <c r="M306" s="256">
        <v>35601.050000000003</v>
      </c>
      <c r="N306" s="313">
        <v>43255</v>
      </c>
      <c r="O306" s="287">
        <v>43263</v>
      </c>
      <c r="P306" s="270">
        <v>43279</v>
      </c>
      <c r="Q306" s="271"/>
      <c r="R306" s="271">
        <v>43304</v>
      </c>
      <c r="S306" s="257" t="s">
        <v>1317</v>
      </c>
      <c r="T306" s="257"/>
      <c r="U306" s="257"/>
      <c r="V306" s="258"/>
      <c r="W306" s="739">
        <f t="shared" si="25"/>
        <v>142404.20000000001</v>
      </c>
    </row>
    <row r="307" spans="1:23" s="13" customFormat="1" ht="30" customHeight="1">
      <c r="A307" s="410" t="s">
        <v>537</v>
      </c>
      <c r="B307" s="490" t="s">
        <v>1209</v>
      </c>
      <c r="C307" s="255" t="s">
        <v>1210</v>
      </c>
      <c r="D307" s="255" t="s">
        <v>170</v>
      </c>
      <c r="E307" s="256"/>
      <c r="F307" s="219">
        <f t="shared" si="26"/>
        <v>171208.37</v>
      </c>
      <c r="G307" s="281">
        <f t="shared" si="24"/>
        <v>0.54761020153395545</v>
      </c>
      <c r="H307" s="256">
        <v>79692.13</v>
      </c>
      <c r="I307" s="256">
        <v>14063.32</v>
      </c>
      <c r="J307" s="256">
        <v>0</v>
      </c>
      <c r="K307" s="256">
        <v>0</v>
      </c>
      <c r="L307" s="256">
        <v>0</v>
      </c>
      <c r="M307" s="256">
        <v>77452.92</v>
      </c>
      <c r="N307" s="293">
        <v>43165</v>
      </c>
      <c r="O307" s="287">
        <v>43172</v>
      </c>
      <c r="P307" s="270">
        <v>43195</v>
      </c>
      <c r="Q307" s="270">
        <v>43256</v>
      </c>
      <c r="R307" s="271">
        <v>43279</v>
      </c>
      <c r="S307" s="257" t="s">
        <v>1360</v>
      </c>
      <c r="T307" s="257"/>
      <c r="U307" s="257"/>
      <c r="V307" s="258"/>
      <c r="W307" s="739">
        <f t="shared" si="25"/>
        <v>171208.37</v>
      </c>
    </row>
    <row r="308" spans="1:23" s="25" customFormat="1" ht="30" customHeight="1">
      <c r="A308" s="433" t="s">
        <v>537</v>
      </c>
      <c r="B308" s="440" t="s">
        <v>1260</v>
      </c>
      <c r="C308" s="359" t="s">
        <v>1261</v>
      </c>
      <c r="D308" s="255" t="s">
        <v>1262</v>
      </c>
      <c r="E308" s="256">
        <v>21167.09</v>
      </c>
      <c r="F308" s="219">
        <f t="shared" si="26"/>
        <v>16368.02</v>
      </c>
      <c r="G308" s="281">
        <f t="shared" si="24"/>
        <v>0.84742259601344572</v>
      </c>
      <c r="H308" s="256">
        <v>11790.03</v>
      </c>
      <c r="I308" s="256">
        <v>0</v>
      </c>
      <c r="J308" s="256">
        <v>2080.6</v>
      </c>
      <c r="K308" s="256">
        <v>0</v>
      </c>
      <c r="L308" s="256">
        <v>0</v>
      </c>
      <c r="M308" s="256">
        <v>2497.39</v>
      </c>
      <c r="N308" s="335">
        <v>43284</v>
      </c>
      <c r="O308" s="357">
        <v>43287</v>
      </c>
      <c r="P308" s="270">
        <v>43300</v>
      </c>
      <c r="Q308" s="270"/>
      <c r="R308" s="271">
        <v>43314</v>
      </c>
      <c r="S308" s="271" t="s">
        <v>1713</v>
      </c>
      <c r="T308" s="271"/>
      <c r="U308" s="271"/>
      <c r="V308" s="282"/>
      <c r="W308" s="739">
        <f t="shared" si="25"/>
        <v>16368.02</v>
      </c>
    </row>
    <row r="309" spans="1:23" s="25" customFormat="1" ht="30" customHeight="1">
      <c r="A309" s="433" t="s">
        <v>537</v>
      </c>
      <c r="B309" s="440" t="s">
        <v>1263</v>
      </c>
      <c r="C309" s="359" t="s">
        <v>1264</v>
      </c>
      <c r="D309" s="255" t="s">
        <v>1265</v>
      </c>
      <c r="E309" s="256">
        <v>11307.8</v>
      </c>
      <c r="F309" s="219">
        <f t="shared" si="26"/>
        <v>11310.8</v>
      </c>
      <c r="G309" s="281">
        <f t="shared" si="24"/>
        <v>0.65009283162994658</v>
      </c>
      <c r="H309" s="256">
        <v>6247.55</v>
      </c>
      <c r="I309" s="256">
        <v>0</v>
      </c>
      <c r="J309" s="256">
        <v>1105.52</v>
      </c>
      <c r="K309" s="256">
        <v>0</v>
      </c>
      <c r="L309" s="256">
        <v>0</v>
      </c>
      <c r="M309" s="256">
        <v>3957.73</v>
      </c>
      <c r="N309" s="335">
        <v>43284</v>
      </c>
      <c r="O309" s="357">
        <v>43287</v>
      </c>
      <c r="P309" s="270">
        <v>43300</v>
      </c>
      <c r="Q309" s="270"/>
      <c r="R309" s="271">
        <v>43314</v>
      </c>
      <c r="S309" s="271" t="s">
        <v>1708</v>
      </c>
      <c r="T309" s="271"/>
      <c r="U309" s="271"/>
      <c r="V309" s="282"/>
      <c r="W309" s="739">
        <f t="shared" si="25"/>
        <v>11310.8</v>
      </c>
    </row>
    <row r="310" spans="1:23" s="25" customFormat="1" ht="30" customHeight="1">
      <c r="A310" s="433" t="s">
        <v>537</v>
      </c>
      <c r="B310" s="440" t="s">
        <v>1266</v>
      </c>
      <c r="C310" s="359" t="s">
        <v>1267</v>
      </c>
      <c r="D310" s="255" t="s">
        <v>1268</v>
      </c>
      <c r="E310" s="256">
        <v>44554</v>
      </c>
      <c r="F310" s="219">
        <f t="shared" si="26"/>
        <v>31010.5</v>
      </c>
      <c r="G310" s="281">
        <f t="shared" si="24"/>
        <v>0.72912658615630188</v>
      </c>
      <c r="H310" s="256">
        <v>19219.439999999999</v>
      </c>
      <c r="I310" s="256">
        <v>0</v>
      </c>
      <c r="J310" s="256">
        <v>3391.14</v>
      </c>
      <c r="K310" s="256">
        <v>0</v>
      </c>
      <c r="L310" s="256">
        <v>0</v>
      </c>
      <c r="M310" s="256">
        <v>8399.92</v>
      </c>
      <c r="N310" s="335">
        <v>43284</v>
      </c>
      <c r="O310" s="357">
        <v>43287</v>
      </c>
      <c r="P310" s="270">
        <v>43300</v>
      </c>
      <c r="Q310" s="270"/>
      <c r="R310" s="271">
        <v>43314</v>
      </c>
      <c r="S310" s="271" t="s">
        <v>1617</v>
      </c>
      <c r="T310" s="271"/>
      <c r="U310" s="271"/>
      <c r="V310" s="282"/>
      <c r="W310" s="739">
        <f t="shared" si="25"/>
        <v>31010.5</v>
      </c>
    </row>
    <row r="311" spans="1:23" s="25" customFormat="1" ht="30" customHeight="1">
      <c r="A311" s="433" t="s">
        <v>537</v>
      </c>
      <c r="B311" s="440" t="s">
        <v>1269</v>
      </c>
      <c r="C311" s="364" t="s">
        <v>1270</v>
      </c>
      <c r="D311" s="282" t="s">
        <v>1271</v>
      </c>
      <c r="E311" s="277">
        <v>469728.13</v>
      </c>
      <c r="F311" s="219">
        <f t="shared" si="26"/>
        <v>399585.49000000005</v>
      </c>
      <c r="G311" s="365">
        <f t="shared" si="24"/>
        <v>0.83619570370285468</v>
      </c>
      <c r="H311" s="277">
        <v>272358.09000000003</v>
      </c>
      <c r="I311" s="277">
        <v>48063.199999999997</v>
      </c>
      <c r="J311" s="277">
        <v>13710.38</v>
      </c>
      <c r="K311" s="256">
        <v>0</v>
      </c>
      <c r="L311" s="277">
        <v>0</v>
      </c>
      <c r="M311" s="277">
        <v>65453.82</v>
      </c>
      <c r="N311" s="335">
        <v>43284</v>
      </c>
      <c r="O311" s="335">
        <v>43287</v>
      </c>
      <c r="P311" s="271">
        <v>43300</v>
      </c>
      <c r="Q311" s="271">
        <v>43364</v>
      </c>
      <c r="R311" s="271">
        <v>43399</v>
      </c>
      <c r="S311" s="271" t="s">
        <v>1656</v>
      </c>
      <c r="T311" s="271"/>
      <c r="U311" s="271"/>
      <c r="V311" s="282"/>
      <c r="W311" s="739">
        <f t="shared" si="25"/>
        <v>399585.49000000005</v>
      </c>
    </row>
    <row r="312" spans="1:23" s="25" customFormat="1" ht="30" customHeight="1">
      <c r="A312" s="433" t="s">
        <v>537</v>
      </c>
      <c r="B312" s="440" t="s">
        <v>1273</v>
      </c>
      <c r="C312" s="359" t="s">
        <v>1274</v>
      </c>
      <c r="D312" s="255" t="s">
        <v>1048</v>
      </c>
      <c r="E312" s="256">
        <v>45970.6</v>
      </c>
      <c r="F312" s="219">
        <f t="shared" si="26"/>
        <v>45970.600000000006</v>
      </c>
      <c r="G312" s="281">
        <f t="shared" si="24"/>
        <v>0.53144183456382987</v>
      </c>
      <c r="H312" s="256">
        <v>20766.09</v>
      </c>
      <c r="I312" s="256">
        <v>3664.61</v>
      </c>
      <c r="J312" s="256">
        <v>0</v>
      </c>
      <c r="K312" s="256">
        <v>0</v>
      </c>
      <c r="L312" s="256">
        <v>0</v>
      </c>
      <c r="M312" s="256">
        <v>21539.9</v>
      </c>
      <c r="N312" s="335">
        <v>43284</v>
      </c>
      <c r="O312" s="357">
        <v>43287</v>
      </c>
      <c r="P312" s="270">
        <v>43300</v>
      </c>
      <c r="Q312" s="270"/>
      <c r="R312" s="271">
        <v>43314</v>
      </c>
      <c r="S312" s="271" t="s">
        <v>1709</v>
      </c>
      <c r="T312" s="271"/>
      <c r="U312" s="271"/>
      <c r="V312" s="282"/>
      <c r="W312" s="739">
        <f t="shared" si="25"/>
        <v>45970.600000000006</v>
      </c>
    </row>
    <row r="313" spans="1:23" s="25" customFormat="1" ht="30" customHeight="1">
      <c r="A313" s="433" t="s">
        <v>537</v>
      </c>
      <c r="B313" s="440" t="s">
        <v>1275</v>
      </c>
      <c r="C313" s="359" t="s">
        <v>1276</v>
      </c>
      <c r="D313" s="255" t="s">
        <v>1277</v>
      </c>
      <c r="E313" s="256">
        <v>47101.56</v>
      </c>
      <c r="F313" s="219">
        <f t="shared" si="26"/>
        <v>42103.56</v>
      </c>
      <c r="G313" s="281">
        <f t="shared" si="24"/>
        <v>0.75</v>
      </c>
      <c r="H313" s="256">
        <v>26841.01</v>
      </c>
      <c r="I313" s="256">
        <v>4736.66</v>
      </c>
      <c r="J313" s="256">
        <v>0</v>
      </c>
      <c r="K313" s="256">
        <v>0</v>
      </c>
      <c r="L313" s="256">
        <v>0</v>
      </c>
      <c r="M313" s="256">
        <v>10525.89</v>
      </c>
      <c r="N313" s="335">
        <v>43284</v>
      </c>
      <c r="O313" s="357">
        <v>43287</v>
      </c>
      <c r="P313" s="270">
        <v>43300</v>
      </c>
      <c r="Q313" s="270"/>
      <c r="R313" s="271">
        <v>43314</v>
      </c>
      <c r="S313" s="271" t="s">
        <v>1710</v>
      </c>
      <c r="T313" s="271"/>
      <c r="U313" s="271"/>
      <c r="V313" s="282"/>
      <c r="W313" s="739">
        <f t="shared" si="25"/>
        <v>42103.56</v>
      </c>
    </row>
    <row r="314" spans="1:23" s="25" customFormat="1" ht="30" customHeight="1">
      <c r="A314" s="433" t="s">
        <v>537</v>
      </c>
      <c r="B314" s="440" t="s">
        <v>1278</v>
      </c>
      <c r="C314" s="359" t="s">
        <v>1279</v>
      </c>
      <c r="D314" s="255" t="s">
        <v>1256</v>
      </c>
      <c r="E314" s="256">
        <v>454528.65</v>
      </c>
      <c r="F314" s="219">
        <f t="shared" si="26"/>
        <v>183002.81</v>
      </c>
      <c r="G314" s="281">
        <f t="shared" si="24"/>
        <v>0.74992624430193189</v>
      </c>
      <c r="H314" s="256">
        <v>116698.71</v>
      </c>
      <c r="I314" s="256">
        <v>20539.900000000001</v>
      </c>
      <c r="J314" s="256">
        <v>0</v>
      </c>
      <c r="K314" s="256">
        <v>0</v>
      </c>
      <c r="L314" s="256">
        <v>0</v>
      </c>
      <c r="M314" s="256">
        <v>45764.2</v>
      </c>
      <c r="N314" s="335">
        <v>43284</v>
      </c>
      <c r="O314" s="357">
        <v>43287</v>
      </c>
      <c r="P314" s="270">
        <v>43300</v>
      </c>
      <c r="Q314" s="270">
        <v>43364</v>
      </c>
      <c r="R314" s="271">
        <v>43399</v>
      </c>
      <c r="S314" s="271" t="s">
        <v>1655</v>
      </c>
      <c r="T314" s="271"/>
      <c r="U314" s="271"/>
      <c r="V314" s="282"/>
      <c r="W314" s="739">
        <f t="shared" si="25"/>
        <v>183002.81</v>
      </c>
    </row>
    <row r="315" spans="1:23" s="25" customFormat="1" ht="30" customHeight="1">
      <c r="A315" s="433" t="s">
        <v>537</v>
      </c>
      <c r="B315" s="440" t="s">
        <v>1280</v>
      </c>
      <c r="C315" s="359" t="s">
        <v>1281</v>
      </c>
      <c r="D315" s="255" t="s">
        <v>1282</v>
      </c>
      <c r="E315" s="256">
        <v>101260</v>
      </c>
      <c r="F315" s="219">
        <f t="shared" si="26"/>
        <v>96360</v>
      </c>
      <c r="G315" s="281">
        <f t="shared" ref="G315:G331" si="27">(H315+I315+J315+K315)/F315</f>
        <v>0.75</v>
      </c>
      <c r="H315" s="256">
        <v>43549.83</v>
      </c>
      <c r="I315" s="256">
        <v>7685.27</v>
      </c>
      <c r="J315" s="256">
        <v>21034.9</v>
      </c>
      <c r="K315" s="256">
        <v>0</v>
      </c>
      <c r="L315" s="256">
        <v>0</v>
      </c>
      <c r="M315" s="256">
        <v>24090</v>
      </c>
      <c r="N315" s="335">
        <v>43284</v>
      </c>
      <c r="O315" s="357">
        <v>43287</v>
      </c>
      <c r="P315" s="270">
        <v>43300</v>
      </c>
      <c r="Q315" s="270"/>
      <c r="R315" s="271">
        <v>43314</v>
      </c>
      <c r="S315" s="271" t="s">
        <v>1711</v>
      </c>
      <c r="T315" s="271"/>
      <c r="U315" s="271"/>
      <c r="V315" s="282"/>
      <c r="W315" s="739">
        <f t="shared" si="25"/>
        <v>96360</v>
      </c>
    </row>
    <row r="316" spans="1:23" s="25" customFormat="1" ht="30" customHeight="1">
      <c r="A316" s="433" t="s">
        <v>537</v>
      </c>
      <c r="B316" s="440" t="s">
        <v>1285</v>
      </c>
      <c r="C316" s="359" t="s">
        <v>1286</v>
      </c>
      <c r="D316" s="255" t="s">
        <v>1287</v>
      </c>
      <c r="E316" s="256">
        <v>101107.72</v>
      </c>
      <c r="F316" s="219">
        <f t="shared" si="26"/>
        <v>93861.069999999992</v>
      </c>
      <c r="G316" s="281">
        <f t="shared" si="27"/>
        <v>0.74946727114873068</v>
      </c>
      <c r="H316" s="256">
        <v>54636.02</v>
      </c>
      <c r="I316" s="256">
        <v>9641.66</v>
      </c>
      <c r="J316" s="256">
        <v>6068.12</v>
      </c>
      <c r="K316" s="256">
        <v>0</v>
      </c>
      <c r="L316" s="256">
        <v>0</v>
      </c>
      <c r="M316" s="256">
        <v>23515.27</v>
      </c>
      <c r="N316" s="335">
        <v>43284</v>
      </c>
      <c r="O316" s="357">
        <v>43287</v>
      </c>
      <c r="P316" s="270">
        <v>43300</v>
      </c>
      <c r="Q316" s="270"/>
      <c r="R316" s="271">
        <v>43314</v>
      </c>
      <c r="S316" s="271" t="s">
        <v>1712</v>
      </c>
      <c r="T316" s="271"/>
      <c r="U316" s="271"/>
      <c r="V316" s="282"/>
      <c r="W316" s="739">
        <f t="shared" si="25"/>
        <v>93861.069999999992</v>
      </c>
    </row>
    <row r="317" spans="1:23" s="25" customFormat="1" ht="30" customHeight="1">
      <c r="A317" s="433" t="s">
        <v>537</v>
      </c>
      <c r="B317" s="440" t="s">
        <v>1288</v>
      </c>
      <c r="C317" s="359" t="s">
        <v>1289</v>
      </c>
      <c r="D317" s="255" t="s">
        <v>506</v>
      </c>
      <c r="E317" s="256">
        <v>636882.68999999994</v>
      </c>
      <c r="F317" s="219">
        <f t="shared" si="26"/>
        <v>576925.33000000007</v>
      </c>
      <c r="G317" s="281">
        <f t="shared" si="27"/>
        <v>0.73000733041137222</v>
      </c>
      <c r="H317" s="256">
        <v>297556.59000000003</v>
      </c>
      <c r="I317" s="256">
        <v>52509.99</v>
      </c>
      <c r="J317" s="256">
        <v>71093.14</v>
      </c>
      <c r="K317" s="256">
        <v>0</v>
      </c>
      <c r="L317" s="256">
        <v>0</v>
      </c>
      <c r="M317" s="256">
        <v>155765.60999999999</v>
      </c>
      <c r="N317" s="335">
        <v>43284</v>
      </c>
      <c r="O317" s="357">
        <v>43287</v>
      </c>
      <c r="P317" s="270">
        <v>43300</v>
      </c>
      <c r="Q317" s="270">
        <v>43364</v>
      </c>
      <c r="R317" s="271">
        <v>43399</v>
      </c>
      <c r="S317" s="271" t="s">
        <v>1657</v>
      </c>
      <c r="T317" s="271"/>
      <c r="U317" s="271"/>
      <c r="V317" s="282"/>
      <c r="W317" s="739">
        <f t="shared" si="25"/>
        <v>576925.33000000007</v>
      </c>
    </row>
    <row r="318" spans="1:23" s="25" customFormat="1" ht="30" customHeight="1">
      <c r="A318" s="433" t="s">
        <v>537</v>
      </c>
      <c r="B318" s="381" t="s">
        <v>1209</v>
      </c>
      <c r="C318" s="359" t="s">
        <v>1290</v>
      </c>
      <c r="D318" s="255" t="s">
        <v>1291</v>
      </c>
      <c r="E318" s="256">
        <v>154317</v>
      </c>
      <c r="F318" s="219">
        <f t="shared" si="26"/>
        <v>65997</v>
      </c>
      <c r="G318" s="281">
        <f t="shared" si="27"/>
        <v>0.75</v>
      </c>
      <c r="H318" s="256">
        <v>42073.08</v>
      </c>
      <c r="I318" s="256">
        <v>7424.67</v>
      </c>
      <c r="J318" s="256">
        <v>0</v>
      </c>
      <c r="K318" s="256">
        <v>0</v>
      </c>
      <c r="L318" s="256">
        <v>0</v>
      </c>
      <c r="M318" s="256">
        <v>16499.25</v>
      </c>
      <c r="N318" s="335">
        <v>43284</v>
      </c>
      <c r="O318" s="357">
        <v>43287</v>
      </c>
      <c r="P318" s="270">
        <v>43300</v>
      </c>
      <c r="Q318" s="270">
        <v>43364</v>
      </c>
      <c r="R318" s="271">
        <v>43399</v>
      </c>
      <c r="S318" s="271" t="s">
        <v>1658</v>
      </c>
      <c r="T318" s="271"/>
      <c r="U318" s="271"/>
      <c r="V318" s="282"/>
      <c r="W318" s="739">
        <f t="shared" si="25"/>
        <v>65997</v>
      </c>
    </row>
    <row r="319" spans="1:23" s="25" customFormat="1" ht="30" customHeight="1">
      <c r="A319" s="433" t="s">
        <v>537</v>
      </c>
      <c r="B319" s="440" t="s">
        <v>1297</v>
      </c>
      <c r="C319" s="359" t="s">
        <v>1298</v>
      </c>
      <c r="D319" s="255" t="s">
        <v>1080</v>
      </c>
      <c r="E319" s="256">
        <v>81628.5</v>
      </c>
      <c r="F319" s="219">
        <f t="shared" si="26"/>
        <v>81628.5</v>
      </c>
      <c r="G319" s="281">
        <f t="shared" si="27"/>
        <v>0.75000006125311625</v>
      </c>
      <c r="H319" s="256">
        <v>52038.17</v>
      </c>
      <c r="I319" s="256">
        <v>0</v>
      </c>
      <c r="J319" s="256">
        <v>9183.2099999999991</v>
      </c>
      <c r="K319" s="256">
        <v>0</v>
      </c>
      <c r="L319" s="256">
        <v>0</v>
      </c>
      <c r="M319" s="256">
        <v>20407.12</v>
      </c>
      <c r="N319" s="335">
        <v>43284</v>
      </c>
      <c r="O319" s="357">
        <v>43287</v>
      </c>
      <c r="P319" s="270">
        <v>43300</v>
      </c>
      <c r="Q319" s="270"/>
      <c r="R319" s="271">
        <v>43314</v>
      </c>
      <c r="S319" s="271" t="s">
        <v>1715</v>
      </c>
      <c r="T319" s="271"/>
      <c r="U319" s="271"/>
      <c r="V319" s="282"/>
      <c r="W319" s="739">
        <f t="shared" si="25"/>
        <v>81628.5</v>
      </c>
    </row>
    <row r="320" spans="1:23" s="25" customFormat="1" ht="30" customHeight="1">
      <c r="A320" s="433" t="s">
        <v>537</v>
      </c>
      <c r="B320" s="440" t="s">
        <v>1302</v>
      </c>
      <c r="C320" s="359" t="s">
        <v>1303</v>
      </c>
      <c r="D320" s="255" t="s">
        <v>152</v>
      </c>
      <c r="E320" s="256">
        <v>147481.34</v>
      </c>
      <c r="F320" s="219">
        <f t="shared" si="26"/>
        <v>147262.49</v>
      </c>
      <c r="G320" s="281">
        <f t="shared" si="27"/>
        <v>0.67988508139445436</v>
      </c>
      <c r="H320" s="256">
        <v>85103.33</v>
      </c>
      <c r="I320" s="256">
        <v>15018.24</v>
      </c>
      <c r="J320" s="256">
        <v>0</v>
      </c>
      <c r="K320" s="256">
        <v>0</v>
      </c>
      <c r="L320" s="256">
        <v>0</v>
      </c>
      <c r="M320" s="256">
        <v>47140.92</v>
      </c>
      <c r="N320" s="335">
        <v>43284</v>
      </c>
      <c r="O320" s="357">
        <v>43287</v>
      </c>
      <c r="P320" s="270">
        <v>43300</v>
      </c>
      <c r="Q320" s="270"/>
      <c r="R320" s="271">
        <v>43314</v>
      </c>
      <c r="S320" s="271" t="s">
        <v>1714</v>
      </c>
      <c r="T320" s="271"/>
      <c r="U320" s="271"/>
      <c r="V320" s="282"/>
      <c r="W320" s="739">
        <f t="shared" si="25"/>
        <v>147262.49</v>
      </c>
    </row>
    <row r="321" spans="1:23" s="25" customFormat="1" ht="30" customHeight="1">
      <c r="A321" s="433" t="s">
        <v>537</v>
      </c>
      <c r="B321" s="440" t="s">
        <v>1304</v>
      </c>
      <c r="C321" s="364" t="s">
        <v>1305</v>
      </c>
      <c r="D321" s="282" t="s">
        <v>79</v>
      </c>
      <c r="E321" s="277">
        <v>468553.1</v>
      </c>
      <c r="F321" s="219">
        <f t="shared" si="26"/>
        <v>430321.1</v>
      </c>
      <c r="G321" s="365">
        <f t="shared" si="27"/>
        <v>0.63347240002872274</v>
      </c>
      <c r="H321" s="277">
        <v>218204.97</v>
      </c>
      <c r="I321" s="277">
        <v>38506.769999999997</v>
      </c>
      <c r="J321" s="277">
        <v>15884.8</v>
      </c>
      <c r="K321" s="256">
        <v>0</v>
      </c>
      <c r="L321" s="277">
        <v>0</v>
      </c>
      <c r="M321" s="277">
        <v>157724.56</v>
      </c>
      <c r="N321" s="335">
        <v>43284</v>
      </c>
      <c r="O321" s="335">
        <v>43287</v>
      </c>
      <c r="P321" s="271">
        <v>43300</v>
      </c>
      <c r="Q321" s="271">
        <v>43404</v>
      </c>
      <c r="R321" s="588" t="s">
        <v>1718</v>
      </c>
      <c r="S321" s="588" t="s">
        <v>1798</v>
      </c>
      <c r="T321" s="271"/>
      <c r="U321" s="271"/>
      <c r="V321" s="282"/>
      <c r="W321" s="739">
        <f t="shared" si="25"/>
        <v>430321.1</v>
      </c>
    </row>
    <row r="322" spans="1:23" s="25" customFormat="1" ht="30" customHeight="1">
      <c r="A322" s="433" t="s">
        <v>537</v>
      </c>
      <c r="B322" s="440" t="s">
        <v>1295</v>
      </c>
      <c r="C322" s="669" t="s">
        <v>1296</v>
      </c>
      <c r="D322" s="151" t="s">
        <v>1080</v>
      </c>
      <c r="E322" s="149">
        <v>530606</v>
      </c>
      <c r="F322" s="219">
        <f t="shared" si="26"/>
        <v>530606</v>
      </c>
      <c r="G322" s="660">
        <v>0.75</v>
      </c>
      <c r="H322" s="149">
        <v>338261.32</v>
      </c>
      <c r="I322" s="149">
        <v>0</v>
      </c>
      <c r="J322" s="149">
        <v>59693.18</v>
      </c>
      <c r="K322" s="256">
        <v>0</v>
      </c>
      <c r="L322" s="149">
        <v>0</v>
      </c>
      <c r="M322" s="149">
        <v>132651.5</v>
      </c>
      <c r="N322" s="481">
        <v>43284</v>
      </c>
      <c r="O322" s="481">
        <v>43287</v>
      </c>
      <c r="P322" s="228">
        <v>43300</v>
      </c>
      <c r="Q322" s="228">
        <v>43404</v>
      </c>
      <c r="R322" s="588" t="s">
        <v>1718</v>
      </c>
      <c r="S322" s="588" t="s">
        <v>1798</v>
      </c>
      <c r="T322" s="228"/>
      <c r="U322" s="228"/>
      <c r="V322" s="151"/>
      <c r="W322" s="739">
        <f t="shared" si="25"/>
        <v>530606</v>
      </c>
    </row>
    <row r="323" spans="1:23" s="25" customFormat="1" ht="30" customHeight="1">
      <c r="A323" s="433" t="s">
        <v>537</v>
      </c>
      <c r="B323" s="440" t="s">
        <v>1368</v>
      </c>
      <c r="C323" s="364" t="s">
        <v>1369</v>
      </c>
      <c r="D323" s="282" t="s">
        <v>557</v>
      </c>
      <c r="E323" s="277">
        <v>62314.5</v>
      </c>
      <c r="F323" s="219">
        <f t="shared" si="26"/>
        <v>49188.65</v>
      </c>
      <c r="G323" s="365">
        <f t="shared" si="27"/>
        <v>0.60419080417941951</v>
      </c>
      <c r="H323" s="277">
        <v>25261.43</v>
      </c>
      <c r="I323" s="277">
        <v>0</v>
      </c>
      <c r="J323" s="277">
        <v>4457.8999999999996</v>
      </c>
      <c r="K323" s="256">
        <v>0</v>
      </c>
      <c r="L323" s="277">
        <v>0</v>
      </c>
      <c r="M323" s="277">
        <v>19469.32</v>
      </c>
      <c r="N323" s="335">
        <v>43312</v>
      </c>
      <c r="O323" s="335">
        <v>43318</v>
      </c>
      <c r="P323" s="271">
        <v>43321</v>
      </c>
      <c r="Q323" s="271"/>
      <c r="R323" s="271">
        <v>43334</v>
      </c>
      <c r="S323" s="271" t="s">
        <v>1626</v>
      </c>
      <c r="T323" s="271"/>
      <c r="U323" s="271"/>
      <c r="V323" s="282"/>
      <c r="W323" s="739">
        <f t="shared" si="25"/>
        <v>49188.65</v>
      </c>
    </row>
    <row r="324" spans="1:23" s="25" customFormat="1" ht="30" customHeight="1">
      <c r="A324" s="433" t="s">
        <v>537</v>
      </c>
      <c r="B324" s="440" t="s">
        <v>1370</v>
      </c>
      <c r="C324" s="364" t="s">
        <v>1371</v>
      </c>
      <c r="D324" s="282" t="s">
        <v>1403</v>
      </c>
      <c r="E324" s="277">
        <v>116100</v>
      </c>
      <c r="F324" s="219">
        <f t="shared" si="26"/>
        <v>111368</v>
      </c>
      <c r="G324" s="365">
        <f t="shared" si="27"/>
        <v>0.75</v>
      </c>
      <c r="H324" s="277">
        <v>64313.97</v>
      </c>
      <c r="I324" s="277">
        <v>0</v>
      </c>
      <c r="J324" s="277">
        <v>19212.03</v>
      </c>
      <c r="K324" s="256">
        <v>0</v>
      </c>
      <c r="L324" s="277">
        <v>0</v>
      </c>
      <c r="M324" s="277">
        <v>27842</v>
      </c>
      <c r="N324" s="335">
        <v>43312</v>
      </c>
      <c r="O324" s="335">
        <v>43318</v>
      </c>
      <c r="P324" s="271">
        <v>43321</v>
      </c>
      <c r="Q324" s="271"/>
      <c r="R324" s="271">
        <v>43334</v>
      </c>
      <c r="S324" s="271" t="s">
        <v>1627</v>
      </c>
      <c r="T324" s="271"/>
      <c r="U324" s="271"/>
      <c r="V324" s="282"/>
      <c r="W324" s="739">
        <f t="shared" si="25"/>
        <v>111368</v>
      </c>
    </row>
    <row r="325" spans="1:23" s="25" customFormat="1" ht="30" customHeight="1">
      <c r="A325" s="433" t="s">
        <v>537</v>
      </c>
      <c r="B325" s="440" t="s">
        <v>1372</v>
      </c>
      <c r="C325" s="364" t="s">
        <v>1373</v>
      </c>
      <c r="D325" s="282" t="s">
        <v>1080</v>
      </c>
      <c r="E325" s="277">
        <v>109600</v>
      </c>
      <c r="F325" s="219">
        <f t="shared" si="26"/>
        <v>109600</v>
      </c>
      <c r="G325" s="365">
        <f t="shared" si="27"/>
        <v>0.75</v>
      </c>
      <c r="H325" s="277">
        <v>69870</v>
      </c>
      <c r="I325" s="277">
        <v>12330</v>
      </c>
      <c r="J325" s="277">
        <v>0</v>
      </c>
      <c r="K325" s="256">
        <v>0</v>
      </c>
      <c r="L325" s="277">
        <v>0</v>
      </c>
      <c r="M325" s="277">
        <v>27400</v>
      </c>
      <c r="N325" s="335">
        <v>43312</v>
      </c>
      <c r="O325" s="335">
        <v>43318</v>
      </c>
      <c r="P325" s="271">
        <v>43321</v>
      </c>
      <c r="Q325" s="271"/>
      <c r="R325" s="271">
        <v>43334</v>
      </c>
      <c r="S325" s="271" t="s">
        <v>1628</v>
      </c>
      <c r="T325" s="271"/>
      <c r="U325" s="271"/>
      <c r="V325" s="282"/>
      <c r="W325" s="739">
        <f t="shared" si="25"/>
        <v>109600</v>
      </c>
    </row>
    <row r="326" spans="1:23" s="25" customFormat="1" ht="30" customHeight="1">
      <c r="A326" s="433" t="s">
        <v>537</v>
      </c>
      <c r="B326" s="440" t="s">
        <v>1394</v>
      </c>
      <c r="C326" s="364" t="s">
        <v>1395</v>
      </c>
      <c r="D326" s="282" t="s">
        <v>321</v>
      </c>
      <c r="E326" s="277">
        <v>76483.78</v>
      </c>
      <c r="F326" s="219">
        <f t="shared" si="26"/>
        <v>68232.179999999993</v>
      </c>
      <c r="G326" s="365">
        <f t="shared" si="27"/>
        <v>0.65518190976750268</v>
      </c>
      <c r="H326" s="277">
        <v>37998.81</v>
      </c>
      <c r="I326" s="277">
        <v>0</v>
      </c>
      <c r="J326" s="277">
        <v>6705.68</v>
      </c>
      <c r="K326" s="256">
        <v>0</v>
      </c>
      <c r="L326" s="277">
        <v>0</v>
      </c>
      <c r="M326" s="277">
        <v>23527.69</v>
      </c>
      <c r="N326" s="335">
        <v>43312</v>
      </c>
      <c r="O326" s="335">
        <v>43318</v>
      </c>
      <c r="P326" s="271">
        <v>43321</v>
      </c>
      <c r="Q326" s="271"/>
      <c r="R326" s="271">
        <v>43334</v>
      </c>
      <c r="S326" s="271" t="s">
        <v>1622</v>
      </c>
      <c r="T326" s="271"/>
      <c r="U326" s="271"/>
      <c r="V326" s="282"/>
      <c r="W326" s="739">
        <f t="shared" si="25"/>
        <v>68232.179999999993</v>
      </c>
    </row>
    <row r="327" spans="1:23" s="25" customFormat="1" ht="30" customHeight="1">
      <c r="A327" s="433" t="s">
        <v>537</v>
      </c>
      <c r="B327" s="440" t="s">
        <v>1398</v>
      </c>
      <c r="C327" s="364" t="s">
        <v>1399</v>
      </c>
      <c r="D327" s="282" t="s">
        <v>1400</v>
      </c>
      <c r="E327" s="277">
        <v>74372.86</v>
      </c>
      <c r="F327" s="219">
        <f t="shared" si="26"/>
        <v>63417.22</v>
      </c>
      <c r="G327" s="365">
        <f t="shared" si="27"/>
        <v>0.75000007884293896</v>
      </c>
      <c r="H327" s="277">
        <v>37351.480000000003</v>
      </c>
      <c r="I327" s="277">
        <v>0</v>
      </c>
      <c r="J327" s="277">
        <v>10211.44</v>
      </c>
      <c r="K327" s="256">
        <v>0</v>
      </c>
      <c r="L327" s="277">
        <v>0</v>
      </c>
      <c r="M327" s="277">
        <v>15854.3</v>
      </c>
      <c r="N327" s="335">
        <v>43312</v>
      </c>
      <c r="O327" s="335">
        <v>43318</v>
      </c>
      <c r="P327" s="271">
        <v>43321</v>
      </c>
      <c r="Q327" s="271"/>
      <c r="R327" s="271">
        <v>43334</v>
      </c>
      <c r="S327" s="271" t="s">
        <v>1629</v>
      </c>
      <c r="T327" s="271"/>
      <c r="U327" s="271"/>
      <c r="V327" s="282"/>
      <c r="W327" s="739">
        <f t="shared" si="25"/>
        <v>63417.22</v>
      </c>
    </row>
    <row r="328" spans="1:23" s="25" customFormat="1" ht="30" customHeight="1">
      <c r="A328" s="433" t="s">
        <v>537</v>
      </c>
      <c r="B328" s="440" t="s">
        <v>1401</v>
      </c>
      <c r="C328" s="364" t="s">
        <v>1402</v>
      </c>
      <c r="D328" s="282" t="s">
        <v>1083</v>
      </c>
      <c r="E328" s="277">
        <v>115970</v>
      </c>
      <c r="F328" s="219">
        <f t="shared" si="26"/>
        <v>111970</v>
      </c>
      <c r="G328" s="365">
        <f t="shared" si="27"/>
        <v>0.75</v>
      </c>
      <c r="H328" s="277">
        <v>50679</v>
      </c>
      <c r="I328" s="277">
        <v>8943.36</v>
      </c>
      <c r="J328" s="277">
        <v>24355.14</v>
      </c>
      <c r="K328" s="256">
        <v>0</v>
      </c>
      <c r="L328" s="277">
        <v>0</v>
      </c>
      <c r="M328" s="277">
        <v>27992.5</v>
      </c>
      <c r="N328" s="335">
        <v>43312</v>
      </c>
      <c r="O328" s="335">
        <v>43318</v>
      </c>
      <c r="P328" s="271">
        <v>43321</v>
      </c>
      <c r="Q328" s="271"/>
      <c r="R328" s="271">
        <v>43334</v>
      </c>
      <c r="S328" s="271" t="s">
        <v>1630</v>
      </c>
      <c r="T328" s="271"/>
      <c r="U328" s="271"/>
      <c r="V328" s="282"/>
      <c r="W328" s="739">
        <f t="shared" si="25"/>
        <v>111970</v>
      </c>
    </row>
    <row r="329" spans="1:23" s="25" customFormat="1" ht="30" customHeight="1">
      <c r="A329" s="433" t="s">
        <v>537</v>
      </c>
      <c r="B329" s="440" t="s">
        <v>1396</v>
      </c>
      <c r="C329" s="364" t="s">
        <v>1397</v>
      </c>
      <c r="D329" s="282" t="s">
        <v>1079</v>
      </c>
      <c r="E329" s="277">
        <v>131450387</v>
      </c>
      <c r="F329" s="219">
        <f t="shared" si="26"/>
        <v>99038.09</v>
      </c>
      <c r="G329" s="365">
        <f t="shared" si="27"/>
        <v>0.66125305930273903</v>
      </c>
      <c r="H329" s="277">
        <v>54910.57</v>
      </c>
      <c r="I329" s="277">
        <v>9691.1</v>
      </c>
      <c r="J329" s="277">
        <v>887.57</v>
      </c>
      <c r="K329" s="256">
        <v>0</v>
      </c>
      <c r="L329" s="277">
        <v>0</v>
      </c>
      <c r="M329" s="277">
        <v>33548.85</v>
      </c>
      <c r="N329" s="335">
        <v>43312</v>
      </c>
      <c r="O329" s="335">
        <v>43318</v>
      </c>
      <c r="P329" s="271">
        <v>43321</v>
      </c>
      <c r="Q329" s="271"/>
      <c r="R329" s="271">
        <v>43334</v>
      </c>
      <c r="S329" s="271" t="s">
        <v>1631</v>
      </c>
      <c r="T329" s="271"/>
      <c r="U329" s="271"/>
      <c r="V329" s="282"/>
      <c r="W329" s="739">
        <f t="shared" si="25"/>
        <v>99038.09</v>
      </c>
    </row>
    <row r="330" spans="1:23" s="25" customFormat="1" ht="30" customHeight="1">
      <c r="A330" s="433" t="s">
        <v>537</v>
      </c>
      <c r="B330" s="440" t="s">
        <v>1391</v>
      </c>
      <c r="C330" s="364" t="s">
        <v>1392</v>
      </c>
      <c r="D330" s="282" t="s">
        <v>1393</v>
      </c>
      <c r="E330" s="277">
        <v>29682</v>
      </c>
      <c r="F330" s="219">
        <f t="shared" si="26"/>
        <v>6882</v>
      </c>
      <c r="G330" s="365">
        <f t="shared" si="27"/>
        <v>0.75</v>
      </c>
      <c r="H330" s="277">
        <v>4377.16</v>
      </c>
      <c r="I330" s="277">
        <v>0</v>
      </c>
      <c r="J330" s="277">
        <v>784.34</v>
      </c>
      <c r="K330" s="256">
        <v>0</v>
      </c>
      <c r="L330" s="277">
        <v>0</v>
      </c>
      <c r="M330" s="277">
        <v>1720.5</v>
      </c>
      <c r="N330" s="335">
        <v>43312</v>
      </c>
      <c r="O330" s="335">
        <v>43318</v>
      </c>
      <c r="P330" s="271">
        <v>43321</v>
      </c>
      <c r="Q330" s="271"/>
      <c r="R330" s="271">
        <v>43334</v>
      </c>
      <c r="S330" s="271" t="s">
        <v>1633</v>
      </c>
      <c r="T330" s="271"/>
      <c r="U330" s="271"/>
      <c r="V330" s="282"/>
      <c r="W330" s="739">
        <f t="shared" si="25"/>
        <v>6882</v>
      </c>
    </row>
    <row r="331" spans="1:23" s="25" customFormat="1" ht="30" customHeight="1">
      <c r="A331" s="433" t="s">
        <v>537</v>
      </c>
      <c r="B331" s="440" t="s">
        <v>1388</v>
      </c>
      <c r="C331" s="364" t="s">
        <v>1389</v>
      </c>
      <c r="D331" s="282" t="s">
        <v>1390</v>
      </c>
      <c r="E331" s="277">
        <v>92427.37</v>
      </c>
      <c r="F331" s="219">
        <f t="shared" si="26"/>
        <v>91206.37</v>
      </c>
      <c r="G331" s="365">
        <f t="shared" si="27"/>
        <v>0.66667361062609987</v>
      </c>
      <c r="H331" s="277">
        <v>51684.14</v>
      </c>
      <c r="I331" s="277">
        <v>9120.74</v>
      </c>
      <c r="J331" s="277">
        <v>0</v>
      </c>
      <c r="K331" s="256">
        <v>0</v>
      </c>
      <c r="L331" s="277">
        <v>0</v>
      </c>
      <c r="M331" s="277">
        <v>30401.49</v>
      </c>
      <c r="N331" s="335">
        <v>43312</v>
      </c>
      <c r="O331" s="335">
        <v>43318</v>
      </c>
      <c r="P331" s="271">
        <v>43321</v>
      </c>
      <c r="Q331" s="271"/>
      <c r="R331" s="271">
        <v>43334</v>
      </c>
      <c r="S331" s="271" t="s">
        <v>1632</v>
      </c>
      <c r="T331" s="271"/>
      <c r="U331" s="271"/>
      <c r="V331" s="282"/>
      <c r="W331" s="739">
        <f t="shared" si="25"/>
        <v>91206.37</v>
      </c>
    </row>
    <row r="332" spans="1:23" s="25" customFormat="1" ht="30" customHeight="1">
      <c r="A332" s="433" t="s">
        <v>537</v>
      </c>
      <c r="B332" s="440" t="s">
        <v>1414</v>
      </c>
      <c r="C332" s="669" t="s">
        <v>1415</v>
      </c>
      <c r="D332" s="151" t="s">
        <v>1390</v>
      </c>
      <c r="E332" s="149">
        <v>303897</v>
      </c>
      <c r="F332" s="219">
        <f t="shared" si="26"/>
        <v>264000</v>
      </c>
      <c r="G332" s="660">
        <v>0.65</v>
      </c>
      <c r="H332" s="149">
        <v>145860</v>
      </c>
      <c r="I332" s="149">
        <v>25740</v>
      </c>
      <c r="J332" s="149">
        <v>0</v>
      </c>
      <c r="K332" s="149">
        <v>0</v>
      </c>
      <c r="L332" s="149">
        <v>0</v>
      </c>
      <c r="M332" s="149">
        <v>92400</v>
      </c>
      <c r="N332" s="481">
        <v>43312</v>
      </c>
      <c r="O332" s="481">
        <v>43318</v>
      </c>
      <c r="P332" s="228">
        <v>43351</v>
      </c>
      <c r="Q332" s="228">
        <v>43404</v>
      </c>
      <c r="R332" s="588" t="s">
        <v>1718</v>
      </c>
      <c r="S332" s="588" t="s">
        <v>1798</v>
      </c>
      <c r="T332" s="228"/>
      <c r="U332" s="228"/>
      <c r="V332" s="151"/>
      <c r="W332" s="739">
        <f t="shared" si="25"/>
        <v>264000</v>
      </c>
    </row>
    <row r="333" spans="1:23" s="25" customFormat="1" ht="30" customHeight="1">
      <c r="A333" s="433" t="s">
        <v>537</v>
      </c>
      <c r="B333" s="440" t="s">
        <v>1637</v>
      </c>
      <c r="C333" s="669" t="s">
        <v>1638</v>
      </c>
      <c r="D333" s="151" t="s">
        <v>1390</v>
      </c>
      <c r="E333" s="149">
        <v>367509.88</v>
      </c>
      <c r="F333" s="219">
        <f t="shared" si="26"/>
        <v>63687.15</v>
      </c>
      <c r="G333" s="660">
        <f>(H333+I333+L333)/F333</f>
        <v>0.74999996074561348</v>
      </c>
      <c r="H333" s="149">
        <v>40600.550000000003</v>
      </c>
      <c r="I333" s="149">
        <v>7164.81</v>
      </c>
      <c r="J333" s="149">
        <v>0</v>
      </c>
      <c r="K333" s="149">
        <v>0</v>
      </c>
      <c r="L333" s="149">
        <v>0</v>
      </c>
      <c r="M333" s="149">
        <v>15921.79</v>
      </c>
      <c r="N333" s="481"/>
      <c r="O333" s="481"/>
      <c r="P333" s="228">
        <v>43321</v>
      </c>
      <c r="Q333" s="228">
        <v>43404</v>
      </c>
      <c r="R333" s="588" t="s">
        <v>1718</v>
      </c>
      <c r="S333" s="588" t="s">
        <v>1798</v>
      </c>
      <c r="T333" s="228"/>
      <c r="U333" s="228"/>
      <c r="V333" s="151"/>
      <c r="W333" s="739">
        <f t="shared" si="25"/>
        <v>63687.15</v>
      </c>
    </row>
    <row r="334" spans="1:23" s="25" customFormat="1" ht="30" customHeight="1">
      <c r="A334" s="433" t="s">
        <v>537</v>
      </c>
      <c r="B334" s="295" t="s">
        <v>1440</v>
      </c>
      <c r="C334" s="255" t="s">
        <v>1441</v>
      </c>
      <c r="D334" s="255" t="s">
        <v>1048</v>
      </c>
      <c r="E334" s="277">
        <v>173610</v>
      </c>
      <c r="F334" s="219">
        <f t="shared" si="26"/>
        <v>30124.959999999999</v>
      </c>
      <c r="G334" s="365">
        <v>0.75000000000000011</v>
      </c>
      <c r="H334" s="277">
        <v>11108.61</v>
      </c>
      <c r="I334" s="277">
        <v>1960.35</v>
      </c>
      <c r="J334" s="277">
        <v>9524.76</v>
      </c>
      <c r="K334" s="277">
        <v>0</v>
      </c>
      <c r="L334" s="277">
        <v>0</v>
      </c>
      <c r="M334" s="487">
        <v>7531.24</v>
      </c>
      <c r="N334" s="271">
        <v>43342</v>
      </c>
      <c r="O334" s="270">
        <v>43346</v>
      </c>
      <c r="P334" s="270">
        <v>43349</v>
      </c>
      <c r="Q334" s="270">
        <v>43364</v>
      </c>
      <c r="R334" s="271">
        <v>43399</v>
      </c>
      <c r="S334" s="271" t="s">
        <v>1681</v>
      </c>
      <c r="T334" s="271"/>
      <c r="U334" s="271"/>
      <c r="V334" s="282"/>
      <c r="W334" s="739">
        <f t="shared" si="25"/>
        <v>30124.959999999999</v>
      </c>
    </row>
    <row r="335" spans="1:23" s="25" customFormat="1" ht="30" customHeight="1">
      <c r="A335" s="433" t="s">
        <v>537</v>
      </c>
      <c r="B335" s="295" t="s">
        <v>1442</v>
      </c>
      <c r="C335" s="255" t="s">
        <v>1443</v>
      </c>
      <c r="D335" s="255" t="s">
        <v>1048</v>
      </c>
      <c r="E335" s="277">
        <v>240561.8</v>
      </c>
      <c r="F335" s="219">
        <f t="shared" si="26"/>
        <v>176309.64</v>
      </c>
      <c r="G335" s="365">
        <v>0.75</v>
      </c>
      <c r="H335" s="277">
        <v>110721.19</v>
      </c>
      <c r="I335" s="277">
        <v>19539.04</v>
      </c>
      <c r="J335" s="277">
        <v>1972</v>
      </c>
      <c r="K335" s="277">
        <v>0</v>
      </c>
      <c r="L335" s="277">
        <v>0</v>
      </c>
      <c r="M335" s="487">
        <v>44077.41</v>
      </c>
      <c r="N335" s="271">
        <v>43342</v>
      </c>
      <c r="O335" s="270">
        <v>43346</v>
      </c>
      <c r="P335" s="270">
        <v>43349</v>
      </c>
      <c r="Q335" s="270">
        <v>43364</v>
      </c>
      <c r="R335" s="271">
        <v>43399</v>
      </c>
      <c r="S335" s="271" t="s">
        <v>1680</v>
      </c>
      <c r="T335" s="271"/>
      <c r="U335" s="271"/>
      <c r="V335" s="282"/>
      <c r="W335" s="739">
        <f t="shared" si="25"/>
        <v>176309.64</v>
      </c>
    </row>
    <row r="336" spans="1:23" s="25" customFormat="1" ht="30" customHeight="1">
      <c r="A336" s="433" t="s">
        <v>537</v>
      </c>
      <c r="B336" s="295" t="s">
        <v>1416</v>
      </c>
      <c r="C336" s="255" t="s">
        <v>1417</v>
      </c>
      <c r="D336" s="255" t="s">
        <v>1080</v>
      </c>
      <c r="E336" s="277">
        <v>284513.49</v>
      </c>
      <c r="F336" s="219">
        <f t="shared" si="26"/>
        <v>122382.45</v>
      </c>
      <c r="G336" s="365">
        <v>0.60222057982986943</v>
      </c>
      <c r="H336" s="277">
        <v>62646.04</v>
      </c>
      <c r="I336" s="277">
        <v>11055.19</v>
      </c>
      <c r="J336" s="277">
        <v>0</v>
      </c>
      <c r="K336" s="277">
        <v>0</v>
      </c>
      <c r="L336" s="277">
        <v>0</v>
      </c>
      <c r="M336" s="487">
        <v>48681.22</v>
      </c>
      <c r="N336" s="271">
        <v>43342</v>
      </c>
      <c r="O336" s="270">
        <v>43346</v>
      </c>
      <c r="P336" s="270">
        <v>43349</v>
      </c>
      <c r="Q336" s="270">
        <v>43364</v>
      </c>
      <c r="R336" s="271">
        <v>43399</v>
      </c>
      <c r="S336" s="271" t="s">
        <v>1678</v>
      </c>
      <c r="T336" s="271"/>
      <c r="U336" s="271"/>
      <c r="V336" s="282"/>
      <c r="W336" s="739">
        <f t="shared" ref="W336:W399" si="28">H336+I336+J336+K336+L336+M336</f>
        <v>122382.45</v>
      </c>
    </row>
    <row r="337" spans="1:23" s="25" customFormat="1" ht="30" customHeight="1">
      <c r="A337" s="433" t="s">
        <v>537</v>
      </c>
      <c r="B337" s="295" t="s">
        <v>1418</v>
      </c>
      <c r="C337" s="255" t="s">
        <v>1419</v>
      </c>
      <c r="D337" s="255" t="s">
        <v>248</v>
      </c>
      <c r="E337" s="277">
        <v>171451.2</v>
      </c>
      <c r="F337" s="219">
        <f t="shared" si="26"/>
        <v>151451.19999999998</v>
      </c>
      <c r="G337" s="365">
        <v>0.66240709878825654</v>
      </c>
      <c r="H337" s="277">
        <v>78201.649999999994</v>
      </c>
      <c r="I337" s="277">
        <v>13800.3</v>
      </c>
      <c r="J337" s="277">
        <v>8320.4</v>
      </c>
      <c r="K337" s="277">
        <v>0</v>
      </c>
      <c r="L337" s="277">
        <v>0</v>
      </c>
      <c r="M337" s="487">
        <v>51128.85</v>
      </c>
      <c r="N337" s="271">
        <v>43342</v>
      </c>
      <c r="O337" s="270">
        <v>43346</v>
      </c>
      <c r="P337" s="270">
        <v>43349</v>
      </c>
      <c r="Q337" s="270">
        <v>43364</v>
      </c>
      <c r="R337" s="271">
        <v>43399</v>
      </c>
      <c r="S337" s="271" t="s">
        <v>1683</v>
      </c>
      <c r="T337" s="271"/>
      <c r="U337" s="271"/>
      <c r="V337" s="282"/>
      <c r="W337" s="739">
        <f t="shared" si="28"/>
        <v>151451.19999999998</v>
      </c>
    </row>
    <row r="338" spans="1:23" s="25" customFormat="1" ht="30" customHeight="1">
      <c r="A338" s="433" t="s">
        <v>537</v>
      </c>
      <c r="B338" s="295" t="s">
        <v>1420</v>
      </c>
      <c r="C338" s="255" t="s">
        <v>1421</v>
      </c>
      <c r="D338" s="255" t="s">
        <v>1422</v>
      </c>
      <c r="E338" s="277">
        <v>822533.35</v>
      </c>
      <c r="F338" s="219">
        <f t="shared" si="26"/>
        <v>658338</v>
      </c>
      <c r="G338" s="365">
        <v>0.75</v>
      </c>
      <c r="H338" s="277">
        <v>364838.27</v>
      </c>
      <c r="I338" s="277">
        <v>64383.23</v>
      </c>
      <c r="J338" s="277">
        <v>64532</v>
      </c>
      <c r="K338" s="277">
        <v>0</v>
      </c>
      <c r="L338" s="277">
        <v>0</v>
      </c>
      <c r="M338" s="487">
        <v>164584.5</v>
      </c>
      <c r="N338" s="271">
        <v>43342</v>
      </c>
      <c r="O338" s="270">
        <v>43346</v>
      </c>
      <c r="P338" s="270">
        <v>43349</v>
      </c>
      <c r="Q338" s="270">
        <v>43364</v>
      </c>
      <c r="R338" s="271">
        <v>43399</v>
      </c>
      <c r="S338" s="271" t="s">
        <v>1659</v>
      </c>
      <c r="T338" s="271"/>
      <c r="U338" s="271"/>
      <c r="V338" s="282"/>
      <c r="W338" s="739">
        <f t="shared" si="28"/>
        <v>658338</v>
      </c>
    </row>
    <row r="339" spans="1:23" s="25" customFormat="1" ht="30" customHeight="1">
      <c r="A339" s="433" t="s">
        <v>537</v>
      </c>
      <c r="B339" s="671" t="s">
        <v>244</v>
      </c>
      <c r="C339" s="255" t="s">
        <v>1423</v>
      </c>
      <c r="D339" s="255" t="s">
        <v>1424</v>
      </c>
      <c r="E339" s="277">
        <v>157312</v>
      </c>
      <c r="F339" s="219">
        <f t="shared" si="26"/>
        <v>133092</v>
      </c>
      <c r="G339" s="365">
        <v>0.82152045201815282</v>
      </c>
      <c r="H339" s="277">
        <v>87600.02</v>
      </c>
      <c r="I339" s="277">
        <v>15458.83</v>
      </c>
      <c r="J339" s="277">
        <v>6278.95</v>
      </c>
      <c r="K339" s="277">
        <v>0</v>
      </c>
      <c r="L339" s="277">
        <v>0</v>
      </c>
      <c r="M339" s="487">
        <v>23754.2</v>
      </c>
      <c r="N339" s="271">
        <v>43342</v>
      </c>
      <c r="O339" s="270">
        <v>43346</v>
      </c>
      <c r="P339" s="270">
        <v>43349</v>
      </c>
      <c r="Q339" s="270">
        <v>43364</v>
      </c>
      <c r="R339" s="271">
        <v>43399</v>
      </c>
      <c r="S339" s="271" t="s">
        <v>1682</v>
      </c>
      <c r="T339" s="271"/>
      <c r="U339" s="271"/>
      <c r="V339" s="282"/>
      <c r="W339" s="739">
        <f t="shared" si="28"/>
        <v>133092</v>
      </c>
    </row>
    <row r="340" spans="1:23" s="25" customFormat="1" ht="30" customHeight="1">
      <c r="A340" s="433" t="s">
        <v>537</v>
      </c>
      <c r="B340" s="295" t="s">
        <v>1059</v>
      </c>
      <c r="C340" s="489" t="s">
        <v>1060</v>
      </c>
      <c r="D340" s="255" t="s">
        <v>1311</v>
      </c>
      <c r="E340" s="277">
        <v>188362.4</v>
      </c>
      <c r="F340" s="219">
        <f t="shared" si="26"/>
        <v>188357.4</v>
      </c>
      <c r="G340" s="365">
        <v>0.68980475415354003</v>
      </c>
      <c r="H340" s="277">
        <v>104584.73</v>
      </c>
      <c r="I340" s="277">
        <v>0</v>
      </c>
      <c r="J340" s="277">
        <v>25345.1</v>
      </c>
      <c r="K340" s="277">
        <v>0</v>
      </c>
      <c r="L340" s="277">
        <v>0</v>
      </c>
      <c r="M340" s="487">
        <v>58427.57</v>
      </c>
      <c r="N340" s="271">
        <v>43342</v>
      </c>
      <c r="O340" s="270">
        <v>43346</v>
      </c>
      <c r="P340" s="270">
        <v>43349</v>
      </c>
      <c r="Q340" s="270">
        <v>43364</v>
      </c>
      <c r="R340" s="271">
        <v>43399</v>
      </c>
      <c r="S340" s="271" t="s">
        <v>1679</v>
      </c>
      <c r="T340" s="271"/>
      <c r="U340" s="271" t="s">
        <v>1809</v>
      </c>
      <c r="V340" s="282"/>
      <c r="W340" s="739">
        <f t="shared" si="28"/>
        <v>188357.4</v>
      </c>
    </row>
    <row r="341" spans="1:23" s="25" customFormat="1" ht="30" customHeight="1">
      <c r="A341" s="433" t="s">
        <v>537</v>
      </c>
      <c r="B341" s="295" t="s">
        <v>1283</v>
      </c>
      <c r="C341" s="255" t="s">
        <v>1425</v>
      </c>
      <c r="D341" s="255" t="s">
        <v>1048</v>
      </c>
      <c r="E341" s="277">
        <v>603483</v>
      </c>
      <c r="F341" s="219">
        <f t="shared" si="26"/>
        <v>432506</v>
      </c>
      <c r="G341" s="365">
        <v>0.75</v>
      </c>
      <c r="H341" s="277">
        <v>275722.57</v>
      </c>
      <c r="I341" s="277">
        <v>48656.93</v>
      </c>
      <c r="J341" s="277">
        <v>0</v>
      </c>
      <c r="K341" s="277">
        <v>0</v>
      </c>
      <c r="L341" s="277">
        <v>0</v>
      </c>
      <c r="M341" s="487">
        <v>108126.5</v>
      </c>
      <c r="N341" s="271">
        <v>43342</v>
      </c>
      <c r="O341" s="270">
        <v>43346</v>
      </c>
      <c r="P341" s="270">
        <v>43349</v>
      </c>
      <c r="Q341" s="270">
        <v>43364</v>
      </c>
      <c r="R341" s="271">
        <v>43416</v>
      </c>
      <c r="S341" s="271" t="s">
        <v>1685</v>
      </c>
      <c r="T341" s="271"/>
      <c r="U341" s="271" t="s">
        <v>1811</v>
      </c>
      <c r="V341" s="282"/>
      <c r="W341" s="739">
        <f t="shared" si="28"/>
        <v>432506</v>
      </c>
    </row>
    <row r="342" spans="1:23" s="25" customFormat="1" ht="30" customHeight="1">
      <c r="A342" s="433" t="s">
        <v>537</v>
      </c>
      <c r="B342" s="295" t="s">
        <v>1639</v>
      </c>
      <c r="C342" s="255" t="s">
        <v>1640</v>
      </c>
      <c r="D342" s="255" t="s">
        <v>76</v>
      </c>
      <c r="E342" s="479">
        <v>154019.88</v>
      </c>
      <c r="F342" s="219">
        <f t="shared" si="26"/>
        <v>117349.47999999998</v>
      </c>
      <c r="G342" s="279">
        <f t="shared" ref="G342:G347" si="29">(H342+I342+J342+K342+L342)/F342</f>
        <v>0.75</v>
      </c>
      <c r="H342" s="348">
        <v>71361.5</v>
      </c>
      <c r="I342" s="348">
        <v>12593.21</v>
      </c>
      <c r="J342" s="480">
        <v>4057.4</v>
      </c>
      <c r="K342" s="488">
        <v>0</v>
      </c>
      <c r="L342" s="488">
        <v>0</v>
      </c>
      <c r="M342" s="487">
        <v>29337.37</v>
      </c>
      <c r="N342" s="481">
        <v>43312</v>
      </c>
      <c r="O342" s="482">
        <v>43318</v>
      </c>
      <c r="P342" s="270">
        <v>43321</v>
      </c>
      <c r="Q342" s="270">
        <v>43364</v>
      </c>
      <c r="R342" s="271">
        <v>43399</v>
      </c>
      <c r="S342" s="271" t="s">
        <v>1684</v>
      </c>
      <c r="T342" s="271"/>
      <c r="U342" s="271"/>
      <c r="V342" s="282"/>
      <c r="W342" s="739">
        <f t="shared" si="28"/>
        <v>117349.47999999998</v>
      </c>
    </row>
    <row r="343" spans="1:23" s="25" customFormat="1" ht="30" customHeight="1">
      <c r="A343" s="433" t="s">
        <v>537</v>
      </c>
      <c r="B343" s="295" t="s">
        <v>1641</v>
      </c>
      <c r="C343" s="255" t="s">
        <v>1642</v>
      </c>
      <c r="D343" s="255" t="s">
        <v>1385</v>
      </c>
      <c r="E343" s="479">
        <v>288735.21999999997</v>
      </c>
      <c r="F343" s="219">
        <f t="shared" si="26"/>
        <v>269522.32</v>
      </c>
      <c r="G343" s="279">
        <f t="shared" si="29"/>
        <v>0.6419814136357983</v>
      </c>
      <c r="H343" s="348">
        <v>144016.13</v>
      </c>
      <c r="I343" s="348">
        <v>25414.62</v>
      </c>
      <c r="J343" s="480">
        <v>3597.57</v>
      </c>
      <c r="K343" s="488">
        <v>0</v>
      </c>
      <c r="L343" s="488">
        <v>0</v>
      </c>
      <c r="M343" s="487">
        <v>96494</v>
      </c>
      <c r="N343" s="481">
        <v>43312</v>
      </c>
      <c r="O343" s="482">
        <v>43318</v>
      </c>
      <c r="P343" s="270">
        <v>43321</v>
      </c>
      <c r="Q343" s="270">
        <v>43364</v>
      </c>
      <c r="R343" s="271">
        <v>43399</v>
      </c>
      <c r="S343" s="271" t="s">
        <v>1660</v>
      </c>
      <c r="T343" s="271"/>
      <c r="U343" s="271"/>
      <c r="V343" s="282"/>
      <c r="W343" s="739">
        <f t="shared" si="28"/>
        <v>269522.32</v>
      </c>
    </row>
    <row r="344" spans="1:23" s="25" customFormat="1" ht="30" customHeight="1">
      <c r="A344" s="433" t="s">
        <v>537</v>
      </c>
      <c r="B344" s="283" t="s">
        <v>1643</v>
      </c>
      <c r="C344" s="255" t="s">
        <v>1644</v>
      </c>
      <c r="D344" s="255" t="s">
        <v>586</v>
      </c>
      <c r="E344" s="479">
        <v>246997</v>
      </c>
      <c r="F344" s="219">
        <f t="shared" si="26"/>
        <v>215691.95</v>
      </c>
      <c r="G344" s="279">
        <f t="shared" si="29"/>
        <v>0.66297791827650498</v>
      </c>
      <c r="H344" s="348">
        <v>120031.9</v>
      </c>
      <c r="I344" s="491">
        <v>21182.1</v>
      </c>
      <c r="J344" s="480">
        <v>1785</v>
      </c>
      <c r="K344" s="488">
        <v>0</v>
      </c>
      <c r="L344" s="488">
        <v>0</v>
      </c>
      <c r="M344" s="487">
        <v>72692.95</v>
      </c>
      <c r="N344" s="481">
        <v>43312</v>
      </c>
      <c r="O344" s="482">
        <v>43318</v>
      </c>
      <c r="P344" s="270">
        <v>43321</v>
      </c>
      <c r="Q344" s="270">
        <v>43364</v>
      </c>
      <c r="R344" s="271">
        <v>43399</v>
      </c>
      <c r="S344" s="271" t="s">
        <v>1661</v>
      </c>
      <c r="T344" s="271"/>
      <c r="U344" s="271"/>
      <c r="V344" s="282"/>
      <c r="W344" s="739">
        <f t="shared" si="28"/>
        <v>215691.95</v>
      </c>
    </row>
    <row r="345" spans="1:23" s="25" customFormat="1" ht="30" customHeight="1">
      <c r="A345" s="433" t="s">
        <v>537</v>
      </c>
      <c r="B345" s="283" t="s">
        <v>1645</v>
      </c>
      <c r="C345" s="255" t="s">
        <v>1646</v>
      </c>
      <c r="D345" s="255" t="s">
        <v>1647</v>
      </c>
      <c r="E345" s="479">
        <v>303340.43</v>
      </c>
      <c r="F345" s="219">
        <f t="shared" si="26"/>
        <v>285749.23</v>
      </c>
      <c r="G345" s="279">
        <f t="shared" si="29"/>
        <v>0.66589666750808041</v>
      </c>
      <c r="H345" s="348">
        <v>154865.16</v>
      </c>
      <c r="I345" s="491">
        <v>27329.15</v>
      </c>
      <c r="J345" s="480">
        <v>8085.15</v>
      </c>
      <c r="K345" s="488">
        <v>0</v>
      </c>
      <c r="L345" s="488">
        <v>0</v>
      </c>
      <c r="M345" s="487">
        <v>95469.77</v>
      </c>
      <c r="N345" s="481">
        <v>43312</v>
      </c>
      <c r="O345" s="482">
        <v>43318</v>
      </c>
      <c r="P345" s="270">
        <v>43321</v>
      </c>
      <c r="Q345" s="270">
        <v>43364</v>
      </c>
      <c r="R345" s="271">
        <v>43399</v>
      </c>
      <c r="S345" s="271" t="s">
        <v>1662</v>
      </c>
      <c r="T345" s="271"/>
      <c r="U345" s="271"/>
      <c r="V345" s="282"/>
      <c r="W345" s="739">
        <f t="shared" si="28"/>
        <v>285749.23</v>
      </c>
    </row>
    <row r="346" spans="1:23" s="25" customFormat="1" ht="30" customHeight="1">
      <c r="A346" s="433" t="s">
        <v>537</v>
      </c>
      <c r="B346" s="283" t="s">
        <v>1648</v>
      </c>
      <c r="C346" s="255" t="s">
        <v>1649</v>
      </c>
      <c r="D346" s="255" t="s">
        <v>1650</v>
      </c>
      <c r="E346" s="479">
        <v>1153093.05</v>
      </c>
      <c r="F346" s="219">
        <f t="shared" si="26"/>
        <v>986899.2</v>
      </c>
      <c r="G346" s="279">
        <f t="shared" si="29"/>
        <v>0.73336089440542662</v>
      </c>
      <c r="H346" s="348">
        <v>577237.36</v>
      </c>
      <c r="I346" s="491">
        <v>101865.42</v>
      </c>
      <c r="J346" s="480">
        <v>44650.5</v>
      </c>
      <c r="K346" s="488">
        <v>0</v>
      </c>
      <c r="L346" s="488">
        <v>0</v>
      </c>
      <c r="M346" s="487">
        <v>263145.92</v>
      </c>
      <c r="N346" s="481">
        <v>43312</v>
      </c>
      <c r="O346" s="482">
        <v>43318</v>
      </c>
      <c r="P346" s="270">
        <v>43321</v>
      </c>
      <c r="Q346" s="270">
        <v>43364</v>
      </c>
      <c r="R346" s="271">
        <v>43399</v>
      </c>
      <c r="S346" s="271" t="s">
        <v>1687</v>
      </c>
      <c r="T346" s="271"/>
      <c r="U346" s="271"/>
      <c r="V346" s="282"/>
      <c r="W346" s="739">
        <f t="shared" si="28"/>
        <v>986899.2</v>
      </c>
    </row>
    <row r="347" spans="1:23" s="25" customFormat="1" ht="30" customHeight="1">
      <c r="A347" s="433" t="s">
        <v>537</v>
      </c>
      <c r="B347" s="283" t="s">
        <v>1651</v>
      </c>
      <c r="C347" s="255" t="s">
        <v>1652</v>
      </c>
      <c r="D347" s="255" t="s">
        <v>964</v>
      </c>
      <c r="E347" s="479">
        <v>764089.61</v>
      </c>
      <c r="F347" s="219">
        <f t="shared" si="26"/>
        <v>594245.16999999993</v>
      </c>
      <c r="G347" s="279">
        <f t="shared" si="29"/>
        <v>0.64846886344907095</v>
      </c>
      <c r="H347" s="348">
        <v>320489.78999999998</v>
      </c>
      <c r="I347" s="491">
        <v>56557.03</v>
      </c>
      <c r="J347" s="488">
        <v>8302.67</v>
      </c>
      <c r="K347" s="488">
        <v>0</v>
      </c>
      <c r="L347" s="488">
        <v>0</v>
      </c>
      <c r="M347" s="487">
        <v>208895.68</v>
      </c>
      <c r="N347" s="481">
        <v>43312</v>
      </c>
      <c r="O347" s="482">
        <v>43318</v>
      </c>
      <c r="P347" s="270">
        <v>43321</v>
      </c>
      <c r="Q347" s="270">
        <v>43364</v>
      </c>
      <c r="R347" s="271">
        <v>43399</v>
      </c>
      <c r="S347" s="271" t="s">
        <v>1663</v>
      </c>
      <c r="T347" s="271"/>
      <c r="U347" s="271"/>
      <c r="V347" s="282"/>
      <c r="W347" s="739">
        <f t="shared" si="28"/>
        <v>594245.16999999993</v>
      </c>
    </row>
    <row r="348" spans="1:23" s="25" customFormat="1" ht="30" customHeight="1">
      <c r="A348" s="433" t="s">
        <v>537</v>
      </c>
      <c r="B348" s="295" t="s">
        <v>1470</v>
      </c>
      <c r="C348" s="255" t="s">
        <v>1471</v>
      </c>
      <c r="D348" s="255" t="s">
        <v>1472</v>
      </c>
      <c r="E348" s="277">
        <v>20685</v>
      </c>
      <c r="F348" s="219">
        <f t="shared" si="26"/>
        <v>20685</v>
      </c>
      <c r="G348" s="365">
        <v>0.65</v>
      </c>
      <c r="H348" s="277">
        <v>11428.46</v>
      </c>
      <c r="I348" s="277">
        <v>2016.79</v>
      </c>
      <c r="J348" s="277">
        <v>0</v>
      </c>
      <c r="K348" s="277">
        <v>0</v>
      </c>
      <c r="L348" s="277">
        <v>0</v>
      </c>
      <c r="M348" s="668">
        <v>7239.75</v>
      </c>
      <c r="N348" s="335">
        <v>43342</v>
      </c>
      <c r="O348" s="335">
        <v>43346</v>
      </c>
      <c r="P348" s="271">
        <v>43360</v>
      </c>
      <c r="Q348" s="271"/>
      <c r="R348" s="271">
        <v>43384</v>
      </c>
      <c r="S348" s="271" t="s">
        <v>1597</v>
      </c>
      <c r="T348" s="271"/>
      <c r="U348" s="271"/>
      <c r="V348" s="282"/>
      <c r="W348" s="739">
        <f t="shared" si="28"/>
        <v>20685</v>
      </c>
    </row>
    <row r="349" spans="1:23" s="25" customFormat="1" ht="30" customHeight="1">
      <c r="A349" s="433" t="s">
        <v>537</v>
      </c>
      <c r="B349" s="295" t="s">
        <v>1473</v>
      </c>
      <c r="C349" s="255" t="s">
        <v>1474</v>
      </c>
      <c r="D349" s="255" t="s">
        <v>1475</v>
      </c>
      <c r="E349" s="277">
        <v>65000</v>
      </c>
      <c r="F349" s="219">
        <f t="shared" si="26"/>
        <v>64250</v>
      </c>
      <c r="G349" s="365">
        <v>0.75</v>
      </c>
      <c r="H349" s="277">
        <v>37997.120000000003</v>
      </c>
      <c r="I349" s="277">
        <v>6705.38</v>
      </c>
      <c r="J349" s="277">
        <v>3485</v>
      </c>
      <c r="K349" s="277">
        <v>0</v>
      </c>
      <c r="L349" s="277">
        <v>0</v>
      </c>
      <c r="M349" s="668">
        <v>16062.5</v>
      </c>
      <c r="N349" s="335">
        <v>43342</v>
      </c>
      <c r="O349" s="335">
        <v>43346</v>
      </c>
      <c r="P349" s="271">
        <v>43360</v>
      </c>
      <c r="Q349" s="271"/>
      <c r="R349" s="271">
        <v>43384</v>
      </c>
      <c r="S349" s="271" t="s">
        <v>1598</v>
      </c>
      <c r="T349" s="271"/>
      <c r="U349" s="271"/>
      <c r="V349" s="282"/>
      <c r="W349" s="739">
        <f t="shared" si="28"/>
        <v>64250</v>
      </c>
    </row>
    <row r="350" spans="1:23" s="25" customFormat="1" ht="30" customHeight="1">
      <c r="A350" s="433" t="s">
        <v>537</v>
      </c>
      <c r="B350" s="295" t="s">
        <v>1476</v>
      </c>
      <c r="C350" s="255" t="s">
        <v>1477</v>
      </c>
      <c r="D350" s="255" t="s">
        <v>1478</v>
      </c>
      <c r="E350" s="488">
        <v>38400</v>
      </c>
      <c r="F350" s="219">
        <f t="shared" si="26"/>
        <v>35000</v>
      </c>
      <c r="G350" s="365">
        <v>0.75</v>
      </c>
      <c r="H350" s="277">
        <v>22312.5</v>
      </c>
      <c r="I350" s="277">
        <v>3937.5</v>
      </c>
      <c r="J350" s="277">
        <v>0</v>
      </c>
      <c r="K350" s="277">
        <v>0</v>
      </c>
      <c r="L350" s="277">
        <v>0</v>
      </c>
      <c r="M350" s="668">
        <v>8750</v>
      </c>
      <c r="N350" s="335">
        <v>43342</v>
      </c>
      <c r="O350" s="335">
        <v>43346</v>
      </c>
      <c r="P350" s="271">
        <v>43360</v>
      </c>
      <c r="Q350" s="271"/>
      <c r="R350" s="271">
        <v>43384</v>
      </c>
      <c r="S350" s="271" t="s">
        <v>1599</v>
      </c>
      <c r="T350" s="271"/>
      <c r="U350" s="271"/>
      <c r="V350" s="282"/>
      <c r="W350" s="739">
        <f t="shared" si="28"/>
        <v>35000</v>
      </c>
    </row>
    <row r="351" spans="1:23" s="25" customFormat="1" ht="30" customHeight="1">
      <c r="A351" s="433" t="s">
        <v>537</v>
      </c>
      <c r="B351" s="211" t="s">
        <v>1494</v>
      </c>
      <c r="C351" s="212" t="s">
        <v>1495</v>
      </c>
      <c r="D351" s="212" t="s">
        <v>1496</v>
      </c>
      <c r="E351" s="591">
        <v>138874.37</v>
      </c>
      <c r="F351" s="219">
        <f t="shared" si="26"/>
        <v>133885.34</v>
      </c>
      <c r="G351" s="660">
        <f t="shared" ref="G351:G357" si="30">(H351+I351+J351+K351+L351)/F351</f>
        <v>0.8492274807682455</v>
      </c>
      <c r="H351" s="149">
        <v>91511.66</v>
      </c>
      <c r="I351" s="149">
        <v>0</v>
      </c>
      <c r="J351" s="149">
        <v>22187.45</v>
      </c>
      <c r="K351" s="149">
        <v>0</v>
      </c>
      <c r="L351" s="149">
        <v>0</v>
      </c>
      <c r="M351" s="666">
        <v>20186.23</v>
      </c>
      <c r="N351" s="481">
        <v>43137</v>
      </c>
      <c r="O351" s="481">
        <v>43346</v>
      </c>
      <c r="P351" s="228">
        <v>43377</v>
      </c>
      <c r="Q351" s="228"/>
      <c r="R351" s="228">
        <v>43417</v>
      </c>
      <c r="S351" s="228" t="s">
        <v>1672</v>
      </c>
      <c r="T351" s="228"/>
      <c r="U351" s="228" t="s">
        <v>1810</v>
      </c>
      <c r="V351" s="151"/>
      <c r="W351" s="739">
        <f t="shared" si="28"/>
        <v>133885.34</v>
      </c>
    </row>
    <row r="352" spans="1:23" s="25" customFormat="1" ht="30" customHeight="1">
      <c r="A352" s="672" t="s">
        <v>537</v>
      </c>
      <c r="B352" s="413" t="s">
        <v>233</v>
      </c>
      <c r="C352" s="414" t="s">
        <v>1497</v>
      </c>
      <c r="D352" s="414" t="s">
        <v>235</v>
      </c>
      <c r="E352" s="591">
        <v>99528.05</v>
      </c>
      <c r="F352" s="219">
        <f t="shared" si="26"/>
        <v>67637.25</v>
      </c>
      <c r="G352" s="660">
        <f t="shared" si="30"/>
        <v>0.50000007392376244</v>
      </c>
      <c r="H352" s="149">
        <v>28745.83</v>
      </c>
      <c r="I352" s="149">
        <v>0</v>
      </c>
      <c r="J352" s="149">
        <v>5072.8</v>
      </c>
      <c r="K352" s="149">
        <v>0</v>
      </c>
      <c r="L352" s="149">
        <v>0</v>
      </c>
      <c r="M352" s="666">
        <v>33818.620000000003</v>
      </c>
      <c r="N352" s="481"/>
      <c r="O352" s="481">
        <v>43346</v>
      </c>
      <c r="P352" s="228">
        <v>43377</v>
      </c>
      <c r="Q352" s="228"/>
      <c r="R352" s="228">
        <v>43417</v>
      </c>
      <c r="S352" s="228" t="s">
        <v>1673</v>
      </c>
      <c r="T352" s="228"/>
      <c r="U352" s="228" t="s">
        <v>1636</v>
      </c>
      <c r="V352" s="151"/>
      <c r="W352" s="739">
        <f t="shared" si="28"/>
        <v>67637.25</v>
      </c>
    </row>
    <row r="353" spans="1:23" s="25" customFormat="1" ht="30" customHeight="1">
      <c r="A353" s="433" t="s">
        <v>537</v>
      </c>
      <c r="B353" s="211" t="s">
        <v>1021</v>
      </c>
      <c r="C353" s="212" t="s">
        <v>1498</v>
      </c>
      <c r="D353" s="212" t="s">
        <v>79</v>
      </c>
      <c r="E353" s="591">
        <v>56736</v>
      </c>
      <c r="F353" s="219">
        <f t="shared" si="26"/>
        <v>33236</v>
      </c>
      <c r="G353" s="660">
        <f t="shared" si="30"/>
        <v>0.67136237814418109</v>
      </c>
      <c r="H353" s="149">
        <v>18966.39</v>
      </c>
      <c r="I353" s="149">
        <v>0</v>
      </c>
      <c r="J353" s="149">
        <v>3347.01</v>
      </c>
      <c r="K353" s="149">
        <v>0</v>
      </c>
      <c r="L353" s="149">
        <v>0</v>
      </c>
      <c r="M353" s="666">
        <v>10922.6</v>
      </c>
      <c r="N353" s="481"/>
      <c r="O353" s="481">
        <v>43346</v>
      </c>
      <c r="P353" s="228">
        <v>43377</v>
      </c>
      <c r="Q353" s="228"/>
      <c r="R353" s="228">
        <v>43417</v>
      </c>
      <c r="S353" s="228" t="s">
        <v>1674</v>
      </c>
      <c r="T353" s="228"/>
      <c r="U353" s="228" t="s">
        <v>1797</v>
      </c>
      <c r="V353" s="151"/>
      <c r="W353" s="739">
        <f t="shared" si="28"/>
        <v>33236</v>
      </c>
    </row>
    <row r="354" spans="1:23" s="25" customFormat="1" ht="30" customHeight="1">
      <c r="A354" s="433" t="s">
        <v>537</v>
      </c>
      <c r="B354" s="211" t="s">
        <v>1570</v>
      </c>
      <c r="C354" s="212" t="s">
        <v>1571</v>
      </c>
      <c r="D354" s="151" t="s">
        <v>155</v>
      </c>
      <c r="E354" s="591">
        <v>18625.45</v>
      </c>
      <c r="F354" s="219">
        <f t="shared" si="26"/>
        <v>3725.0899999999997</v>
      </c>
      <c r="G354" s="660">
        <f t="shared" si="30"/>
        <v>0.75000067112472446</v>
      </c>
      <c r="H354" s="149">
        <v>2374.7399999999998</v>
      </c>
      <c r="I354" s="149">
        <v>0</v>
      </c>
      <c r="J354" s="149">
        <v>419.08</v>
      </c>
      <c r="K354" s="149">
        <v>0</v>
      </c>
      <c r="L354" s="149">
        <v>0</v>
      </c>
      <c r="M354" s="666">
        <v>931.27</v>
      </c>
      <c r="N354" s="335">
        <v>43374</v>
      </c>
      <c r="O354" s="335">
        <v>43378</v>
      </c>
      <c r="P354" s="228">
        <v>43391</v>
      </c>
      <c r="Q354" s="228"/>
      <c r="R354" s="228">
        <v>43411</v>
      </c>
      <c r="S354" s="228" t="s">
        <v>1688</v>
      </c>
      <c r="T354" s="228"/>
      <c r="U354" s="228"/>
      <c r="V354" s="151"/>
      <c r="W354" s="739">
        <f t="shared" si="28"/>
        <v>3725.0899999999997</v>
      </c>
    </row>
    <row r="355" spans="1:23" s="25" customFormat="1" ht="30" customHeight="1">
      <c r="A355" s="433" t="s">
        <v>537</v>
      </c>
      <c r="B355" s="211" t="s">
        <v>1596</v>
      </c>
      <c r="C355" s="212" t="s">
        <v>1571</v>
      </c>
      <c r="D355" s="151" t="s">
        <v>944</v>
      </c>
      <c r="E355" s="591">
        <v>18625.45</v>
      </c>
      <c r="F355" s="219">
        <f t="shared" si="26"/>
        <v>3725.0899999999997</v>
      </c>
      <c r="G355" s="660">
        <f t="shared" si="30"/>
        <v>0.75000067112472446</v>
      </c>
      <c r="H355" s="149">
        <v>2374.7399999999998</v>
      </c>
      <c r="I355" s="149">
        <v>0</v>
      </c>
      <c r="J355" s="149">
        <v>419.08</v>
      </c>
      <c r="K355" s="149">
        <v>0</v>
      </c>
      <c r="L355" s="149">
        <v>0</v>
      </c>
      <c r="M355" s="666">
        <v>931.27</v>
      </c>
      <c r="N355" s="335">
        <v>43374</v>
      </c>
      <c r="O355" s="335">
        <v>43378</v>
      </c>
      <c r="P355" s="228">
        <v>43391</v>
      </c>
      <c r="Q355" s="228"/>
      <c r="R355" s="228">
        <v>43411</v>
      </c>
      <c r="S355" s="228" t="s">
        <v>1689</v>
      </c>
      <c r="T355" s="228"/>
      <c r="U355" s="228"/>
      <c r="V355" s="151"/>
      <c r="W355" s="739">
        <f t="shared" si="28"/>
        <v>3725.0899999999997</v>
      </c>
    </row>
    <row r="356" spans="1:23" s="25" customFormat="1" ht="30" customHeight="1">
      <c r="A356" s="433" t="s">
        <v>537</v>
      </c>
      <c r="B356" s="667" t="s">
        <v>1299</v>
      </c>
      <c r="C356" s="212" t="s">
        <v>1572</v>
      </c>
      <c r="D356" s="151" t="s">
        <v>964</v>
      </c>
      <c r="E356" s="591">
        <v>102792.37</v>
      </c>
      <c r="F356" s="219">
        <f t="shared" si="26"/>
        <v>101407.9</v>
      </c>
      <c r="G356" s="660">
        <f t="shared" si="30"/>
        <v>0.56102167582604512</v>
      </c>
      <c r="H356" s="149">
        <v>46603.1</v>
      </c>
      <c r="I356" s="149">
        <v>8224.08</v>
      </c>
      <c r="J356" s="149">
        <v>2064.85</v>
      </c>
      <c r="K356" s="149">
        <v>0</v>
      </c>
      <c r="L356" s="149">
        <v>0</v>
      </c>
      <c r="M356" s="666">
        <v>44515.87</v>
      </c>
      <c r="N356" s="335">
        <v>43342</v>
      </c>
      <c r="O356" s="335">
        <v>43346</v>
      </c>
      <c r="P356" s="228">
        <v>43391</v>
      </c>
      <c r="Q356" s="228"/>
      <c r="R356" s="228">
        <v>43411</v>
      </c>
      <c r="S356" s="228" t="s">
        <v>1690</v>
      </c>
      <c r="T356" s="228"/>
      <c r="U356" s="228" t="s">
        <v>1635</v>
      </c>
      <c r="V356" s="151"/>
      <c r="W356" s="739">
        <f t="shared" si="28"/>
        <v>101407.9</v>
      </c>
    </row>
    <row r="357" spans="1:23" s="25" customFormat="1" ht="30" customHeight="1">
      <c r="A357" s="433" t="s">
        <v>537</v>
      </c>
      <c r="B357" s="249" t="s">
        <v>1512</v>
      </c>
      <c r="C357" s="151" t="s">
        <v>1513</v>
      </c>
      <c r="D357" s="249" t="s">
        <v>169</v>
      </c>
      <c r="E357" s="639">
        <v>211616.04</v>
      </c>
      <c r="F357" s="219">
        <f t="shared" si="26"/>
        <v>157632.82</v>
      </c>
      <c r="G357" s="660">
        <f t="shared" si="30"/>
        <v>0.75000003171928276</v>
      </c>
      <c r="H357" s="149">
        <v>100490.92</v>
      </c>
      <c r="I357" s="149">
        <v>0</v>
      </c>
      <c r="J357" s="149">
        <v>17733.7</v>
      </c>
      <c r="K357" s="149">
        <v>0</v>
      </c>
      <c r="L357" s="149">
        <v>0</v>
      </c>
      <c r="M357" s="666">
        <v>39408.199999999997</v>
      </c>
      <c r="N357" s="481">
        <v>43374</v>
      </c>
      <c r="O357" s="481">
        <v>43378</v>
      </c>
      <c r="P357" s="228">
        <v>43384</v>
      </c>
      <c r="Q357" s="228">
        <v>43404</v>
      </c>
      <c r="R357" s="228">
        <v>43420</v>
      </c>
      <c r="S357" s="588" t="s">
        <v>1798</v>
      </c>
      <c r="T357" s="228"/>
      <c r="U357" s="228"/>
      <c r="V357" s="151"/>
      <c r="W357" s="739">
        <f t="shared" si="28"/>
        <v>157632.82</v>
      </c>
    </row>
    <row r="358" spans="1:23" s="25" customFormat="1" ht="30" customHeight="1">
      <c r="A358" s="433" t="s">
        <v>537</v>
      </c>
      <c r="B358" s="211" t="s">
        <v>1514</v>
      </c>
      <c r="C358" s="212" t="s">
        <v>1515</v>
      </c>
      <c r="D358" s="151" t="s">
        <v>1282</v>
      </c>
      <c r="E358" s="591">
        <v>166532.1</v>
      </c>
      <c r="F358" s="219">
        <f t="shared" si="26"/>
        <v>70449.799999999988</v>
      </c>
      <c r="G358" s="660">
        <f t="shared" ref="G358:G371" si="31">(H358+I358+J358+K358+L358)/F358</f>
        <v>0.6415731485398114</v>
      </c>
      <c r="H358" s="149">
        <v>38418.89</v>
      </c>
      <c r="I358" s="149">
        <v>0</v>
      </c>
      <c r="J358" s="149">
        <v>6779.81</v>
      </c>
      <c r="K358" s="149">
        <v>0</v>
      </c>
      <c r="L358" s="149">
        <v>0</v>
      </c>
      <c r="M358" s="666">
        <v>25251.1</v>
      </c>
      <c r="N358" s="481">
        <v>43374</v>
      </c>
      <c r="O358" s="481">
        <v>43378</v>
      </c>
      <c r="P358" s="228">
        <v>43384</v>
      </c>
      <c r="Q358" s="228">
        <v>43404</v>
      </c>
      <c r="R358" s="228">
        <v>43420</v>
      </c>
      <c r="S358" s="588" t="s">
        <v>1798</v>
      </c>
      <c r="T358" s="228"/>
      <c r="U358" s="228"/>
      <c r="V358" s="151"/>
      <c r="W358" s="739">
        <f t="shared" si="28"/>
        <v>70449.799999999988</v>
      </c>
    </row>
    <row r="359" spans="1:23" s="25" customFormat="1" ht="30" customHeight="1">
      <c r="A359" s="433" t="s">
        <v>537</v>
      </c>
      <c r="B359" s="211" t="s">
        <v>1516</v>
      </c>
      <c r="C359" s="212" t="s">
        <v>1517</v>
      </c>
      <c r="D359" s="151" t="s">
        <v>1518</v>
      </c>
      <c r="E359" s="591">
        <v>153855.82</v>
      </c>
      <c r="F359" s="219">
        <f t="shared" si="26"/>
        <v>137388.76999999999</v>
      </c>
      <c r="G359" s="660">
        <f>(H359+I359+K359+L359)/F359</f>
        <v>0.69324792703217308</v>
      </c>
      <c r="H359" s="149">
        <v>95244.479999999996</v>
      </c>
      <c r="I359" s="149">
        <v>0</v>
      </c>
      <c r="J359" s="149">
        <v>21535.97</v>
      </c>
      <c r="K359" s="149">
        <v>0</v>
      </c>
      <c r="L359" s="149">
        <v>0</v>
      </c>
      <c r="M359" s="666">
        <v>20608.32</v>
      </c>
      <c r="N359" s="481">
        <v>43374</v>
      </c>
      <c r="O359" s="481">
        <v>43378</v>
      </c>
      <c r="P359" s="228">
        <v>43384</v>
      </c>
      <c r="Q359" s="228">
        <v>43404</v>
      </c>
      <c r="R359" s="228">
        <v>43420</v>
      </c>
      <c r="S359" s="588" t="s">
        <v>1798</v>
      </c>
      <c r="T359" s="228"/>
      <c r="U359" s="228"/>
      <c r="V359" s="151"/>
      <c r="W359" s="739">
        <f t="shared" si="28"/>
        <v>137388.76999999999</v>
      </c>
    </row>
    <row r="360" spans="1:23" s="25" customFormat="1" ht="30" customHeight="1">
      <c r="A360" s="433" t="s">
        <v>537</v>
      </c>
      <c r="B360" s="211" t="s">
        <v>1519</v>
      </c>
      <c r="C360" s="212" t="s">
        <v>1520</v>
      </c>
      <c r="D360" s="151" t="s">
        <v>1521</v>
      </c>
      <c r="E360" s="591">
        <v>214224</v>
      </c>
      <c r="F360" s="219">
        <f t="shared" si="26"/>
        <v>193071</v>
      </c>
      <c r="G360" s="660">
        <f>(H360+I360+J360+K360+L360)/F360</f>
        <v>0.69039964572618362</v>
      </c>
      <c r="H360" s="149">
        <v>107666.22</v>
      </c>
      <c r="I360" s="149">
        <v>0</v>
      </c>
      <c r="J360" s="149">
        <v>25629.93</v>
      </c>
      <c r="K360" s="149">
        <v>0</v>
      </c>
      <c r="L360" s="149">
        <v>0</v>
      </c>
      <c r="M360" s="666">
        <v>59774.85</v>
      </c>
      <c r="N360" s="481">
        <v>43374</v>
      </c>
      <c r="O360" s="481">
        <v>43378</v>
      </c>
      <c r="P360" s="228">
        <v>43384</v>
      </c>
      <c r="Q360" s="228">
        <v>43404</v>
      </c>
      <c r="R360" s="228">
        <v>43420</v>
      </c>
      <c r="S360" s="588" t="s">
        <v>1798</v>
      </c>
      <c r="T360" s="228"/>
      <c r="U360" s="228"/>
      <c r="V360" s="151"/>
      <c r="W360" s="739">
        <f t="shared" si="28"/>
        <v>193071</v>
      </c>
    </row>
    <row r="361" spans="1:23" s="25" customFormat="1" ht="30" customHeight="1">
      <c r="A361" s="433" t="s">
        <v>537</v>
      </c>
      <c r="B361" s="211" t="s">
        <v>1522</v>
      </c>
      <c r="C361" s="212" t="s">
        <v>1523</v>
      </c>
      <c r="D361" s="151" t="s">
        <v>1422</v>
      </c>
      <c r="E361" s="591">
        <v>738037.3</v>
      </c>
      <c r="F361" s="219">
        <f>SUM(H361:M361)</f>
        <v>569345.25</v>
      </c>
      <c r="G361" s="660">
        <f t="shared" si="31"/>
        <v>0.71571008979173889</v>
      </c>
      <c r="H361" s="149">
        <v>331378.56</v>
      </c>
      <c r="I361" s="149">
        <v>58478.58</v>
      </c>
      <c r="J361" s="149">
        <v>17629</v>
      </c>
      <c r="K361" s="149">
        <v>0</v>
      </c>
      <c r="L361" s="149">
        <v>0</v>
      </c>
      <c r="M361" s="666">
        <v>161859.10999999999</v>
      </c>
      <c r="N361" s="481">
        <v>43374</v>
      </c>
      <c r="O361" s="481">
        <v>43378</v>
      </c>
      <c r="P361" s="228">
        <v>43384</v>
      </c>
      <c r="Q361" s="228">
        <v>43404</v>
      </c>
      <c r="R361" s="228">
        <v>43420</v>
      </c>
      <c r="S361" s="588" t="s">
        <v>1798</v>
      </c>
      <c r="T361" s="228"/>
      <c r="U361" s="228"/>
      <c r="V361" s="151"/>
      <c r="W361" s="739">
        <f t="shared" si="28"/>
        <v>569345.25</v>
      </c>
    </row>
    <row r="362" spans="1:23" s="25" customFormat="1" ht="30" customHeight="1">
      <c r="A362" s="433" t="s">
        <v>537</v>
      </c>
      <c r="B362" s="211" t="s">
        <v>1524</v>
      </c>
      <c r="C362" s="212" t="s">
        <v>1525</v>
      </c>
      <c r="D362" s="151" t="s">
        <v>297</v>
      </c>
      <c r="E362" s="591">
        <v>1751497</v>
      </c>
      <c r="F362" s="219">
        <f>SUM(H362:M362)</f>
        <v>1749531.6</v>
      </c>
      <c r="G362" s="660">
        <f t="shared" si="31"/>
        <v>0.74999999999999989</v>
      </c>
      <c r="H362" s="149">
        <v>1115326.3899999999</v>
      </c>
      <c r="I362" s="149">
        <v>196822.31</v>
      </c>
      <c r="J362" s="149">
        <v>0</v>
      </c>
      <c r="K362" s="149">
        <v>0</v>
      </c>
      <c r="L362" s="149">
        <v>0</v>
      </c>
      <c r="M362" s="666">
        <v>437382.9</v>
      </c>
      <c r="N362" s="481">
        <v>43374</v>
      </c>
      <c r="O362" s="481">
        <v>43378</v>
      </c>
      <c r="P362" s="228">
        <v>43384</v>
      </c>
      <c r="Q362" s="228">
        <v>43404</v>
      </c>
      <c r="R362" s="228">
        <v>43420</v>
      </c>
      <c r="S362" s="588" t="s">
        <v>1798</v>
      </c>
      <c r="T362" s="228"/>
      <c r="U362" s="228"/>
      <c r="V362" s="151"/>
      <c r="W362" s="739">
        <f t="shared" si="28"/>
        <v>1749531.6</v>
      </c>
    </row>
    <row r="363" spans="1:23" s="25" customFormat="1" ht="30" customHeight="1">
      <c r="A363" s="433" t="s">
        <v>537</v>
      </c>
      <c r="B363" s="211" t="s">
        <v>1526</v>
      </c>
      <c r="C363" s="212" t="s">
        <v>1527</v>
      </c>
      <c r="D363" s="151" t="s">
        <v>964</v>
      </c>
      <c r="E363" s="591">
        <v>164148.1</v>
      </c>
      <c r="F363" s="219">
        <f>SUM(H363:M363)</f>
        <v>164148.1</v>
      </c>
      <c r="G363" s="660">
        <f>(H363+I363+J363+K363+L363)/F363</f>
        <v>0.75000003046029773</v>
      </c>
      <c r="H363" s="149">
        <v>94800.49</v>
      </c>
      <c r="I363" s="149">
        <v>0</v>
      </c>
      <c r="J363" s="149">
        <v>28310.59</v>
      </c>
      <c r="K363" s="149">
        <v>0</v>
      </c>
      <c r="L363" s="149">
        <v>0</v>
      </c>
      <c r="M363" s="666">
        <v>41037.019999999997</v>
      </c>
      <c r="N363" s="481"/>
      <c r="O363" s="481">
        <v>43378</v>
      </c>
      <c r="P363" s="228">
        <v>43384</v>
      </c>
      <c r="Q363" s="228">
        <v>43404</v>
      </c>
      <c r="R363" s="228">
        <v>43420</v>
      </c>
      <c r="S363" s="588" t="s">
        <v>1798</v>
      </c>
      <c r="T363" s="228"/>
      <c r="U363" s="228" t="s">
        <v>1799</v>
      </c>
      <c r="V363" s="151"/>
      <c r="W363" s="739">
        <f t="shared" si="28"/>
        <v>164148.1</v>
      </c>
    </row>
    <row r="364" spans="1:23" s="25" customFormat="1" ht="30" customHeight="1">
      <c r="A364" s="433" t="s">
        <v>537</v>
      </c>
      <c r="B364" s="211" t="s">
        <v>1292</v>
      </c>
      <c r="C364" s="212" t="s">
        <v>1528</v>
      </c>
      <c r="D364" s="151" t="s">
        <v>1529</v>
      </c>
      <c r="E364" s="591">
        <v>211111.34</v>
      </c>
      <c r="F364" s="219">
        <f>SUM(H364:M364)</f>
        <v>104651.29999999999</v>
      </c>
      <c r="G364" s="660">
        <f t="shared" si="31"/>
        <v>0.75000004777771523</v>
      </c>
      <c r="H364" s="149">
        <v>66715.199999999997</v>
      </c>
      <c r="I364" s="149">
        <v>11773.28</v>
      </c>
      <c r="J364" s="149">
        <v>0</v>
      </c>
      <c r="K364" s="149">
        <v>0</v>
      </c>
      <c r="L364" s="149">
        <v>0</v>
      </c>
      <c r="M364" s="666">
        <v>26162.82</v>
      </c>
      <c r="N364" s="481">
        <v>43284</v>
      </c>
      <c r="O364" s="481">
        <v>43378</v>
      </c>
      <c r="P364" s="228">
        <v>43384</v>
      </c>
      <c r="Q364" s="228">
        <v>43404</v>
      </c>
      <c r="R364" s="228">
        <v>43420</v>
      </c>
      <c r="S364" s="588" t="s">
        <v>1798</v>
      </c>
      <c r="T364" s="228"/>
      <c r="U364" s="228" t="s">
        <v>1796</v>
      </c>
      <c r="V364" s="151"/>
      <c r="W364" s="739">
        <f t="shared" si="28"/>
        <v>104651.29999999999</v>
      </c>
    </row>
    <row r="365" spans="1:23" s="25" customFormat="1" ht="30" customHeight="1">
      <c r="A365" s="433" t="s">
        <v>537</v>
      </c>
      <c r="B365" s="628" t="s">
        <v>1737</v>
      </c>
      <c r="C365" s="629" t="s">
        <v>1742</v>
      </c>
      <c r="D365" s="629" t="s">
        <v>1747</v>
      </c>
      <c r="E365" s="661">
        <v>137950</v>
      </c>
      <c r="F365" s="598">
        <f t="shared" ref="F365:F375" si="32">H365+I365+J365+K365+L365+M365</f>
        <v>128290</v>
      </c>
      <c r="G365" s="662">
        <f>(H365+I365+J365+K365+L365)/F365</f>
        <v>0.82897731701613531</v>
      </c>
      <c r="H365" s="583">
        <v>90397.07</v>
      </c>
      <c r="I365" s="632">
        <v>0</v>
      </c>
      <c r="J365" s="583">
        <v>15952.43</v>
      </c>
      <c r="K365" s="610">
        <v>0</v>
      </c>
      <c r="L365" s="610">
        <v>0</v>
      </c>
      <c r="M365" s="583">
        <v>21940.5</v>
      </c>
      <c r="N365" s="590">
        <v>43402</v>
      </c>
      <c r="O365" s="590">
        <v>43417</v>
      </c>
      <c r="P365" s="588">
        <v>43426</v>
      </c>
      <c r="Q365" s="228"/>
      <c r="R365" s="588" t="s">
        <v>1718</v>
      </c>
      <c r="S365" s="588" t="s">
        <v>1798</v>
      </c>
      <c r="T365" s="228"/>
      <c r="U365" s="228"/>
      <c r="V365" s="151"/>
      <c r="W365" s="739">
        <f t="shared" si="28"/>
        <v>128290</v>
      </c>
    </row>
    <row r="366" spans="1:23" s="25" customFormat="1" ht="30" customHeight="1">
      <c r="A366" s="433" t="s">
        <v>537</v>
      </c>
      <c r="B366" s="628" t="s">
        <v>1738</v>
      </c>
      <c r="C366" s="629" t="s">
        <v>1743</v>
      </c>
      <c r="D366" s="629" t="s">
        <v>1748</v>
      </c>
      <c r="E366" s="661">
        <v>40452.35</v>
      </c>
      <c r="F366" s="598">
        <f t="shared" si="32"/>
        <v>11174.99</v>
      </c>
      <c r="G366" s="662">
        <f t="shared" si="31"/>
        <v>0.58333564504308277</v>
      </c>
      <c r="H366" s="583">
        <v>5540.95</v>
      </c>
      <c r="I366" s="632">
        <v>977.82</v>
      </c>
      <c r="J366" s="583">
        <v>0</v>
      </c>
      <c r="K366" s="610">
        <v>0</v>
      </c>
      <c r="L366" s="610">
        <v>0</v>
      </c>
      <c r="M366" s="583">
        <v>4656.22</v>
      </c>
      <c r="N366" s="590">
        <v>43402</v>
      </c>
      <c r="O366" s="590">
        <v>43417</v>
      </c>
      <c r="P366" s="588">
        <v>43426</v>
      </c>
      <c r="Q366" s="228"/>
      <c r="R366" s="588" t="s">
        <v>1718</v>
      </c>
      <c r="S366" s="588" t="s">
        <v>1798</v>
      </c>
      <c r="T366" s="228"/>
      <c r="U366" s="228"/>
      <c r="V366" s="151"/>
      <c r="W366" s="739">
        <f t="shared" si="28"/>
        <v>11174.99</v>
      </c>
    </row>
    <row r="367" spans="1:23" s="25" customFormat="1" ht="30" customHeight="1">
      <c r="A367" s="433" t="s">
        <v>537</v>
      </c>
      <c r="B367" s="628" t="s">
        <v>1739</v>
      </c>
      <c r="C367" s="629" t="s">
        <v>1744</v>
      </c>
      <c r="D367" s="628" t="s">
        <v>1749</v>
      </c>
      <c r="E367" s="661">
        <v>142342.78</v>
      </c>
      <c r="F367" s="598">
        <f t="shared" si="32"/>
        <v>126795.61</v>
      </c>
      <c r="G367" s="662">
        <f t="shared" si="31"/>
        <v>0.83561599648442086</v>
      </c>
      <c r="H367" s="583">
        <v>90059.57</v>
      </c>
      <c r="I367" s="632">
        <v>15892.87</v>
      </c>
      <c r="J367" s="583">
        <v>0</v>
      </c>
      <c r="K367" s="610">
        <v>0</v>
      </c>
      <c r="L367" s="610">
        <v>0</v>
      </c>
      <c r="M367" s="583">
        <v>20843.169999999998</v>
      </c>
      <c r="N367" s="590">
        <v>43402</v>
      </c>
      <c r="O367" s="590">
        <v>43417</v>
      </c>
      <c r="P367" s="588">
        <v>43426</v>
      </c>
      <c r="Q367" s="228"/>
      <c r="R367" s="588" t="s">
        <v>1718</v>
      </c>
      <c r="S367" s="588" t="s">
        <v>1798</v>
      </c>
      <c r="T367" s="228"/>
      <c r="U367" s="228"/>
      <c r="V367" s="151"/>
      <c r="W367" s="739">
        <f t="shared" si="28"/>
        <v>126795.61</v>
      </c>
    </row>
    <row r="368" spans="1:23" s="25" customFormat="1" ht="30" customHeight="1">
      <c r="A368" s="433" t="s">
        <v>537</v>
      </c>
      <c r="B368" s="628" t="s">
        <v>1740</v>
      </c>
      <c r="C368" s="629" t="s">
        <v>1745</v>
      </c>
      <c r="D368" s="629" t="s">
        <v>1750</v>
      </c>
      <c r="E368" s="661">
        <v>45923.28</v>
      </c>
      <c r="F368" s="598">
        <f t="shared" si="32"/>
        <v>39373.39</v>
      </c>
      <c r="G368" s="662">
        <f t="shared" si="31"/>
        <v>0.74299418973067854</v>
      </c>
      <c r="H368" s="583">
        <v>24866.07</v>
      </c>
      <c r="I368" s="632">
        <v>0</v>
      </c>
      <c r="J368" s="583">
        <v>4388.13</v>
      </c>
      <c r="K368" s="610">
        <v>0</v>
      </c>
      <c r="L368" s="610">
        <v>0</v>
      </c>
      <c r="M368" s="583">
        <v>10119.19</v>
      </c>
      <c r="N368" s="590">
        <v>43402</v>
      </c>
      <c r="O368" s="590">
        <v>43417</v>
      </c>
      <c r="P368" s="588">
        <v>43426</v>
      </c>
      <c r="Q368" s="228"/>
      <c r="R368" s="588" t="s">
        <v>1718</v>
      </c>
      <c r="S368" s="588" t="s">
        <v>1798</v>
      </c>
      <c r="T368" s="228"/>
      <c r="U368" s="228"/>
      <c r="V368" s="151"/>
      <c r="W368" s="739">
        <f t="shared" si="28"/>
        <v>39373.39</v>
      </c>
    </row>
    <row r="369" spans="1:16383" s="25" customFormat="1" ht="30" customHeight="1">
      <c r="A369" s="433" t="s">
        <v>537</v>
      </c>
      <c r="B369" s="628" t="s">
        <v>1741</v>
      </c>
      <c r="C369" s="629" t="s">
        <v>1746</v>
      </c>
      <c r="D369" s="629" t="s">
        <v>1751</v>
      </c>
      <c r="E369" s="661">
        <v>8274.98</v>
      </c>
      <c r="F369" s="598">
        <f t="shared" si="32"/>
        <v>8274.98</v>
      </c>
      <c r="G369" s="662">
        <f t="shared" si="31"/>
        <v>0.75000060423106762</v>
      </c>
      <c r="H369" s="583">
        <v>5275.3</v>
      </c>
      <c r="I369" s="632">
        <v>0</v>
      </c>
      <c r="J369" s="583">
        <v>930.94</v>
      </c>
      <c r="K369" s="610">
        <v>0</v>
      </c>
      <c r="L369" s="610">
        <v>0</v>
      </c>
      <c r="M369" s="583">
        <v>2068.7399999999998</v>
      </c>
      <c r="N369" s="590">
        <v>43402</v>
      </c>
      <c r="O369" s="590">
        <v>43417</v>
      </c>
      <c r="P369" s="588">
        <v>43426</v>
      </c>
      <c r="Q369" s="228"/>
      <c r="R369" s="588" t="s">
        <v>1718</v>
      </c>
      <c r="S369" s="588" t="s">
        <v>1798</v>
      </c>
      <c r="T369" s="228"/>
      <c r="U369" s="228"/>
      <c r="V369" s="151"/>
      <c r="W369" s="739">
        <f t="shared" si="28"/>
        <v>8274.98</v>
      </c>
    </row>
    <row r="370" spans="1:16383" s="25" customFormat="1" ht="30" customHeight="1">
      <c r="A370" s="433" t="s">
        <v>537</v>
      </c>
      <c r="B370" s="628" t="s">
        <v>1762</v>
      </c>
      <c r="C370" s="629" t="s">
        <v>1768</v>
      </c>
      <c r="D370" s="629" t="s">
        <v>1774</v>
      </c>
      <c r="E370" s="661">
        <v>254762.23999999999</v>
      </c>
      <c r="F370" s="598">
        <f t="shared" si="32"/>
        <v>239779.41999999998</v>
      </c>
      <c r="G370" s="662">
        <f t="shared" si="31"/>
        <v>0.84712445296598016</v>
      </c>
      <c r="H370" s="583">
        <v>170053.93</v>
      </c>
      <c r="I370" s="632">
        <v>30009.52</v>
      </c>
      <c r="J370" s="583">
        <v>3059.56</v>
      </c>
      <c r="K370" s="610">
        <v>0</v>
      </c>
      <c r="L370" s="610">
        <v>0</v>
      </c>
      <c r="M370" s="583">
        <v>36656.410000000003</v>
      </c>
      <c r="N370" s="663">
        <v>43402</v>
      </c>
      <c r="O370" s="663">
        <v>43417</v>
      </c>
      <c r="P370" s="588">
        <v>43426</v>
      </c>
      <c r="Q370" s="588">
        <v>43432</v>
      </c>
      <c r="R370" s="588" t="s">
        <v>1718</v>
      </c>
      <c r="S370" s="588" t="s">
        <v>1798</v>
      </c>
      <c r="T370" s="228"/>
      <c r="U370" s="228"/>
      <c r="V370" s="151"/>
      <c r="W370" s="739">
        <f t="shared" si="28"/>
        <v>239779.41999999998</v>
      </c>
    </row>
    <row r="371" spans="1:16383" s="25" customFormat="1" ht="30" customHeight="1">
      <c r="A371" s="433" t="s">
        <v>537</v>
      </c>
      <c r="B371" s="628" t="s">
        <v>1763</v>
      </c>
      <c r="C371" s="629" t="s">
        <v>1769</v>
      </c>
      <c r="D371" s="629" t="s">
        <v>1775</v>
      </c>
      <c r="E371" s="661">
        <v>448297.66</v>
      </c>
      <c r="F371" s="598">
        <f t="shared" si="32"/>
        <v>410000</v>
      </c>
      <c r="G371" s="662">
        <f t="shared" si="31"/>
        <v>0.75</v>
      </c>
      <c r="H371" s="583">
        <v>231752.5</v>
      </c>
      <c r="I371" s="632">
        <v>40897.5</v>
      </c>
      <c r="J371" s="583">
        <v>34850</v>
      </c>
      <c r="K371" s="610">
        <v>0</v>
      </c>
      <c r="L371" s="610">
        <v>0</v>
      </c>
      <c r="M371" s="583">
        <v>102500</v>
      </c>
      <c r="N371" s="663">
        <v>43402</v>
      </c>
      <c r="O371" s="663">
        <v>43417</v>
      </c>
      <c r="P371" s="588">
        <v>43426</v>
      </c>
      <c r="Q371" s="588">
        <v>43432</v>
      </c>
      <c r="R371" s="588" t="s">
        <v>1718</v>
      </c>
      <c r="S371" s="588" t="s">
        <v>1798</v>
      </c>
      <c r="T371" s="228"/>
      <c r="U371" s="228"/>
      <c r="V371" s="151"/>
      <c r="W371" s="739">
        <f t="shared" si="28"/>
        <v>410000</v>
      </c>
    </row>
    <row r="372" spans="1:16383" s="25" customFormat="1" ht="30" customHeight="1">
      <c r="A372" s="433" t="s">
        <v>537</v>
      </c>
      <c r="B372" s="633" t="s">
        <v>1764</v>
      </c>
      <c r="C372" s="664" t="s">
        <v>1770</v>
      </c>
      <c r="D372" s="664" t="s">
        <v>282</v>
      </c>
      <c r="E372" s="595">
        <v>176310</v>
      </c>
      <c r="F372" s="598">
        <f t="shared" si="32"/>
        <v>154245</v>
      </c>
      <c r="G372" s="662">
        <f>(H372+I372+J372+K372+L372)/F372</f>
        <v>0.75</v>
      </c>
      <c r="H372" s="583">
        <v>87399.76</v>
      </c>
      <c r="I372" s="632">
        <v>15423.49</v>
      </c>
      <c r="J372" s="583">
        <v>12860.5</v>
      </c>
      <c r="K372" s="610">
        <v>0</v>
      </c>
      <c r="L372" s="610">
        <v>0</v>
      </c>
      <c r="M372" s="583">
        <v>38561.25</v>
      </c>
      <c r="N372" s="663">
        <v>43402</v>
      </c>
      <c r="O372" s="663">
        <v>43417</v>
      </c>
      <c r="P372" s="588">
        <v>43426</v>
      </c>
      <c r="Q372" s="588">
        <v>43432</v>
      </c>
      <c r="R372" s="588" t="s">
        <v>1718</v>
      </c>
      <c r="S372" s="588" t="s">
        <v>1798</v>
      </c>
      <c r="T372" s="228"/>
      <c r="U372" s="228"/>
      <c r="V372" s="151"/>
      <c r="W372" s="739">
        <f t="shared" si="28"/>
        <v>154245</v>
      </c>
    </row>
    <row r="373" spans="1:16383" s="25" customFormat="1" ht="30" customHeight="1">
      <c r="A373" s="433" t="s">
        <v>537</v>
      </c>
      <c r="B373" s="665" t="s">
        <v>1765</v>
      </c>
      <c r="C373" s="664" t="s">
        <v>1771</v>
      </c>
      <c r="D373" s="664" t="s">
        <v>1080</v>
      </c>
      <c r="E373" s="595">
        <v>569966</v>
      </c>
      <c r="F373" s="598">
        <f t="shared" si="32"/>
        <v>302246.25</v>
      </c>
      <c r="G373" s="662">
        <f>(H373+I373+J373+K373+L373)/F373</f>
        <v>0.70810847115555609</v>
      </c>
      <c r="H373" s="583">
        <v>181919.66</v>
      </c>
      <c r="I373" s="632">
        <v>32103.47</v>
      </c>
      <c r="J373" s="583">
        <v>0</v>
      </c>
      <c r="K373" s="610">
        <v>0</v>
      </c>
      <c r="L373" s="610">
        <v>0</v>
      </c>
      <c r="M373" s="583">
        <v>88223.12</v>
      </c>
      <c r="N373" s="663">
        <v>43402</v>
      </c>
      <c r="O373" s="663">
        <v>43417</v>
      </c>
      <c r="P373" s="588">
        <v>43426</v>
      </c>
      <c r="Q373" s="588">
        <v>43432</v>
      </c>
      <c r="R373" s="588" t="s">
        <v>1718</v>
      </c>
      <c r="S373" s="588" t="s">
        <v>1798</v>
      </c>
      <c r="T373" s="228"/>
      <c r="U373" s="228"/>
      <c r="V373" s="151"/>
      <c r="W373" s="739">
        <f t="shared" si="28"/>
        <v>302246.25</v>
      </c>
    </row>
    <row r="374" spans="1:16383" s="25" customFormat="1" ht="30" customHeight="1">
      <c r="A374" s="433" t="s">
        <v>537</v>
      </c>
      <c r="B374" s="628" t="s">
        <v>1766</v>
      </c>
      <c r="C374" s="629" t="s">
        <v>1772</v>
      </c>
      <c r="D374" s="629" t="s">
        <v>1776</v>
      </c>
      <c r="E374" s="661">
        <v>369608.4</v>
      </c>
      <c r="F374" s="598">
        <f t="shared" si="32"/>
        <v>352908.4</v>
      </c>
      <c r="G374" s="662">
        <f>(H374+I374+J374+K374+L374)/F374</f>
        <v>0.67430950920975519</v>
      </c>
      <c r="H374" s="583">
        <v>202274.06</v>
      </c>
      <c r="I374" s="632">
        <v>35695.43</v>
      </c>
      <c r="J374" s="583">
        <v>0</v>
      </c>
      <c r="K374" s="610">
        <v>0</v>
      </c>
      <c r="L374" s="610">
        <v>0</v>
      </c>
      <c r="M374" s="583">
        <v>114938.91</v>
      </c>
      <c r="N374" s="663">
        <v>43402</v>
      </c>
      <c r="O374" s="663">
        <v>43417</v>
      </c>
      <c r="P374" s="588">
        <v>43426</v>
      </c>
      <c r="Q374" s="588">
        <v>43432</v>
      </c>
      <c r="R374" s="588" t="s">
        <v>1718</v>
      </c>
      <c r="S374" s="588" t="s">
        <v>1798</v>
      </c>
      <c r="T374" s="228"/>
      <c r="U374" s="228"/>
      <c r="V374" s="151"/>
      <c r="W374" s="739">
        <f t="shared" si="28"/>
        <v>352908.4</v>
      </c>
    </row>
    <row r="375" spans="1:16383" s="25" customFormat="1" ht="71.25" customHeight="1">
      <c r="A375" s="433" t="s">
        <v>537</v>
      </c>
      <c r="B375" s="581" t="s">
        <v>1767</v>
      </c>
      <c r="C375" s="629" t="s">
        <v>1773</v>
      </c>
      <c r="D375" s="696" t="s">
        <v>1048</v>
      </c>
      <c r="E375" s="661">
        <v>266963.90000000002</v>
      </c>
      <c r="F375" s="598">
        <f t="shared" si="32"/>
        <v>197589.59999999998</v>
      </c>
      <c r="G375" s="662">
        <f>(H375+I375+J375+K375+L375)/F375</f>
        <v>0.58885513205148454</v>
      </c>
      <c r="H375" s="583">
        <v>95864.4</v>
      </c>
      <c r="I375" s="632">
        <v>16917.25</v>
      </c>
      <c r="J375" s="583">
        <v>3570</v>
      </c>
      <c r="K375" s="610">
        <v>0</v>
      </c>
      <c r="L375" s="610">
        <v>0</v>
      </c>
      <c r="M375" s="583">
        <v>81237.95</v>
      </c>
      <c r="N375" s="663">
        <v>43402</v>
      </c>
      <c r="O375" s="663">
        <v>43417</v>
      </c>
      <c r="P375" s="588">
        <v>43426</v>
      </c>
      <c r="Q375" s="588">
        <v>43432</v>
      </c>
      <c r="R375" s="588" t="s">
        <v>1718</v>
      </c>
      <c r="S375" s="588" t="s">
        <v>1798</v>
      </c>
      <c r="T375" s="228"/>
      <c r="U375" s="228"/>
      <c r="V375" s="151"/>
      <c r="W375" s="739">
        <f t="shared" si="28"/>
        <v>197589.59999999998</v>
      </c>
    </row>
    <row r="376" spans="1:16383" s="13" customFormat="1" ht="32.25" customHeight="1">
      <c r="A376" s="979" t="s">
        <v>345</v>
      </c>
      <c r="B376" s="980"/>
      <c r="C376" s="980"/>
      <c r="D376" s="980"/>
      <c r="E376" s="508">
        <f>SUM(E18:E375)</f>
        <v>182346630.91000003</v>
      </c>
      <c r="F376" s="509">
        <f>SUM(F18:F375)</f>
        <v>48070307.280000031</v>
      </c>
      <c r="G376" s="510">
        <f>(H376+I376+J376+K376+L376)/F376</f>
        <v>0.70665637774300594</v>
      </c>
      <c r="H376" s="509">
        <f t="shared" ref="H376:M376" si="33">SUM(H18:H375)</f>
        <v>27714708.315728065</v>
      </c>
      <c r="I376" s="509">
        <f t="shared" si="33"/>
        <v>2733452.9000000004</v>
      </c>
      <c r="J376" s="509">
        <f t="shared" si="33"/>
        <v>2707972.2137499996</v>
      </c>
      <c r="K376" s="509">
        <f t="shared" si="33"/>
        <v>0</v>
      </c>
      <c r="L376" s="509">
        <f t="shared" si="33"/>
        <v>813055.7899999998</v>
      </c>
      <c r="M376" s="509">
        <f t="shared" si="33"/>
        <v>14100118.029999988</v>
      </c>
      <c r="N376" s="511"/>
      <c r="O376" s="512">
        <f>COUNTA(B18:B375)</f>
        <v>358</v>
      </c>
      <c r="P376" s="513"/>
      <c r="Q376" s="513"/>
      <c r="R376" s="513"/>
      <c r="S376" s="514"/>
      <c r="T376" s="513"/>
      <c r="U376" s="513"/>
      <c r="V376" s="311"/>
      <c r="W376" s="740">
        <f t="shared" si="28"/>
        <v>48069307.249478057</v>
      </c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  <c r="AMK376" s="1"/>
      <c r="AML376" s="1"/>
      <c r="AMM376" s="1"/>
      <c r="AMN376" s="1"/>
      <c r="AMO376" s="1"/>
      <c r="AMP376" s="1"/>
      <c r="AMQ376" s="1"/>
      <c r="AMR376" s="1"/>
      <c r="AMS376" s="1"/>
      <c r="AMT376" s="1"/>
      <c r="AMU376" s="1"/>
      <c r="AMV376" s="1"/>
      <c r="AMW376" s="1"/>
      <c r="AMX376" s="1"/>
      <c r="AMY376" s="1"/>
      <c r="AMZ376" s="1"/>
      <c r="ANA376" s="1"/>
      <c r="ANB376" s="1"/>
      <c r="ANC376" s="1"/>
      <c r="AND376" s="1"/>
      <c r="ANE376" s="1"/>
      <c r="ANF376" s="1"/>
      <c r="ANG376" s="1"/>
      <c r="ANH376" s="1"/>
      <c r="ANI376" s="1"/>
      <c r="ANJ376" s="1"/>
      <c r="ANK376" s="1"/>
      <c r="ANL376" s="1"/>
      <c r="ANM376" s="1"/>
      <c r="ANN376" s="1"/>
      <c r="ANO376" s="1"/>
      <c r="ANP376" s="1"/>
      <c r="ANQ376" s="1"/>
      <c r="ANR376" s="1"/>
      <c r="ANS376" s="1"/>
      <c r="ANT376" s="1"/>
      <c r="ANU376" s="1"/>
      <c r="ANV376" s="1"/>
      <c r="ANW376" s="1"/>
      <c r="ANX376" s="1"/>
      <c r="ANY376" s="1"/>
      <c r="ANZ376" s="1"/>
      <c r="AOA376" s="1"/>
      <c r="AOB376" s="1"/>
      <c r="AOC376" s="1"/>
      <c r="AOD376" s="1"/>
      <c r="AOE376" s="1"/>
      <c r="AOF376" s="1"/>
      <c r="AOG376" s="1"/>
      <c r="AOH376" s="1"/>
      <c r="AOI376" s="1"/>
      <c r="AOJ376" s="1"/>
      <c r="AOK376" s="1"/>
      <c r="AOL376" s="1"/>
      <c r="AOM376" s="1"/>
      <c r="AON376" s="1"/>
      <c r="AOO376" s="1"/>
      <c r="AOP376" s="1"/>
      <c r="AOQ376" s="1"/>
      <c r="AOR376" s="1"/>
      <c r="AOS376" s="1"/>
      <c r="AOT376" s="1"/>
      <c r="AOU376" s="1"/>
      <c r="AOV376" s="1"/>
      <c r="AOW376" s="1"/>
      <c r="AOX376" s="1"/>
      <c r="AOY376" s="1"/>
      <c r="AOZ376" s="1"/>
      <c r="APA376" s="1"/>
      <c r="APB376" s="1"/>
      <c r="APC376" s="1"/>
      <c r="APD376" s="1"/>
      <c r="APE376" s="1"/>
      <c r="APF376" s="1"/>
      <c r="APG376" s="1"/>
      <c r="APH376" s="1"/>
      <c r="API376" s="1"/>
      <c r="APJ376" s="1"/>
      <c r="APK376" s="1"/>
      <c r="APL376" s="1"/>
      <c r="APM376" s="1"/>
      <c r="APN376" s="1"/>
      <c r="APO376" s="1"/>
      <c r="APP376" s="1"/>
      <c r="APQ376" s="1"/>
      <c r="APR376" s="1"/>
      <c r="APS376" s="1"/>
      <c r="APT376" s="1"/>
      <c r="APU376" s="1"/>
      <c r="APV376" s="1"/>
      <c r="APW376" s="1"/>
      <c r="APX376" s="1"/>
      <c r="APY376" s="1"/>
      <c r="APZ376" s="1"/>
      <c r="AQA376" s="1"/>
      <c r="AQB376" s="1"/>
      <c r="AQC376" s="1"/>
      <c r="AQD376" s="1"/>
      <c r="AQE376" s="1"/>
      <c r="AQF376" s="1"/>
      <c r="AQG376" s="1"/>
      <c r="AQH376" s="1"/>
      <c r="AQI376" s="1"/>
      <c r="AQJ376" s="1"/>
      <c r="AQK376" s="1"/>
      <c r="AQL376" s="1"/>
      <c r="AQM376" s="1"/>
      <c r="AQN376" s="1"/>
      <c r="AQO376" s="1"/>
      <c r="AQP376" s="1"/>
      <c r="AQQ376" s="1"/>
      <c r="AQR376" s="1"/>
      <c r="AQS376" s="1"/>
      <c r="AQT376" s="1"/>
      <c r="AQU376" s="1"/>
      <c r="AQV376" s="1"/>
      <c r="AQW376" s="1"/>
      <c r="AQX376" s="1"/>
      <c r="AQY376" s="1"/>
      <c r="AQZ376" s="1"/>
      <c r="ARA376" s="1"/>
      <c r="ARB376" s="1"/>
      <c r="ARC376" s="1"/>
      <c r="ARD376" s="1"/>
      <c r="ARE376" s="1"/>
      <c r="ARF376" s="1"/>
      <c r="ARG376" s="1"/>
      <c r="ARH376" s="1"/>
      <c r="ARI376" s="1"/>
      <c r="ARJ376" s="1"/>
      <c r="ARK376" s="1"/>
      <c r="ARL376" s="1"/>
      <c r="ARM376" s="1"/>
      <c r="ARN376" s="1"/>
      <c r="ARO376" s="1"/>
      <c r="ARP376" s="1"/>
      <c r="ARQ376" s="1"/>
      <c r="ARR376" s="1"/>
      <c r="ARS376" s="1"/>
      <c r="ART376" s="1"/>
      <c r="ARU376" s="1"/>
      <c r="ARV376" s="1"/>
      <c r="ARW376" s="1"/>
      <c r="ARX376" s="1"/>
      <c r="ARY376" s="1"/>
      <c r="ARZ376" s="1"/>
      <c r="ASA376" s="1"/>
      <c r="ASB376" s="1"/>
      <c r="ASC376" s="1"/>
      <c r="ASD376" s="1"/>
      <c r="ASE376" s="1"/>
      <c r="ASF376" s="1"/>
      <c r="ASG376" s="1"/>
      <c r="ASH376" s="1"/>
      <c r="ASI376" s="1"/>
      <c r="ASJ376" s="1"/>
      <c r="ASK376" s="1"/>
      <c r="ASL376" s="1"/>
      <c r="ASM376" s="1"/>
      <c r="ASN376" s="1"/>
      <c r="ASO376" s="1"/>
      <c r="ASP376" s="1"/>
      <c r="ASQ376" s="1"/>
      <c r="ASR376" s="1"/>
      <c r="ASS376" s="1"/>
      <c r="AST376" s="1"/>
      <c r="ASU376" s="1"/>
      <c r="ASV376" s="1"/>
      <c r="ASW376" s="1"/>
      <c r="ASX376" s="1"/>
      <c r="ASY376" s="1"/>
      <c r="ASZ376" s="1"/>
      <c r="ATA376" s="1"/>
      <c r="ATB376" s="1"/>
      <c r="ATC376" s="1"/>
      <c r="ATD376" s="1"/>
      <c r="ATE376" s="1"/>
      <c r="ATF376" s="1"/>
      <c r="ATG376" s="1"/>
      <c r="ATH376" s="1"/>
      <c r="ATI376" s="1"/>
      <c r="ATJ376" s="1"/>
      <c r="ATK376" s="1"/>
      <c r="ATL376" s="1"/>
      <c r="ATM376" s="1"/>
      <c r="ATN376" s="1"/>
      <c r="ATO376" s="1"/>
      <c r="ATP376" s="1"/>
      <c r="ATQ376" s="1"/>
      <c r="ATR376" s="1"/>
      <c r="ATS376" s="1"/>
      <c r="ATT376" s="1"/>
      <c r="ATU376" s="1"/>
      <c r="ATV376" s="1"/>
      <c r="ATW376" s="1"/>
      <c r="ATX376" s="1"/>
      <c r="ATY376" s="1"/>
      <c r="ATZ376" s="1"/>
      <c r="AUA376" s="1"/>
      <c r="AUB376" s="1"/>
      <c r="AUC376" s="1"/>
      <c r="AUD376" s="1"/>
      <c r="AUE376" s="1"/>
      <c r="AUF376" s="1"/>
      <c r="AUG376" s="1"/>
      <c r="AUH376" s="1"/>
      <c r="AUI376" s="1"/>
      <c r="AUJ376" s="1"/>
      <c r="AUK376" s="1"/>
      <c r="AUL376" s="1"/>
      <c r="AUM376" s="1"/>
      <c r="AUN376" s="1"/>
      <c r="AUO376" s="1"/>
      <c r="AUP376" s="1"/>
      <c r="AUQ376" s="1"/>
      <c r="AUR376" s="1"/>
      <c r="AUS376" s="1"/>
      <c r="AUT376" s="1"/>
      <c r="AUU376" s="1"/>
      <c r="AUV376" s="1"/>
      <c r="AUW376" s="1"/>
      <c r="AUX376" s="1"/>
      <c r="AUY376" s="1"/>
      <c r="AUZ376" s="1"/>
      <c r="AVA376" s="1"/>
      <c r="AVB376" s="1"/>
      <c r="AVC376" s="1"/>
      <c r="AVD376" s="1"/>
      <c r="AVE376" s="1"/>
      <c r="AVF376" s="1"/>
      <c r="AVG376" s="1"/>
      <c r="AVH376" s="1"/>
      <c r="AVI376" s="1"/>
      <c r="AVJ376" s="1"/>
      <c r="AVK376" s="1"/>
      <c r="AVL376" s="1"/>
      <c r="AVM376" s="1"/>
      <c r="AVN376" s="1"/>
      <c r="AVO376" s="1"/>
      <c r="AVP376" s="1"/>
      <c r="AVQ376" s="1"/>
      <c r="AVR376" s="1"/>
      <c r="AVS376" s="1"/>
      <c r="AVT376" s="1"/>
      <c r="AVU376" s="1"/>
      <c r="AVV376" s="1"/>
      <c r="AVW376" s="1"/>
      <c r="AVX376" s="1"/>
      <c r="AVY376" s="1"/>
      <c r="AVZ376" s="1"/>
      <c r="AWA376" s="1"/>
      <c r="AWB376" s="1"/>
      <c r="AWC376" s="1"/>
      <c r="AWD376" s="1"/>
      <c r="AWE376" s="1"/>
      <c r="AWF376" s="1"/>
      <c r="AWG376" s="1"/>
      <c r="AWH376" s="1"/>
      <c r="AWI376" s="1"/>
      <c r="AWJ376" s="1"/>
      <c r="AWK376" s="1"/>
      <c r="AWL376" s="1"/>
      <c r="AWM376" s="1"/>
      <c r="AWN376" s="1"/>
      <c r="AWO376" s="1"/>
      <c r="AWP376" s="1"/>
      <c r="AWQ376" s="1"/>
      <c r="AWR376" s="1"/>
      <c r="AWS376" s="1"/>
      <c r="AWT376" s="1"/>
      <c r="AWU376" s="1"/>
      <c r="AWV376" s="1"/>
      <c r="AWW376" s="1"/>
      <c r="AWX376" s="1"/>
      <c r="AWY376" s="1"/>
      <c r="AWZ376" s="1"/>
      <c r="AXA376" s="1"/>
      <c r="AXB376" s="1"/>
      <c r="AXC376" s="1"/>
      <c r="AXD376" s="1"/>
      <c r="AXE376" s="1"/>
      <c r="AXF376" s="1"/>
      <c r="AXG376" s="1"/>
      <c r="AXH376" s="1"/>
      <c r="AXI376" s="1"/>
      <c r="AXJ376" s="1"/>
      <c r="AXK376" s="1"/>
      <c r="AXL376" s="1"/>
      <c r="AXM376" s="1"/>
      <c r="AXN376" s="1"/>
      <c r="AXO376" s="1"/>
      <c r="AXP376" s="1"/>
      <c r="AXQ376" s="1"/>
      <c r="AXR376" s="1"/>
      <c r="AXS376" s="1"/>
      <c r="AXT376" s="1"/>
      <c r="AXU376" s="1"/>
      <c r="AXV376" s="1"/>
      <c r="AXW376" s="1"/>
      <c r="AXX376" s="1"/>
      <c r="AXY376" s="1"/>
      <c r="AXZ376" s="1"/>
      <c r="AYA376" s="1"/>
      <c r="AYB376" s="1"/>
      <c r="AYC376" s="1"/>
      <c r="AYD376" s="1"/>
      <c r="AYE376" s="1"/>
      <c r="AYF376" s="1"/>
      <c r="AYG376" s="1"/>
      <c r="AYH376" s="1"/>
      <c r="AYI376" s="1"/>
      <c r="AYJ376" s="1"/>
      <c r="AYK376" s="1"/>
      <c r="AYL376" s="1"/>
      <c r="AYM376" s="1"/>
      <c r="AYN376" s="1"/>
      <c r="AYO376" s="1"/>
      <c r="AYP376" s="1"/>
      <c r="AYQ376" s="1"/>
      <c r="AYR376" s="1"/>
      <c r="AYS376" s="1"/>
      <c r="AYT376" s="1"/>
      <c r="AYU376" s="1"/>
      <c r="AYV376" s="1"/>
      <c r="AYW376" s="1"/>
      <c r="AYX376" s="1"/>
      <c r="AYY376" s="1"/>
      <c r="AYZ376" s="1"/>
      <c r="AZA376" s="1"/>
      <c r="AZB376" s="1"/>
      <c r="AZC376" s="1"/>
      <c r="AZD376" s="1"/>
      <c r="AZE376" s="1"/>
      <c r="AZF376" s="1"/>
      <c r="AZG376" s="1"/>
      <c r="AZH376" s="1"/>
      <c r="AZI376" s="1"/>
      <c r="AZJ376" s="1"/>
      <c r="AZK376" s="1"/>
      <c r="AZL376" s="1"/>
      <c r="AZM376" s="1"/>
      <c r="AZN376" s="1"/>
      <c r="AZO376" s="1"/>
      <c r="AZP376" s="1"/>
      <c r="AZQ376" s="1"/>
      <c r="AZR376" s="1"/>
      <c r="AZS376" s="1"/>
      <c r="AZT376" s="1"/>
      <c r="AZU376" s="1"/>
      <c r="AZV376" s="1"/>
      <c r="AZW376" s="1"/>
      <c r="AZX376" s="1"/>
      <c r="AZY376" s="1"/>
      <c r="AZZ376" s="1"/>
      <c r="BAA376" s="1"/>
      <c r="BAB376" s="1"/>
      <c r="BAC376" s="1"/>
      <c r="BAD376" s="1"/>
      <c r="BAE376" s="1"/>
      <c r="BAF376" s="1"/>
      <c r="BAG376" s="1"/>
      <c r="BAH376" s="1"/>
      <c r="BAI376" s="1"/>
      <c r="BAJ376" s="1"/>
      <c r="BAK376" s="1"/>
      <c r="BAL376" s="1"/>
      <c r="BAM376" s="1"/>
      <c r="BAN376" s="1"/>
      <c r="BAO376" s="1"/>
      <c r="BAP376" s="1"/>
      <c r="BAQ376" s="1"/>
      <c r="BAR376" s="1"/>
      <c r="BAS376" s="1"/>
      <c r="BAT376" s="1"/>
      <c r="BAU376" s="1"/>
      <c r="BAV376" s="1"/>
      <c r="BAW376" s="1"/>
      <c r="BAX376" s="1"/>
      <c r="BAY376" s="1"/>
      <c r="BAZ376" s="1"/>
      <c r="BBA376" s="1"/>
      <c r="BBB376" s="1"/>
      <c r="BBC376" s="1"/>
      <c r="BBD376" s="1"/>
      <c r="BBE376" s="1"/>
      <c r="BBF376" s="1"/>
      <c r="BBG376" s="1"/>
      <c r="BBH376" s="1"/>
      <c r="BBI376" s="1"/>
      <c r="BBJ376" s="1"/>
      <c r="BBK376" s="1"/>
      <c r="BBL376" s="1"/>
      <c r="BBM376" s="1"/>
      <c r="BBN376" s="1"/>
      <c r="BBO376" s="1"/>
      <c r="BBP376" s="1"/>
      <c r="BBQ376" s="1"/>
      <c r="BBR376" s="1"/>
      <c r="BBS376" s="1"/>
      <c r="BBT376" s="1"/>
      <c r="BBU376" s="1"/>
      <c r="BBV376" s="1"/>
      <c r="BBW376" s="1"/>
      <c r="BBX376" s="1"/>
      <c r="BBY376" s="1"/>
      <c r="BBZ376" s="1"/>
      <c r="BCA376" s="1"/>
      <c r="BCB376" s="1"/>
      <c r="BCC376" s="1"/>
      <c r="BCD376" s="1"/>
      <c r="BCE376" s="1"/>
      <c r="BCF376" s="1"/>
      <c r="BCG376" s="1"/>
      <c r="BCH376" s="1"/>
      <c r="BCI376" s="1"/>
      <c r="BCJ376" s="1"/>
      <c r="BCK376" s="1"/>
      <c r="BCL376" s="1"/>
      <c r="BCM376" s="1"/>
      <c r="BCN376" s="1"/>
      <c r="BCO376" s="1"/>
      <c r="BCP376" s="1"/>
      <c r="BCQ376" s="1"/>
      <c r="BCR376" s="1"/>
      <c r="BCS376" s="1"/>
      <c r="BCT376" s="1"/>
      <c r="BCU376" s="1"/>
      <c r="BCV376" s="1"/>
      <c r="BCW376" s="1"/>
      <c r="BCX376" s="1"/>
      <c r="BCY376" s="1"/>
      <c r="BCZ376" s="1"/>
      <c r="BDA376" s="1"/>
      <c r="BDB376" s="1"/>
      <c r="BDC376" s="1"/>
      <c r="BDD376" s="1"/>
      <c r="BDE376" s="1"/>
      <c r="BDF376" s="1"/>
      <c r="BDG376" s="1"/>
      <c r="BDH376" s="1"/>
      <c r="BDI376" s="1"/>
      <c r="BDJ376" s="1"/>
      <c r="BDK376" s="1"/>
      <c r="BDL376" s="1"/>
      <c r="BDM376" s="1"/>
      <c r="BDN376" s="1"/>
      <c r="BDO376" s="1"/>
      <c r="BDP376" s="1"/>
      <c r="BDQ376" s="1"/>
      <c r="BDR376" s="1"/>
      <c r="BDS376" s="1"/>
      <c r="BDT376" s="1"/>
      <c r="BDU376" s="1"/>
      <c r="BDV376" s="1"/>
      <c r="BDW376" s="1"/>
      <c r="BDX376" s="1"/>
      <c r="BDY376" s="1"/>
      <c r="BDZ376" s="1"/>
      <c r="BEA376" s="1"/>
      <c r="BEB376" s="1"/>
      <c r="BEC376" s="1"/>
      <c r="BED376" s="1"/>
      <c r="BEE376" s="1"/>
      <c r="BEF376" s="1"/>
      <c r="BEG376" s="1"/>
      <c r="BEH376" s="1"/>
      <c r="BEI376" s="1"/>
      <c r="BEJ376" s="1"/>
      <c r="BEK376" s="1"/>
      <c r="BEL376" s="1"/>
      <c r="BEM376" s="1"/>
      <c r="BEN376" s="1"/>
      <c r="BEO376" s="1"/>
      <c r="BEP376" s="1"/>
      <c r="BEQ376" s="1"/>
      <c r="BER376" s="1"/>
      <c r="BES376" s="1"/>
      <c r="BET376" s="1"/>
      <c r="BEU376" s="1"/>
      <c r="BEV376" s="1"/>
      <c r="BEW376" s="1"/>
      <c r="BEX376" s="1"/>
      <c r="BEY376" s="1"/>
      <c r="BEZ376" s="1"/>
      <c r="BFA376" s="1"/>
      <c r="BFB376" s="1"/>
      <c r="BFC376" s="1"/>
      <c r="BFD376" s="1"/>
      <c r="BFE376" s="1"/>
      <c r="BFF376" s="1"/>
      <c r="BFG376" s="1"/>
      <c r="BFH376" s="1"/>
      <c r="BFI376" s="1"/>
      <c r="BFJ376" s="1"/>
      <c r="BFK376" s="1"/>
      <c r="BFL376" s="1"/>
      <c r="BFM376" s="1"/>
      <c r="BFN376" s="1"/>
      <c r="BFO376" s="1"/>
      <c r="BFP376" s="1"/>
      <c r="BFQ376" s="1"/>
      <c r="BFR376" s="1"/>
      <c r="BFS376" s="1"/>
      <c r="BFT376" s="1"/>
      <c r="BFU376" s="1"/>
      <c r="BFV376" s="1"/>
      <c r="BFW376" s="1"/>
      <c r="BFX376" s="1"/>
      <c r="BFY376" s="1"/>
      <c r="BFZ376" s="1"/>
      <c r="BGA376" s="1"/>
      <c r="BGB376" s="1"/>
      <c r="BGC376" s="1"/>
      <c r="BGD376" s="1"/>
      <c r="BGE376" s="1"/>
      <c r="BGF376" s="1"/>
      <c r="BGG376" s="1"/>
      <c r="BGH376" s="1"/>
      <c r="BGI376" s="1"/>
      <c r="BGJ376" s="1"/>
      <c r="BGK376" s="1"/>
      <c r="BGL376" s="1"/>
      <c r="BGM376" s="1"/>
      <c r="BGN376" s="1"/>
      <c r="BGO376" s="1"/>
      <c r="BGP376" s="1"/>
      <c r="BGQ376" s="1"/>
      <c r="BGR376" s="1"/>
      <c r="BGS376" s="1"/>
      <c r="BGT376" s="1"/>
      <c r="BGU376" s="1"/>
      <c r="BGV376" s="1"/>
      <c r="BGW376" s="1"/>
      <c r="BGX376" s="1"/>
      <c r="BGY376" s="1"/>
      <c r="BGZ376" s="1"/>
      <c r="BHA376" s="1"/>
      <c r="BHB376" s="1"/>
      <c r="BHC376" s="1"/>
      <c r="BHD376" s="1"/>
      <c r="BHE376" s="1"/>
      <c r="BHF376" s="1"/>
      <c r="BHG376" s="1"/>
      <c r="BHH376" s="1"/>
      <c r="BHI376" s="1"/>
      <c r="BHJ376" s="1"/>
      <c r="BHK376" s="1"/>
      <c r="BHL376" s="1"/>
      <c r="BHM376" s="1"/>
      <c r="BHN376" s="1"/>
      <c r="BHO376" s="1"/>
      <c r="BHP376" s="1"/>
      <c r="BHQ376" s="1"/>
      <c r="BHR376" s="1"/>
      <c r="BHS376" s="1"/>
      <c r="BHT376" s="1"/>
      <c r="BHU376" s="1"/>
      <c r="BHV376" s="1"/>
      <c r="BHW376" s="1"/>
      <c r="BHX376" s="1"/>
      <c r="BHY376" s="1"/>
      <c r="BHZ376" s="1"/>
      <c r="BIA376" s="1"/>
      <c r="BIB376" s="1"/>
      <c r="BIC376" s="1"/>
      <c r="BID376" s="1"/>
      <c r="BIE376" s="1"/>
      <c r="BIF376" s="1"/>
      <c r="BIG376" s="1"/>
      <c r="BIH376" s="1"/>
      <c r="BII376" s="1"/>
      <c r="BIJ376" s="1"/>
      <c r="BIK376" s="1"/>
      <c r="BIL376" s="1"/>
      <c r="BIM376" s="1"/>
      <c r="BIN376" s="1"/>
      <c r="BIO376" s="1"/>
      <c r="BIP376" s="1"/>
      <c r="BIQ376" s="1"/>
      <c r="BIR376" s="1"/>
      <c r="BIS376" s="1"/>
      <c r="BIT376" s="1"/>
      <c r="BIU376" s="1"/>
      <c r="BIV376" s="1"/>
      <c r="BIW376" s="1"/>
      <c r="BIX376" s="1"/>
      <c r="BIY376" s="1"/>
      <c r="BIZ376" s="1"/>
      <c r="BJA376" s="1"/>
      <c r="BJB376" s="1"/>
      <c r="BJC376" s="1"/>
      <c r="BJD376" s="1"/>
      <c r="BJE376" s="1"/>
      <c r="BJF376" s="1"/>
      <c r="BJG376" s="1"/>
      <c r="BJH376" s="1"/>
      <c r="BJI376" s="1"/>
      <c r="BJJ376" s="1"/>
      <c r="BJK376" s="1"/>
      <c r="BJL376" s="1"/>
      <c r="BJM376" s="1"/>
      <c r="BJN376" s="1"/>
      <c r="BJO376" s="1"/>
      <c r="BJP376" s="1"/>
      <c r="BJQ376" s="1"/>
      <c r="BJR376" s="1"/>
      <c r="BJS376" s="1"/>
      <c r="BJT376" s="1"/>
      <c r="BJU376" s="1"/>
      <c r="BJV376" s="1"/>
      <c r="BJW376" s="1"/>
      <c r="BJX376" s="1"/>
      <c r="BJY376" s="1"/>
      <c r="BJZ376" s="1"/>
      <c r="BKA376" s="1"/>
      <c r="BKB376" s="1"/>
      <c r="BKC376" s="1"/>
      <c r="BKD376" s="1"/>
      <c r="BKE376" s="1"/>
      <c r="BKF376" s="1"/>
      <c r="BKG376" s="1"/>
      <c r="BKH376" s="1"/>
      <c r="BKI376" s="1"/>
      <c r="BKJ376" s="1"/>
      <c r="BKK376" s="1"/>
      <c r="BKL376" s="1"/>
      <c r="BKM376" s="1"/>
      <c r="BKN376" s="1"/>
      <c r="BKO376" s="1"/>
      <c r="BKP376" s="1"/>
      <c r="BKQ376" s="1"/>
      <c r="BKR376" s="1"/>
      <c r="BKS376" s="1"/>
      <c r="BKT376" s="1"/>
      <c r="BKU376" s="1"/>
      <c r="BKV376" s="1"/>
      <c r="BKW376" s="1"/>
      <c r="BKX376" s="1"/>
      <c r="BKY376" s="1"/>
      <c r="BKZ376" s="1"/>
      <c r="BLA376" s="1"/>
      <c r="BLB376" s="1"/>
      <c r="BLC376" s="1"/>
      <c r="BLD376" s="1"/>
      <c r="BLE376" s="1"/>
      <c r="BLF376" s="1"/>
      <c r="BLG376" s="1"/>
      <c r="BLH376" s="1"/>
      <c r="BLI376" s="1"/>
      <c r="BLJ376" s="1"/>
      <c r="BLK376" s="1"/>
      <c r="BLL376" s="1"/>
      <c r="BLM376" s="1"/>
      <c r="BLN376" s="1"/>
      <c r="BLO376" s="1"/>
      <c r="BLP376" s="1"/>
      <c r="BLQ376" s="1"/>
      <c r="BLR376" s="1"/>
      <c r="BLS376" s="1"/>
      <c r="BLT376" s="1"/>
      <c r="BLU376" s="1"/>
      <c r="BLV376" s="1"/>
      <c r="BLW376" s="1"/>
      <c r="BLX376" s="1"/>
      <c r="BLY376" s="1"/>
      <c r="BLZ376" s="1"/>
      <c r="BMA376" s="1"/>
      <c r="BMB376" s="1"/>
      <c r="BMC376" s="1"/>
      <c r="BMD376" s="1"/>
      <c r="BME376" s="1"/>
      <c r="BMF376" s="1"/>
      <c r="BMG376" s="1"/>
      <c r="BMH376" s="1"/>
      <c r="BMI376" s="1"/>
      <c r="BMJ376" s="1"/>
      <c r="BMK376" s="1"/>
      <c r="BML376" s="1"/>
      <c r="BMM376" s="1"/>
      <c r="BMN376" s="1"/>
      <c r="BMO376" s="1"/>
      <c r="BMP376" s="1"/>
      <c r="BMQ376" s="1"/>
      <c r="BMR376" s="1"/>
      <c r="BMS376" s="1"/>
      <c r="BMT376" s="1"/>
      <c r="BMU376" s="1"/>
      <c r="BMV376" s="1"/>
      <c r="BMW376" s="1"/>
      <c r="BMX376" s="1"/>
      <c r="BMY376" s="1"/>
      <c r="BMZ376" s="1"/>
      <c r="BNA376" s="1"/>
      <c r="BNB376" s="1"/>
      <c r="BNC376" s="1"/>
      <c r="BND376" s="1"/>
      <c r="BNE376" s="1"/>
      <c r="BNF376" s="1"/>
      <c r="BNG376" s="1"/>
      <c r="BNH376" s="1"/>
      <c r="BNI376" s="1"/>
      <c r="BNJ376" s="1"/>
      <c r="BNK376" s="1"/>
      <c r="BNL376" s="1"/>
      <c r="BNM376" s="1"/>
      <c r="BNN376" s="1"/>
      <c r="BNO376" s="1"/>
      <c r="BNP376" s="1"/>
      <c r="BNQ376" s="1"/>
      <c r="BNR376" s="1"/>
      <c r="BNS376" s="1"/>
      <c r="BNT376" s="1"/>
      <c r="BNU376" s="1"/>
      <c r="BNV376" s="1"/>
      <c r="BNW376" s="1"/>
      <c r="BNX376" s="1"/>
      <c r="BNY376" s="1"/>
      <c r="BNZ376" s="1"/>
      <c r="BOA376" s="1"/>
      <c r="BOB376" s="1"/>
      <c r="BOC376" s="1"/>
      <c r="BOD376" s="1"/>
      <c r="BOE376" s="1"/>
      <c r="BOF376" s="1"/>
      <c r="BOG376" s="1"/>
      <c r="BOH376" s="1"/>
      <c r="BOI376" s="1"/>
      <c r="BOJ376" s="1"/>
      <c r="BOK376" s="1"/>
      <c r="BOL376" s="1"/>
      <c r="BOM376" s="1"/>
      <c r="BON376" s="1"/>
      <c r="BOO376" s="1"/>
      <c r="BOP376" s="1"/>
      <c r="BOQ376" s="1"/>
      <c r="BOR376" s="1"/>
      <c r="BOS376" s="1"/>
      <c r="BOT376" s="1"/>
      <c r="BOU376" s="1"/>
      <c r="BOV376" s="1"/>
      <c r="BOW376" s="1"/>
      <c r="BOX376" s="1"/>
      <c r="BOY376" s="1"/>
      <c r="BOZ376" s="1"/>
      <c r="BPA376" s="1"/>
      <c r="BPB376" s="1"/>
      <c r="BPC376" s="1"/>
      <c r="BPD376" s="1"/>
      <c r="BPE376" s="1"/>
      <c r="BPF376" s="1"/>
      <c r="BPG376" s="1"/>
      <c r="BPH376" s="1"/>
      <c r="BPI376" s="1"/>
      <c r="BPJ376" s="1"/>
      <c r="BPK376" s="1"/>
      <c r="BPL376" s="1"/>
      <c r="BPM376" s="1"/>
      <c r="BPN376" s="1"/>
      <c r="BPO376" s="1"/>
      <c r="BPP376" s="1"/>
      <c r="BPQ376" s="1"/>
      <c r="BPR376" s="1"/>
      <c r="BPS376" s="1"/>
      <c r="BPT376" s="1"/>
      <c r="BPU376" s="1"/>
      <c r="BPV376" s="1"/>
      <c r="BPW376" s="1"/>
      <c r="BPX376" s="1"/>
      <c r="BPY376" s="1"/>
      <c r="BPZ376" s="1"/>
      <c r="BQA376" s="1"/>
      <c r="BQB376" s="1"/>
      <c r="BQC376" s="1"/>
      <c r="BQD376" s="1"/>
      <c r="BQE376" s="1"/>
      <c r="BQF376" s="1"/>
      <c r="BQG376" s="1"/>
      <c r="BQH376" s="1"/>
      <c r="BQI376" s="1"/>
      <c r="BQJ376" s="1"/>
      <c r="BQK376" s="1"/>
      <c r="BQL376" s="1"/>
      <c r="BQM376" s="1"/>
      <c r="BQN376" s="1"/>
      <c r="BQO376" s="1"/>
      <c r="BQP376" s="1"/>
      <c r="BQQ376" s="1"/>
      <c r="BQR376" s="1"/>
      <c r="BQS376" s="1"/>
      <c r="BQT376" s="1"/>
      <c r="BQU376" s="1"/>
      <c r="BQV376" s="1"/>
      <c r="BQW376" s="1"/>
      <c r="BQX376" s="1"/>
      <c r="BQY376" s="1"/>
      <c r="BQZ376" s="1"/>
      <c r="BRA376" s="1"/>
      <c r="BRB376" s="1"/>
      <c r="BRC376" s="1"/>
      <c r="BRD376" s="1"/>
      <c r="BRE376" s="1"/>
      <c r="BRF376" s="1"/>
      <c r="BRG376" s="1"/>
      <c r="BRH376" s="1"/>
      <c r="BRI376" s="1"/>
      <c r="BRJ376" s="1"/>
      <c r="BRK376" s="1"/>
      <c r="BRL376" s="1"/>
      <c r="BRM376" s="1"/>
      <c r="BRN376" s="1"/>
      <c r="BRO376" s="1"/>
      <c r="BRP376" s="1"/>
      <c r="BRQ376" s="1"/>
      <c r="BRR376" s="1"/>
      <c r="BRS376" s="1"/>
      <c r="BRT376" s="1"/>
      <c r="BRU376" s="1"/>
      <c r="BRV376" s="1"/>
      <c r="BRW376" s="1"/>
      <c r="BRX376" s="1"/>
      <c r="BRY376" s="1"/>
      <c r="BRZ376" s="1"/>
      <c r="BSA376" s="1"/>
      <c r="BSB376" s="1"/>
      <c r="BSC376" s="1"/>
      <c r="BSD376" s="1"/>
      <c r="BSE376" s="1"/>
      <c r="BSF376" s="1"/>
      <c r="BSG376" s="1"/>
      <c r="BSH376" s="1"/>
      <c r="BSI376" s="1"/>
      <c r="BSJ376" s="1"/>
      <c r="BSK376" s="1"/>
      <c r="BSL376" s="1"/>
      <c r="BSM376" s="1"/>
      <c r="BSN376" s="1"/>
      <c r="BSO376" s="1"/>
      <c r="BSP376" s="1"/>
      <c r="BSQ376" s="1"/>
      <c r="BSR376" s="1"/>
      <c r="BSS376" s="1"/>
      <c r="BST376" s="1"/>
      <c r="BSU376" s="1"/>
      <c r="BSV376" s="1"/>
      <c r="BSW376" s="1"/>
      <c r="BSX376" s="1"/>
      <c r="BSY376" s="1"/>
      <c r="BSZ376" s="1"/>
      <c r="BTA376" s="1"/>
      <c r="BTB376" s="1"/>
      <c r="BTC376" s="1"/>
      <c r="BTD376" s="1"/>
      <c r="BTE376" s="1"/>
      <c r="BTF376" s="1"/>
      <c r="BTG376" s="1"/>
      <c r="BTH376" s="1"/>
      <c r="BTI376" s="1"/>
      <c r="BTJ376" s="1"/>
      <c r="BTK376" s="1"/>
      <c r="BTL376" s="1"/>
      <c r="BTM376" s="1"/>
      <c r="BTN376" s="1"/>
      <c r="BTO376" s="1"/>
      <c r="BTP376" s="1"/>
      <c r="BTQ376" s="1"/>
      <c r="BTR376" s="1"/>
      <c r="BTS376" s="1"/>
      <c r="BTT376" s="1"/>
      <c r="BTU376" s="1"/>
      <c r="BTV376" s="1"/>
      <c r="BTW376" s="1"/>
      <c r="BTX376" s="1"/>
      <c r="BTY376" s="1"/>
      <c r="BTZ376" s="1"/>
      <c r="BUA376" s="1"/>
      <c r="BUB376" s="1"/>
      <c r="BUC376" s="1"/>
      <c r="BUD376" s="1"/>
      <c r="BUE376" s="1"/>
      <c r="BUF376" s="1"/>
      <c r="BUG376" s="1"/>
      <c r="BUH376" s="1"/>
      <c r="BUI376" s="1"/>
      <c r="BUJ376" s="1"/>
      <c r="BUK376" s="1"/>
      <c r="BUL376" s="1"/>
      <c r="BUM376" s="1"/>
      <c r="BUN376" s="1"/>
      <c r="BUO376" s="1"/>
      <c r="BUP376" s="1"/>
      <c r="BUQ376" s="1"/>
      <c r="BUR376" s="1"/>
      <c r="BUS376" s="1"/>
      <c r="BUT376" s="1"/>
      <c r="BUU376" s="1"/>
      <c r="BUV376" s="1"/>
      <c r="BUW376" s="1"/>
      <c r="BUX376" s="1"/>
      <c r="BUY376" s="1"/>
      <c r="BUZ376" s="1"/>
      <c r="BVA376" s="1"/>
      <c r="BVB376" s="1"/>
      <c r="BVC376" s="1"/>
      <c r="BVD376" s="1"/>
      <c r="BVE376" s="1"/>
      <c r="BVF376" s="1"/>
      <c r="BVG376" s="1"/>
      <c r="BVH376" s="1"/>
      <c r="BVI376" s="1"/>
      <c r="BVJ376" s="1"/>
      <c r="BVK376" s="1"/>
      <c r="BVL376" s="1"/>
      <c r="BVM376" s="1"/>
      <c r="BVN376" s="1"/>
      <c r="BVO376" s="1"/>
      <c r="BVP376" s="1"/>
      <c r="BVQ376" s="1"/>
      <c r="BVR376" s="1"/>
      <c r="BVS376" s="1"/>
      <c r="BVT376" s="1"/>
      <c r="BVU376" s="1"/>
      <c r="BVV376" s="1"/>
      <c r="BVW376" s="1"/>
      <c r="BVX376" s="1"/>
      <c r="BVY376" s="1"/>
      <c r="BVZ376" s="1"/>
      <c r="BWA376" s="1"/>
      <c r="BWB376" s="1"/>
      <c r="BWC376" s="1"/>
      <c r="BWD376" s="1"/>
      <c r="BWE376" s="1"/>
      <c r="BWF376" s="1"/>
      <c r="BWG376" s="1"/>
      <c r="BWH376" s="1"/>
      <c r="BWI376" s="1"/>
      <c r="BWJ376" s="1"/>
      <c r="BWK376" s="1"/>
      <c r="BWL376" s="1"/>
      <c r="BWM376" s="1"/>
      <c r="BWN376" s="1"/>
      <c r="BWO376" s="1"/>
      <c r="BWP376" s="1"/>
      <c r="BWQ376" s="1"/>
      <c r="BWR376" s="1"/>
      <c r="BWS376" s="1"/>
      <c r="BWT376" s="1"/>
      <c r="BWU376" s="1"/>
      <c r="BWV376" s="1"/>
      <c r="BWW376" s="1"/>
      <c r="BWX376" s="1"/>
      <c r="BWY376" s="1"/>
      <c r="BWZ376" s="1"/>
      <c r="BXA376" s="1"/>
      <c r="BXB376" s="1"/>
      <c r="BXC376" s="1"/>
      <c r="BXD376" s="1"/>
      <c r="BXE376" s="1"/>
      <c r="BXF376" s="1"/>
      <c r="BXG376" s="1"/>
      <c r="BXH376" s="1"/>
      <c r="BXI376" s="1"/>
      <c r="BXJ376" s="1"/>
      <c r="BXK376" s="1"/>
      <c r="BXL376" s="1"/>
      <c r="BXM376" s="1"/>
      <c r="BXN376" s="1"/>
      <c r="BXO376" s="1"/>
      <c r="BXP376" s="1"/>
      <c r="BXQ376" s="1"/>
      <c r="BXR376" s="1"/>
      <c r="BXS376" s="1"/>
      <c r="BXT376" s="1"/>
      <c r="BXU376" s="1"/>
      <c r="BXV376" s="1"/>
      <c r="BXW376" s="1"/>
      <c r="BXX376" s="1"/>
      <c r="BXY376" s="1"/>
      <c r="BXZ376" s="1"/>
      <c r="BYA376" s="1"/>
      <c r="BYB376" s="1"/>
      <c r="BYC376" s="1"/>
      <c r="BYD376" s="1"/>
      <c r="BYE376" s="1"/>
      <c r="BYF376" s="1"/>
      <c r="BYG376" s="1"/>
      <c r="BYH376" s="1"/>
      <c r="BYI376" s="1"/>
      <c r="BYJ376" s="1"/>
      <c r="BYK376" s="1"/>
      <c r="BYL376" s="1"/>
      <c r="BYM376" s="1"/>
      <c r="BYN376" s="1"/>
      <c r="BYO376" s="1"/>
      <c r="BYP376" s="1"/>
      <c r="BYQ376" s="1"/>
      <c r="BYR376" s="1"/>
      <c r="BYS376" s="1"/>
      <c r="BYT376" s="1"/>
      <c r="BYU376" s="1"/>
      <c r="BYV376" s="1"/>
      <c r="BYW376" s="1"/>
      <c r="BYX376" s="1"/>
      <c r="BYY376" s="1"/>
      <c r="BYZ376" s="1"/>
      <c r="BZA376" s="1"/>
      <c r="BZB376" s="1"/>
      <c r="BZC376" s="1"/>
      <c r="BZD376" s="1"/>
      <c r="BZE376" s="1"/>
      <c r="BZF376" s="1"/>
      <c r="BZG376" s="1"/>
      <c r="BZH376" s="1"/>
      <c r="BZI376" s="1"/>
      <c r="BZJ376" s="1"/>
      <c r="BZK376" s="1"/>
      <c r="BZL376" s="1"/>
      <c r="BZM376" s="1"/>
      <c r="BZN376" s="1"/>
      <c r="BZO376" s="1"/>
      <c r="BZP376" s="1"/>
      <c r="BZQ376" s="1"/>
      <c r="BZR376" s="1"/>
      <c r="BZS376" s="1"/>
      <c r="BZT376" s="1"/>
      <c r="BZU376" s="1"/>
      <c r="BZV376" s="1"/>
      <c r="BZW376" s="1"/>
      <c r="BZX376" s="1"/>
      <c r="BZY376" s="1"/>
      <c r="BZZ376" s="1"/>
      <c r="CAA376" s="1"/>
      <c r="CAB376" s="1"/>
      <c r="CAC376" s="1"/>
      <c r="CAD376" s="1"/>
      <c r="CAE376" s="1"/>
      <c r="CAF376" s="1"/>
      <c r="CAG376" s="1"/>
      <c r="CAH376" s="1"/>
      <c r="CAI376" s="1"/>
      <c r="CAJ376" s="1"/>
      <c r="CAK376" s="1"/>
      <c r="CAL376" s="1"/>
      <c r="CAM376" s="1"/>
      <c r="CAN376" s="1"/>
      <c r="CAO376" s="1"/>
      <c r="CAP376" s="1"/>
      <c r="CAQ376" s="1"/>
      <c r="CAR376" s="1"/>
      <c r="CAS376" s="1"/>
      <c r="CAT376" s="1"/>
      <c r="CAU376" s="1"/>
      <c r="CAV376" s="1"/>
      <c r="CAW376" s="1"/>
      <c r="CAX376" s="1"/>
      <c r="CAY376" s="1"/>
      <c r="CAZ376" s="1"/>
      <c r="CBA376" s="1"/>
      <c r="CBB376" s="1"/>
      <c r="CBC376" s="1"/>
      <c r="CBD376" s="1"/>
      <c r="CBE376" s="1"/>
      <c r="CBF376" s="1"/>
      <c r="CBG376" s="1"/>
      <c r="CBH376" s="1"/>
      <c r="CBI376" s="1"/>
      <c r="CBJ376" s="1"/>
      <c r="CBK376" s="1"/>
      <c r="CBL376" s="1"/>
      <c r="CBM376" s="1"/>
      <c r="CBN376" s="1"/>
      <c r="CBO376" s="1"/>
      <c r="CBP376" s="1"/>
      <c r="CBQ376" s="1"/>
      <c r="CBR376" s="1"/>
      <c r="CBS376" s="1"/>
      <c r="CBT376" s="1"/>
      <c r="CBU376" s="1"/>
      <c r="CBV376" s="1"/>
      <c r="CBW376" s="1"/>
      <c r="CBX376" s="1"/>
      <c r="CBY376" s="1"/>
      <c r="CBZ376" s="1"/>
      <c r="CCA376" s="1"/>
      <c r="CCB376" s="1"/>
      <c r="CCC376" s="1"/>
      <c r="CCD376" s="1"/>
      <c r="CCE376" s="1"/>
      <c r="CCF376" s="1"/>
      <c r="CCG376" s="1"/>
      <c r="CCH376" s="1"/>
      <c r="CCI376" s="1"/>
      <c r="CCJ376" s="1"/>
      <c r="CCK376" s="1"/>
      <c r="CCL376" s="1"/>
      <c r="CCM376" s="1"/>
      <c r="CCN376" s="1"/>
      <c r="CCO376" s="1"/>
      <c r="CCP376" s="1"/>
      <c r="CCQ376" s="1"/>
      <c r="CCR376" s="1"/>
      <c r="CCS376" s="1"/>
      <c r="CCT376" s="1"/>
      <c r="CCU376" s="1"/>
      <c r="CCV376" s="1"/>
      <c r="CCW376" s="1"/>
      <c r="CCX376" s="1"/>
      <c r="CCY376" s="1"/>
      <c r="CCZ376" s="1"/>
      <c r="CDA376" s="1"/>
      <c r="CDB376" s="1"/>
      <c r="CDC376" s="1"/>
      <c r="CDD376" s="1"/>
      <c r="CDE376" s="1"/>
      <c r="CDF376" s="1"/>
      <c r="CDG376" s="1"/>
      <c r="CDH376" s="1"/>
      <c r="CDI376" s="1"/>
      <c r="CDJ376" s="1"/>
      <c r="CDK376" s="1"/>
      <c r="CDL376" s="1"/>
      <c r="CDM376" s="1"/>
      <c r="CDN376" s="1"/>
      <c r="CDO376" s="1"/>
      <c r="CDP376" s="1"/>
      <c r="CDQ376" s="1"/>
      <c r="CDR376" s="1"/>
      <c r="CDS376" s="1"/>
      <c r="CDT376" s="1"/>
      <c r="CDU376" s="1"/>
      <c r="CDV376" s="1"/>
      <c r="CDW376" s="1"/>
      <c r="CDX376" s="1"/>
      <c r="CDY376" s="1"/>
      <c r="CDZ376" s="1"/>
      <c r="CEA376" s="1"/>
      <c r="CEB376" s="1"/>
      <c r="CEC376" s="1"/>
      <c r="CED376" s="1"/>
      <c r="CEE376" s="1"/>
      <c r="CEF376" s="1"/>
      <c r="CEG376" s="1"/>
      <c r="CEH376" s="1"/>
      <c r="CEI376" s="1"/>
      <c r="CEJ376" s="1"/>
      <c r="CEK376" s="1"/>
      <c r="CEL376" s="1"/>
      <c r="CEM376" s="1"/>
      <c r="CEN376" s="1"/>
      <c r="CEO376" s="1"/>
      <c r="CEP376" s="1"/>
      <c r="CEQ376" s="1"/>
      <c r="CER376" s="1"/>
      <c r="CES376" s="1"/>
      <c r="CET376" s="1"/>
      <c r="CEU376" s="1"/>
      <c r="CEV376" s="1"/>
      <c r="CEW376" s="1"/>
      <c r="CEX376" s="1"/>
      <c r="CEY376" s="1"/>
      <c r="CEZ376" s="1"/>
      <c r="CFA376" s="1"/>
      <c r="CFB376" s="1"/>
      <c r="CFC376" s="1"/>
      <c r="CFD376" s="1"/>
      <c r="CFE376" s="1"/>
      <c r="CFF376" s="1"/>
      <c r="CFG376" s="1"/>
      <c r="CFH376" s="1"/>
      <c r="CFI376" s="1"/>
      <c r="CFJ376" s="1"/>
      <c r="CFK376" s="1"/>
      <c r="CFL376" s="1"/>
      <c r="CFM376" s="1"/>
      <c r="CFN376" s="1"/>
      <c r="CFO376" s="1"/>
      <c r="CFP376" s="1"/>
      <c r="CFQ376" s="1"/>
      <c r="CFR376" s="1"/>
      <c r="CFS376" s="1"/>
      <c r="CFT376" s="1"/>
      <c r="CFU376" s="1"/>
      <c r="CFV376" s="1"/>
      <c r="CFW376" s="1"/>
      <c r="CFX376" s="1"/>
      <c r="CFY376" s="1"/>
      <c r="CFZ376" s="1"/>
      <c r="CGA376" s="1"/>
      <c r="CGB376" s="1"/>
      <c r="CGC376" s="1"/>
      <c r="CGD376" s="1"/>
      <c r="CGE376" s="1"/>
      <c r="CGF376" s="1"/>
      <c r="CGG376" s="1"/>
      <c r="CGH376" s="1"/>
      <c r="CGI376" s="1"/>
      <c r="CGJ376" s="1"/>
      <c r="CGK376" s="1"/>
      <c r="CGL376" s="1"/>
      <c r="CGM376" s="1"/>
      <c r="CGN376" s="1"/>
      <c r="CGO376" s="1"/>
      <c r="CGP376" s="1"/>
      <c r="CGQ376" s="1"/>
      <c r="CGR376" s="1"/>
      <c r="CGS376" s="1"/>
      <c r="CGT376" s="1"/>
      <c r="CGU376" s="1"/>
      <c r="CGV376" s="1"/>
      <c r="CGW376" s="1"/>
      <c r="CGX376" s="1"/>
      <c r="CGY376" s="1"/>
      <c r="CGZ376" s="1"/>
      <c r="CHA376" s="1"/>
      <c r="CHB376" s="1"/>
      <c r="CHC376" s="1"/>
      <c r="CHD376" s="1"/>
      <c r="CHE376" s="1"/>
      <c r="CHF376" s="1"/>
      <c r="CHG376" s="1"/>
      <c r="CHH376" s="1"/>
      <c r="CHI376" s="1"/>
      <c r="CHJ376" s="1"/>
      <c r="CHK376" s="1"/>
      <c r="CHL376" s="1"/>
      <c r="CHM376" s="1"/>
      <c r="CHN376" s="1"/>
      <c r="CHO376" s="1"/>
      <c r="CHP376" s="1"/>
      <c r="CHQ376" s="1"/>
      <c r="CHR376" s="1"/>
      <c r="CHS376" s="1"/>
      <c r="CHT376" s="1"/>
      <c r="CHU376" s="1"/>
      <c r="CHV376" s="1"/>
      <c r="CHW376" s="1"/>
      <c r="CHX376" s="1"/>
      <c r="CHY376" s="1"/>
      <c r="CHZ376" s="1"/>
      <c r="CIA376" s="1"/>
      <c r="CIB376" s="1"/>
      <c r="CIC376" s="1"/>
      <c r="CID376" s="1"/>
      <c r="CIE376" s="1"/>
      <c r="CIF376" s="1"/>
      <c r="CIG376" s="1"/>
      <c r="CIH376" s="1"/>
      <c r="CII376" s="1"/>
      <c r="CIJ376" s="1"/>
      <c r="CIK376" s="1"/>
      <c r="CIL376" s="1"/>
      <c r="CIM376" s="1"/>
      <c r="CIN376" s="1"/>
      <c r="CIO376" s="1"/>
      <c r="CIP376" s="1"/>
      <c r="CIQ376" s="1"/>
      <c r="CIR376" s="1"/>
      <c r="CIS376" s="1"/>
      <c r="CIT376" s="1"/>
      <c r="CIU376" s="1"/>
      <c r="CIV376" s="1"/>
      <c r="CIW376" s="1"/>
      <c r="CIX376" s="1"/>
      <c r="CIY376" s="1"/>
      <c r="CIZ376" s="1"/>
      <c r="CJA376" s="1"/>
      <c r="CJB376" s="1"/>
      <c r="CJC376" s="1"/>
      <c r="CJD376" s="1"/>
      <c r="CJE376" s="1"/>
      <c r="CJF376" s="1"/>
      <c r="CJG376" s="1"/>
      <c r="CJH376" s="1"/>
      <c r="CJI376" s="1"/>
      <c r="CJJ376" s="1"/>
      <c r="CJK376" s="1"/>
      <c r="CJL376" s="1"/>
      <c r="CJM376" s="1"/>
      <c r="CJN376" s="1"/>
      <c r="CJO376" s="1"/>
      <c r="CJP376" s="1"/>
      <c r="CJQ376" s="1"/>
      <c r="CJR376" s="1"/>
      <c r="CJS376" s="1"/>
      <c r="CJT376" s="1"/>
      <c r="CJU376" s="1"/>
      <c r="CJV376" s="1"/>
      <c r="CJW376" s="1"/>
      <c r="CJX376" s="1"/>
      <c r="CJY376" s="1"/>
      <c r="CJZ376" s="1"/>
      <c r="CKA376" s="1"/>
      <c r="CKB376" s="1"/>
      <c r="CKC376" s="1"/>
      <c r="CKD376" s="1"/>
      <c r="CKE376" s="1"/>
      <c r="CKF376" s="1"/>
      <c r="CKG376" s="1"/>
      <c r="CKH376" s="1"/>
      <c r="CKI376" s="1"/>
      <c r="CKJ376" s="1"/>
      <c r="CKK376" s="1"/>
      <c r="CKL376" s="1"/>
      <c r="CKM376" s="1"/>
      <c r="CKN376" s="1"/>
      <c r="CKO376" s="1"/>
      <c r="CKP376" s="1"/>
      <c r="CKQ376" s="1"/>
      <c r="CKR376" s="1"/>
      <c r="CKS376" s="1"/>
      <c r="CKT376" s="1"/>
      <c r="CKU376" s="1"/>
      <c r="CKV376" s="1"/>
      <c r="CKW376" s="1"/>
      <c r="CKX376" s="1"/>
      <c r="CKY376" s="1"/>
      <c r="CKZ376" s="1"/>
      <c r="CLA376" s="1"/>
      <c r="CLB376" s="1"/>
      <c r="CLC376" s="1"/>
      <c r="CLD376" s="1"/>
      <c r="CLE376" s="1"/>
      <c r="CLF376" s="1"/>
      <c r="CLG376" s="1"/>
      <c r="CLH376" s="1"/>
      <c r="CLI376" s="1"/>
      <c r="CLJ376" s="1"/>
      <c r="CLK376" s="1"/>
      <c r="CLL376" s="1"/>
      <c r="CLM376" s="1"/>
      <c r="CLN376" s="1"/>
      <c r="CLO376" s="1"/>
      <c r="CLP376" s="1"/>
      <c r="CLQ376" s="1"/>
      <c r="CLR376" s="1"/>
      <c r="CLS376" s="1"/>
      <c r="CLT376" s="1"/>
      <c r="CLU376" s="1"/>
      <c r="CLV376" s="1"/>
      <c r="CLW376" s="1"/>
      <c r="CLX376" s="1"/>
      <c r="CLY376" s="1"/>
      <c r="CLZ376" s="1"/>
      <c r="CMA376" s="1"/>
      <c r="CMB376" s="1"/>
      <c r="CMC376" s="1"/>
      <c r="CMD376" s="1"/>
      <c r="CME376" s="1"/>
      <c r="CMF376" s="1"/>
      <c r="CMG376" s="1"/>
      <c r="CMH376" s="1"/>
      <c r="CMI376" s="1"/>
      <c r="CMJ376" s="1"/>
      <c r="CMK376" s="1"/>
      <c r="CML376" s="1"/>
      <c r="CMM376" s="1"/>
      <c r="CMN376" s="1"/>
      <c r="CMO376" s="1"/>
      <c r="CMP376" s="1"/>
      <c r="CMQ376" s="1"/>
      <c r="CMR376" s="1"/>
      <c r="CMS376" s="1"/>
      <c r="CMT376" s="1"/>
      <c r="CMU376" s="1"/>
      <c r="CMV376" s="1"/>
      <c r="CMW376" s="1"/>
      <c r="CMX376" s="1"/>
      <c r="CMY376" s="1"/>
      <c r="CMZ376" s="1"/>
      <c r="CNA376" s="1"/>
      <c r="CNB376" s="1"/>
      <c r="CNC376" s="1"/>
      <c r="CND376" s="1"/>
      <c r="CNE376" s="1"/>
      <c r="CNF376" s="1"/>
      <c r="CNG376" s="1"/>
      <c r="CNH376" s="1"/>
      <c r="CNI376" s="1"/>
      <c r="CNJ376" s="1"/>
      <c r="CNK376" s="1"/>
      <c r="CNL376" s="1"/>
      <c r="CNM376" s="1"/>
      <c r="CNN376" s="1"/>
      <c r="CNO376" s="1"/>
      <c r="CNP376" s="1"/>
      <c r="CNQ376" s="1"/>
      <c r="CNR376" s="1"/>
      <c r="CNS376" s="1"/>
      <c r="CNT376" s="1"/>
      <c r="CNU376" s="1"/>
      <c r="CNV376" s="1"/>
      <c r="CNW376" s="1"/>
      <c r="CNX376" s="1"/>
      <c r="CNY376" s="1"/>
      <c r="CNZ376" s="1"/>
      <c r="COA376" s="1"/>
      <c r="COB376" s="1"/>
      <c r="COC376" s="1"/>
      <c r="COD376" s="1"/>
      <c r="COE376" s="1"/>
      <c r="COF376" s="1"/>
      <c r="COG376" s="1"/>
      <c r="COH376" s="1"/>
      <c r="COI376" s="1"/>
      <c r="COJ376" s="1"/>
      <c r="COK376" s="1"/>
      <c r="COL376" s="1"/>
      <c r="COM376" s="1"/>
      <c r="CON376" s="1"/>
      <c r="COO376" s="1"/>
      <c r="COP376" s="1"/>
      <c r="COQ376" s="1"/>
      <c r="COR376" s="1"/>
      <c r="COS376" s="1"/>
      <c r="COT376" s="1"/>
      <c r="COU376" s="1"/>
      <c r="COV376" s="1"/>
      <c r="COW376" s="1"/>
      <c r="COX376" s="1"/>
      <c r="COY376" s="1"/>
      <c r="COZ376" s="1"/>
      <c r="CPA376" s="1"/>
      <c r="CPB376" s="1"/>
      <c r="CPC376" s="1"/>
      <c r="CPD376" s="1"/>
      <c r="CPE376" s="1"/>
      <c r="CPF376" s="1"/>
      <c r="CPG376" s="1"/>
      <c r="CPH376" s="1"/>
      <c r="CPI376" s="1"/>
      <c r="CPJ376" s="1"/>
      <c r="CPK376" s="1"/>
      <c r="CPL376" s="1"/>
      <c r="CPM376" s="1"/>
      <c r="CPN376" s="1"/>
      <c r="CPO376" s="1"/>
      <c r="CPP376" s="1"/>
      <c r="CPQ376" s="1"/>
      <c r="CPR376" s="1"/>
      <c r="CPS376" s="1"/>
      <c r="CPT376" s="1"/>
      <c r="CPU376" s="1"/>
      <c r="CPV376" s="1"/>
      <c r="CPW376" s="1"/>
      <c r="CPX376" s="1"/>
      <c r="CPY376" s="1"/>
      <c r="CPZ376" s="1"/>
      <c r="CQA376" s="1"/>
      <c r="CQB376" s="1"/>
      <c r="CQC376" s="1"/>
      <c r="CQD376" s="1"/>
      <c r="CQE376" s="1"/>
      <c r="CQF376" s="1"/>
      <c r="CQG376" s="1"/>
      <c r="CQH376" s="1"/>
      <c r="CQI376" s="1"/>
      <c r="CQJ376" s="1"/>
      <c r="CQK376" s="1"/>
      <c r="CQL376" s="1"/>
      <c r="CQM376" s="1"/>
      <c r="CQN376" s="1"/>
      <c r="CQO376" s="1"/>
      <c r="CQP376" s="1"/>
      <c r="CQQ376" s="1"/>
      <c r="CQR376" s="1"/>
      <c r="CQS376" s="1"/>
      <c r="CQT376" s="1"/>
      <c r="CQU376" s="1"/>
      <c r="CQV376" s="1"/>
      <c r="CQW376" s="1"/>
      <c r="CQX376" s="1"/>
      <c r="CQY376" s="1"/>
      <c r="CQZ376" s="1"/>
      <c r="CRA376" s="1"/>
      <c r="CRB376" s="1"/>
      <c r="CRC376" s="1"/>
      <c r="CRD376" s="1"/>
      <c r="CRE376" s="1"/>
      <c r="CRF376" s="1"/>
      <c r="CRG376" s="1"/>
      <c r="CRH376" s="1"/>
      <c r="CRI376" s="1"/>
      <c r="CRJ376" s="1"/>
      <c r="CRK376" s="1"/>
      <c r="CRL376" s="1"/>
      <c r="CRM376" s="1"/>
      <c r="CRN376" s="1"/>
      <c r="CRO376" s="1"/>
      <c r="CRP376" s="1"/>
      <c r="CRQ376" s="1"/>
      <c r="CRR376" s="1"/>
      <c r="CRS376" s="1"/>
      <c r="CRT376" s="1"/>
      <c r="CRU376" s="1"/>
      <c r="CRV376" s="1"/>
      <c r="CRW376" s="1"/>
      <c r="CRX376" s="1"/>
      <c r="CRY376" s="1"/>
      <c r="CRZ376" s="1"/>
      <c r="CSA376" s="1"/>
      <c r="CSB376" s="1"/>
      <c r="CSC376" s="1"/>
      <c r="CSD376" s="1"/>
      <c r="CSE376" s="1"/>
      <c r="CSF376" s="1"/>
      <c r="CSG376" s="1"/>
      <c r="CSH376" s="1"/>
      <c r="CSI376" s="1"/>
      <c r="CSJ376" s="1"/>
      <c r="CSK376" s="1"/>
      <c r="CSL376" s="1"/>
      <c r="CSM376" s="1"/>
      <c r="CSN376" s="1"/>
      <c r="CSO376" s="1"/>
      <c r="CSP376" s="1"/>
      <c r="CSQ376" s="1"/>
      <c r="CSR376" s="1"/>
      <c r="CSS376" s="1"/>
      <c r="CST376" s="1"/>
      <c r="CSU376" s="1"/>
      <c r="CSV376" s="1"/>
      <c r="CSW376" s="1"/>
      <c r="CSX376" s="1"/>
      <c r="CSY376" s="1"/>
      <c r="CSZ376" s="1"/>
      <c r="CTA376" s="1"/>
      <c r="CTB376" s="1"/>
      <c r="CTC376" s="1"/>
      <c r="CTD376" s="1"/>
      <c r="CTE376" s="1"/>
      <c r="CTF376" s="1"/>
      <c r="CTG376" s="1"/>
      <c r="CTH376" s="1"/>
      <c r="CTI376" s="1"/>
      <c r="CTJ376" s="1"/>
      <c r="CTK376" s="1"/>
      <c r="CTL376" s="1"/>
      <c r="CTM376" s="1"/>
      <c r="CTN376" s="1"/>
      <c r="CTO376" s="1"/>
      <c r="CTP376" s="1"/>
      <c r="CTQ376" s="1"/>
      <c r="CTR376" s="1"/>
      <c r="CTS376" s="1"/>
      <c r="CTT376" s="1"/>
      <c r="CTU376" s="1"/>
      <c r="CTV376" s="1"/>
      <c r="CTW376" s="1"/>
      <c r="CTX376" s="1"/>
      <c r="CTY376" s="1"/>
      <c r="CTZ376" s="1"/>
      <c r="CUA376" s="1"/>
      <c r="CUB376" s="1"/>
      <c r="CUC376" s="1"/>
      <c r="CUD376" s="1"/>
      <c r="CUE376" s="1"/>
      <c r="CUF376" s="1"/>
      <c r="CUG376" s="1"/>
      <c r="CUH376" s="1"/>
      <c r="CUI376" s="1"/>
      <c r="CUJ376" s="1"/>
      <c r="CUK376" s="1"/>
      <c r="CUL376" s="1"/>
      <c r="CUM376" s="1"/>
      <c r="CUN376" s="1"/>
      <c r="CUO376" s="1"/>
      <c r="CUP376" s="1"/>
      <c r="CUQ376" s="1"/>
      <c r="CUR376" s="1"/>
      <c r="CUS376" s="1"/>
      <c r="CUT376" s="1"/>
      <c r="CUU376" s="1"/>
      <c r="CUV376" s="1"/>
      <c r="CUW376" s="1"/>
      <c r="CUX376" s="1"/>
      <c r="CUY376" s="1"/>
      <c r="CUZ376" s="1"/>
      <c r="CVA376" s="1"/>
      <c r="CVB376" s="1"/>
      <c r="CVC376" s="1"/>
      <c r="CVD376" s="1"/>
      <c r="CVE376" s="1"/>
      <c r="CVF376" s="1"/>
      <c r="CVG376" s="1"/>
      <c r="CVH376" s="1"/>
      <c r="CVI376" s="1"/>
      <c r="CVJ376" s="1"/>
      <c r="CVK376" s="1"/>
      <c r="CVL376" s="1"/>
      <c r="CVM376" s="1"/>
      <c r="CVN376" s="1"/>
      <c r="CVO376" s="1"/>
      <c r="CVP376" s="1"/>
      <c r="CVQ376" s="1"/>
      <c r="CVR376" s="1"/>
      <c r="CVS376" s="1"/>
      <c r="CVT376" s="1"/>
      <c r="CVU376" s="1"/>
      <c r="CVV376" s="1"/>
      <c r="CVW376" s="1"/>
      <c r="CVX376" s="1"/>
      <c r="CVY376" s="1"/>
      <c r="CVZ376" s="1"/>
      <c r="CWA376" s="1"/>
      <c r="CWB376" s="1"/>
      <c r="CWC376" s="1"/>
      <c r="CWD376" s="1"/>
      <c r="CWE376" s="1"/>
      <c r="CWF376" s="1"/>
      <c r="CWG376" s="1"/>
      <c r="CWH376" s="1"/>
      <c r="CWI376" s="1"/>
      <c r="CWJ376" s="1"/>
      <c r="CWK376" s="1"/>
      <c r="CWL376" s="1"/>
      <c r="CWM376" s="1"/>
      <c r="CWN376" s="1"/>
      <c r="CWO376" s="1"/>
      <c r="CWP376" s="1"/>
      <c r="CWQ376" s="1"/>
      <c r="CWR376" s="1"/>
      <c r="CWS376" s="1"/>
      <c r="CWT376" s="1"/>
      <c r="CWU376" s="1"/>
      <c r="CWV376" s="1"/>
      <c r="CWW376" s="1"/>
      <c r="CWX376" s="1"/>
      <c r="CWY376" s="1"/>
      <c r="CWZ376" s="1"/>
      <c r="CXA376" s="1"/>
      <c r="CXB376" s="1"/>
      <c r="CXC376" s="1"/>
      <c r="CXD376" s="1"/>
      <c r="CXE376" s="1"/>
      <c r="CXF376" s="1"/>
      <c r="CXG376" s="1"/>
      <c r="CXH376" s="1"/>
      <c r="CXI376" s="1"/>
      <c r="CXJ376" s="1"/>
      <c r="CXK376" s="1"/>
      <c r="CXL376" s="1"/>
      <c r="CXM376" s="1"/>
      <c r="CXN376" s="1"/>
      <c r="CXO376" s="1"/>
      <c r="CXP376" s="1"/>
      <c r="CXQ376" s="1"/>
      <c r="CXR376" s="1"/>
      <c r="CXS376" s="1"/>
      <c r="CXT376" s="1"/>
      <c r="CXU376" s="1"/>
      <c r="CXV376" s="1"/>
      <c r="CXW376" s="1"/>
      <c r="CXX376" s="1"/>
      <c r="CXY376" s="1"/>
      <c r="CXZ376" s="1"/>
      <c r="CYA376" s="1"/>
      <c r="CYB376" s="1"/>
      <c r="CYC376" s="1"/>
      <c r="CYD376" s="1"/>
      <c r="CYE376" s="1"/>
      <c r="CYF376" s="1"/>
      <c r="CYG376" s="1"/>
      <c r="CYH376" s="1"/>
      <c r="CYI376" s="1"/>
      <c r="CYJ376" s="1"/>
      <c r="CYK376" s="1"/>
      <c r="CYL376" s="1"/>
      <c r="CYM376" s="1"/>
      <c r="CYN376" s="1"/>
      <c r="CYO376" s="1"/>
      <c r="CYP376" s="1"/>
      <c r="CYQ376" s="1"/>
      <c r="CYR376" s="1"/>
      <c r="CYS376" s="1"/>
      <c r="CYT376" s="1"/>
      <c r="CYU376" s="1"/>
      <c r="CYV376" s="1"/>
      <c r="CYW376" s="1"/>
      <c r="CYX376" s="1"/>
      <c r="CYY376" s="1"/>
      <c r="CYZ376" s="1"/>
      <c r="CZA376" s="1"/>
      <c r="CZB376" s="1"/>
      <c r="CZC376" s="1"/>
      <c r="CZD376" s="1"/>
      <c r="CZE376" s="1"/>
      <c r="CZF376" s="1"/>
      <c r="CZG376" s="1"/>
      <c r="CZH376" s="1"/>
      <c r="CZI376" s="1"/>
      <c r="CZJ376" s="1"/>
      <c r="CZK376" s="1"/>
      <c r="CZL376" s="1"/>
      <c r="CZM376" s="1"/>
      <c r="CZN376" s="1"/>
      <c r="CZO376" s="1"/>
      <c r="CZP376" s="1"/>
      <c r="CZQ376" s="1"/>
      <c r="CZR376" s="1"/>
      <c r="CZS376" s="1"/>
      <c r="CZT376" s="1"/>
      <c r="CZU376" s="1"/>
      <c r="CZV376" s="1"/>
      <c r="CZW376" s="1"/>
      <c r="CZX376" s="1"/>
      <c r="CZY376" s="1"/>
      <c r="CZZ376" s="1"/>
      <c r="DAA376" s="1"/>
      <c r="DAB376" s="1"/>
      <c r="DAC376" s="1"/>
      <c r="DAD376" s="1"/>
      <c r="DAE376" s="1"/>
      <c r="DAF376" s="1"/>
      <c r="DAG376" s="1"/>
      <c r="DAH376" s="1"/>
      <c r="DAI376" s="1"/>
      <c r="DAJ376" s="1"/>
      <c r="DAK376" s="1"/>
      <c r="DAL376" s="1"/>
      <c r="DAM376" s="1"/>
      <c r="DAN376" s="1"/>
      <c r="DAO376" s="1"/>
      <c r="DAP376" s="1"/>
      <c r="DAQ376" s="1"/>
      <c r="DAR376" s="1"/>
      <c r="DAS376" s="1"/>
      <c r="DAT376" s="1"/>
      <c r="DAU376" s="1"/>
      <c r="DAV376" s="1"/>
      <c r="DAW376" s="1"/>
      <c r="DAX376" s="1"/>
      <c r="DAY376" s="1"/>
      <c r="DAZ376" s="1"/>
      <c r="DBA376" s="1"/>
      <c r="DBB376" s="1"/>
      <c r="DBC376" s="1"/>
      <c r="DBD376" s="1"/>
      <c r="DBE376" s="1"/>
      <c r="DBF376" s="1"/>
      <c r="DBG376" s="1"/>
      <c r="DBH376" s="1"/>
      <c r="DBI376" s="1"/>
      <c r="DBJ376" s="1"/>
      <c r="DBK376" s="1"/>
      <c r="DBL376" s="1"/>
      <c r="DBM376" s="1"/>
      <c r="DBN376" s="1"/>
      <c r="DBO376" s="1"/>
      <c r="DBP376" s="1"/>
      <c r="DBQ376" s="1"/>
      <c r="DBR376" s="1"/>
      <c r="DBS376" s="1"/>
      <c r="DBT376" s="1"/>
      <c r="DBU376" s="1"/>
      <c r="DBV376" s="1"/>
      <c r="DBW376" s="1"/>
      <c r="DBX376" s="1"/>
      <c r="DBY376" s="1"/>
      <c r="DBZ376" s="1"/>
      <c r="DCA376" s="1"/>
      <c r="DCB376" s="1"/>
      <c r="DCC376" s="1"/>
      <c r="DCD376" s="1"/>
      <c r="DCE376" s="1"/>
      <c r="DCF376" s="1"/>
      <c r="DCG376" s="1"/>
      <c r="DCH376" s="1"/>
      <c r="DCI376" s="1"/>
      <c r="DCJ376" s="1"/>
      <c r="DCK376" s="1"/>
      <c r="DCL376" s="1"/>
      <c r="DCM376" s="1"/>
      <c r="DCN376" s="1"/>
      <c r="DCO376" s="1"/>
      <c r="DCP376" s="1"/>
      <c r="DCQ376" s="1"/>
      <c r="DCR376" s="1"/>
      <c r="DCS376" s="1"/>
      <c r="DCT376" s="1"/>
      <c r="DCU376" s="1"/>
      <c r="DCV376" s="1"/>
      <c r="DCW376" s="1"/>
      <c r="DCX376" s="1"/>
      <c r="DCY376" s="1"/>
      <c r="DCZ376" s="1"/>
      <c r="DDA376" s="1"/>
      <c r="DDB376" s="1"/>
      <c r="DDC376" s="1"/>
      <c r="DDD376" s="1"/>
      <c r="DDE376" s="1"/>
      <c r="DDF376" s="1"/>
      <c r="DDG376" s="1"/>
      <c r="DDH376" s="1"/>
      <c r="DDI376" s="1"/>
      <c r="DDJ376" s="1"/>
      <c r="DDK376" s="1"/>
      <c r="DDL376" s="1"/>
      <c r="DDM376" s="1"/>
      <c r="DDN376" s="1"/>
      <c r="DDO376" s="1"/>
      <c r="DDP376" s="1"/>
      <c r="DDQ376" s="1"/>
      <c r="DDR376" s="1"/>
      <c r="DDS376" s="1"/>
      <c r="DDT376" s="1"/>
      <c r="DDU376" s="1"/>
      <c r="DDV376" s="1"/>
      <c r="DDW376" s="1"/>
      <c r="DDX376" s="1"/>
      <c r="DDY376" s="1"/>
      <c r="DDZ376" s="1"/>
      <c r="DEA376" s="1"/>
      <c r="DEB376" s="1"/>
      <c r="DEC376" s="1"/>
      <c r="DED376" s="1"/>
      <c r="DEE376" s="1"/>
      <c r="DEF376" s="1"/>
      <c r="DEG376" s="1"/>
      <c r="DEH376" s="1"/>
      <c r="DEI376" s="1"/>
      <c r="DEJ376" s="1"/>
      <c r="DEK376" s="1"/>
      <c r="DEL376" s="1"/>
      <c r="DEM376" s="1"/>
      <c r="DEN376" s="1"/>
      <c r="DEO376" s="1"/>
      <c r="DEP376" s="1"/>
      <c r="DEQ376" s="1"/>
      <c r="DER376" s="1"/>
      <c r="DES376" s="1"/>
      <c r="DET376" s="1"/>
      <c r="DEU376" s="1"/>
      <c r="DEV376" s="1"/>
      <c r="DEW376" s="1"/>
      <c r="DEX376" s="1"/>
      <c r="DEY376" s="1"/>
      <c r="DEZ376" s="1"/>
      <c r="DFA376" s="1"/>
      <c r="DFB376" s="1"/>
      <c r="DFC376" s="1"/>
      <c r="DFD376" s="1"/>
      <c r="DFE376" s="1"/>
      <c r="DFF376" s="1"/>
      <c r="DFG376" s="1"/>
      <c r="DFH376" s="1"/>
      <c r="DFI376" s="1"/>
      <c r="DFJ376" s="1"/>
      <c r="DFK376" s="1"/>
      <c r="DFL376" s="1"/>
      <c r="DFM376" s="1"/>
      <c r="DFN376" s="1"/>
      <c r="DFO376" s="1"/>
      <c r="DFP376" s="1"/>
      <c r="DFQ376" s="1"/>
      <c r="DFR376" s="1"/>
      <c r="DFS376" s="1"/>
      <c r="DFT376" s="1"/>
      <c r="DFU376" s="1"/>
      <c r="DFV376" s="1"/>
      <c r="DFW376" s="1"/>
      <c r="DFX376" s="1"/>
      <c r="DFY376" s="1"/>
      <c r="DFZ376" s="1"/>
      <c r="DGA376" s="1"/>
      <c r="DGB376" s="1"/>
      <c r="DGC376" s="1"/>
      <c r="DGD376" s="1"/>
      <c r="DGE376" s="1"/>
      <c r="DGF376" s="1"/>
      <c r="DGG376" s="1"/>
      <c r="DGH376" s="1"/>
      <c r="DGI376" s="1"/>
      <c r="DGJ376" s="1"/>
      <c r="DGK376" s="1"/>
      <c r="DGL376" s="1"/>
      <c r="DGM376" s="1"/>
      <c r="DGN376" s="1"/>
      <c r="DGO376" s="1"/>
      <c r="DGP376" s="1"/>
      <c r="DGQ376" s="1"/>
      <c r="DGR376" s="1"/>
      <c r="DGS376" s="1"/>
      <c r="DGT376" s="1"/>
      <c r="DGU376" s="1"/>
      <c r="DGV376" s="1"/>
      <c r="DGW376" s="1"/>
      <c r="DGX376" s="1"/>
      <c r="DGY376" s="1"/>
      <c r="DGZ376" s="1"/>
      <c r="DHA376" s="1"/>
      <c r="DHB376" s="1"/>
      <c r="DHC376" s="1"/>
      <c r="DHD376" s="1"/>
      <c r="DHE376" s="1"/>
      <c r="DHF376" s="1"/>
      <c r="DHG376" s="1"/>
      <c r="DHH376" s="1"/>
      <c r="DHI376" s="1"/>
      <c r="DHJ376" s="1"/>
      <c r="DHK376" s="1"/>
      <c r="DHL376" s="1"/>
      <c r="DHM376" s="1"/>
      <c r="DHN376" s="1"/>
      <c r="DHO376" s="1"/>
      <c r="DHP376" s="1"/>
      <c r="DHQ376" s="1"/>
      <c r="DHR376" s="1"/>
      <c r="DHS376" s="1"/>
      <c r="DHT376" s="1"/>
      <c r="DHU376" s="1"/>
      <c r="DHV376" s="1"/>
      <c r="DHW376" s="1"/>
      <c r="DHX376" s="1"/>
      <c r="DHY376" s="1"/>
      <c r="DHZ376" s="1"/>
      <c r="DIA376" s="1"/>
      <c r="DIB376" s="1"/>
      <c r="DIC376" s="1"/>
      <c r="DID376" s="1"/>
      <c r="DIE376" s="1"/>
      <c r="DIF376" s="1"/>
      <c r="DIG376" s="1"/>
      <c r="DIH376" s="1"/>
      <c r="DII376" s="1"/>
      <c r="DIJ376" s="1"/>
      <c r="DIK376" s="1"/>
      <c r="DIL376" s="1"/>
      <c r="DIM376" s="1"/>
      <c r="DIN376" s="1"/>
      <c r="DIO376" s="1"/>
      <c r="DIP376" s="1"/>
      <c r="DIQ376" s="1"/>
      <c r="DIR376" s="1"/>
      <c r="DIS376" s="1"/>
      <c r="DIT376" s="1"/>
      <c r="DIU376" s="1"/>
      <c r="DIV376" s="1"/>
      <c r="DIW376" s="1"/>
      <c r="DIX376" s="1"/>
      <c r="DIY376" s="1"/>
      <c r="DIZ376" s="1"/>
      <c r="DJA376" s="1"/>
      <c r="DJB376" s="1"/>
      <c r="DJC376" s="1"/>
      <c r="DJD376" s="1"/>
      <c r="DJE376" s="1"/>
      <c r="DJF376" s="1"/>
      <c r="DJG376" s="1"/>
      <c r="DJH376" s="1"/>
      <c r="DJI376" s="1"/>
      <c r="DJJ376" s="1"/>
      <c r="DJK376" s="1"/>
      <c r="DJL376" s="1"/>
      <c r="DJM376" s="1"/>
      <c r="DJN376" s="1"/>
      <c r="DJO376" s="1"/>
      <c r="DJP376" s="1"/>
      <c r="DJQ376" s="1"/>
      <c r="DJR376" s="1"/>
      <c r="DJS376" s="1"/>
      <c r="DJT376" s="1"/>
      <c r="DJU376" s="1"/>
      <c r="DJV376" s="1"/>
      <c r="DJW376" s="1"/>
      <c r="DJX376" s="1"/>
      <c r="DJY376" s="1"/>
      <c r="DJZ376" s="1"/>
      <c r="DKA376" s="1"/>
      <c r="DKB376" s="1"/>
      <c r="DKC376" s="1"/>
      <c r="DKD376" s="1"/>
      <c r="DKE376" s="1"/>
      <c r="DKF376" s="1"/>
      <c r="DKG376" s="1"/>
      <c r="DKH376" s="1"/>
      <c r="DKI376" s="1"/>
      <c r="DKJ376" s="1"/>
      <c r="DKK376" s="1"/>
      <c r="DKL376" s="1"/>
      <c r="DKM376" s="1"/>
      <c r="DKN376" s="1"/>
      <c r="DKO376" s="1"/>
      <c r="DKP376" s="1"/>
      <c r="DKQ376" s="1"/>
      <c r="DKR376" s="1"/>
      <c r="DKS376" s="1"/>
      <c r="DKT376" s="1"/>
      <c r="DKU376" s="1"/>
      <c r="DKV376" s="1"/>
      <c r="DKW376" s="1"/>
      <c r="DKX376" s="1"/>
      <c r="DKY376" s="1"/>
      <c r="DKZ376" s="1"/>
      <c r="DLA376" s="1"/>
      <c r="DLB376" s="1"/>
      <c r="DLC376" s="1"/>
      <c r="DLD376" s="1"/>
      <c r="DLE376" s="1"/>
      <c r="DLF376" s="1"/>
      <c r="DLG376" s="1"/>
      <c r="DLH376" s="1"/>
      <c r="DLI376" s="1"/>
      <c r="DLJ376" s="1"/>
      <c r="DLK376" s="1"/>
      <c r="DLL376" s="1"/>
      <c r="DLM376" s="1"/>
      <c r="DLN376" s="1"/>
      <c r="DLO376" s="1"/>
      <c r="DLP376" s="1"/>
      <c r="DLQ376" s="1"/>
      <c r="DLR376" s="1"/>
      <c r="DLS376" s="1"/>
      <c r="DLT376" s="1"/>
      <c r="DLU376" s="1"/>
      <c r="DLV376" s="1"/>
      <c r="DLW376" s="1"/>
      <c r="DLX376" s="1"/>
      <c r="DLY376" s="1"/>
      <c r="DLZ376" s="1"/>
      <c r="DMA376" s="1"/>
      <c r="DMB376" s="1"/>
      <c r="DMC376" s="1"/>
      <c r="DMD376" s="1"/>
      <c r="DME376" s="1"/>
      <c r="DMF376" s="1"/>
      <c r="DMG376" s="1"/>
      <c r="DMH376" s="1"/>
      <c r="DMI376" s="1"/>
      <c r="DMJ376" s="1"/>
      <c r="DMK376" s="1"/>
      <c r="DML376" s="1"/>
      <c r="DMM376" s="1"/>
      <c r="DMN376" s="1"/>
      <c r="DMO376" s="1"/>
      <c r="DMP376" s="1"/>
      <c r="DMQ376" s="1"/>
      <c r="DMR376" s="1"/>
      <c r="DMS376" s="1"/>
      <c r="DMT376" s="1"/>
      <c r="DMU376" s="1"/>
      <c r="DMV376" s="1"/>
      <c r="DMW376" s="1"/>
      <c r="DMX376" s="1"/>
      <c r="DMY376" s="1"/>
      <c r="DMZ376" s="1"/>
      <c r="DNA376" s="1"/>
      <c r="DNB376" s="1"/>
      <c r="DNC376" s="1"/>
      <c r="DND376" s="1"/>
      <c r="DNE376" s="1"/>
      <c r="DNF376" s="1"/>
      <c r="DNG376" s="1"/>
      <c r="DNH376" s="1"/>
      <c r="DNI376" s="1"/>
      <c r="DNJ376" s="1"/>
      <c r="DNK376" s="1"/>
      <c r="DNL376" s="1"/>
      <c r="DNM376" s="1"/>
      <c r="DNN376" s="1"/>
      <c r="DNO376" s="1"/>
      <c r="DNP376" s="1"/>
      <c r="DNQ376" s="1"/>
      <c r="DNR376" s="1"/>
      <c r="DNS376" s="1"/>
      <c r="DNT376" s="1"/>
      <c r="DNU376" s="1"/>
      <c r="DNV376" s="1"/>
      <c r="DNW376" s="1"/>
      <c r="DNX376" s="1"/>
      <c r="DNY376" s="1"/>
      <c r="DNZ376" s="1"/>
      <c r="DOA376" s="1"/>
      <c r="DOB376" s="1"/>
      <c r="DOC376" s="1"/>
      <c r="DOD376" s="1"/>
      <c r="DOE376" s="1"/>
      <c r="DOF376" s="1"/>
      <c r="DOG376" s="1"/>
      <c r="DOH376" s="1"/>
      <c r="DOI376" s="1"/>
      <c r="DOJ376" s="1"/>
      <c r="DOK376" s="1"/>
      <c r="DOL376" s="1"/>
      <c r="DOM376" s="1"/>
      <c r="DON376" s="1"/>
      <c r="DOO376" s="1"/>
      <c r="DOP376" s="1"/>
      <c r="DOQ376" s="1"/>
      <c r="DOR376" s="1"/>
      <c r="DOS376" s="1"/>
      <c r="DOT376" s="1"/>
      <c r="DOU376" s="1"/>
      <c r="DOV376" s="1"/>
      <c r="DOW376" s="1"/>
      <c r="DOX376" s="1"/>
      <c r="DOY376" s="1"/>
      <c r="DOZ376" s="1"/>
      <c r="DPA376" s="1"/>
      <c r="DPB376" s="1"/>
      <c r="DPC376" s="1"/>
      <c r="DPD376" s="1"/>
      <c r="DPE376" s="1"/>
      <c r="DPF376" s="1"/>
      <c r="DPG376" s="1"/>
      <c r="DPH376" s="1"/>
      <c r="DPI376" s="1"/>
      <c r="DPJ376" s="1"/>
      <c r="DPK376" s="1"/>
      <c r="DPL376" s="1"/>
      <c r="DPM376" s="1"/>
      <c r="DPN376" s="1"/>
      <c r="DPO376" s="1"/>
      <c r="DPP376" s="1"/>
      <c r="DPQ376" s="1"/>
      <c r="DPR376" s="1"/>
      <c r="DPS376" s="1"/>
      <c r="DPT376" s="1"/>
      <c r="DPU376" s="1"/>
      <c r="DPV376" s="1"/>
      <c r="DPW376" s="1"/>
      <c r="DPX376" s="1"/>
      <c r="DPY376" s="1"/>
      <c r="DPZ376" s="1"/>
      <c r="DQA376" s="1"/>
      <c r="DQB376" s="1"/>
      <c r="DQC376" s="1"/>
      <c r="DQD376" s="1"/>
      <c r="DQE376" s="1"/>
      <c r="DQF376" s="1"/>
      <c r="DQG376" s="1"/>
      <c r="DQH376" s="1"/>
      <c r="DQI376" s="1"/>
      <c r="DQJ376" s="1"/>
      <c r="DQK376" s="1"/>
      <c r="DQL376" s="1"/>
      <c r="DQM376" s="1"/>
      <c r="DQN376" s="1"/>
      <c r="DQO376" s="1"/>
      <c r="DQP376" s="1"/>
      <c r="DQQ376" s="1"/>
      <c r="DQR376" s="1"/>
      <c r="DQS376" s="1"/>
      <c r="DQT376" s="1"/>
      <c r="DQU376" s="1"/>
      <c r="DQV376" s="1"/>
      <c r="DQW376" s="1"/>
      <c r="DQX376" s="1"/>
      <c r="DQY376" s="1"/>
      <c r="DQZ376" s="1"/>
      <c r="DRA376" s="1"/>
      <c r="DRB376" s="1"/>
      <c r="DRC376" s="1"/>
      <c r="DRD376" s="1"/>
      <c r="DRE376" s="1"/>
      <c r="DRF376" s="1"/>
      <c r="DRG376" s="1"/>
      <c r="DRH376" s="1"/>
      <c r="DRI376" s="1"/>
      <c r="DRJ376" s="1"/>
      <c r="DRK376" s="1"/>
      <c r="DRL376" s="1"/>
      <c r="DRM376" s="1"/>
      <c r="DRN376" s="1"/>
      <c r="DRO376" s="1"/>
      <c r="DRP376" s="1"/>
      <c r="DRQ376" s="1"/>
      <c r="DRR376" s="1"/>
      <c r="DRS376" s="1"/>
      <c r="DRT376" s="1"/>
      <c r="DRU376" s="1"/>
      <c r="DRV376" s="1"/>
      <c r="DRW376" s="1"/>
      <c r="DRX376" s="1"/>
      <c r="DRY376" s="1"/>
      <c r="DRZ376" s="1"/>
      <c r="DSA376" s="1"/>
      <c r="DSB376" s="1"/>
      <c r="DSC376" s="1"/>
      <c r="DSD376" s="1"/>
      <c r="DSE376" s="1"/>
      <c r="DSF376" s="1"/>
      <c r="DSG376" s="1"/>
      <c r="DSH376" s="1"/>
      <c r="DSI376" s="1"/>
      <c r="DSJ376" s="1"/>
      <c r="DSK376" s="1"/>
      <c r="DSL376" s="1"/>
      <c r="DSM376" s="1"/>
      <c r="DSN376" s="1"/>
      <c r="DSO376" s="1"/>
      <c r="DSP376" s="1"/>
      <c r="DSQ376" s="1"/>
      <c r="DSR376" s="1"/>
      <c r="DSS376" s="1"/>
      <c r="DST376" s="1"/>
      <c r="DSU376" s="1"/>
      <c r="DSV376" s="1"/>
      <c r="DSW376" s="1"/>
      <c r="DSX376" s="1"/>
      <c r="DSY376" s="1"/>
      <c r="DSZ376" s="1"/>
      <c r="DTA376" s="1"/>
      <c r="DTB376" s="1"/>
      <c r="DTC376" s="1"/>
      <c r="DTD376" s="1"/>
      <c r="DTE376" s="1"/>
      <c r="DTF376" s="1"/>
      <c r="DTG376" s="1"/>
      <c r="DTH376" s="1"/>
      <c r="DTI376" s="1"/>
      <c r="DTJ376" s="1"/>
      <c r="DTK376" s="1"/>
      <c r="DTL376" s="1"/>
      <c r="DTM376" s="1"/>
      <c r="DTN376" s="1"/>
      <c r="DTO376" s="1"/>
      <c r="DTP376" s="1"/>
      <c r="DTQ376" s="1"/>
      <c r="DTR376" s="1"/>
      <c r="DTS376" s="1"/>
      <c r="DTT376" s="1"/>
      <c r="DTU376" s="1"/>
      <c r="DTV376" s="1"/>
      <c r="DTW376" s="1"/>
      <c r="DTX376" s="1"/>
      <c r="DTY376" s="1"/>
      <c r="DTZ376" s="1"/>
      <c r="DUA376" s="1"/>
      <c r="DUB376" s="1"/>
      <c r="DUC376" s="1"/>
      <c r="DUD376" s="1"/>
      <c r="DUE376" s="1"/>
      <c r="DUF376" s="1"/>
      <c r="DUG376" s="1"/>
      <c r="DUH376" s="1"/>
      <c r="DUI376" s="1"/>
      <c r="DUJ376" s="1"/>
      <c r="DUK376" s="1"/>
      <c r="DUL376" s="1"/>
      <c r="DUM376" s="1"/>
      <c r="DUN376" s="1"/>
      <c r="DUO376" s="1"/>
      <c r="DUP376" s="1"/>
      <c r="DUQ376" s="1"/>
      <c r="DUR376" s="1"/>
      <c r="DUS376" s="1"/>
      <c r="DUT376" s="1"/>
      <c r="DUU376" s="1"/>
      <c r="DUV376" s="1"/>
      <c r="DUW376" s="1"/>
      <c r="DUX376" s="1"/>
      <c r="DUY376" s="1"/>
      <c r="DUZ376" s="1"/>
      <c r="DVA376" s="1"/>
      <c r="DVB376" s="1"/>
      <c r="DVC376" s="1"/>
      <c r="DVD376" s="1"/>
      <c r="DVE376" s="1"/>
      <c r="DVF376" s="1"/>
      <c r="DVG376" s="1"/>
      <c r="DVH376" s="1"/>
      <c r="DVI376" s="1"/>
      <c r="DVJ376" s="1"/>
      <c r="DVK376" s="1"/>
      <c r="DVL376" s="1"/>
      <c r="DVM376" s="1"/>
      <c r="DVN376" s="1"/>
      <c r="DVO376" s="1"/>
      <c r="DVP376" s="1"/>
      <c r="DVQ376" s="1"/>
      <c r="DVR376" s="1"/>
      <c r="DVS376" s="1"/>
      <c r="DVT376" s="1"/>
      <c r="DVU376" s="1"/>
      <c r="DVV376" s="1"/>
      <c r="DVW376" s="1"/>
      <c r="DVX376" s="1"/>
      <c r="DVY376" s="1"/>
      <c r="DVZ376" s="1"/>
      <c r="DWA376" s="1"/>
      <c r="DWB376" s="1"/>
      <c r="DWC376" s="1"/>
      <c r="DWD376" s="1"/>
      <c r="DWE376" s="1"/>
      <c r="DWF376" s="1"/>
      <c r="DWG376" s="1"/>
      <c r="DWH376" s="1"/>
      <c r="DWI376" s="1"/>
      <c r="DWJ376" s="1"/>
      <c r="DWK376" s="1"/>
      <c r="DWL376" s="1"/>
      <c r="DWM376" s="1"/>
      <c r="DWN376" s="1"/>
      <c r="DWO376" s="1"/>
      <c r="DWP376" s="1"/>
      <c r="DWQ376" s="1"/>
      <c r="DWR376" s="1"/>
      <c r="DWS376" s="1"/>
      <c r="DWT376" s="1"/>
      <c r="DWU376" s="1"/>
      <c r="DWV376" s="1"/>
      <c r="DWW376" s="1"/>
      <c r="DWX376" s="1"/>
      <c r="DWY376" s="1"/>
      <c r="DWZ376" s="1"/>
      <c r="DXA376" s="1"/>
      <c r="DXB376" s="1"/>
      <c r="DXC376" s="1"/>
      <c r="DXD376" s="1"/>
      <c r="DXE376" s="1"/>
      <c r="DXF376" s="1"/>
      <c r="DXG376" s="1"/>
      <c r="DXH376" s="1"/>
      <c r="DXI376" s="1"/>
      <c r="DXJ376" s="1"/>
      <c r="DXK376" s="1"/>
      <c r="DXL376" s="1"/>
      <c r="DXM376" s="1"/>
      <c r="DXN376" s="1"/>
      <c r="DXO376" s="1"/>
      <c r="DXP376" s="1"/>
      <c r="DXQ376" s="1"/>
      <c r="DXR376" s="1"/>
      <c r="DXS376" s="1"/>
      <c r="DXT376" s="1"/>
      <c r="DXU376" s="1"/>
      <c r="DXV376" s="1"/>
      <c r="DXW376" s="1"/>
      <c r="DXX376" s="1"/>
      <c r="DXY376" s="1"/>
      <c r="DXZ376" s="1"/>
      <c r="DYA376" s="1"/>
      <c r="DYB376" s="1"/>
      <c r="DYC376" s="1"/>
      <c r="DYD376" s="1"/>
      <c r="DYE376" s="1"/>
      <c r="DYF376" s="1"/>
      <c r="DYG376" s="1"/>
      <c r="DYH376" s="1"/>
      <c r="DYI376" s="1"/>
      <c r="DYJ376" s="1"/>
      <c r="DYK376" s="1"/>
      <c r="DYL376" s="1"/>
      <c r="DYM376" s="1"/>
      <c r="DYN376" s="1"/>
      <c r="DYO376" s="1"/>
      <c r="DYP376" s="1"/>
      <c r="DYQ376" s="1"/>
      <c r="DYR376" s="1"/>
      <c r="DYS376" s="1"/>
      <c r="DYT376" s="1"/>
      <c r="DYU376" s="1"/>
      <c r="DYV376" s="1"/>
      <c r="DYW376" s="1"/>
      <c r="DYX376" s="1"/>
      <c r="DYY376" s="1"/>
      <c r="DYZ376" s="1"/>
      <c r="DZA376" s="1"/>
      <c r="DZB376" s="1"/>
      <c r="DZC376" s="1"/>
      <c r="DZD376" s="1"/>
      <c r="DZE376" s="1"/>
      <c r="DZF376" s="1"/>
      <c r="DZG376" s="1"/>
      <c r="DZH376" s="1"/>
      <c r="DZI376" s="1"/>
      <c r="DZJ376" s="1"/>
      <c r="DZK376" s="1"/>
      <c r="DZL376" s="1"/>
      <c r="DZM376" s="1"/>
      <c r="DZN376" s="1"/>
      <c r="DZO376" s="1"/>
      <c r="DZP376" s="1"/>
      <c r="DZQ376" s="1"/>
      <c r="DZR376" s="1"/>
      <c r="DZS376" s="1"/>
      <c r="DZT376" s="1"/>
      <c r="DZU376" s="1"/>
      <c r="DZV376" s="1"/>
      <c r="DZW376" s="1"/>
      <c r="DZX376" s="1"/>
      <c r="DZY376" s="1"/>
      <c r="DZZ376" s="1"/>
      <c r="EAA376" s="1"/>
      <c r="EAB376" s="1"/>
      <c r="EAC376" s="1"/>
      <c r="EAD376" s="1"/>
      <c r="EAE376" s="1"/>
      <c r="EAF376" s="1"/>
      <c r="EAG376" s="1"/>
      <c r="EAH376" s="1"/>
      <c r="EAI376" s="1"/>
      <c r="EAJ376" s="1"/>
      <c r="EAK376" s="1"/>
      <c r="EAL376" s="1"/>
      <c r="EAM376" s="1"/>
      <c r="EAN376" s="1"/>
      <c r="EAO376" s="1"/>
      <c r="EAP376" s="1"/>
      <c r="EAQ376" s="1"/>
      <c r="EAR376" s="1"/>
      <c r="EAS376" s="1"/>
      <c r="EAT376" s="1"/>
      <c r="EAU376" s="1"/>
      <c r="EAV376" s="1"/>
      <c r="EAW376" s="1"/>
      <c r="EAX376" s="1"/>
      <c r="EAY376" s="1"/>
      <c r="EAZ376" s="1"/>
      <c r="EBA376" s="1"/>
      <c r="EBB376" s="1"/>
      <c r="EBC376" s="1"/>
      <c r="EBD376" s="1"/>
      <c r="EBE376" s="1"/>
      <c r="EBF376" s="1"/>
      <c r="EBG376" s="1"/>
      <c r="EBH376" s="1"/>
      <c r="EBI376" s="1"/>
      <c r="EBJ376" s="1"/>
      <c r="EBK376" s="1"/>
      <c r="EBL376" s="1"/>
      <c r="EBM376" s="1"/>
      <c r="EBN376" s="1"/>
      <c r="EBO376" s="1"/>
      <c r="EBP376" s="1"/>
      <c r="EBQ376" s="1"/>
      <c r="EBR376" s="1"/>
      <c r="EBS376" s="1"/>
      <c r="EBT376" s="1"/>
      <c r="EBU376" s="1"/>
      <c r="EBV376" s="1"/>
      <c r="EBW376" s="1"/>
      <c r="EBX376" s="1"/>
      <c r="EBY376" s="1"/>
      <c r="EBZ376" s="1"/>
      <c r="ECA376" s="1"/>
      <c r="ECB376" s="1"/>
      <c r="ECC376" s="1"/>
      <c r="ECD376" s="1"/>
      <c r="ECE376" s="1"/>
      <c r="ECF376" s="1"/>
      <c r="ECG376" s="1"/>
      <c r="ECH376" s="1"/>
      <c r="ECI376" s="1"/>
      <c r="ECJ376" s="1"/>
      <c r="ECK376" s="1"/>
      <c r="ECL376" s="1"/>
      <c r="ECM376" s="1"/>
      <c r="ECN376" s="1"/>
      <c r="ECO376" s="1"/>
      <c r="ECP376" s="1"/>
      <c r="ECQ376" s="1"/>
      <c r="ECR376" s="1"/>
      <c r="ECS376" s="1"/>
      <c r="ECT376" s="1"/>
      <c r="ECU376" s="1"/>
      <c r="ECV376" s="1"/>
      <c r="ECW376" s="1"/>
      <c r="ECX376" s="1"/>
      <c r="ECY376" s="1"/>
      <c r="ECZ376" s="1"/>
      <c r="EDA376" s="1"/>
      <c r="EDB376" s="1"/>
      <c r="EDC376" s="1"/>
      <c r="EDD376" s="1"/>
      <c r="EDE376" s="1"/>
      <c r="EDF376" s="1"/>
      <c r="EDG376" s="1"/>
      <c r="EDH376" s="1"/>
      <c r="EDI376" s="1"/>
      <c r="EDJ376" s="1"/>
      <c r="EDK376" s="1"/>
      <c r="EDL376" s="1"/>
      <c r="EDM376" s="1"/>
      <c r="EDN376" s="1"/>
      <c r="EDO376" s="1"/>
      <c r="EDP376" s="1"/>
      <c r="EDQ376" s="1"/>
      <c r="EDR376" s="1"/>
      <c r="EDS376" s="1"/>
      <c r="EDT376" s="1"/>
      <c r="EDU376" s="1"/>
      <c r="EDV376" s="1"/>
      <c r="EDW376" s="1"/>
      <c r="EDX376" s="1"/>
      <c r="EDY376" s="1"/>
      <c r="EDZ376" s="1"/>
      <c r="EEA376" s="1"/>
      <c r="EEB376" s="1"/>
      <c r="EEC376" s="1"/>
      <c r="EED376" s="1"/>
      <c r="EEE376" s="1"/>
      <c r="EEF376" s="1"/>
      <c r="EEG376" s="1"/>
      <c r="EEH376" s="1"/>
      <c r="EEI376" s="1"/>
      <c r="EEJ376" s="1"/>
      <c r="EEK376" s="1"/>
      <c r="EEL376" s="1"/>
      <c r="EEM376" s="1"/>
      <c r="EEN376" s="1"/>
      <c r="EEO376" s="1"/>
      <c r="EEP376" s="1"/>
      <c r="EEQ376" s="1"/>
      <c r="EER376" s="1"/>
      <c r="EES376" s="1"/>
      <c r="EET376" s="1"/>
      <c r="EEU376" s="1"/>
      <c r="EEV376" s="1"/>
      <c r="EEW376" s="1"/>
      <c r="EEX376" s="1"/>
      <c r="EEY376" s="1"/>
      <c r="EEZ376" s="1"/>
      <c r="EFA376" s="1"/>
      <c r="EFB376" s="1"/>
      <c r="EFC376" s="1"/>
      <c r="EFD376" s="1"/>
      <c r="EFE376" s="1"/>
      <c r="EFF376" s="1"/>
      <c r="EFG376" s="1"/>
      <c r="EFH376" s="1"/>
      <c r="EFI376" s="1"/>
      <c r="EFJ376" s="1"/>
      <c r="EFK376" s="1"/>
      <c r="EFL376" s="1"/>
      <c r="EFM376" s="1"/>
      <c r="EFN376" s="1"/>
      <c r="EFO376" s="1"/>
      <c r="EFP376" s="1"/>
      <c r="EFQ376" s="1"/>
      <c r="EFR376" s="1"/>
      <c r="EFS376" s="1"/>
      <c r="EFT376" s="1"/>
      <c r="EFU376" s="1"/>
      <c r="EFV376" s="1"/>
      <c r="EFW376" s="1"/>
      <c r="EFX376" s="1"/>
      <c r="EFY376" s="1"/>
      <c r="EFZ376" s="1"/>
      <c r="EGA376" s="1"/>
      <c r="EGB376" s="1"/>
      <c r="EGC376" s="1"/>
      <c r="EGD376" s="1"/>
      <c r="EGE376" s="1"/>
      <c r="EGF376" s="1"/>
      <c r="EGG376" s="1"/>
      <c r="EGH376" s="1"/>
      <c r="EGI376" s="1"/>
      <c r="EGJ376" s="1"/>
      <c r="EGK376" s="1"/>
      <c r="EGL376" s="1"/>
      <c r="EGM376" s="1"/>
      <c r="EGN376" s="1"/>
      <c r="EGO376" s="1"/>
      <c r="EGP376" s="1"/>
      <c r="EGQ376" s="1"/>
      <c r="EGR376" s="1"/>
      <c r="EGS376" s="1"/>
      <c r="EGT376" s="1"/>
      <c r="EGU376" s="1"/>
      <c r="EGV376" s="1"/>
      <c r="EGW376" s="1"/>
      <c r="EGX376" s="1"/>
      <c r="EGY376" s="1"/>
      <c r="EGZ376" s="1"/>
      <c r="EHA376" s="1"/>
      <c r="EHB376" s="1"/>
      <c r="EHC376" s="1"/>
      <c r="EHD376" s="1"/>
      <c r="EHE376" s="1"/>
      <c r="EHF376" s="1"/>
      <c r="EHG376" s="1"/>
      <c r="EHH376" s="1"/>
      <c r="EHI376" s="1"/>
      <c r="EHJ376" s="1"/>
      <c r="EHK376" s="1"/>
      <c r="EHL376" s="1"/>
      <c r="EHM376" s="1"/>
      <c r="EHN376" s="1"/>
      <c r="EHO376" s="1"/>
      <c r="EHP376" s="1"/>
      <c r="EHQ376" s="1"/>
      <c r="EHR376" s="1"/>
      <c r="EHS376" s="1"/>
      <c r="EHT376" s="1"/>
      <c r="EHU376" s="1"/>
      <c r="EHV376" s="1"/>
      <c r="EHW376" s="1"/>
      <c r="EHX376" s="1"/>
      <c r="EHY376" s="1"/>
      <c r="EHZ376" s="1"/>
      <c r="EIA376" s="1"/>
      <c r="EIB376" s="1"/>
      <c r="EIC376" s="1"/>
      <c r="EID376" s="1"/>
      <c r="EIE376" s="1"/>
      <c r="EIF376" s="1"/>
      <c r="EIG376" s="1"/>
      <c r="EIH376" s="1"/>
      <c r="EII376" s="1"/>
      <c r="EIJ376" s="1"/>
      <c r="EIK376" s="1"/>
      <c r="EIL376" s="1"/>
      <c r="EIM376" s="1"/>
      <c r="EIN376" s="1"/>
      <c r="EIO376" s="1"/>
      <c r="EIP376" s="1"/>
      <c r="EIQ376" s="1"/>
      <c r="EIR376" s="1"/>
      <c r="EIS376" s="1"/>
      <c r="EIT376" s="1"/>
      <c r="EIU376" s="1"/>
      <c r="EIV376" s="1"/>
      <c r="EIW376" s="1"/>
      <c r="EIX376" s="1"/>
      <c r="EIY376" s="1"/>
      <c r="EIZ376" s="1"/>
      <c r="EJA376" s="1"/>
      <c r="EJB376" s="1"/>
      <c r="EJC376" s="1"/>
      <c r="EJD376" s="1"/>
      <c r="EJE376" s="1"/>
      <c r="EJF376" s="1"/>
      <c r="EJG376" s="1"/>
      <c r="EJH376" s="1"/>
      <c r="EJI376" s="1"/>
      <c r="EJJ376" s="1"/>
      <c r="EJK376" s="1"/>
      <c r="EJL376" s="1"/>
      <c r="EJM376" s="1"/>
      <c r="EJN376" s="1"/>
      <c r="EJO376" s="1"/>
      <c r="EJP376" s="1"/>
      <c r="EJQ376" s="1"/>
      <c r="EJR376" s="1"/>
      <c r="EJS376" s="1"/>
      <c r="EJT376" s="1"/>
      <c r="EJU376" s="1"/>
      <c r="EJV376" s="1"/>
      <c r="EJW376" s="1"/>
      <c r="EJX376" s="1"/>
      <c r="EJY376" s="1"/>
      <c r="EJZ376" s="1"/>
      <c r="EKA376" s="1"/>
      <c r="EKB376" s="1"/>
      <c r="EKC376" s="1"/>
      <c r="EKD376" s="1"/>
      <c r="EKE376" s="1"/>
      <c r="EKF376" s="1"/>
      <c r="EKG376" s="1"/>
      <c r="EKH376" s="1"/>
      <c r="EKI376" s="1"/>
      <c r="EKJ376" s="1"/>
      <c r="EKK376" s="1"/>
      <c r="EKL376" s="1"/>
      <c r="EKM376" s="1"/>
      <c r="EKN376" s="1"/>
      <c r="EKO376" s="1"/>
      <c r="EKP376" s="1"/>
      <c r="EKQ376" s="1"/>
      <c r="EKR376" s="1"/>
      <c r="EKS376" s="1"/>
      <c r="EKT376" s="1"/>
      <c r="EKU376" s="1"/>
      <c r="EKV376" s="1"/>
      <c r="EKW376" s="1"/>
      <c r="EKX376" s="1"/>
      <c r="EKY376" s="1"/>
      <c r="EKZ376" s="1"/>
      <c r="ELA376" s="1"/>
      <c r="ELB376" s="1"/>
      <c r="ELC376" s="1"/>
      <c r="ELD376" s="1"/>
      <c r="ELE376" s="1"/>
      <c r="ELF376" s="1"/>
      <c r="ELG376" s="1"/>
      <c r="ELH376" s="1"/>
      <c r="ELI376" s="1"/>
      <c r="ELJ376" s="1"/>
      <c r="ELK376" s="1"/>
      <c r="ELL376" s="1"/>
      <c r="ELM376" s="1"/>
      <c r="ELN376" s="1"/>
      <c r="ELO376" s="1"/>
      <c r="ELP376" s="1"/>
      <c r="ELQ376" s="1"/>
      <c r="ELR376" s="1"/>
      <c r="ELS376" s="1"/>
      <c r="ELT376" s="1"/>
      <c r="ELU376" s="1"/>
      <c r="ELV376" s="1"/>
      <c r="ELW376" s="1"/>
      <c r="ELX376" s="1"/>
      <c r="ELY376" s="1"/>
      <c r="ELZ376" s="1"/>
      <c r="EMA376" s="1"/>
      <c r="EMB376" s="1"/>
      <c r="EMC376" s="1"/>
      <c r="EMD376" s="1"/>
      <c r="EME376" s="1"/>
      <c r="EMF376" s="1"/>
      <c r="EMG376" s="1"/>
      <c r="EMH376" s="1"/>
      <c r="EMI376" s="1"/>
      <c r="EMJ376" s="1"/>
      <c r="EMK376" s="1"/>
      <c r="EML376" s="1"/>
      <c r="EMM376" s="1"/>
      <c r="EMN376" s="1"/>
      <c r="EMO376" s="1"/>
      <c r="EMP376" s="1"/>
      <c r="EMQ376" s="1"/>
      <c r="EMR376" s="1"/>
      <c r="EMS376" s="1"/>
      <c r="EMT376" s="1"/>
      <c r="EMU376" s="1"/>
      <c r="EMV376" s="1"/>
      <c r="EMW376" s="1"/>
      <c r="EMX376" s="1"/>
      <c r="EMY376" s="1"/>
      <c r="EMZ376" s="1"/>
      <c r="ENA376" s="1"/>
      <c r="ENB376" s="1"/>
      <c r="ENC376" s="1"/>
      <c r="END376" s="1"/>
      <c r="ENE376" s="1"/>
      <c r="ENF376" s="1"/>
      <c r="ENG376" s="1"/>
      <c r="ENH376" s="1"/>
      <c r="ENI376" s="1"/>
      <c r="ENJ376" s="1"/>
      <c r="ENK376" s="1"/>
      <c r="ENL376" s="1"/>
      <c r="ENM376" s="1"/>
      <c r="ENN376" s="1"/>
      <c r="ENO376" s="1"/>
      <c r="ENP376" s="1"/>
      <c r="ENQ376" s="1"/>
      <c r="ENR376" s="1"/>
      <c r="ENS376" s="1"/>
      <c r="ENT376" s="1"/>
      <c r="ENU376" s="1"/>
      <c r="ENV376" s="1"/>
      <c r="ENW376" s="1"/>
      <c r="ENX376" s="1"/>
      <c r="ENY376" s="1"/>
      <c r="ENZ376" s="1"/>
      <c r="EOA376" s="1"/>
      <c r="EOB376" s="1"/>
      <c r="EOC376" s="1"/>
      <c r="EOD376" s="1"/>
      <c r="EOE376" s="1"/>
      <c r="EOF376" s="1"/>
      <c r="EOG376" s="1"/>
      <c r="EOH376" s="1"/>
      <c r="EOI376" s="1"/>
      <c r="EOJ376" s="1"/>
      <c r="EOK376" s="1"/>
      <c r="EOL376" s="1"/>
      <c r="EOM376" s="1"/>
      <c r="EON376" s="1"/>
      <c r="EOO376" s="1"/>
      <c r="EOP376" s="1"/>
      <c r="EOQ376" s="1"/>
      <c r="EOR376" s="1"/>
      <c r="EOS376" s="1"/>
      <c r="EOT376" s="1"/>
      <c r="EOU376" s="1"/>
      <c r="EOV376" s="1"/>
      <c r="EOW376" s="1"/>
      <c r="EOX376" s="1"/>
      <c r="EOY376" s="1"/>
      <c r="EOZ376" s="1"/>
      <c r="EPA376" s="1"/>
      <c r="EPB376" s="1"/>
      <c r="EPC376" s="1"/>
      <c r="EPD376" s="1"/>
      <c r="EPE376" s="1"/>
      <c r="EPF376" s="1"/>
      <c r="EPG376" s="1"/>
      <c r="EPH376" s="1"/>
      <c r="EPI376" s="1"/>
      <c r="EPJ376" s="1"/>
      <c r="EPK376" s="1"/>
      <c r="EPL376" s="1"/>
      <c r="EPM376" s="1"/>
      <c r="EPN376" s="1"/>
      <c r="EPO376" s="1"/>
      <c r="EPP376" s="1"/>
      <c r="EPQ376" s="1"/>
      <c r="EPR376" s="1"/>
      <c r="EPS376" s="1"/>
      <c r="EPT376" s="1"/>
      <c r="EPU376" s="1"/>
      <c r="EPV376" s="1"/>
      <c r="EPW376" s="1"/>
      <c r="EPX376" s="1"/>
      <c r="EPY376" s="1"/>
      <c r="EPZ376" s="1"/>
      <c r="EQA376" s="1"/>
      <c r="EQB376" s="1"/>
      <c r="EQC376" s="1"/>
      <c r="EQD376" s="1"/>
      <c r="EQE376" s="1"/>
      <c r="EQF376" s="1"/>
      <c r="EQG376" s="1"/>
      <c r="EQH376" s="1"/>
      <c r="EQI376" s="1"/>
      <c r="EQJ376" s="1"/>
      <c r="EQK376" s="1"/>
      <c r="EQL376" s="1"/>
      <c r="EQM376" s="1"/>
      <c r="EQN376" s="1"/>
      <c r="EQO376" s="1"/>
      <c r="EQP376" s="1"/>
      <c r="EQQ376" s="1"/>
      <c r="EQR376" s="1"/>
      <c r="EQS376" s="1"/>
      <c r="EQT376" s="1"/>
      <c r="EQU376" s="1"/>
      <c r="EQV376" s="1"/>
      <c r="EQW376" s="1"/>
      <c r="EQX376" s="1"/>
      <c r="EQY376" s="1"/>
      <c r="EQZ376" s="1"/>
      <c r="ERA376" s="1"/>
      <c r="ERB376" s="1"/>
      <c r="ERC376" s="1"/>
      <c r="ERD376" s="1"/>
      <c r="ERE376" s="1"/>
      <c r="ERF376" s="1"/>
      <c r="ERG376" s="1"/>
      <c r="ERH376" s="1"/>
      <c r="ERI376" s="1"/>
      <c r="ERJ376" s="1"/>
      <c r="ERK376" s="1"/>
      <c r="ERL376" s="1"/>
      <c r="ERM376" s="1"/>
      <c r="ERN376" s="1"/>
      <c r="ERO376" s="1"/>
      <c r="ERP376" s="1"/>
      <c r="ERQ376" s="1"/>
      <c r="ERR376" s="1"/>
      <c r="ERS376" s="1"/>
      <c r="ERT376" s="1"/>
      <c r="ERU376" s="1"/>
      <c r="ERV376" s="1"/>
      <c r="ERW376" s="1"/>
      <c r="ERX376" s="1"/>
      <c r="ERY376" s="1"/>
      <c r="ERZ376" s="1"/>
      <c r="ESA376" s="1"/>
      <c r="ESB376" s="1"/>
      <c r="ESC376" s="1"/>
      <c r="ESD376" s="1"/>
      <c r="ESE376" s="1"/>
      <c r="ESF376" s="1"/>
      <c r="ESG376" s="1"/>
      <c r="ESH376" s="1"/>
      <c r="ESI376" s="1"/>
      <c r="ESJ376" s="1"/>
      <c r="ESK376" s="1"/>
      <c r="ESL376" s="1"/>
      <c r="ESM376" s="1"/>
      <c r="ESN376" s="1"/>
      <c r="ESO376" s="1"/>
      <c r="ESP376" s="1"/>
      <c r="ESQ376" s="1"/>
      <c r="ESR376" s="1"/>
      <c r="ESS376" s="1"/>
      <c r="EST376" s="1"/>
      <c r="ESU376" s="1"/>
      <c r="ESV376" s="1"/>
      <c r="ESW376" s="1"/>
      <c r="ESX376" s="1"/>
      <c r="ESY376" s="1"/>
      <c r="ESZ376" s="1"/>
      <c r="ETA376" s="1"/>
      <c r="ETB376" s="1"/>
      <c r="ETC376" s="1"/>
      <c r="ETD376" s="1"/>
      <c r="ETE376" s="1"/>
      <c r="ETF376" s="1"/>
      <c r="ETG376" s="1"/>
      <c r="ETH376" s="1"/>
      <c r="ETI376" s="1"/>
      <c r="ETJ376" s="1"/>
      <c r="ETK376" s="1"/>
      <c r="ETL376" s="1"/>
      <c r="ETM376" s="1"/>
      <c r="ETN376" s="1"/>
      <c r="ETO376" s="1"/>
      <c r="ETP376" s="1"/>
      <c r="ETQ376" s="1"/>
      <c r="ETR376" s="1"/>
      <c r="ETS376" s="1"/>
      <c r="ETT376" s="1"/>
      <c r="ETU376" s="1"/>
      <c r="ETV376" s="1"/>
      <c r="ETW376" s="1"/>
      <c r="ETX376" s="1"/>
      <c r="ETY376" s="1"/>
      <c r="ETZ376" s="1"/>
      <c r="EUA376" s="1"/>
      <c r="EUB376" s="1"/>
      <c r="EUC376" s="1"/>
      <c r="EUD376" s="1"/>
      <c r="EUE376" s="1"/>
      <c r="EUF376" s="1"/>
      <c r="EUG376" s="1"/>
      <c r="EUH376" s="1"/>
      <c r="EUI376" s="1"/>
      <c r="EUJ376" s="1"/>
      <c r="EUK376" s="1"/>
      <c r="EUL376" s="1"/>
      <c r="EUM376" s="1"/>
      <c r="EUN376" s="1"/>
      <c r="EUO376" s="1"/>
      <c r="EUP376" s="1"/>
      <c r="EUQ376" s="1"/>
      <c r="EUR376" s="1"/>
      <c r="EUS376" s="1"/>
      <c r="EUT376" s="1"/>
      <c r="EUU376" s="1"/>
      <c r="EUV376" s="1"/>
      <c r="EUW376" s="1"/>
      <c r="EUX376" s="1"/>
      <c r="EUY376" s="1"/>
      <c r="EUZ376" s="1"/>
      <c r="EVA376" s="1"/>
      <c r="EVB376" s="1"/>
      <c r="EVC376" s="1"/>
      <c r="EVD376" s="1"/>
      <c r="EVE376" s="1"/>
      <c r="EVF376" s="1"/>
      <c r="EVG376" s="1"/>
      <c r="EVH376" s="1"/>
      <c r="EVI376" s="1"/>
      <c r="EVJ376" s="1"/>
      <c r="EVK376" s="1"/>
      <c r="EVL376" s="1"/>
      <c r="EVM376" s="1"/>
      <c r="EVN376" s="1"/>
      <c r="EVO376" s="1"/>
      <c r="EVP376" s="1"/>
      <c r="EVQ376" s="1"/>
      <c r="EVR376" s="1"/>
      <c r="EVS376" s="1"/>
      <c r="EVT376" s="1"/>
      <c r="EVU376" s="1"/>
      <c r="EVV376" s="1"/>
      <c r="EVW376" s="1"/>
      <c r="EVX376" s="1"/>
      <c r="EVY376" s="1"/>
      <c r="EVZ376" s="1"/>
      <c r="EWA376" s="1"/>
      <c r="EWB376" s="1"/>
      <c r="EWC376" s="1"/>
      <c r="EWD376" s="1"/>
      <c r="EWE376" s="1"/>
      <c r="EWF376" s="1"/>
      <c r="EWG376" s="1"/>
      <c r="EWH376" s="1"/>
      <c r="EWI376" s="1"/>
      <c r="EWJ376" s="1"/>
      <c r="EWK376" s="1"/>
      <c r="EWL376" s="1"/>
      <c r="EWM376" s="1"/>
      <c r="EWN376" s="1"/>
      <c r="EWO376" s="1"/>
      <c r="EWP376" s="1"/>
      <c r="EWQ376" s="1"/>
      <c r="EWR376" s="1"/>
      <c r="EWS376" s="1"/>
      <c r="EWT376" s="1"/>
      <c r="EWU376" s="1"/>
      <c r="EWV376" s="1"/>
      <c r="EWW376" s="1"/>
      <c r="EWX376" s="1"/>
      <c r="EWY376" s="1"/>
      <c r="EWZ376" s="1"/>
      <c r="EXA376" s="1"/>
      <c r="EXB376" s="1"/>
      <c r="EXC376" s="1"/>
      <c r="EXD376" s="1"/>
      <c r="EXE376" s="1"/>
      <c r="EXF376" s="1"/>
      <c r="EXG376" s="1"/>
      <c r="EXH376" s="1"/>
      <c r="EXI376" s="1"/>
      <c r="EXJ376" s="1"/>
      <c r="EXK376" s="1"/>
      <c r="EXL376" s="1"/>
      <c r="EXM376" s="1"/>
      <c r="EXN376" s="1"/>
      <c r="EXO376" s="1"/>
      <c r="EXP376" s="1"/>
      <c r="EXQ376" s="1"/>
      <c r="EXR376" s="1"/>
      <c r="EXS376" s="1"/>
      <c r="EXT376" s="1"/>
      <c r="EXU376" s="1"/>
      <c r="EXV376" s="1"/>
      <c r="EXW376" s="1"/>
      <c r="EXX376" s="1"/>
      <c r="EXY376" s="1"/>
      <c r="EXZ376" s="1"/>
      <c r="EYA376" s="1"/>
      <c r="EYB376" s="1"/>
      <c r="EYC376" s="1"/>
      <c r="EYD376" s="1"/>
      <c r="EYE376" s="1"/>
      <c r="EYF376" s="1"/>
      <c r="EYG376" s="1"/>
      <c r="EYH376" s="1"/>
      <c r="EYI376" s="1"/>
      <c r="EYJ376" s="1"/>
      <c r="EYK376" s="1"/>
      <c r="EYL376" s="1"/>
      <c r="EYM376" s="1"/>
      <c r="EYN376" s="1"/>
      <c r="EYO376" s="1"/>
      <c r="EYP376" s="1"/>
      <c r="EYQ376" s="1"/>
      <c r="EYR376" s="1"/>
      <c r="EYS376" s="1"/>
      <c r="EYT376" s="1"/>
      <c r="EYU376" s="1"/>
      <c r="EYV376" s="1"/>
      <c r="EYW376" s="1"/>
      <c r="EYX376" s="1"/>
      <c r="EYY376" s="1"/>
      <c r="EYZ376" s="1"/>
      <c r="EZA376" s="1"/>
      <c r="EZB376" s="1"/>
      <c r="EZC376" s="1"/>
      <c r="EZD376" s="1"/>
      <c r="EZE376" s="1"/>
      <c r="EZF376" s="1"/>
      <c r="EZG376" s="1"/>
      <c r="EZH376" s="1"/>
      <c r="EZI376" s="1"/>
      <c r="EZJ376" s="1"/>
      <c r="EZK376" s="1"/>
      <c r="EZL376" s="1"/>
      <c r="EZM376" s="1"/>
      <c r="EZN376" s="1"/>
      <c r="EZO376" s="1"/>
      <c r="EZP376" s="1"/>
      <c r="EZQ376" s="1"/>
      <c r="EZR376" s="1"/>
      <c r="EZS376" s="1"/>
      <c r="EZT376" s="1"/>
      <c r="EZU376" s="1"/>
      <c r="EZV376" s="1"/>
      <c r="EZW376" s="1"/>
      <c r="EZX376" s="1"/>
      <c r="EZY376" s="1"/>
      <c r="EZZ376" s="1"/>
      <c r="FAA376" s="1"/>
      <c r="FAB376" s="1"/>
      <c r="FAC376" s="1"/>
      <c r="FAD376" s="1"/>
      <c r="FAE376" s="1"/>
      <c r="FAF376" s="1"/>
      <c r="FAG376" s="1"/>
      <c r="FAH376" s="1"/>
      <c r="FAI376" s="1"/>
      <c r="FAJ376" s="1"/>
      <c r="FAK376" s="1"/>
      <c r="FAL376" s="1"/>
      <c r="FAM376" s="1"/>
      <c r="FAN376" s="1"/>
      <c r="FAO376" s="1"/>
      <c r="FAP376" s="1"/>
      <c r="FAQ376" s="1"/>
      <c r="FAR376" s="1"/>
      <c r="FAS376" s="1"/>
      <c r="FAT376" s="1"/>
      <c r="FAU376" s="1"/>
      <c r="FAV376" s="1"/>
      <c r="FAW376" s="1"/>
      <c r="FAX376" s="1"/>
      <c r="FAY376" s="1"/>
      <c r="FAZ376" s="1"/>
      <c r="FBA376" s="1"/>
      <c r="FBB376" s="1"/>
      <c r="FBC376" s="1"/>
      <c r="FBD376" s="1"/>
      <c r="FBE376" s="1"/>
      <c r="FBF376" s="1"/>
      <c r="FBG376" s="1"/>
      <c r="FBH376" s="1"/>
      <c r="FBI376" s="1"/>
      <c r="FBJ376" s="1"/>
      <c r="FBK376" s="1"/>
      <c r="FBL376" s="1"/>
      <c r="FBM376" s="1"/>
      <c r="FBN376" s="1"/>
      <c r="FBO376" s="1"/>
      <c r="FBP376" s="1"/>
      <c r="FBQ376" s="1"/>
      <c r="FBR376" s="1"/>
      <c r="FBS376" s="1"/>
      <c r="FBT376" s="1"/>
      <c r="FBU376" s="1"/>
      <c r="FBV376" s="1"/>
      <c r="FBW376" s="1"/>
      <c r="FBX376" s="1"/>
      <c r="FBY376" s="1"/>
      <c r="FBZ376" s="1"/>
      <c r="FCA376" s="1"/>
      <c r="FCB376" s="1"/>
      <c r="FCC376" s="1"/>
      <c r="FCD376" s="1"/>
      <c r="FCE376" s="1"/>
      <c r="FCF376" s="1"/>
      <c r="FCG376" s="1"/>
      <c r="FCH376" s="1"/>
      <c r="FCI376" s="1"/>
      <c r="FCJ376" s="1"/>
      <c r="FCK376" s="1"/>
      <c r="FCL376" s="1"/>
      <c r="FCM376" s="1"/>
      <c r="FCN376" s="1"/>
      <c r="FCO376" s="1"/>
      <c r="FCP376" s="1"/>
      <c r="FCQ376" s="1"/>
      <c r="FCR376" s="1"/>
      <c r="FCS376" s="1"/>
      <c r="FCT376" s="1"/>
      <c r="FCU376" s="1"/>
      <c r="FCV376" s="1"/>
      <c r="FCW376" s="1"/>
      <c r="FCX376" s="1"/>
      <c r="FCY376" s="1"/>
      <c r="FCZ376" s="1"/>
      <c r="FDA376" s="1"/>
      <c r="FDB376" s="1"/>
      <c r="FDC376" s="1"/>
      <c r="FDD376" s="1"/>
      <c r="FDE376" s="1"/>
      <c r="FDF376" s="1"/>
      <c r="FDG376" s="1"/>
      <c r="FDH376" s="1"/>
      <c r="FDI376" s="1"/>
      <c r="FDJ376" s="1"/>
      <c r="FDK376" s="1"/>
      <c r="FDL376" s="1"/>
      <c r="FDM376" s="1"/>
      <c r="FDN376" s="1"/>
      <c r="FDO376" s="1"/>
      <c r="FDP376" s="1"/>
      <c r="FDQ376" s="1"/>
      <c r="FDR376" s="1"/>
      <c r="FDS376" s="1"/>
      <c r="FDT376" s="1"/>
      <c r="FDU376" s="1"/>
      <c r="FDV376" s="1"/>
      <c r="FDW376" s="1"/>
      <c r="FDX376" s="1"/>
      <c r="FDY376" s="1"/>
      <c r="FDZ376" s="1"/>
      <c r="FEA376" s="1"/>
      <c r="FEB376" s="1"/>
      <c r="FEC376" s="1"/>
      <c r="FED376" s="1"/>
      <c r="FEE376" s="1"/>
      <c r="FEF376" s="1"/>
      <c r="FEG376" s="1"/>
      <c r="FEH376" s="1"/>
      <c r="FEI376" s="1"/>
      <c r="FEJ376" s="1"/>
      <c r="FEK376" s="1"/>
      <c r="FEL376" s="1"/>
      <c r="FEM376" s="1"/>
      <c r="FEN376" s="1"/>
      <c r="FEO376" s="1"/>
      <c r="FEP376" s="1"/>
      <c r="FEQ376" s="1"/>
      <c r="FER376" s="1"/>
      <c r="FES376" s="1"/>
      <c r="FET376" s="1"/>
      <c r="FEU376" s="1"/>
      <c r="FEV376" s="1"/>
      <c r="FEW376" s="1"/>
      <c r="FEX376" s="1"/>
      <c r="FEY376" s="1"/>
      <c r="FEZ376" s="1"/>
      <c r="FFA376" s="1"/>
      <c r="FFB376" s="1"/>
      <c r="FFC376" s="1"/>
      <c r="FFD376" s="1"/>
      <c r="FFE376" s="1"/>
      <c r="FFF376" s="1"/>
      <c r="FFG376" s="1"/>
      <c r="FFH376" s="1"/>
      <c r="FFI376" s="1"/>
      <c r="FFJ376" s="1"/>
      <c r="FFK376" s="1"/>
      <c r="FFL376" s="1"/>
      <c r="FFM376" s="1"/>
      <c r="FFN376" s="1"/>
      <c r="FFO376" s="1"/>
      <c r="FFP376" s="1"/>
      <c r="FFQ376" s="1"/>
      <c r="FFR376" s="1"/>
      <c r="FFS376" s="1"/>
      <c r="FFT376" s="1"/>
      <c r="FFU376" s="1"/>
      <c r="FFV376" s="1"/>
      <c r="FFW376" s="1"/>
      <c r="FFX376" s="1"/>
      <c r="FFY376" s="1"/>
      <c r="FFZ376" s="1"/>
      <c r="FGA376" s="1"/>
      <c r="FGB376" s="1"/>
      <c r="FGC376" s="1"/>
      <c r="FGD376" s="1"/>
      <c r="FGE376" s="1"/>
      <c r="FGF376" s="1"/>
      <c r="FGG376" s="1"/>
      <c r="FGH376" s="1"/>
      <c r="FGI376" s="1"/>
      <c r="FGJ376" s="1"/>
      <c r="FGK376" s="1"/>
      <c r="FGL376" s="1"/>
      <c r="FGM376" s="1"/>
      <c r="FGN376" s="1"/>
      <c r="FGO376" s="1"/>
      <c r="FGP376" s="1"/>
      <c r="FGQ376" s="1"/>
      <c r="FGR376" s="1"/>
      <c r="FGS376" s="1"/>
      <c r="FGT376" s="1"/>
      <c r="FGU376" s="1"/>
      <c r="FGV376" s="1"/>
      <c r="FGW376" s="1"/>
      <c r="FGX376" s="1"/>
      <c r="FGY376" s="1"/>
      <c r="FGZ376" s="1"/>
      <c r="FHA376" s="1"/>
      <c r="FHB376" s="1"/>
      <c r="FHC376" s="1"/>
      <c r="FHD376" s="1"/>
      <c r="FHE376" s="1"/>
      <c r="FHF376" s="1"/>
      <c r="FHG376" s="1"/>
      <c r="FHH376" s="1"/>
      <c r="FHI376" s="1"/>
      <c r="FHJ376" s="1"/>
      <c r="FHK376" s="1"/>
      <c r="FHL376" s="1"/>
      <c r="FHM376" s="1"/>
      <c r="FHN376" s="1"/>
      <c r="FHO376" s="1"/>
      <c r="FHP376" s="1"/>
      <c r="FHQ376" s="1"/>
      <c r="FHR376" s="1"/>
      <c r="FHS376" s="1"/>
      <c r="FHT376" s="1"/>
      <c r="FHU376" s="1"/>
      <c r="FHV376" s="1"/>
      <c r="FHW376" s="1"/>
      <c r="FHX376" s="1"/>
      <c r="FHY376" s="1"/>
      <c r="FHZ376" s="1"/>
      <c r="FIA376" s="1"/>
      <c r="FIB376" s="1"/>
      <c r="FIC376" s="1"/>
      <c r="FID376" s="1"/>
      <c r="FIE376" s="1"/>
      <c r="FIF376" s="1"/>
      <c r="FIG376" s="1"/>
      <c r="FIH376" s="1"/>
      <c r="FII376" s="1"/>
      <c r="FIJ376" s="1"/>
      <c r="FIK376" s="1"/>
      <c r="FIL376" s="1"/>
      <c r="FIM376" s="1"/>
      <c r="FIN376" s="1"/>
      <c r="FIO376" s="1"/>
      <c r="FIP376" s="1"/>
      <c r="FIQ376" s="1"/>
      <c r="FIR376" s="1"/>
      <c r="FIS376" s="1"/>
      <c r="FIT376" s="1"/>
      <c r="FIU376" s="1"/>
      <c r="FIV376" s="1"/>
      <c r="FIW376" s="1"/>
      <c r="FIX376" s="1"/>
      <c r="FIY376" s="1"/>
      <c r="FIZ376" s="1"/>
      <c r="FJA376" s="1"/>
      <c r="FJB376" s="1"/>
      <c r="FJC376" s="1"/>
      <c r="FJD376" s="1"/>
      <c r="FJE376" s="1"/>
      <c r="FJF376" s="1"/>
      <c r="FJG376" s="1"/>
      <c r="FJH376" s="1"/>
      <c r="FJI376" s="1"/>
      <c r="FJJ376" s="1"/>
      <c r="FJK376" s="1"/>
      <c r="FJL376" s="1"/>
      <c r="FJM376" s="1"/>
      <c r="FJN376" s="1"/>
      <c r="FJO376" s="1"/>
      <c r="FJP376" s="1"/>
      <c r="FJQ376" s="1"/>
      <c r="FJR376" s="1"/>
      <c r="FJS376" s="1"/>
      <c r="FJT376" s="1"/>
      <c r="FJU376" s="1"/>
      <c r="FJV376" s="1"/>
      <c r="FJW376" s="1"/>
      <c r="FJX376" s="1"/>
      <c r="FJY376" s="1"/>
      <c r="FJZ376" s="1"/>
      <c r="FKA376" s="1"/>
      <c r="FKB376" s="1"/>
      <c r="FKC376" s="1"/>
      <c r="FKD376" s="1"/>
      <c r="FKE376" s="1"/>
      <c r="FKF376" s="1"/>
      <c r="FKG376" s="1"/>
      <c r="FKH376" s="1"/>
      <c r="FKI376" s="1"/>
      <c r="FKJ376" s="1"/>
      <c r="FKK376" s="1"/>
      <c r="FKL376" s="1"/>
      <c r="FKM376" s="1"/>
      <c r="FKN376" s="1"/>
      <c r="FKO376" s="1"/>
      <c r="FKP376" s="1"/>
      <c r="FKQ376" s="1"/>
      <c r="FKR376" s="1"/>
      <c r="FKS376" s="1"/>
      <c r="FKT376" s="1"/>
      <c r="FKU376" s="1"/>
      <c r="FKV376" s="1"/>
      <c r="FKW376" s="1"/>
      <c r="FKX376" s="1"/>
      <c r="FKY376" s="1"/>
      <c r="FKZ376" s="1"/>
      <c r="FLA376" s="1"/>
      <c r="FLB376" s="1"/>
      <c r="FLC376" s="1"/>
      <c r="FLD376" s="1"/>
      <c r="FLE376" s="1"/>
      <c r="FLF376" s="1"/>
      <c r="FLG376" s="1"/>
      <c r="FLH376" s="1"/>
      <c r="FLI376" s="1"/>
      <c r="FLJ376" s="1"/>
      <c r="FLK376" s="1"/>
      <c r="FLL376" s="1"/>
      <c r="FLM376" s="1"/>
      <c r="FLN376" s="1"/>
      <c r="FLO376" s="1"/>
      <c r="FLP376" s="1"/>
      <c r="FLQ376" s="1"/>
      <c r="FLR376" s="1"/>
      <c r="FLS376" s="1"/>
      <c r="FLT376" s="1"/>
      <c r="FLU376" s="1"/>
      <c r="FLV376" s="1"/>
      <c r="FLW376" s="1"/>
      <c r="FLX376" s="1"/>
      <c r="FLY376" s="1"/>
      <c r="FLZ376" s="1"/>
      <c r="FMA376" s="1"/>
      <c r="FMB376" s="1"/>
      <c r="FMC376" s="1"/>
      <c r="FMD376" s="1"/>
      <c r="FME376" s="1"/>
      <c r="FMF376" s="1"/>
      <c r="FMG376" s="1"/>
      <c r="FMH376" s="1"/>
      <c r="FMI376" s="1"/>
      <c r="FMJ376" s="1"/>
      <c r="FMK376" s="1"/>
      <c r="FML376" s="1"/>
      <c r="FMM376" s="1"/>
      <c r="FMN376" s="1"/>
      <c r="FMO376" s="1"/>
      <c r="FMP376" s="1"/>
      <c r="FMQ376" s="1"/>
      <c r="FMR376" s="1"/>
      <c r="FMS376" s="1"/>
      <c r="FMT376" s="1"/>
      <c r="FMU376" s="1"/>
      <c r="FMV376" s="1"/>
      <c r="FMW376" s="1"/>
      <c r="FMX376" s="1"/>
      <c r="FMY376" s="1"/>
      <c r="FMZ376" s="1"/>
      <c r="FNA376" s="1"/>
      <c r="FNB376" s="1"/>
      <c r="FNC376" s="1"/>
      <c r="FND376" s="1"/>
      <c r="FNE376" s="1"/>
      <c r="FNF376" s="1"/>
      <c r="FNG376" s="1"/>
      <c r="FNH376" s="1"/>
      <c r="FNI376" s="1"/>
      <c r="FNJ376" s="1"/>
      <c r="FNK376" s="1"/>
      <c r="FNL376" s="1"/>
      <c r="FNM376" s="1"/>
      <c r="FNN376" s="1"/>
      <c r="FNO376" s="1"/>
      <c r="FNP376" s="1"/>
      <c r="FNQ376" s="1"/>
      <c r="FNR376" s="1"/>
      <c r="FNS376" s="1"/>
      <c r="FNT376" s="1"/>
      <c r="FNU376" s="1"/>
      <c r="FNV376" s="1"/>
      <c r="FNW376" s="1"/>
      <c r="FNX376" s="1"/>
      <c r="FNY376" s="1"/>
      <c r="FNZ376" s="1"/>
      <c r="FOA376" s="1"/>
      <c r="FOB376" s="1"/>
      <c r="FOC376" s="1"/>
      <c r="FOD376" s="1"/>
      <c r="FOE376" s="1"/>
      <c r="FOF376" s="1"/>
      <c r="FOG376" s="1"/>
      <c r="FOH376" s="1"/>
      <c r="FOI376" s="1"/>
      <c r="FOJ376" s="1"/>
      <c r="FOK376" s="1"/>
      <c r="FOL376" s="1"/>
      <c r="FOM376" s="1"/>
      <c r="FON376" s="1"/>
      <c r="FOO376" s="1"/>
      <c r="FOP376" s="1"/>
      <c r="FOQ376" s="1"/>
      <c r="FOR376" s="1"/>
      <c r="FOS376" s="1"/>
      <c r="FOT376" s="1"/>
      <c r="FOU376" s="1"/>
      <c r="FOV376" s="1"/>
      <c r="FOW376" s="1"/>
      <c r="FOX376" s="1"/>
      <c r="FOY376" s="1"/>
      <c r="FOZ376" s="1"/>
      <c r="FPA376" s="1"/>
      <c r="FPB376" s="1"/>
      <c r="FPC376" s="1"/>
      <c r="FPD376" s="1"/>
      <c r="FPE376" s="1"/>
      <c r="FPF376" s="1"/>
      <c r="FPG376" s="1"/>
      <c r="FPH376" s="1"/>
      <c r="FPI376" s="1"/>
      <c r="FPJ376" s="1"/>
      <c r="FPK376" s="1"/>
      <c r="FPL376" s="1"/>
      <c r="FPM376" s="1"/>
      <c r="FPN376" s="1"/>
      <c r="FPO376" s="1"/>
      <c r="FPP376" s="1"/>
      <c r="FPQ376" s="1"/>
      <c r="FPR376" s="1"/>
      <c r="FPS376" s="1"/>
      <c r="FPT376" s="1"/>
      <c r="FPU376" s="1"/>
      <c r="FPV376" s="1"/>
      <c r="FPW376" s="1"/>
      <c r="FPX376" s="1"/>
      <c r="FPY376" s="1"/>
      <c r="FPZ376" s="1"/>
      <c r="FQA376" s="1"/>
      <c r="FQB376" s="1"/>
      <c r="FQC376" s="1"/>
      <c r="FQD376" s="1"/>
      <c r="FQE376" s="1"/>
      <c r="FQF376" s="1"/>
      <c r="FQG376" s="1"/>
      <c r="FQH376" s="1"/>
      <c r="FQI376" s="1"/>
      <c r="FQJ376" s="1"/>
      <c r="FQK376" s="1"/>
      <c r="FQL376" s="1"/>
      <c r="FQM376" s="1"/>
      <c r="FQN376" s="1"/>
      <c r="FQO376" s="1"/>
      <c r="FQP376" s="1"/>
      <c r="FQQ376" s="1"/>
      <c r="FQR376" s="1"/>
      <c r="FQS376" s="1"/>
      <c r="FQT376" s="1"/>
      <c r="FQU376" s="1"/>
      <c r="FQV376" s="1"/>
      <c r="FQW376" s="1"/>
      <c r="FQX376" s="1"/>
      <c r="FQY376" s="1"/>
      <c r="FQZ376" s="1"/>
      <c r="FRA376" s="1"/>
      <c r="FRB376" s="1"/>
      <c r="FRC376" s="1"/>
      <c r="FRD376" s="1"/>
      <c r="FRE376" s="1"/>
      <c r="FRF376" s="1"/>
      <c r="FRG376" s="1"/>
      <c r="FRH376" s="1"/>
      <c r="FRI376" s="1"/>
      <c r="FRJ376" s="1"/>
      <c r="FRK376" s="1"/>
      <c r="FRL376" s="1"/>
      <c r="FRM376" s="1"/>
      <c r="FRN376" s="1"/>
      <c r="FRO376" s="1"/>
      <c r="FRP376" s="1"/>
      <c r="FRQ376" s="1"/>
      <c r="FRR376" s="1"/>
      <c r="FRS376" s="1"/>
      <c r="FRT376" s="1"/>
      <c r="FRU376" s="1"/>
      <c r="FRV376" s="1"/>
      <c r="FRW376" s="1"/>
      <c r="FRX376" s="1"/>
      <c r="FRY376" s="1"/>
      <c r="FRZ376" s="1"/>
      <c r="FSA376" s="1"/>
      <c r="FSB376" s="1"/>
      <c r="FSC376" s="1"/>
      <c r="FSD376" s="1"/>
      <c r="FSE376" s="1"/>
      <c r="FSF376" s="1"/>
      <c r="FSG376" s="1"/>
      <c r="FSH376" s="1"/>
      <c r="FSI376" s="1"/>
      <c r="FSJ376" s="1"/>
      <c r="FSK376" s="1"/>
      <c r="FSL376" s="1"/>
      <c r="FSM376" s="1"/>
      <c r="FSN376" s="1"/>
      <c r="FSO376" s="1"/>
      <c r="FSP376" s="1"/>
      <c r="FSQ376" s="1"/>
      <c r="FSR376" s="1"/>
      <c r="FSS376" s="1"/>
      <c r="FST376" s="1"/>
      <c r="FSU376" s="1"/>
      <c r="FSV376" s="1"/>
      <c r="FSW376" s="1"/>
      <c r="FSX376" s="1"/>
      <c r="FSY376" s="1"/>
      <c r="FSZ376" s="1"/>
      <c r="FTA376" s="1"/>
      <c r="FTB376" s="1"/>
      <c r="FTC376" s="1"/>
      <c r="FTD376" s="1"/>
      <c r="FTE376" s="1"/>
      <c r="FTF376" s="1"/>
      <c r="FTG376" s="1"/>
      <c r="FTH376" s="1"/>
      <c r="FTI376" s="1"/>
      <c r="FTJ376" s="1"/>
      <c r="FTK376" s="1"/>
      <c r="FTL376" s="1"/>
      <c r="FTM376" s="1"/>
      <c r="FTN376" s="1"/>
      <c r="FTO376" s="1"/>
      <c r="FTP376" s="1"/>
      <c r="FTQ376" s="1"/>
      <c r="FTR376" s="1"/>
      <c r="FTS376" s="1"/>
      <c r="FTT376" s="1"/>
      <c r="FTU376" s="1"/>
      <c r="FTV376" s="1"/>
      <c r="FTW376" s="1"/>
      <c r="FTX376" s="1"/>
      <c r="FTY376" s="1"/>
      <c r="FTZ376" s="1"/>
      <c r="FUA376" s="1"/>
      <c r="FUB376" s="1"/>
      <c r="FUC376" s="1"/>
      <c r="FUD376" s="1"/>
      <c r="FUE376" s="1"/>
      <c r="FUF376" s="1"/>
      <c r="FUG376" s="1"/>
      <c r="FUH376" s="1"/>
      <c r="FUI376" s="1"/>
      <c r="FUJ376" s="1"/>
      <c r="FUK376" s="1"/>
      <c r="FUL376" s="1"/>
      <c r="FUM376" s="1"/>
      <c r="FUN376" s="1"/>
      <c r="FUO376" s="1"/>
      <c r="FUP376" s="1"/>
      <c r="FUQ376" s="1"/>
      <c r="FUR376" s="1"/>
      <c r="FUS376" s="1"/>
      <c r="FUT376" s="1"/>
      <c r="FUU376" s="1"/>
      <c r="FUV376" s="1"/>
      <c r="FUW376" s="1"/>
      <c r="FUX376" s="1"/>
      <c r="FUY376" s="1"/>
      <c r="FUZ376" s="1"/>
      <c r="FVA376" s="1"/>
      <c r="FVB376" s="1"/>
      <c r="FVC376" s="1"/>
      <c r="FVD376" s="1"/>
      <c r="FVE376" s="1"/>
      <c r="FVF376" s="1"/>
      <c r="FVG376" s="1"/>
      <c r="FVH376" s="1"/>
      <c r="FVI376" s="1"/>
      <c r="FVJ376" s="1"/>
      <c r="FVK376" s="1"/>
      <c r="FVL376" s="1"/>
      <c r="FVM376" s="1"/>
      <c r="FVN376" s="1"/>
      <c r="FVO376" s="1"/>
      <c r="FVP376" s="1"/>
      <c r="FVQ376" s="1"/>
      <c r="FVR376" s="1"/>
      <c r="FVS376" s="1"/>
      <c r="FVT376" s="1"/>
      <c r="FVU376" s="1"/>
      <c r="FVV376" s="1"/>
      <c r="FVW376" s="1"/>
      <c r="FVX376" s="1"/>
      <c r="FVY376" s="1"/>
      <c r="FVZ376" s="1"/>
      <c r="FWA376" s="1"/>
      <c r="FWB376" s="1"/>
      <c r="FWC376" s="1"/>
      <c r="FWD376" s="1"/>
      <c r="FWE376" s="1"/>
      <c r="FWF376" s="1"/>
      <c r="FWG376" s="1"/>
      <c r="FWH376" s="1"/>
      <c r="FWI376" s="1"/>
      <c r="FWJ376" s="1"/>
      <c r="FWK376" s="1"/>
      <c r="FWL376" s="1"/>
      <c r="FWM376" s="1"/>
      <c r="FWN376" s="1"/>
      <c r="FWO376" s="1"/>
      <c r="FWP376" s="1"/>
      <c r="FWQ376" s="1"/>
      <c r="FWR376" s="1"/>
      <c r="FWS376" s="1"/>
      <c r="FWT376" s="1"/>
      <c r="FWU376" s="1"/>
      <c r="FWV376" s="1"/>
      <c r="FWW376" s="1"/>
      <c r="FWX376" s="1"/>
      <c r="FWY376" s="1"/>
      <c r="FWZ376" s="1"/>
      <c r="FXA376" s="1"/>
      <c r="FXB376" s="1"/>
      <c r="FXC376" s="1"/>
      <c r="FXD376" s="1"/>
      <c r="FXE376" s="1"/>
      <c r="FXF376" s="1"/>
      <c r="FXG376" s="1"/>
      <c r="FXH376" s="1"/>
      <c r="FXI376" s="1"/>
      <c r="FXJ376" s="1"/>
      <c r="FXK376" s="1"/>
      <c r="FXL376" s="1"/>
      <c r="FXM376" s="1"/>
      <c r="FXN376" s="1"/>
      <c r="FXO376" s="1"/>
      <c r="FXP376" s="1"/>
      <c r="FXQ376" s="1"/>
      <c r="FXR376" s="1"/>
      <c r="FXS376" s="1"/>
      <c r="FXT376" s="1"/>
      <c r="FXU376" s="1"/>
      <c r="FXV376" s="1"/>
      <c r="FXW376" s="1"/>
      <c r="FXX376" s="1"/>
      <c r="FXY376" s="1"/>
      <c r="FXZ376" s="1"/>
      <c r="FYA376" s="1"/>
      <c r="FYB376" s="1"/>
      <c r="FYC376" s="1"/>
      <c r="FYD376" s="1"/>
      <c r="FYE376" s="1"/>
      <c r="FYF376" s="1"/>
      <c r="FYG376" s="1"/>
      <c r="FYH376" s="1"/>
      <c r="FYI376" s="1"/>
      <c r="FYJ376" s="1"/>
      <c r="FYK376" s="1"/>
      <c r="FYL376" s="1"/>
      <c r="FYM376" s="1"/>
      <c r="FYN376" s="1"/>
      <c r="FYO376" s="1"/>
      <c r="FYP376" s="1"/>
      <c r="FYQ376" s="1"/>
      <c r="FYR376" s="1"/>
      <c r="FYS376" s="1"/>
      <c r="FYT376" s="1"/>
      <c r="FYU376" s="1"/>
      <c r="FYV376" s="1"/>
      <c r="FYW376" s="1"/>
      <c r="FYX376" s="1"/>
      <c r="FYY376" s="1"/>
      <c r="FYZ376" s="1"/>
      <c r="FZA376" s="1"/>
      <c r="FZB376" s="1"/>
      <c r="FZC376" s="1"/>
      <c r="FZD376" s="1"/>
      <c r="FZE376" s="1"/>
      <c r="FZF376" s="1"/>
      <c r="FZG376" s="1"/>
      <c r="FZH376" s="1"/>
      <c r="FZI376" s="1"/>
      <c r="FZJ376" s="1"/>
      <c r="FZK376" s="1"/>
      <c r="FZL376" s="1"/>
      <c r="FZM376" s="1"/>
      <c r="FZN376" s="1"/>
      <c r="FZO376" s="1"/>
      <c r="FZP376" s="1"/>
      <c r="FZQ376" s="1"/>
      <c r="FZR376" s="1"/>
      <c r="FZS376" s="1"/>
      <c r="FZT376" s="1"/>
      <c r="FZU376" s="1"/>
      <c r="FZV376" s="1"/>
      <c r="FZW376" s="1"/>
      <c r="FZX376" s="1"/>
      <c r="FZY376" s="1"/>
      <c r="FZZ376" s="1"/>
      <c r="GAA376" s="1"/>
      <c r="GAB376" s="1"/>
      <c r="GAC376" s="1"/>
      <c r="GAD376" s="1"/>
      <c r="GAE376" s="1"/>
      <c r="GAF376" s="1"/>
      <c r="GAG376" s="1"/>
      <c r="GAH376" s="1"/>
      <c r="GAI376" s="1"/>
      <c r="GAJ376" s="1"/>
      <c r="GAK376" s="1"/>
      <c r="GAL376" s="1"/>
      <c r="GAM376" s="1"/>
      <c r="GAN376" s="1"/>
      <c r="GAO376" s="1"/>
      <c r="GAP376" s="1"/>
      <c r="GAQ376" s="1"/>
      <c r="GAR376" s="1"/>
      <c r="GAS376" s="1"/>
      <c r="GAT376" s="1"/>
      <c r="GAU376" s="1"/>
      <c r="GAV376" s="1"/>
      <c r="GAW376" s="1"/>
      <c r="GAX376" s="1"/>
      <c r="GAY376" s="1"/>
      <c r="GAZ376" s="1"/>
      <c r="GBA376" s="1"/>
      <c r="GBB376" s="1"/>
      <c r="GBC376" s="1"/>
      <c r="GBD376" s="1"/>
      <c r="GBE376" s="1"/>
      <c r="GBF376" s="1"/>
      <c r="GBG376" s="1"/>
      <c r="GBH376" s="1"/>
      <c r="GBI376" s="1"/>
      <c r="GBJ376" s="1"/>
      <c r="GBK376" s="1"/>
      <c r="GBL376" s="1"/>
      <c r="GBM376" s="1"/>
      <c r="GBN376" s="1"/>
      <c r="GBO376" s="1"/>
      <c r="GBP376" s="1"/>
      <c r="GBQ376" s="1"/>
      <c r="GBR376" s="1"/>
      <c r="GBS376" s="1"/>
      <c r="GBT376" s="1"/>
      <c r="GBU376" s="1"/>
      <c r="GBV376" s="1"/>
      <c r="GBW376" s="1"/>
      <c r="GBX376" s="1"/>
      <c r="GBY376" s="1"/>
      <c r="GBZ376" s="1"/>
      <c r="GCA376" s="1"/>
      <c r="GCB376" s="1"/>
      <c r="GCC376" s="1"/>
      <c r="GCD376" s="1"/>
      <c r="GCE376" s="1"/>
      <c r="GCF376" s="1"/>
      <c r="GCG376" s="1"/>
      <c r="GCH376" s="1"/>
      <c r="GCI376" s="1"/>
      <c r="GCJ376" s="1"/>
      <c r="GCK376" s="1"/>
      <c r="GCL376" s="1"/>
      <c r="GCM376" s="1"/>
      <c r="GCN376" s="1"/>
      <c r="GCO376" s="1"/>
      <c r="GCP376" s="1"/>
      <c r="GCQ376" s="1"/>
      <c r="GCR376" s="1"/>
      <c r="GCS376" s="1"/>
      <c r="GCT376" s="1"/>
      <c r="GCU376" s="1"/>
      <c r="GCV376" s="1"/>
      <c r="GCW376" s="1"/>
      <c r="GCX376" s="1"/>
      <c r="GCY376" s="1"/>
      <c r="GCZ376" s="1"/>
      <c r="GDA376" s="1"/>
      <c r="GDB376" s="1"/>
      <c r="GDC376" s="1"/>
      <c r="GDD376" s="1"/>
      <c r="GDE376" s="1"/>
      <c r="GDF376" s="1"/>
      <c r="GDG376" s="1"/>
      <c r="GDH376" s="1"/>
      <c r="GDI376" s="1"/>
      <c r="GDJ376" s="1"/>
      <c r="GDK376" s="1"/>
      <c r="GDL376" s="1"/>
      <c r="GDM376" s="1"/>
      <c r="GDN376" s="1"/>
      <c r="GDO376" s="1"/>
      <c r="GDP376" s="1"/>
      <c r="GDQ376" s="1"/>
      <c r="GDR376" s="1"/>
      <c r="GDS376" s="1"/>
      <c r="GDT376" s="1"/>
      <c r="GDU376" s="1"/>
      <c r="GDV376" s="1"/>
      <c r="GDW376" s="1"/>
      <c r="GDX376" s="1"/>
      <c r="GDY376" s="1"/>
      <c r="GDZ376" s="1"/>
      <c r="GEA376" s="1"/>
      <c r="GEB376" s="1"/>
      <c r="GEC376" s="1"/>
      <c r="GED376" s="1"/>
      <c r="GEE376" s="1"/>
      <c r="GEF376" s="1"/>
      <c r="GEG376" s="1"/>
      <c r="GEH376" s="1"/>
      <c r="GEI376" s="1"/>
      <c r="GEJ376" s="1"/>
      <c r="GEK376" s="1"/>
      <c r="GEL376" s="1"/>
      <c r="GEM376" s="1"/>
      <c r="GEN376" s="1"/>
      <c r="GEO376" s="1"/>
      <c r="GEP376" s="1"/>
      <c r="GEQ376" s="1"/>
      <c r="GER376" s="1"/>
      <c r="GES376" s="1"/>
      <c r="GET376" s="1"/>
      <c r="GEU376" s="1"/>
      <c r="GEV376" s="1"/>
      <c r="GEW376" s="1"/>
      <c r="GEX376" s="1"/>
      <c r="GEY376" s="1"/>
      <c r="GEZ376" s="1"/>
      <c r="GFA376" s="1"/>
      <c r="GFB376" s="1"/>
      <c r="GFC376" s="1"/>
      <c r="GFD376" s="1"/>
      <c r="GFE376" s="1"/>
      <c r="GFF376" s="1"/>
      <c r="GFG376" s="1"/>
      <c r="GFH376" s="1"/>
      <c r="GFI376" s="1"/>
      <c r="GFJ376" s="1"/>
      <c r="GFK376" s="1"/>
      <c r="GFL376" s="1"/>
      <c r="GFM376" s="1"/>
      <c r="GFN376" s="1"/>
      <c r="GFO376" s="1"/>
      <c r="GFP376" s="1"/>
      <c r="GFQ376" s="1"/>
      <c r="GFR376" s="1"/>
      <c r="GFS376" s="1"/>
      <c r="GFT376" s="1"/>
      <c r="GFU376" s="1"/>
      <c r="GFV376" s="1"/>
      <c r="GFW376" s="1"/>
      <c r="GFX376" s="1"/>
      <c r="GFY376" s="1"/>
      <c r="GFZ376" s="1"/>
      <c r="GGA376" s="1"/>
      <c r="GGB376" s="1"/>
      <c r="GGC376" s="1"/>
      <c r="GGD376" s="1"/>
      <c r="GGE376" s="1"/>
      <c r="GGF376" s="1"/>
      <c r="GGG376" s="1"/>
      <c r="GGH376" s="1"/>
      <c r="GGI376" s="1"/>
      <c r="GGJ376" s="1"/>
      <c r="GGK376" s="1"/>
      <c r="GGL376" s="1"/>
      <c r="GGM376" s="1"/>
      <c r="GGN376" s="1"/>
      <c r="GGO376" s="1"/>
      <c r="GGP376" s="1"/>
      <c r="GGQ376" s="1"/>
      <c r="GGR376" s="1"/>
      <c r="GGS376" s="1"/>
      <c r="GGT376" s="1"/>
      <c r="GGU376" s="1"/>
      <c r="GGV376" s="1"/>
      <c r="GGW376" s="1"/>
      <c r="GGX376" s="1"/>
      <c r="GGY376" s="1"/>
      <c r="GGZ376" s="1"/>
      <c r="GHA376" s="1"/>
      <c r="GHB376" s="1"/>
      <c r="GHC376" s="1"/>
      <c r="GHD376" s="1"/>
      <c r="GHE376" s="1"/>
      <c r="GHF376" s="1"/>
      <c r="GHG376" s="1"/>
      <c r="GHH376" s="1"/>
      <c r="GHI376" s="1"/>
      <c r="GHJ376" s="1"/>
      <c r="GHK376" s="1"/>
      <c r="GHL376" s="1"/>
      <c r="GHM376" s="1"/>
      <c r="GHN376" s="1"/>
      <c r="GHO376" s="1"/>
      <c r="GHP376" s="1"/>
      <c r="GHQ376" s="1"/>
      <c r="GHR376" s="1"/>
      <c r="GHS376" s="1"/>
      <c r="GHT376" s="1"/>
      <c r="GHU376" s="1"/>
      <c r="GHV376" s="1"/>
      <c r="GHW376" s="1"/>
      <c r="GHX376" s="1"/>
      <c r="GHY376" s="1"/>
      <c r="GHZ376" s="1"/>
      <c r="GIA376" s="1"/>
      <c r="GIB376" s="1"/>
      <c r="GIC376" s="1"/>
      <c r="GID376" s="1"/>
      <c r="GIE376" s="1"/>
      <c r="GIF376" s="1"/>
      <c r="GIG376" s="1"/>
      <c r="GIH376" s="1"/>
      <c r="GII376" s="1"/>
      <c r="GIJ376" s="1"/>
      <c r="GIK376" s="1"/>
      <c r="GIL376" s="1"/>
      <c r="GIM376" s="1"/>
      <c r="GIN376" s="1"/>
      <c r="GIO376" s="1"/>
      <c r="GIP376" s="1"/>
      <c r="GIQ376" s="1"/>
      <c r="GIR376" s="1"/>
      <c r="GIS376" s="1"/>
      <c r="GIT376" s="1"/>
      <c r="GIU376" s="1"/>
      <c r="GIV376" s="1"/>
      <c r="GIW376" s="1"/>
      <c r="GIX376" s="1"/>
      <c r="GIY376" s="1"/>
      <c r="GIZ376" s="1"/>
      <c r="GJA376" s="1"/>
      <c r="GJB376" s="1"/>
      <c r="GJC376" s="1"/>
      <c r="GJD376" s="1"/>
      <c r="GJE376" s="1"/>
      <c r="GJF376" s="1"/>
      <c r="GJG376" s="1"/>
      <c r="GJH376" s="1"/>
      <c r="GJI376" s="1"/>
      <c r="GJJ376" s="1"/>
      <c r="GJK376" s="1"/>
      <c r="GJL376" s="1"/>
      <c r="GJM376" s="1"/>
      <c r="GJN376" s="1"/>
      <c r="GJO376" s="1"/>
      <c r="GJP376" s="1"/>
      <c r="GJQ376" s="1"/>
      <c r="GJR376" s="1"/>
      <c r="GJS376" s="1"/>
      <c r="GJT376" s="1"/>
      <c r="GJU376" s="1"/>
      <c r="GJV376" s="1"/>
      <c r="GJW376" s="1"/>
      <c r="GJX376" s="1"/>
      <c r="GJY376" s="1"/>
      <c r="GJZ376" s="1"/>
      <c r="GKA376" s="1"/>
      <c r="GKB376" s="1"/>
      <c r="GKC376" s="1"/>
      <c r="GKD376" s="1"/>
      <c r="GKE376" s="1"/>
      <c r="GKF376" s="1"/>
      <c r="GKG376" s="1"/>
      <c r="GKH376" s="1"/>
      <c r="GKI376" s="1"/>
      <c r="GKJ376" s="1"/>
      <c r="GKK376" s="1"/>
      <c r="GKL376" s="1"/>
      <c r="GKM376" s="1"/>
      <c r="GKN376" s="1"/>
      <c r="GKO376" s="1"/>
      <c r="GKP376" s="1"/>
      <c r="GKQ376" s="1"/>
      <c r="GKR376" s="1"/>
      <c r="GKS376" s="1"/>
      <c r="GKT376" s="1"/>
      <c r="GKU376" s="1"/>
      <c r="GKV376" s="1"/>
      <c r="GKW376" s="1"/>
      <c r="GKX376" s="1"/>
      <c r="GKY376" s="1"/>
      <c r="GKZ376" s="1"/>
      <c r="GLA376" s="1"/>
      <c r="GLB376" s="1"/>
      <c r="GLC376" s="1"/>
      <c r="GLD376" s="1"/>
      <c r="GLE376" s="1"/>
      <c r="GLF376" s="1"/>
      <c r="GLG376" s="1"/>
      <c r="GLH376" s="1"/>
      <c r="GLI376" s="1"/>
      <c r="GLJ376" s="1"/>
      <c r="GLK376" s="1"/>
      <c r="GLL376" s="1"/>
      <c r="GLM376" s="1"/>
      <c r="GLN376" s="1"/>
      <c r="GLO376" s="1"/>
      <c r="GLP376" s="1"/>
      <c r="GLQ376" s="1"/>
      <c r="GLR376" s="1"/>
      <c r="GLS376" s="1"/>
      <c r="GLT376" s="1"/>
      <c r="GLU376" s="1"/>
      <c r="GLV376" s="1"/>
      <c r="GLW376" s="1"/>
      <c r="GLX376" s="1"/>
      <c r="GLY376" s="1"/>
      <c r="GLZ376" s="1"/>
      <c r="GMA376" s="1"/>
      <c r="GMB376" s="1"/>
      <c r="GMC376" s="1"/>
      <c r="GMD376" s="1"/>
      <c r="GME376" s="1"/>
      <c r="GMF376" s="1"/>
      <c r="GMG376" s="1"/>
      <c r="GMH376" s="1"/>
      <c r="GMI376" s="1"/>
      <c r="GMJ376" s="1"/>
      <c r="GMK376" s="1"/>
      <c r="GML376" s="1"/>
      <c r="GMM376" s="1"/>
      <c r="GMN376" s="1"/>
      <c r="GMO376" s="1"/>
      <c r="GMP376" s="1"/>
      <c r="GMQ376" s="1"/>
      <c r="GMR376" s="1"/>
      <c r="GMS376" s="1"/>
      <c r="GMT376" s="1"/>
      <c r="GMU376" s="1"/>
      <c r="GMV376" s="1"/>
      <c r="GMW376" s="1"/>
      <c r="GMX376" s="1"/>
      <c r="GMY376" s="1"/>
      <c r="GMZ376" s="1"/>
      <c r="GNA376" s="1"/>
      <c r="GNB376" s="1"/>
      <c r="GNC376" s="1"/>
      <c r="GND376" s="1"/>
      <c r="GNE376" s="1"/>
      <c r="GNF376" s="1"/>
      <c r="GNG376" s="1"/>
      <c r="GNH376" s="1"/>
      <c r="GNI376" s="1"/>
      <c r="GNJ376" s="1"/>
      <c r="GNK376" s="1"/>
      <c r="GNL376" s="1"/>
      <c r="GNM376" s="1"/>
      <c r="GNN376" s="1"/>
      <c r="GNO376" s="1"/>
      <c r="GNP376" s="1"/>
      <c r="GNQ376" s="1"/>
      <c r="GNR376" s="1"/>
      <c r="GNS376" s="1"/>
      <c r="GNT376" s="1"/>
      <c r="GNU376" s="1"/>
      <c r="GNV376" s="1"/>
      <c r="GNW376" s="1"/>
      <c r="GNX376" s="1"/>
      <c r="GNY376" s="1"/>
      <c r="GNZ376" s="1"/>
      <c r="GOA376" s="1"/>
      <c r="GOB376" s="1"/>
      <c r="GOC376" s="1"/>
      <c r="GOD376" s="1"/>
      <c r="GOE376" s="1"/>
      <c r="GOF376" s="1"/>
      <c r="GOG376" s="1"/>
      <c r="GOH376" s="1"/>
      <c r="GOI376" s="1"/>
      <c r="GOJ376" s="1"/>
      <c r="GOK376" s="1"/>
      <c r="GOL376" s="1"/>
      <c r="GOM376" s="1"/>
      <c r="GON376" s="1"/>
      <c r="GOO376" s="1"/>
      <c r="GOP376" s="1"/>
      <c r="GOQ376" s="1"/>
      <c r="GOR376" s="1"/>
      <c r="GOS376" s="1"/>
      <c r="GOT376" s="1"/>
      <c r="GOU376" s="1"/>
      <c r="GOV376" s="1"/>
      <c r="GOW376" s="1"/>
      <c r="GOX376" s="1"/>
      <c r="GOY376" s="1"/>
      <c r="GOZ376" s="1"/>
      <c r="GPA376" s="1"/>
      <c r="GPB376" s="1"/>
      <c r="GPC376" s="1"/>
      <c r="GPD376" s="1"/>
      <c r="GPE376" s="1"/>
      <c r="GPF376" s="1"/>
      <c r="GPG376" s="1"/>
      <c r="GPH376" s="1"/>
      <c r="GPI376" s="1"/>
      <c r="GPJ376" s="1"/>
      <c r="GPK376" s="1"/>
      <c r="GPL376" s="1"/>
      <c r="GPM376" s="1"/>
      <c r="GPN376" s="1"/>
      <c r="GPO376" s="1"/>
      <c r="GPP376" s="1"/>
      <c r="GPQ376" s="1"/>
      <c r="GPR376" s="1"/>
      <c r="GPS376" s="1"/>
      <c r="GPT376" s="1"/>
      <c r="GPU376" s="1"/>
      <c r="GPV376" s="1"/>
      <c r="GPW376" s="1"/>
      <c r="GPX376" s="1"/>
      <c r="GPY376" s="1"/>
      <c r="GPZ376" s="1"/>
      <c r="GQA376" s="1"/>
      <c r="GQB376" s="1"/>
      <c r="GQC376" s="1"/>
      <c r="GQD376" s="1"/>
      <c r="GQE376" s="1"/>
      <c r="GQF376" s="1"/>
      <c r="GQG376" s="1"/>
      <c r="GQH376" s="1"/>
      <c r="GQI376" s="1"/>
      <c r="GQJ376" s="1"/>
      <c r="GQK376" s="1"/>
      <c r="GQL376" s="1"/>
      <c r="GQM376" s="1"/>
      <c r="GQN376" s="1"/>
      <c r="GQO376" s="1"/>
      <c r="GQP376" s="1"/>
      <c r="GQQ376" s="1"/>
      <c r="GQR376" s="1"/>
      <c r="GQS376" s="1"/>
      <c r="GQT376" s="1"/>
      <c r="GQU376" s="1"/>
      <c r="GQV376" s="1"/>
      <c r="GQW376" s="1"/>
      <c r="GQX376" s="1"/>
      <c r="GQY376" s="1"/>
      <c r="GQZ376" s="1"/>
      <c r="GRA376" s="1"/>
      <c r="GRB376" s="1"/>
      <c r="GRC376" s="1"/>
      <c r="GRD376" s="1"/>
      <c r="GRE376" s="1"/>
      <c r="GRF376" s="1"/>
      <c r="GRG376" s="1"/>
      <c r="GRH376" s="1"/>
      <c r="GRI376" s="1"/>
      <c r="GRJ376" s="1"/>
      <c r="GRK376" s="1"/>
      <c r="GRL376" s="1"/>
      <c r="GRM376" s="1"/>
      <c r="GRN376" s="1"/>
      <c r="GRO376" s="1"/>
      <c r="GRP376" s="1"/>
      <c r="GRQ376" s="1"/>
      <c r="GRR376" s="1"/>
      <c r="GRS376" s="1"/>
      <c r="GRT376" s="1"/>
      <c r="GRU376" s="1"/>
      <c r="GRV376" s="1"/>
      <c r="GRW376" s="1"/>
      <c r="GRX376" s="1"/>
      <c r="GRY376" s="1"/>
      <c r="GRZ376" s="1"/>
      <c r="GSA376" s="1"/>
      <c r="GSB376" s="1"/>
      <c r="GSC376" s="1"/>
      <c r="GSD376" s="1"/>
      <c r="GSE376" s="1"/>
      <c r="GSF376" s="1"/>
      <c r="GSG376" s="1"/>
      <c r="GSH376" s="1"/>
      <c r="GSI376" s="1"/>
      <c r="GSJ376" s="1"/>
      <c r="GSK376" s="1"/>
      <c r="GSL376" s="1"/>
      <c r="GSM376" s="1"/>
      <c r="GSN376" s="1"/>
      <c r="GSO376" s="1"/>
      <c r="GSP376" s="1"/>
      <c r="GSQ376" s="1"/>
      <c r="GSR376" s="1"/>
      <c r="GSS376" s="1"/>
      <c r="GST376" s="1"/>
      <c r="GSU376" s="1"/>
      <c r="GSV376" s="1"/>
      <c r="GSW376" s="1"/>
      <c r="GSX376" s="1"/>
      <c r="GSY376" s="1"/>
      <c r="GSZ376" s="1"/>
      <c r="GTA376" s="1"/>
      <c r="GTB376" s="1"/>
      <c r="GTC376" s="1"/>
      <c r="GTD376" s="1"/>
      <c r="GTE376" s="1"/>
      <c r="GTF376" s="1"/>
      <c r="GTG376" s="1"/>
      <c r="GTH376" s="1"/>
      <c r="GTI376" s="1"/>
      <c r="GTJ376" s="1"/>
      <c r="GTK376" s="1"/>
      <c r="GTL376" s="1"/>
      <c r="GTM376" s="1"/>
      <c r="GTN376" s="1"/>
      <c r="GTO376" s="1"/>
      <c r="GTP376" s="1"/>
      <c r="GTQ376" s="1"/>
      <c r="GTR376" s="1"/>
      <c r="GTS376" s="1"/>
      <c r="GTT376" s="1"/>
      <c r="GTU376" s="1"/>
      <c r="GTV376" s="1"/>
      <c r="GTW376" s="1"/>
      <c r="GTX376" s="1"/>
      <c r="GTY376" s="1"/>
      <c r="GTZ376" s="1"/>
      <c r="GUA376" s="1"/>
      <c r="GUB376" s="1"/>
      <c r="GUC376" s="1"/>
      <c r="GUD376" s="1"/>
      <c r="GUE376" s="1"/>
      <c r="GUF376" s="1"/>
      <c r="GUG376" s="1"/>
      <c r="GUH376" s="1"/>
      <c r="GUI376" s="1"/>
      <c r="GUJ376" s="1"/>
      <c r="GUK376" s="1"/>
      <c r="GUL376" s="1"/>
      <c r="GUM376" s="1"/>
      <c r="GUN376" s="1"/>
      <c r="GUO376" s="1"/>
      <c r="GUP376" s="1"/>
      <c r="GUQ376" s="1"/>
      <c r="GUR376" s="1"/>
      <c r="GUS376" s="1"/>
      <c r="GUT376" s="1"/>
      <c r="GUU376" s="1"/>
      <c r="GUV376" s="1"/>
      <c r="GUW376" s="1"/>
      <c r="GUX376" s="1"/>
      <c r="GUY376" s="1"/>
      <c r="GUZ376" s="1"/>
      <c r="GVA376" s="1"/>
      <c r="GVB376" s="1"/>
      <c r="GVC376" s="1"/>
      <c r="GVD376" s="1"/>
      <c r="GVE376" s="1"/>
      <c r="GVF376" s="1"/>
      <c r="GVG376" s="1"/>
      <c r="GVH376" s="1"/>
      <c r="GVI376" s="1"/>
      <c r="GVJ376" s="1"/>
      <c r="GVK376" s="1"/>
      <c r="GVL376" s="1"/>
      <c r="GVM376" s="1"/>
      <c r="GVN376" s="1"/>
      <c r="GVO376" s="1"/>
      <c r="GVP376" s="1"/>
      <c r="GVQ376" s="1"/>
      <c r="GVR376" s="1"/>
      <c r="GVS376" s="1"/>
      <c r="GVT376" s="1"/>
      <c r="GVU376" s="1"/>
      <c r="GVV376" s="1"/>
      <c r="GVW376" s="1"/>
      <c r="GVX376" s="1"/>
      <c r="GVY376" s="1"/>
      <c r="GVZ376" s="1"/>
      <c r="GWA376" s="1"/>
      <c r="GWB376" s="1"/>
      <c r="GWC376" s="1"/>
      <c r="GWD376" s="1"/>
      <c r="GWE376" s="1"/>
      <c r="GWF376" s="1"/>
      <c r="GWG376" s="1"/>
      <c r="GWH376" s="1"/>
      <c r="GWI376" s="1"/>
      <c r="GWJ376" s="1"/>
      <c r="GWK376" s="1"/>
      <c r="GWL376" s="1"/>
      <c r="GWM376" s="1"/>
      <c r="GWN376" s="1"/>
      <c r="GWO376" s="1"/>
      <c r="GWP376" s="1"/>
      <c r="GWQ376" s="1"/>
      <c r="GWR376" s="1"/>
      <c r="GWS376" s="1"/>
      <c r="GWT376" s="1"/>
      <c r="GWU376" s="1"/>
      <c r="GWV376" s="1"/>
      <c r="GWW376" s="1"/>
      <c r="GWX376" s="1"/>
      <c r="GWY376" s="1"/>
      <c r="GWZ376" s="1"/>
      <c r="GXA376" s="1"/>
      <c r="GXB376" s="1"/>
      <c r="GXC376" s="1"/>
      <c r="GXD376" s="1"/>
      <c r="GXE376" s="1"/>
      <c r="GXF376" s="1"/>
      <c r="GXG376" s="1"/>
      <c r="GXH376" s="1"/>
      <c r="GXI376" s="1"/>
      <c r="GXJ376" s="1"/>
      <c r="GXK376" s="1"/>
      <c r="GXL376" s="1"/>
      <c r="GXM376" s="1"/>
      <c r="GXN376" s="1"/>
      <c r="GXO376" s="1"/>
      <c r="GXP376" s="1"/>
      <c r="GXQ376" s="1"/>
      <c r="GXR376" s="1"/>
      <c r="GXS376" s="1"/>
      <c r="GXT376" s="1"/>
      <c r="GXU376" s="1"/>
      <c r="GXV376" s="1"/>
      <c r="GXW376" s="1"/>
      <c r="GXX376" s="1"/>
      <c r="GXY376" s="1"/>
      <c r="GXZ376" s="1"/>
      <c r="GYA376" s="1"/>
      <c r="GYB376" s="1"/>
      <c r="GYC376" s="1"/>
      <c r="GYD376" s="1"/>
      <c r="GYE376" s="1"/>
      <c r="GYF376" s="1"/>
      <c r="GYG376" s="1"/>
      <c r="GYH376" s="1"/>
      <c r="GYI376" s="1"/>
      <c r="GYJ376" s="1"/>
      <c r="GYK376" s="1"/>
      <c r="GYL376" s="1"/>
      <c r="GYM376" s="1"/>
      <c r="GYN376" s="1"/>
      <c r="GYO376" s="1"/>
      <c r="GYP376" s="1"/>
      <c r="GYQ376" s="1"/>
      <c r="GYR376" s="1"/>
      <c r="GYS376" s="1"/>
      <c r="GYT376" s="1"/>
      <c r="GYU376" s="1"/>
      <c r="GYV376" s="1"/>
      <c r="GYW376" s="1"/>
      <c r="GYX376" s="1"/>
      <c r="GYY376" s="1"/>
      <c r="GYZ376" s="1"/>
      <c r="GZA376" s="1"/>
      <c r="GZB376" s="1"/>
      <c r="GZC376" s="1"/>
      <c r="GZD376" s="1"/>
      <c r="GZE376" s="1"/>
      <c r="GZF376" s="1"/>
      <c r="GZG376" s="1"/>
      <c r="GZH376" s="1"/>
      <c r="GZI376" s="1"/>
      <c r="GZJ376" s="1"/>
      <c r="GZK376" s="1"/>
      <c r="GZL376" s="1"/>
      <c r="GZM376" s="1"/>
      <c r="GZN376" s="1"/>
      <c r="GZO376" s="1"/>
      <c r="GZP376" s="1"/>
      <c r="GZQ376" s="1"/>
      <c r="GZR376" s="1"/>
      <c r="GZS376" s="1"/>
      <c r="GZT376" s="1"/>
      <c r="GZU376" s="1"/>
      <c r="GZV376" s="1"/>
      <c r="GZW376" s="1"/>
      <c r="GZX376" s="1"/>
      <c r="GZY376" s="1"/>
      <c r="GZZ376" s="1"/>
      <c r="HAA376" s="1"/>
      <c r="HAB376" s="1"/>
      <c r="HAC376" s="1"/>
      <c r="HAD376" s="1"/>
      <c r="HAE376" s="1"/>
      <c r="HAF376" s="1"/>
      <c r="HAG376" s="1"/>
      <c r="HAH376" s="1"/>
      <c r="HAI376" s="1"/>
      <c r="HAJ376" s="1"/>
      <c r="HAK376" s="1"/>
      <c r="HAL376" s="1"/>
      <c r="HAM376" s="1"/>
      <c r="HAN376" s="1"/>
      <c r="HAO376" s="1"/>
      <c r="HAP376" s="1"/>
      <c r="HAQ376" s="1"/>
      <c r="HAR376" s="1"/>
      <c r="HAS376" s="1"/>
      <c r="HAT376" s="1"/>
      <c r="HAU376" s="1"/>
      <c r="HAV376" s="1"/>
      <c r="HAW376" s="1"/>
      <c r="HAX376" s="1"/>
      <c r="HAY376" s="1"/>
      <c r="HAZ376" s="1"/>
      <c r="HBA376" s="1"/>
      <c r="HBB376" s="1"/>
      <c r="HBC376" s="1"/>
      <c r="HBD376" s="1"/>
      <c r="HBE376" s="1"/>
      <c r="HBF376" s="1"/>
      <c r="HBG376" s="1"/>
      <c r="HBH376" s="1"/>
      <c r="HBI376" s="1"/>
      <c r="HBJ376" s="1"/>
      <c r="HBK376" s="1"/>
      <c r="HBL376" s="1"/>
      <c r="HBM376" s="1"/>
      <c r="HBN376" s="1"/>
      <c r="HBO376" s="1"/>
      <c r="HBP376" s="1"/>
      <c r="HBQ376" s="1"/>
      <c r="HBR376" s="1"/>
      <c r="HBS376" s="1"/>
      <c r="HBT376" s="1"/>
      <c r="HBU376" s="1"/>
      <c r="HBV376" s="1"/>
      <c r="HBW376" s="1"/>
      <c r="HBX376" s="1"/>
      <c r="HBY376" s="1"/>
      <c r="HBZ376" s="1"/>
      <c r="HCA376" s="1"/>
      <c r="HCB376" s="1"/>
      <c r="HCC376" s="1"/>
      <c r="HCD376" s="1"/>
      <c r="HCE376" s="1"/>
      <c r="HCF376" s="1"/>
      <c r="HCG376" s="1"/>
      <c r="HCH376" s="1"/>
      <c r="HCI376" s="1"/>
      <c r="HCJ376" s="1"/>
      <c r="HCK376" s="1"/>
      <c r="HCL376" s="1"/>
      <c r="HCM376" s="1"/>
      <c r="HCN376" s="1"/>
      <c r="HCO376" s="1"/>
      <c r="HCP376" s="1"/>
      <c r="HCQ376" s="1"/>
      <c r="HCR376" s="1"/>
      <c r="HCS376" s="1"/>
      <c r="HCT376" s="1"/>
      <c r="HCU376" s="1"/>
      <c r="HCV376" s="1"/>
      <c r="HCW376" s="1"/>
      <c r="HCX376" s="1"/>
      <c r="HCY376" s="1"/>
      <c r="HCZ376" s="1"/>
      <c r="HDA376" s="1"/>
      <c r="HDB376" s="1"/>
      <c r="HDC376" s="1"/>
      <c r="HDD376" s="1"/>
      <c r="HDE376" s="1"/>
      <c r="HDF376" s="1"/>
      <c r="HDG376" s="1"/>
      <c r="HDH376" s="1"/>
      <c r="HDI376" s="1"/>
      <c r="HDJ376" s="1"/>
      <c r="HDK376" s="1"/>
      <c r="HDL376" s="1"/>
      <c r="HDM376" s="1"/>
      <c r="HDN376" s="1"/>
      <c r="HDO376" s="1"/>
      <c r="HDP376" s="1"/>
      <c r="HDQ376" s="1"/>
      <c r="HDR376" s="1"/>
      <c r="HDS376" s="1"/>
      <c r="HDT376" s="1"/>
      <c r="HDU376" s="1"/>
      <c r="HDV376" s="1"/>
      <c r="HDW376" s="1"/>
      <c r="HDX376" s="1"/>
      <c r="HDY376" s="1"/>
      <c r="HDZ376" s="1"/>
      <c r="HEA376" s="1"/>
      <c r="HEB376" s="1"/>
      <c r="HEC376" s="1"/>
      <c r="HED376" s="1"/>
      <c r="HEE376" s="1"/>
      <c r="HEF376" s="1"/>
      <c r="HEG376" s="1"/>
      <c r="HEH376" s="1"/>
      <c r="HEI376" s="1"/>
      <c r="HEJ376" s="1"/>
      <c r="HEK376" s="1"/>
      <c r="HEL376" s="1"/>
      <c r="HEM376" s="1"/>
      <c r="HEN376" s="1"/>
      <c r="HEO376" s="1"/>
      <c r="HEP376" s="1"/>
      <c r="HEQ376" s="1"/>
      <c r="HER376" s="1"/>
      <c r="HES376" s="1"/>
      <c r="HET376" s="1"/>
      <c r="HEU376" s="1"/>
      <c r="HEV376" s="1"/>
      <c r="HEW376" s="1"/>
      <c r="HEX376" s="1"/>
      <c r="HEY376" s="1"/>
      <c r="HEZ376" s="1"/>
      <c r="HFA376" s="1"/>
      <c r="HFB376" s="1"/>
      <c r="HFC376" s="1"/>
      <c r="HFD376" s="1"/>
      <c r="HFE376" s="1"/>
      <c r="HFF376" s="1"/>
      <c r="HFG376" s="1"/>
      <c r="HFH376" s="1"/>
      <c r="HFI376" s="1"/>
      <c r="HFJ376" s="1"/>
      <c r="HFK376" s="1"/>
      <c r="HFL376" s="1"/>
      <c r="HFM376" s="1"/>
      <c r="HFN376" s="1"/>
      <c r="HFO376" s="1"/>
      <c r="HFP376" s="1"/>
      <c r="HFQ376" s="1"/>
      <c r="HFR376" s="1"/>
      <c r="HFS376" s="1"/>
      <c r="HFT376" s="1"/>
      <c r="HFU376" s="1"/>
      <c r="HFV376" s="1"/>
      <c r="HFW376" s="1"/>
      <c r="HFX376" s="1"/>
      <c r="HFY376" s="1"/>
      <c r="HFZ376" s="1"/>
      <c r="HGA376" s="1"/>
      <c r="HGB376" s="1"/>
      <c r="HGC376" s="1"/>
      <c r="HGD376" s="1"/>
      <c r="HGE376" s="1"/>
      <c r="HGF376" s="1"/>
      <c r="HGG376" s="1"/>
      <c r="HGH376" s="1"/>
      <c r="HGI376" s="1"/>
      <c r="HGJ376" s="1"/>
      <c r="HGK376" s="1"/>
      <c r="HGL376" s="1"/>
      <c r="HGM376" s="1"/>
      <c r="HGN376" s="1"/>
      <c r="HGO376" s="1"/>
      <c r="HGP376" s="1"/>
      <c r="HGQ376" s="1"/>
      <c r="HGR376" s="1"/>
      <c r="HGS376" s="1"/>
      <c r="HGT376" s="1"/>
      <c r="HGU376" s="1"/>
      <c r="HGV376" s="1"/>
      <c r="HGW376" s="1"/>
      <c r="HGX376" s="1"/>
      <c r="HGY376" s="1"/>
      <c r="HGZ376" s="1"/>
      <c r="HHA376" s="1"/>
      <c r="HHB376" s="1"/>
      <c r="HHC376" s="1"/>
      <c r="HHD376" s="1"/>
      <c r="HHE376" s="1"/>
      <c r="HHF376" s="1"/>
      <c r="HHG376" s="1"/>
      <c r="HHH376" s="1"/>
      <c r="HHI376" s="1"/>
      <c r="HHJ376" s="1"/>
      <c r="HHK376" s="1"/>
      <c r="HHL376" s="1"/>
      <c r="HHM376" s="1"/>
      <c r="HHN376" s="1"/>
      <c r="HHO376" s="1"/>
      <c r="HHP376" s="1"/>
      <c r="HHQ376" s="1"/>
      <c r="HHR376" s="1"/>
      <c r="HHS376" s="1"/>
      <c r="HHT376" s="1"/>
      <c r="HHU376" s="1"/>
      <c r="HHV376" s="1"/>
      <c r="HHW376" s="1"/>
      <c r="HHX376" s="1"/>
      <c r="HHY376" s="1"/>
      <c r="HHZ376" s="1"/>
      <c r="HIA376" s="1"/>
      <c r="HIB376" s="1"/>
      <c r="HIC376" s="1"/>
      <c r="HID376" s="1"/>
      <c r="HIE376" s="1"/>
      <c r="HIF376" s="1"/>
      <c r="HIG376" s="1"/>
      <c r="HIH376" s="1"/>
      <c r="HII376" s="1"/>
      <c r="HIJ376" s="1"/>
      <c r="HIK376" s="1"/>
      <c r="HIL376" s="1"/>
      <c r="HIM376" s="1"/>
      <c r="HIN376" s="1"/>
      <c r="HIO376" s="1"/>
      <c r="HIP376" s="1"/>
      <c r="HIQ376" s="1"/>
      <c r="HIR376" s="1"/>
      <c r="HIS376" s="1"/>
      <c r="HIT376" s="1"/>
      <c r="HIU376" s="1"/>
      <c r="HIV376" s="1"/>
      <c r="HIW376" s="1"/>
      <c r="HIX376" s="1"/>
      <c r="HIY376" s="1"/>
      <c r="HIZ376" s="1"/>
      <c r="HJA376" s="1"/>
      <c r="HJB376" s="1"/>
      <c r="HJC376" s="1"/>
      <c r="HJD376" s="1"/>
      <c r="HJE376" s="1"/>
      <c r="HJF376" s="1"/>
      <c r="HJG376" s="1"/>
      <c r="HJH376" s="1"/>
      <c r="HJI376" s="1"/>
      <c r="HJJ376" s="1"/>
      <c r="HJK376" s="1"/>
      <c r="HJL376" s="1"/>
      <c r="HJM376" s="1"/>
      <c r="HJN376" s="1"/>
      <c r="HJO376" s="1"/>
      <c r="HJP376" s="1"/>
      <c r="HJQ376" s="1"/>
      <c r="HJR376" s="1"/>
      <c r="HJS376" s="1"/>
      <c r="HJT376" s="1"/>
      <c r="HJU376" s="1"/>
      <c r="HJV376" s="1"/>
      <c r="HJW376" s="1"/>
      <c r="HJX376" s="1"/>
      <c r="HJY376" s="1"/>
      <c r="HJZ376" s="1"/>
      <c r="HKA376" s="1"/>
      <c r="HKB376" s="1"/>
      <c r="HKC376" s="1"/>
      <c r="HKD376" s="1"/>
      <c r="HKE376" s="1"/>
      <c r="HKF376" s="1"/>
      <c r="HKG376" s="1"/>
      <c r="HKH376" s="1"/>
      <c r="HKI376" s="1"/>
      <c r="HKJ376" s="1"/>
      <c r="HKK376" s="1"/>
      <c r="HKL376" s="1"/>
      <c r="HKM376" s="1"/>
      <c r="HKN376" s="1"/>
      <c r="HKO376" s="1"/>
      <c r="HKP376" s="1"/>
      <c r="HKQ376" s="1"/>
      <c r="HKR376" s="1"/>
      <c r="HKS376" s="1"/>
      <c r="HKT376" s="1"/>
      <c r="HKU376" s="1"/>
      <c r="HKV376" s="1"/>
      <c r="HKW376" s="1"/>
      <c r="HKX376" s="1"/>
      <c r="HKY376" s="1"/>
      <c r="HKZ376" s="1"/>
      <c r="HLA376" s="1"/>
      <c r="HLB376" s="1"/>
      <c r="HLC376" s="1"/>
      <c r="HLD376" s="1"/>
      <c r="HLE376" s="1"/>
      <c r="HLF376" s="1"/>
      <c r="HLG376" s="1"/>
      <c r="HLH376" s="1"/>
      <c r="HLI376" s="1"/>
      <c r="HLJ376" s="1"/>
      <c r="HLK376" s="1"/>
      <c r="HLL376" s="1"/>
      <c r="HLM376" s="1"/>
      <c r="HLN376" s="1"/>
      <c r="HLO376" s="1"/>
      <c r="HLP376" s="1"/>
      <c r="HLQ376" s="1"/>
      <c r="HLR376" s="1"/>
      <c r="HLS376" s="1"/>
      <c r="HLT376" s="1"/>
      <c r="HLU376" s="1"/>
      <c r="HLV376" s="1"/>
      <c r="HLW376" s="1"/>
      <c r="HLX376" s="1"/>
      <c r="HLY376" s="1"/>
      <c r="HLZ376" s="1"/>
      <c r="HMA376" s="1"/>
      <c r="HMB376" s="1"/>
      <c r="HMC376" s="1"/>
      <c r="HMD376" s="1"/>
      <c r="HME376" s="1"/>
      <c r="HMF376" s="1"/>
      <c r="HMG376" s="1"/>
      <c r="HMH376" s="1"/>
      <c r="HMI376" s="1"/>
      <c r="HMJ376" s="1"/>
      <c r="HMK376" s="1"/>
      <c r="HML376" s="1"/>
      <c r="HMM376" s="1"/>
      <c r="HMN376" s="1"/>
      <c r="HMO376" s="1"/>
      <c r="HMP376" s="1"/>
      <c r="HMQ376" s="1"/>
      <c r="HMR376" s="1"/>
      <c r="HMS376" s="1"/>
      <c r="HMT376" s="1"/>
      <c r="HMU376" s="1"/>
      <c r="HMV376" s="1"/>
      <c r="HMW376" s="1"/>
      <c r="HMX376" s="1"/>
      <c r="HMY376" s="1"/>
      <c r="HMZ376" s="1"/>
      <c r="HNA376" s="1"/>
      <c r="HNB376" s="1"/>
      <c r="HNC376" s="1"/>
      <c r="HND376" s="1"/>
      <c r="HNE376" s="1"/>
      <c r="HNF376" s="1"/>
      <c r="HNG376" s="1"/>
      <c r="HNH376" s="1"/>
      <c r="HNI376" s="1"/>
      <c r="HNJ376" s="1"/>
      <c r="HNK376" s="1"/>
      <c r="HNL376" s="1"/>
      <c r="HNM376" s="1"/>
      <c r="HNN376" s="1"/>
      <c r="HNO376" s="1"/>
      <c r="HNP376" s="1"/>
      <c r="HNQ376" s="1"/>
      <c r="HNR376" s="1"/>
      <c r="HNS376" s="1"/>
      <c r="HNT376" s="1"/>
      <c r="HNU376" s="1"/>
      <c r="HNV376" s="1"/>
      <c r="HNW376" s="1"/>
      <c r="HNX376" s="1"/>
      <c r="HNY376" s="1"/>
      <c r="HNZ376" s="1"/>
      <c r="HOA376" s="1"/>
      <c r="HOB376" s="1"/>
      <c r="HOC376" s="1"/>
      <c r="HOD376" s="1"/>
      <c r="HOE376" s="1"/>
      <c r="HOF376" s="1"/>
      <c r="HOG376" s="1"/>
      <c r="HOH376" s="1"/>
      <c r="HOI376" s="1"/>
      <c r="HOJ376" s="1"/>
      <c r="HOK376" s="1"/>
      <c r="HOL376" s="1"/>
      <c r="HOM376" s="1"/>
      <c r="HON376" s="1"/>
      <c r="HOO376" s="1"/>
      <c r="HOP376" s="1"/>
      <c r="HOQ376" s="1"/>
      <c r="HOR376" s="1"/>
      <c r="HOS376" s="1"/>
      <c r="HOT376" s="1"/>
      <c r="HOU376" s="1"/>
      <c r="HOV376" s="1"/>
      <c r="HOW376" s="1"/>
      <c r="HOX376" s="1"/>
      <c r="HOY376" s="1"/>
      <c r="HOZ376" s="1"/>
      <c r="HPA376" s="1"/>
      <c r="HPB376" s="1"/>
      <c r="HPC376" s="1"/>
      <c r="HPD376" s="1"/>
      <c r="HPE376" s="1"/>
      <c r="HPF376" s="1"/>
      <c r="HPG376" s="1"/>
      <c r="HPH376" s="1"/>
      <c r="HPI376" s="1"/>
      <c r="HPJ376" s="1"/>
      <c r="HPK376" s="1"/>
      <c r="HPL376" s="1"/>
      <c r="HPM376" s="1"/>
      <c r="HPN376" s="1"/>
      <c r="HPO376" s="1"/>
      <c r="HPP376" s="1"/>
      <c r="HPQ376" s="1"/>
      <c r="HPR376" s="1"/>
      <c r="HPS376" s="1"/>
      <c r="HPT376" s="1"/>
      <c r="HPU376" s="1"/>
      <c r="HPV376" s="1"/>
      <c r="HPW376" s="1"/>
      <c r="HPX376" s="1"/>
      <c r="HPY376" s="1"/>
      <c r="HPZ376" s="1"/>
      <c r="HQA376" s="1"/>
      <c r="HQB376" s="1"/>
      <c r="HQC376" s="1"/>
      <c r="HQD376" s="1"/>
      <c r="HQE376" s="1"/>
      <c r="HQF376" s="1"/>
      <c r="HQG376" s="1"/>
      <c r="HQH376" s="1"/>
      <c r="HQI376" s="1"/>
      <c r="HQJ376" s="1"/>
      <c r="HQK376" s="1"/>
      <c r="HQL376" s="1"/>
      <c r="HQM376" s="1"/>
      <c r="HQN376" s="1"/>
      <c r="HQO376" s="1"/>
      <c r="HQP376" s="1"/>
      <c r="HQQ376" s="1"/>
      <c r="HQR376" s="1"/>
      <c r="HQS376" s="1"/>
      <c r="HQT376" s="1"/>
      <c r="HQU376" s="1"/>
      <c r="HQV376" s="1"/>
      <c r="HQW376" s="1"/>
      <c r="HQX376" s="1"/>
      <c r="HQY376" s="1"/>
      <c r="HQZ376" s="1"/>
      <c r="HRA376" s="1"/>
      <c r="HRB376" s="1"/>
      <c r="HRC376" s="1"/>
      <c r="HRD376" s="1"/>
      <c r="HRE376" s="1"/>
      <c r="HRF376" s="1"/>
      <c r="HRG376" s="1"/>
      <c r="HRH376" s="1"/>
      <c r="HRI376" s="1"/>
      <c r="HRJ376" s="1"/>
      <c r="HRK376" s="1"/>
      <c r="HRL376" s="1"/>
      <c r="HRM376" s="1"/>
      <c r="HRN376" s="1"/>
      <c r="HRO376" s="1"/>
      <c r="HRP376" s="1"/>
      <c r="HRQ376" s="1"/>
      <c r="HRR376" s="1"/>
      <c r="HRS376" s="1"/>
      <c r="HRT376" s="1"/>
      <c r="HRU376" s="1"/>
      <c r="HRV376" s="1"/>
      <c r="HRW376" s="1"/>
      <c r="HRX376" s="1"/>
      <c r="HRY376" s="1"/>
      <c r="HRZ376" s="1"/>
      <c r="HSA376" s="1"/>
      <c r="HSB376" s="1"/>
      <c r="HSC376" s="1"/>
      <c r="HSD376" s="1"/>
      <c r="HSE376" s="1"/>
      <c r="HSF376" s="1"/>
      <c r="HSG376" s="1"/>
      <c r="HSH376" s="1"/>
      <c r="HSI376" s="1"/>
      <c r="HSJ376" s="1"/>
      <c r="HSK376" s="1"/>
      <c r="HSL376" s="1"/>
      <c r="HSM376" s="1"/>
      <c r="HSN376" s="1"/>
      <c r="HSO376" s="1"/>
      <c r="HSP376" s="1"/>
      <c r="HSQ376" s="1"/>
      <c r="HSR376" s="1"/>
      <c r="HSS376" s="1"/>
      <c r="HST376" s="1"/>
      <c r="HSU376" s="1"/>
      <c r="HSV376" s="1"/>
      <c r="HSW376" s="1"/>
      <c r="HSX376" s="1"/>
      <c r="HSY376" s="1"/>
      <c r="HSZ376" s="1"/>
      <c r="HTA376" s="1"/>
      <c r="HTB376" s="1"/>
      <c r="HTC376" s="1"/>
      <c r="HTD376" s="1"/>
      <c r="HTE376" s="1"/>
      <c r="HTF376" s="1"/>
      <c r="HTG376" s="1"/>
      <c r="HTH376" s="1"/>
      <c r="HTI376" s="1"/>
      <c r="HTJ376" s="1"/>
      <c r="HTK376" s="1"/>
      <c r="HTL376" s="1"/>
      <c r="HTM376" s="1"/>
      <c r="HTN376" s="1"/>
      <c r="HTO376" s="1"/>
      <c r="HTP376" s="1"/>
      <c r="HTQ376" s="1"/>
      <c r="HTR376" s="1"/>
      <c r="HTS376" s="1"/>
      <c r="HTT376" s="1"/>
      <c r="HTU376" s="1"/>
      <c r="HTV376" s="1"/>
      <c r="HTW376" s="1"/>
      <c r="HTX376" s="1"/>
      <c r="HTY376" s="1"/>
      <c r="HTZ376" s="1"/>
      <c r="HUA376" s="1"/>
      <c r="HUB376" s="1"/>
      <c r="HUC376" s="1"/>
      <c r="HUD376" s="1"/>
      <c r="HUE376" s="1"/>
      <c r="HUF376" s="1"/>
      <c r="HUG376" s="1"/>
      <c r="HUH376" s="1"/>
      <c r="HUI376" s="1"/>
      <c r="HUJ376" s="1"/>
      <c r="HUK376" s="1"/>
      <c r="HUL376" s="1"/>
      <c r="HUM376" s="1"/>
      <c r="HUN376" s="1"/>
      <c r="HUO376" s="1"/>
      <c r="HUP376" s="1"/>
      <c r="HUQ376" s="1"/>
      <c r="HUR376" s="1"/>
      <c r="HUS376" s="1"/>
      <c r="HUT376" s="1"/>
      <c r="HUU376" s="1"/>
      <c r="HUV376" s="1"/>
      <c r="HUW376" s="1"/>
      <c r="HUX376" s="1"/>
      <c r="HUY376" s="1"/>
      <c r="HUZ376" s="1"/>
      <c r="HVA376" s="1"/>
      <c r="HVB376" s="1"/>
      <c r="HVC376" s="1"/>
      <c r="HVD376" s="1"/>
      <c r="HVE376" s="1"/>
      <c r="HVF376" s="1"/>
      <c r="HVG376" s="1"/>
      <c r="HVH376" s="1"/>
      <c r="HVI376" s="1"/>
      <c r="HVJ376" s="1"/>
      <c r="HVK376" s="1"/>
      <c r="HVL376" s="1"/>
      <c r="HVM376" s="1"/>
      <c r="HVN376" s="1"/>
      <c r="HVO376" s="1"/>
      <c r="HVP376" s="1"/>
      <c r="HVQ376" s="1"/>
      <c r="HVR376" s="1"/>
      <c r="HVS376" s="1"/>
      <c r="HVT376" s="1"/>
      <c r="HVU376" s="1"/>
      <c r="HVV376" s="1"/>
      <c r="HVW376" s="1"/>
      <c r="HVX376" s="1"/>
      <c r="HVY376" s="1"/>
      <c r="HVZ376" s="1"/>
      <c r="HWA376" s="1"/>
      <c r="HWB376" s="1"/>
      <c r="HWC376" s="1"/>
      <c r="HWD376" s="1"/>
      <c r="HWE376" s="1"/>
      <c r="HWF376" s="1"/>
      <c r="HWG376" s="1"/>
      <c r="HWH376" s="1"/>
      <c r="HWI376" s="1"/>
      <c r="HWJ376" s="1"/>
      <c r="HWK376" s="1"/>
      <c r="HWL376" s="1"/>
      <c r="HWM376" s="1"/>
      <c r="HWN376" s="1"/>
      <c r="HWO376" s="1"/>
      <c r="HWP376" s="1"/>
      <c r="HWQ376" s="1"/>
      <c r="HWR376" s="1"/>
      <c r="HWS376" s="1"/>
      <c r="HWT376" s="1"/>
      <c r="HWU376" s="1"/>
      <c r="HWV376" s="1"/>
      <c r="HWW376" s="1"/>
      <c r="HWX376" s="1"/>
      <c r="HWY376" s="1"/>
      <c r="HWZ376" s="1"/>
      <c r="HXA376" s="1"/>
      <c r="HXB376" s="1"/>
      <c r="HXC376" s="1"/>
      <c r="HXD376" s="1"/>
      <c r="HXE376" s="1"/>
      <c r="HXF376" s="1"/>
      <c r="HXG376" s="1"/>
      <c r="HXH376" s="1"/>
      <c r="HXI376" s="1"/>
      <c r="HXJ376" s="1"/>
      <c r="HXK376" s="1"/>
      <c r="HXL376" s="1"/>
      <c r="HXM376" s="1"/>
      <c r="HXN376" s="1"/>
      <c r="HXO376" s="1"/>
      <c r="HXP376" s="1"/>
      <c r="HXQ376" s="1"/>
      <c r="HXR376" s="1"/>
      <c r="HXS376" s="1"/>
      <c r="HXT376" s="1"/>
      <c r="HXU376" s="1"/>
      <c r="HXV376" s="1"/>
      <c r="HXW376" s="1"/>
      <c r="HXX376" s="1"/>
      <c r="HXY376" s="1"/>
      <c r="HXZ376" s="1"/>
      <c r="HYA376" s="1"/>
      <c r="HYB376" s="1"/>
      <c r="HYC376" s="1"/>
      <c r="HYD376" s="1"/>
      <c r="HYE376" s="1"/>
      <c r="HYF376" s="1"/>
      <c r="HYG376" s="1"/>
      <c r="HYH376" s="1"/>
      <c r="HYI376" s="1"/>
      <c r="HYJ376" s="1"/>
      <c r="HYK376" s="1"/>
      <c r="HYL376" s="1"/>
      <c r="HYM376" s="1"/>
      <c r="HYN376" s="1"/>
      <c r="HYO376" s="1"/>
      <c r="HYP376" s="1"/>
      <c r="HYQ376" s="1"/>
      <c r="HYR376" s="1"/>
      <c r="HYS376" s="1"/>
      <c r="HYT376" s="1"/>
      <c r="HYU376" s="1"/>
      <c r="HYV376" s="1"/>
      <c r="HYW376" s="1"/>
      <c r="HYX376" s="1"/>
      <c r="HYY376" s="1"/>
      <c r="HYZ376" s="1"/>
      <c r="HZA376" s="1"/>
      <c r="HZB376" s="1"/>
      <c r="HZC376" s="1"/>
      <c r="HZD376" s="1"/>
      <c r="HZE376" s="1"/>
      <c r="HZF376" s="1"/>
      <c r="HZG376" s="1"/>
      <c r="HZH376" s="1"/>
      <c r="HZI376" s="1"/>
      <c r="HZJ376" s="1"/>
      <c r="HZK376" s="1"/>
      <c r="HZL376" s="1"/>
      <c r="HZM376" s="1"/>
      <c r="HZN376" s="1"/>
      <c r="HZO376" s="1"/>
      <c r="HZP376" s="1"/>
      <c r="HZQ376" s="1"/>
      <c r="HZR376" s="1"/>
      <c r="HZS376" s="1"/>
      <c r="HZT376" s="1"/>
      <c r="HZU376" s="1"/>
      <c r="HZV376" s="1"/>
      <c r="HZW376" s="1"/>
      <c r="HZX376" s="1"/>
      <c r="HZY376" s="1"/>
      <c r="HZZ376" s="1"/>
      <c r="IAA376" s="1"/>
      <c r="IAB376" s="1"/>
      <c r="IAC376" s="1"/>
      <c r="IAD376" s="1"/>
      <c r="IAE376" s="1"/>
      <c r="IAF376" s="1"/>
      <c r="IAG376" s="1"/>
      <c r="IAH376" s="1"/>
      <c r="IAI376" s="1"/>
      <c r="IAJ376" s="1"/>
      <c r="IAK376" s="1"/>
      <c r="IAL376" s="1"/>
      <c r="IAM376" s="1"/>
      <c r="IAN376" s="1"/>
      <c r="IAO376" s="1"/>
      <c r="IAP376" s="1"/>
      <c r="IAQ376" s="1"/>
      <c r="IAR376" s="1"/>
      <c r="IAS376" s="1"/>
      <c r="IAT376" s="1"/>
      <c r="IAU376" s="1"/>
      <c r="IAV376" s="1"/>
      <c r="IAW376" s="1"/>
      <c r="IAX376" s="1"/>
      <c r="IAY376" s="1"/>
      <c r="IAZ376" s="1"/>
      <c r="IBA376" s="1"/>
      <c r="IBB376" s="1"/>
      <c r="IBC376" s="1"/>
      <c r="IBD376" s="1"/>
      <c r="IBE376" s="1"/>
      <c r="IBF376" s="1"/>
      <c r="IBG376" s="1"/>
      <c r="IBH376" s="1"/>
      <c r="IBI376" s="1"/>
      <c r="IBJ376" s="1"/>
      <c r="IBK376" s="1"/>
      <c r="IBL376" s="1"/>
      <c r="IBM376" s="1"/>
      <c r="IBN376" s="1"/>
      <c r="IBO376" s="1"/>
      <c r="IBP376" s="1"/>
      <c r="IBQ376" s="1"/>
      <c r="IBR376" s="1"/>
      <c r="IBS376" s="1"/>
      <c r="IBT376" s="1"/>
      <c r="IBU376" s="1"/>
      <c r="IBV376" s="1"/>
      <c r="IBW376" s="1"/>
      <c r="IBX376" s="1"/>
      <c r="IBY376" s="1"/>
      <c r="IBZ376" s="1"/>
      <c r="ICA376" s="1"/>
      <c r="ICB376" s="1"/>
      <c r="ICC376" s="1"/>
      <c r="ICD376" s="1"/>
      <c r="ICE376" s="1"/>
      <c r="ICF376" s="1"/>
      <c r="ICG376" s="1"/>
      <c r="ICH376" s="1"/>
      <c r="ICI376" s="1"/>
      <c r="ICJ376" s="1"/>
      <c r="ICK376" s="1"/>
      <c r="ICL376" s="1"/>
      <c r="ICM376" s="1"/>
      <c r="ICN376" s="1"/>
      <c r="ICO376" s="1"/>
      <c r="ICP376" s="1"/>
      <c r="ICQ376" s="1"/>
      <c r="ICR376" s="1"/>
      <c r="ICS376" s="1"/>
      <c r="ICT376" s="1"/>
      <c r="ICU376" s="1"/>
      <c r="ICV376" s="1"/>
      <c r="ICW376" s="1"/>
      <c r="ICX376" s="1"/>
      <c r="ICY376" s="1"/>
      <c r="ICZ376" s="1"/>
      <c r="IDA376" s="1"/>
      <c r="IDB376" s="1"/>
      <c r="IDC376" s="1"/>
      <c r="IDD376" s="1"/>
      <c r="IDE376" s="1"/>
      <c r="IDF376" s="1"/>
      <c r="IDG376" s="1"/>
      <c r="IDH376" s="1"/>
      <c r="IDI376" s="1"/>
      <c r="IDJ376" s="1"/>
      <c r="IDK376" s="1"/>
      <c r="IDL376" s="1"/>
      <c r="IDM376" s="1"/>
      <c r="IDN376" s="1"/>
      <c r="IDO376" s="1"/>
      <c r="IDP376" s="1"/>
      <c r="IDQ376" s="1"/>
      <c r="IDR376" s="1"/>
      <c r="IDS376" s="1"/>
      <c r="IDT376" s="1"/>
      <c r="IDU376" s="1"/>
      <c r="IDV376" s="1"/>
      <c r="IDW376" s="1"/>
      <c r="IDX376" s="1"/>
      <c r="IDY376" s="1"/>
      <c r="IDZ376" s="1"/>
      <c r="IEA376" s="1"/>
      <c r="IEB376" s="1"/>
      <c r="IEC376" s="1"/>
      <c r="IED376" s="1"/>
      <c r="IEE376" s="1"/>
      <c r="IEF376" s="1"/>
      <c r="IEG376" s="1"/>
      <c r="IEH376" s="1"/>
      <c r="IEI376" s="1"/>
      <c r="IEJ376" s="1"/>
      <c r="IEK376" s="1"/>
      <c r="IEL376" s="1"/>
      <c r="IEM376" s="1"/>
      <c r="IEN376" s="1"/>
      <c r="IEO376" s="1"/>
      <c r="IEP376" s="1"/>
      <c r="IEQ376" s="1"/>
      <c r="IER376" s="1"/>
      <c r="IES376" s="1"/>
      <c r="IET376" s="1"/>
      <c r="IEU376" s="1"/>
      <c r="IEV376" s="1"/>
      <c r="IEW376" s="1"/>
      <c r="IEX376" s="1"/>
      <c r="IEY376" s="1"/>
      <c r="IEZ376" s="1"/>
      <c r="IFA376" s="1"/>
      <c r="IFB376" s="1"/>
      <c r="IFC376" s="1"/>
      <c r="IFD376" s="1"/>
      <c r="IFE376" s="1"/>
      <c r="IFF376" s="1"/>
      <c r="IFG376" s="1"/>
      <c r="IFH376" s="1"/>
      <c r="IFI376" s="1"/>
      <c r="IFJ376" s="1"/>
      <c r="IFK376" s="1"/>
      <c r="IFL376" s="1"/>
      <c r="IFM376" s="1"/>
      <c r="IFN376" s="1"/>
      <c r="IFO376" s="1"/>
      <c r="IFP376" s="1"/>
      <c r="IFQ376" s="1"/>
      <c r="IFR376" s="1"/>
      <c r="IFS376" s="1"/>
      <c r="IFT376" s="1"/>
      <c r="IFU376" s="1"/>
      <c r="IFV376" s="1"/>
      <c r="IFW376" s="1"/>
      <c r="IFX376" s="1"/>
      <c r="IFY376" s="1"/>
      <c r="IFZ376" s="1"/>
      <c r="IGA376" s="1"/>
      <c r="IGB376" s="1"/>
      <c r="IGC376" s="1"/>
      <c r="IGD376" s="1"/>
      <c r="IGE376" s="1"/>
      <c r="IGF376" s="1"/>
      <c r="IGG376" s="1"/>
      <c r="IGH376" s="1"/>
      <c r="IGI376" s="1"/>
      <c r="IGJ376" s="1"/>
      <c r="IGK376" s="1"/>
      <c r="IGL376" s="1"/>
      <c r="IGM376" s="1"/>
      <c r="IGN376" s="1"/>
      <c r="IGO376" s="1"/>
      <c r="IGP376" s="1"/>
      <c r="IGQ376" s="1"/>
      <c r="IGR376" s="1"/>
      <c r="IGS376" s="1"/>
      <c r="IGT376" s="1"/>
      <c r="IGU376" s="1"/>
      <c r="IGV376" s="1"/>
      <c r="IGW376" s="1"/>
      <c r="IGX376" s="1"/>
      <c r="IGY376" s="1"/>
      <c r="IGZ376" s="1"/>
      <c r="IHA376" s="1"/>
      <c r="IHB376" s="1"/>
      <c r="IHC376" s="1"/>
      <c r="IHD376" s="1"/>
      <c r="IHE376" s="1"/>
      <c r="IHF376" s="1"/>
      <c r="IHG376" s="1"/>
      <c r="IHH376" s="1"/>
      <c r="IHI376" s="1"/>
      <c r="IHJ376" s="1"/>
      <c r="IHK376" s="1"/>
      <c r="IHL376" s="1"/>
      <c r="IHM376" s="1"/>
      <c r="IHN376" s="1"/>
      <c r="IHO376" s="1"/>
      <c r="IHP376" s="1"/>
      <c r="IHQ376" s="1"/>
      <c r="IHR376" s="1"/>
      <c r="IHS376" s="1"/>
      <c r="IHT376" s="1"/>
      <c r="IHU376" s="1"/>
      <c r="IHV376" s="1"/>
      <c r="IHW376" s="1"/>
      <c r="IHX376" s="1"/>
      <c r="IHY376" s="1"/>
      <c r="IHZ376" s="1"/>
      <c r="IIA376" s="1"/>
      <c r="IIB376" s="1"/>
      <c r="IIC376" s="1"/>
      <c r="IID376" s="1"/>
      <c r="IIE376" s="1"/>
      <c r="IIF376" s="1"/>
      <c r="IIG376" s="1"/>
      <c r="IIH376" s="1"/>
      <c r="III376" s="1"/>
      <c r="IIJ376" s="1"/>
      <c r="IIK376" s="1"/>
      <c r="IIL376" s="1"/>
      <c r="IIM376" s="1"/>
      <c r="IIN376" s="1"/>
      <c r="IIO376" s="1"/>
      <c r="IIP376" s="1"/>
      <c r="IIQ376" s="1"/>
      <c r="IIR376" s="1"/>
      <c r="IIS376" s="1"/>
      <c r="IIT376" s="1"/>
      <c r="IIU376" s="1"/>
      <c r="IIV376" s="1"/>
      <c r="IIW376" s="1"/>
      <c r="IIX376" s="1"/>
      <c r="IIY376" s="1"/>
      <c r="IIZ376" s="1"/>
      <c r="IJA376" s="1"/>
      <c r="IJB376" s="1"/>
      <c r="IJC376" s="1"/>
      <c r="IJD376" s="1"/>
      <c r="IJE376" s="1"/>
      <c r="IJF376" s="1"/>
      <c r="IJG376" s="1"/>
      <c r="IJH376" s="1"/>
      <c r="IJI376" s="1"/>
      <c r="IJJ376" s="1"/>
      <c r="IJK376" s="1"/>
      <c r="IJL376" s="1"/>
      <c r="IJM376" s="1"/>
      <c r="IJN376" s="1"/>
      <c r="IJO376" s="1"/>
      <c r="IJP376" s="1"/>
      <c r="IJQ376" s="1"/>
      <c r="IJR376" s="1"/>
      <c r="IJS376" s="1"/>
      <c r="IJT376" s="1"/>
      <c r="IJU376" s="1"/>
      <c r="IJV376" s="1"/>
      <c r="IJW376" s="1"/>
      <c r="IJX376" s="1"/>
      <c r="IJY376" s="1"/>
      <c r="IJZ376" s="1"/>
      <c r="IKA376" s="1"/>
      <c r="IKB376" s="1"/>
      <c r="IKC376" s="1"/>
      <c r="IKD376" s="1"/>
      <c r="IKE376" s="1"/>
      <c r="IKF376" s="1"/>
      <c r="IKG376" s="1"/>
      <c r="IKH376" s="1"/>
      <c r="IKI376" s="1"/>
      <c r="IKJ376" s="1"/>
      <c r="IKK376" s="1"/>
      <c r="IKL376" s="1"/>
      <c r="IKM376" s="1"/>
      <c r="IKN376" s="1"/>
      <c r="IKO376" s="1"/>
      <c r="IKP376" s="1"/>
      <c r="IKQ376" s="1"/>
      <c r="IKR376" s="1"/>
      <c r="IKS376" s="1"/>
      <c r="IKT376" s="1"/>
      <c r="IKU376" s="1"/>
      <c r="IKV376" s="1"/>
      <c r="IKW376" s="1"/>
      <c r="IKX376" s="1"/>
      <c r="IKY376" s="1"/>
      <c r="IKZ376" s="1"/>
      <c r="ILA376" s="1"/>
      <c r="ILB376" s="1"/>
      <c r="ILC376" s="1"/>
      <c r="ILD376" s="1"/>
      <c r="ILE376" s="1"/>
      <c r="ILF376" s="1"/>
      <c r="ILG376" s="1"/>
      <c r="ILH376" s="1"/>
      <c r="ILI376" s="1"/>
      <c r="ILJ376" s="1"/>
      <c r="ILK376" s="1"/>
      <c r="ILL376" s="1"/>
      <c r="ILM376" s="1"/>
      <c r="ILN376" s="1"/>
      <c r="ILO376" s="1"/>
      <c r="ILP376" s="1"/>
      <c r="ILQ376" s="1"/>
      <c r="ILR376" s="1"/>
      <c r="ILS376" s="1"/>
      <c r="ILT376" s="1"/>
      <c r="ILU376" s="1"/>
      <c r="ILV376" s="1"/>
      <c r="ILW376" s="1"/>
      <c r="ILX376" s="1"/>
      <c r="ILY376" s="1"/>
      <c r="ILZ376" s="1"/>
      <c r="IMA376" s="1"/>
      <c r="IMB376" s="1"/>
      <c r="IMC376" s="1"/>
      <c r="IMD376" s="1"/>
      <c r="IME376" s="1"/>
      <c r="IMF376" s="1"/>
      <c r="IMG376" s="1"/>
      <c r="IMH376" s="1"/>
      <c r="IMI376" s="1"/>
      <c r="IMJ376" s="1"/>
      <c r="IMK376" s="1"/>
      <c r="IML376" s="1"/>
      <c r="IMM376" s="1"/>
      <c r="IMN376" s="1"/>
      <c r="IMO376" s="1"/>
      <c r="IMP376" s="1"/>
      <c r="IMQ376" s="1"/>
      <c r="IMR376" s="1"/>
      <c r="IMS376" s="1"/>
      <c r="IMT376" s="1"/>
      <c r="IMU376" s="1"/>
      <c r="IMV376" s="1"/>
      <c r="IMW376" s="1"/>
      <c r="IMX376" s="1"/>
      <c r="IMY376" s="1"/>
      <c r="IMZ376" s="1"/>
      <c r="INA376" s="1"/>
      <c r="INB376" s="1"/>
      <c r="INC376" s="1"/>
      <c r="IND376" s="1"/>
      <c r="INE376" s="1"/>
      <c r="INF376" s="1"/>
      <c r="ING376" s="1"/>
      <c r="INH376" s="1"/>
      <c r="INI376" s="1"/>
      <c r="INJ376" s="1"/>
      <c r="INK376" s="1"/>
      <c r="INL376" s="1"/>
      <c r="INM376" s="1"/>
      <c r="INN376" s="1"/>
      <c r="INO376" s="1"/>
      <c r="INP376" s="1"/>
      <c r="INQ376" s="1"/>
      <c r="INR376" s="1"/>
      <c r="INS376" s="1"/>
      <c r="INT376" s="1"/>
      <c r="INU376" s="1"/>
      <c r="INV376" s="1"/>
      <c r="INW376" s="1"/>
      <c r="INX376" s="1"/>
      <c r="INY376" s="1"/>
      <c r="INZ376" s="1"/>
      <c r="IOA376" s="1"/>
      <c r="IOB376" s="1"/>
      <c r="IOC376" s="1"/>
      <c r="IOD376" s="1"/>
      <c r="IOE376" s="1"/>
      <c r="IOF376" s="1"/>
      <c r="IOG376" s="1"/>
      <c r="IOH376" s="1"/>
      <c r="IOI376" s="1"/>
      <c r="IOJ376" s="1"/>
      <c r="IOK376" s="1"/>
      <c r="IOL376" s="1"/>
      <c r="IOM376" s="1"/>
      <c r="ION376" s="1"/>
      <c r="IOO376" s="1"/>
      <c r="IOP376" s="1"/>
      <c r="IOQ376" s="1"/>
      <c r="IOR376" s="1"/>
      <c r="IOS376" s="1"/>
      <c r="IOT376" s="1"/>
      <c r="IOU376" s="1"/>
      <c r="IOV376" s="1"/>
      <c r="IOW376" s="1"/>
      <c r="IOX376" s="1"/>
      <c r="IOY376" s="1"/>
      <c r="IOZ376" s="1"/>
      <c r="IPA376" s="1"/>
      <c r="IPB376" s="1"/>
      <c r="IPC376" s="1"/>
      <c r="IPD376" s="1"/>
      <c r="IPE376" s="1"/>
      <c r="IPF376" s="1"/>
      <c r="IPG376" s="1"/>
      <c r="IPH376" s="1"/>
      <c r="IPI376" s="1"/>
      <c r="IPJ376" s="1"/>
      <c r="IPK376" s="1"/>
      <c r="IPL376" s="1"/>
      <c r="IPM376" s="1"/>
      <c r="IPN376" s="1"/>
      <c r="IPO376" s="1"/>
      <c r="IPP376" s="1"/>
      <c r="IPQ376" s="1"/>
      <c r="IPR376" s="1"/>
      <c r="IPS376" s="1"/>
      <c r="IPT376" s="1"/>
      <c r="IPU376" s="1"/>
      <c r="IPV376" s="1"/>
      <c r="IPW376" s="1"/>
      <c r="IPX376" s="1"/>
      <c r="IPY376" s="1"/>
      <c r="IPZ376" s="1"/>
      <c r="IQA376" s="1"/>
      <c r="IQB376" s="1"/>
      <c r="IQC376" s="1"/>
      <c r="IQD376" s="1"/>
      <c r="IQE376" s="1"/>
      <c r="IQF376" s="1"/>
      <c r="IQG376" s="1"/>
      <c r="IQH376" s="1"/>
      <c r="IQI376" s="1"/>
      <c r="IQJ376" s="1"/>
      <c r="IQK376" s="1"/>
      <c r="IQL376" s="1"/>
      <c r="IQM376" s="1"/>
      <c r="IQN376" s="1"/>
      <c r="IQO376" s="1"/>
      <c r="IQP376" s="1"/>
      <c r="IQQ376" s="1"/>
      <c r="IQR376" s="1"/>
      <c r="IQS376" s="1"/>
      <c r="IQT376" s="1"/>
      <c r="IQU376" s="1"/>
      <c r="IQV376" s="1"/>
      <c r="IQW376" s="1"/>
      <c r="IQX376" s="1"/>
      <c r="IQY376" s="1"/>
      <c r="IQZ376" s="1"/>
      <c r="IRA376" s="1"/>
      <c r="IRB376" s="1"/>
      <c r="IRC376" s="1"/>
      <c r="IRD376" s="1"/>
      <c r="IRE376" s="1"/>
      <c r="IRF376" s="1"/>
      <c r="IRG376" s="1"/>
      <c r="IRH376" s="1"/>
      <c r="IRI376" s="1"/>
      <c r="IRJ376" s="1"/>
      <c r="IRK376" s="1"/>
      <c r="IRL376" s="1"/>
      <c r="IRM376" s="1"/>
      <c r="IRN376" s="1"/>
      <c r="IRO376" s="1"/>
      <c r="IRP376" s="1"/>
      <c r="IRQ376" s="1"/>
      <c r="IRR376" s="1"/>
      <c r="IRS376" s="1"/>
      <c r="IRT376" s="1"/>
      <c r="IRU376" s="1"/>
      <c r="IRV376" s="1"/>
      <c r="IRW376" s="1"/>
      <c r="IRX376" s="1"/>
      <c r="IRY376" s="1"/>
      <c r="IRZ376" s="1"/>
      <c r="ISA376" s="1"/>
      <c r="ISB376" s="1"/>
      <c r="ISC376" s="1"/>
      <c r="ISD376" s="1"/>
      <c r="ISE376" s="1"/>
      <c r="ISF376" s="1"/>
      <c r="ISG376" s="1"/>
      <c r="ISH376" s="1"/>
      <c r="ISI376" s="1"/>
      <c r="ISJ376" s="1"/>
      <c r="ISK376" s="1"/>
      <c r="ISL376" s="1"/>
      <c r="ISM376" s="1"/>
      <c r="ISN376" s="1"/>
      <c r="ISO376" s="1"/>
      <c r="ISP376" s="1"/>
      <c r="ISQ376" s="1"/>
      <c r="ISR376" s="1"/>
      <c r="ISS376" s="1"/>
      <c r="IST376" s="1"/>
      <c r="ISU376" s="1"/>
      <c r="ISV376" s="1"/>
      <c r="ISW376" s="1"/>
      <c r="ISX376" s="1"/>
      <c r="ISY376" s="1"/>
      <c r="ISZ376" s="1"/>
      <c r="ITA376" s="1"/>
      <c r="ITB376" s="1"/>
      <c r="ITC376" s="1"/>
      <c r="ITD376" s="1"/>
      <c r="ITE376" s="1"/>
      <c r="ITF376" s="1"/>
      <c r="ITG376" s="1"/>
      <c r="ITH376" s="1"/>
      <c r="ITI376" s="1"/>
      <c r="ITJ376" s="1"/>
      <c r="ITK376" s="1"/>
      <c r="ITL376" s="1"/>
      <c r="ITM376" s="1"/>
      <c r="ITN376" s="1"/>
      <c r="ITO376" s="1"/>
      <c r="ITP376" s="1"/>
      <c r="ITQ376" s="1"/>
      <c r="ITR376" s="1"/>
      <c r="ITS376" s="1"/>
      <c r="ITT376" s="1"/>
      <c r="ITU376" s="1"/>
      <c r="ITV376" s="1"/>
      <c r="ITW376" s="1"/>
      <c r="ITX376" s="1"/>
      <c r="ITY376" s="1"/>
      <c r="ITZ376" s="1"/>
      <c r="IUA376" s="1"/>
      <c r="IUB376" s="1"/>
      <c r="IUC376" s="1"/>
      <c r="IUD376" s="1"/>
      <c r="IUE376" s="1"/>
      <c r="IUF376" s="1"/>
      <c r="IUG376" s="1"/>
      <c r="IUH376" s="1"/>
      <c r="IUI376" s="1"/>
      <c r="IUJ376" s="1"/>
      <c r="IUK376" s="1"/>
      <c r="IUL376" s="1"/>
      <c r="IUM376" s="1"/>
      <c r="IUN376" s="1"/>
      <c r="IUO376" s="1"/>
      <c r="IUP376" s="1"/>
      <c r="IUQ376" s="1"/>
      <c r="IUR376" s="1"/>
      <c r="IUS376" s="1"/>
      <c r="IUT376" s="1"/>
      <c r="IUU376" s="1"/>
      <c r="IUV376" s="1"/>
      <c r="IUW376" s="1"/>
      <c r="IUX376" s="1"/>
      <c r="IUY376" s="1"/>
      <c r="IUZ376" s="1"/>
      <c r="IVA376" s="1"/>
      <c r="IVB376" s="1"/>
      <c r="IVC376" s="1"/>
      <c r="IVD376" s="1"/>
      <c r="IVE376" s="1"/>
      <c r="IVF376" s="1"/>
      <c r="IVG376" s="1"/>
      <c r="IVH376" s="1"/>
      <c r="IVI376" s="1"/>
      <c r="IVJ376" s="1"/>
      <c r="IVK376" s="1"/>
      <c r="IVL376" s="1"/>
      <c r="IVM376" s="1"/>
      <c r="IVN376" s="1"/>
      <c r="IVO376" s="1"/>
      <c r="IVP376" s="1"/>
      <c r="IVQ376" s="1"/>
      <c r="IVR376" s="1"/>
      <c r="IVS376" s="1"/>
      <c r="IVT376" s="1"/>
      <c r="IVU376" s="1"/>
      <c r="IVV376" s="1"/>
      <c r="IVW376" s="1"/>
      <c r="IVX376" s="1"/>
      <c r="IVY376" s="1"/>
      <c r="IVZ376" s="1"/>
      <c r="IWA376" s="1"/>
      <c r="IWB376" s="1"/>
      <c r="IWC376" s="1"/>
      <c r="IWD376" s="1"/>
      <c r="IWE376" s="1"/>
      <c r="IWF376" s="1"/>
      <c r="IWG376" s="1"/>
      <c r="IWH376" s="1"/>
      <c r="IWI376" s="1"/>
      <c r="IWJ376" s="1"/>
      <c r="IWK376" s="1"/>
      <c r="IWL376" s="1"/>
      <c r="IWM376" s="1"/>
      <c r="IWN376" s="1"/>
      <c r="IWO376" s="1"/>
      <c r="IWP376" s="1"/>
      <c r="IWQ376" s="1"/>
      <c r="IWR376" s="1"/>
      <c r="IWS376" s="1"/>
      <c r="IWT376" s="1"/>
      <c r="IWU376" s="1"/>
      <c r="IWV376" s="1"/>
      <c r="IWW376" s="1"/>
      <c r="IWX376" s="1"/>
      <c r="IWY376" s="1"/>
      <c r="IWZ376" s="1"/>
      <c r="IXA376" s="1"/>
      <c r="IXB376" s="1"/>
      <c r="IXC376" s="1"/>
      <c r="IXD376" s="1"/>
      <c r="IXE376" s="1"/>
      <c r="IXF376" s="1"/>
      <c r="IXG376" s="1"/>
      <c r="IXH376" s="1"/>
      <c r="IXI376" s="1"/>
      <c r="IXJ376" s="1"/>
      <c r="IXK376" s="1"/>
      <c r="IXL376" s="1"/>
      <c r="IXM376" s="1"/>
      <c r="IXN376" s="1"/>
      <c r="IXO376" s="1"/>
      <c r="IXP376" s="1"/>
      <c r="IXQ376" s="1"/>
      <c r="IXR376" s="1"/>
      <c r="IXS376" s="1"/>
      <c r="IXT376" s="1"/>
      <c r="IXU376" s="1"/>
      <c r="IXV376" s="1"/>
      <c r="IXW376" s="1"/>
      <c r="IXX376" s="1"/>
      <c r="IXY376" s="1"/>
      <c r="IXZ376" s="1"/>
      <c r="IYA376" s="1"/>
      <c r="IYB376" s="1"/>
      <c r="IYC376" s="1"/>
      <c r="IYD376" s="1"/>
      <c r="IYE376" s="1"/>
      <c r="IYF376" s="1"/>
      <c r="IYG376" s="1"/>
      <c r="IYH376" s="1"/>
      <c r="IYI376" s="1"/>
      <c r="IYJ376" s="1"/>
      <c r="IYK376" s="1"/>
      <c r="IYL376" s="1"/>
      <c r="IYM376" s="1"/>
      <c r="IYN376" s="1"/>
      <c r="IYO376" s="1"/>
      <c r="IYP376" s="1"/>
      <c r="IYQ376" s="1"/>
      <c r="IYR376" s="1"/>
      <c r="IYS376" s="1"/>
      <c r="IYT376" s="1"/>
      <c r="IYU376" s="1"/>
      <c r="IYV376" s="1"/>
      <c r="IYW376" s="1"/>
      <c r="IYX376" s="1"/>
      <c r="IYY376" s="1"/>
      <c r="IYZ376" s="1"/>
      <c r="IZA376" s="1"/>
      <c r="IZB376" s="1"/>
      <c r="IZC376" s="1"/>
      <c r="IZD376" s="1"/>
      <c r="IZE376" s="1"/>
      <c r="IZF376" s="1"/>
      <c r="IZG376" s="1"/>
      <c r="IZH376" s="1"/>
      <c r="IZI376" s="1"/>
      <c r="IZJ376" s="1"/>
      <c r="IZK376" s="1"/>
      <c r="IZL376" s="1"/>
      <c r="IZM376" s="1"/>
      <c r="IZN376" s="1"/>
      <c r="IZO376" s="1"/>
      <c r="IZP376" s="1"/>
      <c r="IZQ376" s="1"/>
      <c r="IZR376" s="1"/>
      <c r="IZS376" s="1"/>
      <c r="IZT376" s="1"/>
      <c r="IZU376" s="1"/>
      <c r="IZV376" s="1"/>
      <c r="IZW376" s="1"/>
      <c r="IZX376" s="1"/>
      <c r="IZY376" s="1"/>
      <c r="IZZ376" s="1"/>
      <c r="JAA376" s="1"/>
      <c r="JAB376" s="1"/>
      <c r="JAC376" s="1"/>
      <c r="JAD376" s="1"/>
      <c r="JAE376" s="1"/>
      <c r="JAF376" s="1"/>
      <c r="JAG376" s="1"/>
      <c r="JAH376" s="1"/>
      <c r="JAI376" s="1"/>
      <c r="JAJ376" s="1"/>
      <c r="JAK376" s="1"/>
      <c r="JAL376" s="1"/>
      <c r="JAM376" s="1"/>
      <c r="JAN376" s="1"/>
      <c r="JAO376" s="1"/>
      <c r="JAP376" s="1"/>
      <c r="JAQ376" s="1"/>
      <c r="JAR376" s="1"/>
      <c r="JAS376" s="1"/>
      <c r="JAT376" s="1"/>
      <c r="JAU376" s="1"/>
      <c r="JAV376" s="1"/>
      <c r="JAW376" s="1"/>
      <c r="JAX376" s="1"/>
      <c r="JAY376" s="1"/>
      <c r="JAZ376" s="1"/>
      <c r="JBA376" s="1"/>
      <c r="JBB376" s="1"/>
      <c r="JBC376" s="1"/>
      <c r="JBD376" s="1"/>
      <c r="JBE376" s="1"/>
      <c r="JBF376" s="1"/>
      <c r="JBG376" s="1"/>
      <c r="JBH376" s="1"/>
      <c r="JBI376" s="1"/>
      <c r="JBJ376" s="1"/>
      <c r="JBK376" s="1"/>
      <c r="JBL376" s="1"/>
      <c r="JBM376" s="1"/>
      <c r="JBN376" s="1"/>
      <c r="JBO376" s="1"/>
      <c r="JBP376" s="1"/>
      <c r="JBQ376" s="1"/>
      <c r="JBR376" s="1"/>
      <c r="JBS376" s="1"/>
      <c r="JBT376" s="1"/>
      <c r="JBU376" s="1"/>
      <c r="JBV376" s="1"/>
      <c r="JBW376" s="1"/>
      <c r="JBX376" s="1"/>
      <c r="JBY376" s="1"/>
      <c r="JBZ376" s="1"/>
      <c r="JCA376" s="1"/>
      <c r="JCB376" s="1"/>
      <c r="JCC376" s="1"/>
      <c r="JCD376" s="1"/>
      <c r="JCE376" s="1"/>
      <c r="JCF376" s="1"/>
      <c r="JCG376" s="1"/>
      <c r="JCH376" s="1"/>
      <c r="JCI376" s="1"/>
      <c r="JCJ376" s="1"/>
      <c r="JCK376" s="1"/>
      <c r="JCL376" s="1"/>
      <c r="JCM376" s="1"/>
      <c r="JCN376" s="1"/>
      <c r="JCO376" s="1"/>
      <c r="JCP376" s="1"/>
      <c r="JCQ376" s="1"/>
      <c r="JCR376" s="1"/>
      <c r="JCS376" s="1"/>
      <c r="JCT376" s="1"/>
      <c r="JCU376" s="1"/>
      <c r="JCV376" s="1"/>
      <c r="JCW376" s="1"/>
      <c r="JCX376" s="1"/>
      <c r="JCY376" s="1"/>
      <c r="JCZ376" s="1"/>
      <c r="JDA376" s="1"/>
      <c r="JDB376" s="1"/>
      <c r="JDC376" s="1"/>
      <c r="JDD376" s="1"/>
      <c r="JDE376" s="1"/>
      <c r="JDF376" s="1"/>
      <c r="JDG376" s="1"/>
      <c r="JDH376" s="1"/>
      <c r="JDI376" s="1"/>
      <c r="JDJ376" s="1"/>
      <c r="JDK376" s="1"/>
      <c r="JDL376" s="1"/>
      <c r="JDM376" s="1"/>
      <c r="JDN376" s="1"/>
      <c r="JDO376" s="1"/>
      <c r="JDP376" s="1"/>
      <c r="JDQ376" s="1"/>
      <c r="JDR376" s="1"/>
      <c r="JDS376" s="1"/>
      <c r="JDT376" s="1"/>
      <c r="JDU376" s="1"/>
      <c r="JDV376" s="1"/>
      <c r="JDW376" s="1"/>
      <c r="JDX376" s="1"/>
      <c r="JDY376" s="1"/>
      <c r="JDZ376" s="1"/>
      <c r="JEA376" s="1"/>
      <c r="JEB376" s="1"/>
      <c r="JEC376" s="1"/>
      <c r="JED376" s="1"/>
      <c r="JEE376" s="1"/>
      <c r="JEF376" s="1"/>
      <c r="JEG376" s="1"/>
      <c r="JEH376" s="1"/>
      <c r="JEI376" s="1"/>
      <c r="JEJ376" s="1"/>
      <c r="JEK376" s="1"/>
      <c r="JEL376" s="1"/>
      <c r="JEM376" s="1"/>
      <c r="JEN376" s="1"/>
      <c r="JEO376" s="1"/>
      <c r="JEP376" s="1"/>
      <c r="JEQ376" s="1"/>
      <c r="JER376" s="1"/>
      <c r="JES376" s="1"/>
      <c r="JET376" s="1"/>
      <c r="JEU376" s="1"/>
      <c r="JEV376" s="1"/>
      <c r="JEW376" s="1"/>
      <c r="JEX376" s="1"/>
      <c r="JEY376" s="1"/>
      <c r="JEZ376" s="1"/>
      <c r="JFA376" s="1"/>
      <c r="JFB376" s="1"/>
      <c r="JFC376" s="1"/>
      <c r="JFD376" s="1"/>
      <c r="JFE376" s="1"/>
      <c r="JFF376" s="1"/>
      <c r="JFG376" s="1"/>
      <c r="JFH376" s="1"/>
      <c r="JFI376" s="1"/>
      <c r="JFJ376" s="1"/>
      <c r="JFK376" s="1"/>
      <c r="JFL376" s="1"/>
      <c r="JFM376" s="1"/>
      <c r="JFN376" s="1"/>
      <c r="JFO376" s="1"/>
      <c r="JFP376" s="1"/>
      <c r="JFQ376" s="1"/>
      <c r="JFR376" s="1"/>
      <c r="JFS376" s="1"/>
      <c r="JFT376" s="1"/>
      <c r="JFU376" s="1"/>
      <c r="JFV376" s="1"/>
      <c r="JFW376" s="1"/>
      <c r="JFX376" s="1"/>
      <c r="JFY376" s="1"/>
      <c r="JFZ376" s="1"/>
      <c r="JGA376" s="1"/>
      <c r="JGB376" s="1"/>
      <c r="JGC376" s="1"/>
      <c r="JGD376" s="1"/>
      <c r="JGE376" s="1"/>
      <c r="JGF376" s="1"/>
      <c r="JGG376" s="1"/>
      <c r="JGH376" s="1"/>
      <c r="JGI376" s="1"/>
      <c r="JGJ376" s="1"/>
      <c r="JGK376" s="1"/>
      <c r="JGL376" s="1"/>
      <c r="JGM376" s="1"/>
      <c r="JGN376" s="1"/>
      <c r="JGO376" s="1"/>
      <c r="JGP376" s="1"/>
      <c r="JGQ376" s="1"/>
      <c r="JGR376" s="1"/>
      <c r="JGS376" s="1"/>
      <c r="JGT376" s="1"/>
      <c r="JGU376" s="1"/>
      <c r="JGV376" s="1"/>
      <c r="JGW376" s="1"/>
      <c r="JGX376" s="1"/>
      <c r="JGY376" s="1"/>
      <c r="JGZ376" s="1"/>
      <c r="JHA376" s="1"/>
      <c r="JHB376" s="1"/>
      <c r="JHC376" s="1"/>
      <c r="JHD376" s="1"/>
      <c r="JHE376" s="1"/>
      <c r="JHF376" s="1"/>
      <c r="JHG376" s="1"/>
      <c r="JHH376" s="1"/>
      <c r="JHI376" s="1"/>
      <c r="JHJ376" s="1"/>
      <c r="JHK376" s="1"/>
      <c r="JHL376" s="1"/>
      <c r="JHM376" s="1"/>
      <c r="JHN376" s="1"/>
      <c r="JHO376" s="1"/>
      <c r="JHP376" s="1"/>
      <c r="JHQ376" s="1"/>
      <c r="JHR376" s="1"/>
      <c r="JHS376" s="1"/>
      <c r="JHT376" s="1"/>
      <c r="JHU376" s="1"/>
      <c r="JHV376" s="1"/>
      <c r="JHW376" s="1"/>
      <c r="JHX376" s="1"/>
      <c r="JHY376" s="1"/>
      <c r="JHZ376" s="1"/>
      <c r="JIA376" s="1"/>
      <c r="JIB376" s="1"/>
      <c r="JIC376" s="1"/>
      <c r="JID376" s="1"/>
      <c r="JIE376" s="1"/>
      <c r="JIF376" s="1"/>
      <c r="JIG376" s="1"/>
      <c r="JIH376" s="1"/>
      <c r="JII376" s="1"/>
      <c r="JIJ376" s="1"/>
      <c r="JIK376" s="1"/>
      <c r="JIL376" s="1"/>
      <c r="JIM376" s="1"/>
      <c r="JIN376" s="1"/>
      <c r="JIO376" s="1"/>
      <c r="JIP376" s="1"/>
      <c r="JIQ376" s="1"/>
      <c r="JIR376" s="1"/>
      <c r="JIS376" s="1"/>
      <c r="JIT376" s="1"/>
      <c r="JIU376" s="1"/>
      <c r="JIV376" s="1"/>
      <c r="JIW376" s="1"/>
      <c r="JIX376" s="1"/>
      <c r="JIY376" s="1"/>
      <c r="JIZ376" s="1"/>
      <c r="JJA376" s="1"/>
      <c r="JJB376" s="1"/>
      <c r="JJC376" s="1"/>
      <c r="JJD376" s="1"/>
      <c r="JJE376" s="1"/>
      <c r="JJF376" s="1"/>
      <c r="JJG376" s="1"/>
      <c r="JJH376" s="1"/>
      <c r="JJI376" s="1"/>
      <c r="JJJ376" s="1"/>
      <c r="JJK376" s="1"/>
      <c r="JJL376" s="1"/>
      <c r="JJM376" s="1"/>
      <c r="JJN376" s="1"/>
      <c r="JJO376" s="1"/>
      <c r="JJP376" s="1"/>
      <c r="JJQ376" s="1"/>
      <c r="JJR376" s="1"/>
      <c r="JJS376" s="1"/>
      <c r="JJT376" s="1"/>
      <c r="JJU376" s="1"/>
      <c r="JJV376" s="1"/>
      <c r="JJW376" s="1"/>
      <c r="JJX376" s="1"/>
      <c r="JJY376" s="1"/>
      <c r="JJZ376" s="1"/>
      <c r="JKA376" s="1"/>
      <c r="JKB376" s="1"/>
      <c r="JKC376" s="1"/>
      <c r="JKD376" s="1"/>
      <c r="JKE376" s="1"/>
      <c r="JKF376" s="1"/>
      <c r="JKG376" s="1"/>
      <c r="JKH376" s="1"/>
      <c r="JKI376" s="1"/>
      <c r="JKJ376" s="1"/>
      <c r="JKK376" s="1"/>
      <c r="JKL376" s="1"/>
      <c r="JKM376" s="1"/>
      <c r="JKN376" s="1"/>
      <c r="JKO376" s="1"/>
      <c r="JKP376" s="1"/>
      <c r="JKQ376" s="1"/>
      <c r="JKR376" s="1"/>
      <c r="JKS376" s="1"/>
      <c r="JKT376" s="1"/>
      <c r="JKU376" s="1"/>
      <c r="JKV376" s="1"/>
      <c r="JKW376" s="1"/>
      <c r="JKX376" s="1"/>
      <c r="JKY376" s="1"/>
      <c r="JKZ376" s="1"/>
      <c r="JLA376" s="1"/>
      <c r="JLB376" s="1"/>
      <c r="JLC376" s="1"/>
      <c r="JLD376" s="1"/>
      <c r="JLE376" s="1"/>
      <c r="JLF376" s="1"/>
      <c r="JLG376" s="1"/>
      <c r="JLH376" s="1"/>
      <c r="JLI376" s="1"/>
      <c r="JLJ376" s="1"/>
      <c r="JLK376" s="1"/>
      <c r="JLL376" s="1"/>
      <c r="JLM376" s="1"/>
      <c r="JLN376" s="1"/>
      <c r="JLO376" s="1"/>
      <c r="JLP376" s="1"/>
      <c r="JLQ376" s="1"/>
      <c r="JLR376" s="1"/>
      <c r="JLS376" s="1"/>
      <c r="JLT376" s="1"/>
      <c r="JLU376" s="1"/>
      <c r="JLV376" s="1"/>
      <c r="JLW376" s="1"/>
      <c r="JLX376" s="1"/>
      <c r="JLY376" s="1"/>
      <c r="JLZ376" s="1"/>
      <c r="JMA376" s="1"/>
      <c r="JMB376" s="1"/>
      <c r="JMC376" s="1"/>
      <c r="JMD376" s="1"/>
      <c r="JME376" s="1"/>
      <c r="JMF376" s="1"/>
      <c r="JMG376" s="1"/>
      <c r="JMH376" s="1"/>
      <c r="JMI376" s="1"/>
      <c r="JMJ376" s="1"/>
      <c r="JMK376" s="1"/>
      <c r="JML376" s="1"/>
      <c r="JMM376" s="1"/>
      <c r="JMN376" s="1"/>
      <c r="JMO376" s="1"/>
      <c r="JMP376" s="1"/>
      <c r="JMQ376" s="1"/>
      <c r="JMR376" s="1"/>
      <c r="JMS376" s="1"/>
      <c r="JMT376" s="1"/>
      <c r="JMU376" s="1"/>
      <c r="JMV376" s="1"/>
      <c r="JMW376" s="1"/>
      <c r="JMX376" s="1"/>
      <c r="JMY376" s="1"/>
      <c r="JMZ376" s="1"/>
      <c r="JNA376" s="1"/>
      <c r="JNB376" s="1"/>
      <c r="JNC376" s="1"/>
      <c r="JND376" s="1"/>
      <c r="JNE376" s="1"/>
      <c r="JNF376" s="1"/>
      <c r="JNG376" s="1"/>
      <c r="JNH376" s="1"/>
      <c r="JNI376" s="1"/>
      <c r="JNJ376" s="1"/>
      <c r="JNK376" s="1"/>
      <c r="JNL376" s="1"/>
      <c r="JNM376" s="1"/>
      <c r="JNN376" s="1"/>
      <c r="JNO376" s="1"/>
      <c r="JNP376" s="1"/>
      <c r="JNQ376" s="1"/>
      <c r="JNR376" s="1"/>
      <c r="JNS376" s="1"/>
      <c r="JNT376" s="1"/>
      <c r="JNU376" s="1"/>
      <c r="JNV376" s="1"/>
      <c r="JNW376" s="1"/>
      <c r="JNX376" s="1"/>
      <c r="JNY376" s="1"/>
      <c r="JNZ376" s="1"/>
      <c r="JOA376" s="1"/>
      <c r="JOB376" s="1"/>
      <c r="JOC376" s="1"/>
      <c r="JOD376" s="1"/>
      <c r="JOE376" s="1"/>
      <c r="JOF376" s="1"/>
      <c r="JOG376" s="1"/>
      <c r="JOH376" s="1"/>
      <c r="JOI376" s="1"/>
      <c r="JOJ376" s="1"/>
      <c r="JOK376" s="1"/>
      <c r="JOL376" s="1"/>
      <c r="JOM376" s="1"/>
      <c r="JON376" s="1"/>
      <c r="JOO376" s="1"/>
      <c r="JOP376" s="1"/>
      <c r="JOQ376" s="1"/>
      <c r="JOR376" s="1"/>
      <c r="JOS376" s="1"/>
      <c r="JOT376" s="1"/>
      <c r="JOU376" s="1"/>
      <c r="JOV376" s="1"/>
      <c r="JOW376" s="1"/>
      <c r="JOX376" s="1"/>
      <c r="JOY376" s="1"/>
      <c r="JOZ376" s="1"/>
      <c r="JPA376" s="1"/>
      <c r="JPB376" s="1"/>
      <c r="JPC376" s="1"/>
      <c r="JPD376" s="1"/>
      <c r="JPE376" s="1"/>
      <c r="JPF376" s="1"/>
      <c r="JPG376" s="1"/>
      <c r="JPH376" s="1"/>
      <c r="JPI376" s="1"/>
      <c r="JPJ376" s="1"/>
      <c r="JPK376" s="1"/>
      <c r="JPL376" s="1"/>
      <c r="JPM376" s="1"/>
      <c r="JPN376" s="1"/>
      <c r="JPO376" s="1"/>
      <c r="JPP376" s="1"/>
      <c r="JPQ376" s="1"/>
      <c r="JPR376" s="1"/>
      <c r="JPS376" s="1"/>
      <c r="JPT376" s="1"/>
      <c r="JPU376" s="1"/>
      <c r="JPV376" s="1"/>
      <c r="JPW376" s="1"/>
      <c r="JPX376" s="1"/>
      <c r="JPY376" s="1"/>
      <c r="JPZ376" s="1"/>
      <c r="JQA376" s="1"/>
      <c r="JQB376" s="1"/>
      <c r="JQC376" s="1"/>
      <c r="JQD376" s="1"/>
      <c r="JQE376" s="1"/>
      <c r="JQF376" s="1"/>
      <c r="JQG376" s="1"/>
      <c r="JQH376" s="1"/>
      <c r="JQI376" s="1"/>
      <c r="JQJ376" s="1"/>
      <c r="JQK376" s="1"/>
      <c r="JQL376" s="1"/>
      <c r="JQM376" s="1"/>
      <c r="JQN376" s="1"/>
      <c r="JQO376" s="1"/>
      <c r="JQP376" s="1"/>
      <c r="JQQ376" s="1"/>
      <c r="JQR376" s="1"/>
      <c r="JQS376" s="1"/>
      <c r="JQT376" s="1"/>
      <c r="JQU376" s="1"/>
      <c r="JQV376" s="1"/>
      <c r="JQW376" s="1"/>
      <c r="JQX376" s="1"/>
      <c r="JQY376" s="1"/>
      <c r="JQZ376" s="1"/>
      <c r="JRA376" s="1"/>
      <c r="JRB376" s="1"/>
      <c r="JRC376" s="1"/>
      <c r="JRD376" s="1"/>
      <c r="JRE376" s="1"/>
      <c r="JRF376" s="1"/>
      <c r="JRG376" s="1"/>
      <c r="JRH376" s="1"/>
      <c r="JRI376" s="1"/>
      <c r="JRJ376" s="1"/>
      <c r="JRK376" s="1"/>
      <c r="JRL376" s="1"/>
      <c r="JRM376" s="1"/>
      <c r="JRN376" s="1"/>
      <c r="JRO376" s="1"/>
      <c r="JRP376" s="1"/>
      <c r="JRQ376" s="1"/>
      <c r="JRR376" s="1"/>
      <c r="JRS376" s="1"/>
      <c r="JRT376" s="1"/>
      <c r="JRU376" s="1"/>
      <c r="JRV376" s="1"/>
      <c r="JRW376" s="1"/>
      <c r="JRX376" s="1"/>
      <c r="JRY376" s="1"/>
      <c r="JRZ376" s="1"/>
      <c r="JSA376" s="1"/>
      <c r="JSB376" s="1"/>
      <c r="JSC376" s="1"/>
      <c r="JSD376" s="1"/>
      <c r="JSE376" s="1"/>
      <c r="JSF376" s="1"/>
      <c r="JSG376" s="1"/>
      <c r="JSH376" s="1"/>
      <c r="JSI376" s="1"/>
      <c r="JSJ376" s="1"/>
      <c r="JSK376" s="1"/>
      <c r="JSL376" s="1"/>
      <c r="JSM376" s="1"/>
      <c r="JSN376" s="1"/>
      <c r="JSO376" s="1"/>
      <c r="JSP376" s="1"/>
      <c r="JSQ376" s="1"/>
      <c r="JSR376" s="1"/>
      <c r="JSS376" s="1"/>
      <c r="JST376" s="1"/>
      <c r="JSU376" s="1"/>
      <c r="JSV376" s="1"/>
      <c r="JSW376" s="1"/>
      <c r="JSX376" s="1"/>
      <c r="JSY376" s="1"/>
      <c r="JSZ376" s="1"/>
      <c r="JTA376" s="1"/>
      <c r="JTB376" s="1"/>
      <c r="JTC376" s="1"/>
      <c r="JTD376" s="1"/>
      <c r="JTE376" s="1"/>
      <c r="JTF376" s="1"/>
      <c r="JTG376" s="1"/>
      <c r="JTH376" s="1"/>
      <c r="JTI376" s="1"/>
      <c r="JTJ376" s="1"/>
      <c r="JTK376" s="1"/>
      <c r="JTL376" s="1"/>
      <c r="JTM376" s="1"/>
      <c r="JTN376" s="1"/>
      <c r="JTO376" s="1"/>
      <c r="JTP376" s="1"/>
      <c r="JTQ376" s="1"/>
      <c r="JTR376" s="1"/>
      <c r="JTS376" s="1"/>
      <c r="JTT376" s="1"/>
      <c r="JTU376" s="1"/>
      <c r="JTV376" s="1"/>
      <c r="JTW376" s="1"/>
      <c r="JTX376" s="1"/>
      <c r="JTY376" s="1"/>
      <c r="JTZ376" s="1"/>
      <c r="JUA376" s="1"/>
      <c r="JUB376" s="1"/>
      <c r="JUC376" s="1"/>
      <c r="JUD376" s="1"/>
      <c r="JUE376" s="1"/>
      <c r="JUF376" s="1"/>
      <c r="JUG376" s="1"/>
      <c r="JUH376" s="1"/>
      <c r="JUI376" s="1"/>
      <c r="JUJ376" s="1"/>
      <c r="JUK376" s="1"/>
      <c r="JUL376" s="1"/>
      <c r="JUM376" s="1"/>
      <c r="JUN376" s="1"/>
      <c r="JUO376" s="1"/>
      <c r="JUP376" s="1"/>
      <c r="JUQ376" s="1"/>
      <c r="JUR376" s="1"/>
      <c r="JUS376" s="1"/>
      <c r="JUT376" s="1"/>
      <c r="JUU376" s="1"/>
      <c r="JUV376" s="1"/>
      <c r="JUW376" s="1"/>
      <c r="JUX376" s="1"/>
      <c r="JUY376" s="1"/>
      <c r="JUZ376" s="1"/>
      <c r="JVA376" s="1"/>
      <c r="JVB376" s="1"/>
      <c r="JVC376" s="1"/>
      <c r="JVD376" s="1"/>
      <c r="JVE376" s="1"/>
      <c r="JVF376" s="1"/>
      <c r="JVG376" s="1"/>
      <c r="JVH376" s="1"/>
      <c r="JVI376" s="1"/>
      <c r="JVJ376" s="1"/>
      <c r="JVK376" s="1"/>
      <c r="JVL376" s="1"/>
      <c r="JVM376" s="1"/>
      <c r="JVN376" s="1"/>
      <c r="JVO376" s="1"/>
      <c r="JVP376" s="1"/>
      <c r="JVQ376" s="1"/>
      <c r="JVR376" s="1"/>
      <c r="JVS376" s="1"/>
      <c r="JVT376" s="1"/>
      <c r="JVU376" s="1"/>
      <c r="JVV376" s="1"/>
      <c r="JVW376" s="1"/>
      <c r="JVX376" s="1"/>
      <c r="JVY376" s="1"/>
      <c r="JVZ376" s="1"/>
      <c r="JWA376" s="1"/>
      <c r="JWB376" s="1"/>
      <c r="JWC376" s="1"/>
      <c r="JWD376" s="1"/>
      <c r="JWE376" s="1"/>
      <c r="JWF376" s="1"/>
      <c r="JWG376" s="1"/>
      <c r="JWH376" s="1"/>
      <c r="JWI376" s="1"/>
      <c r="JWJ376" s="1"/>
      <c r="JWK376" s="1"/>
      <c r="JWL376" s="1"/>
      <c r="JWM376" s="1"/>
      <c r="JWN376" s="1"/>
      <c r="JWO376" s="1"/>
      <c r="JWP376" s="1"/>
      <c r="JWQ376" s="1"/>
      <c r="JWR376" s="1"/>
      <c r="JWS376" s="1"/>
      <c r="JWT376" s="1"/>
      <c r="JWU376" s="1"/>
      <c r="JWV376" s="1"/>
      <c r="JWW376" s="1"/>
      <c r="JWX376" s="1"/>
      <c r="JWY376" s="1"/>
      <c r="JWZ376" s="1"/>
      <c r="JXA376" s="1"/>
      <c r="JXB376" s="1"/>
      <c r="JXC376" s="1"/>
      <c r="JXD376" s="1"/>
      <c r="JXE376" s="1"/>
      <c r="JXF376" s="1"/>
      <c r="JXG376" s="1"/>
      <c r="JXH376" s="1"/>
      <c r="JXI376" s="1"/>
      <c r="JXJ376" s="1"/>
      <c r="JXK376" s="1"/>
      <c r="JXL376" s="1"/>
      <c r="JXM376" s="1"/>
      <c r="JXN376" s="1"/>
      <c r="JXO376" s="1"/>
      <c r="JXP376" s="1"/>
      <c r="JXQ376" s="1"/>
      <c r="JXR376" s="1"/>
      <c r="JXS376" s="1"/>
      <c r="JXT376" s="1"/>
      <c r="JXU376" s="1"/>
      <c r="JXV376" s="1"/>
      <c r="JXW376" s="1"/>
      <c r="JXX376" s="1"/>
      <c r="JXY376" s="1"/>
      <c r="JXZ376" s="1"/>
      <c r="JYA376" s="1"/>
      <c r="JYB376" s="1"/>
      <c r="JYC376" s="1"/>
      <c r="JYD376" s="1"/>
      <c r="JYE376" s="1"/>
      <c r="JYF376" s="1"/>
      <c r="JYG376" s="1"/>
      <c r="JYH376" s="1"/>
      <c r="JYI376" s="1"/>
      <c r="JYJ376" s="1"/>
      <c r="JYK376" s="1"/>
      <c r="JYL376" s="1"/>
      <c r="JYM376" s="1"/>
      <c r="JYN376" s="1"/>
      <c r="JYO376" s="1"/>
      <c r="JYP376" s="1"/>
      <c r="JYQ376" s="1"/>
      <c r="JYR376" s="1"/>
      <c r="JYS376" s="1"/>
      <c r="JYT376" s="1"/>
      <c r="JYU376" s="1"/>
      <c r="JYV376" s="1"/>
      <c r="JYW376" s="1"/>
      <c r="JYX376" s="1"/>
      <c r="JYY376" s="1"/>
      <c r="JYZ376" s="1"/>
      <c r="JZA376" s="1"/>
      <c r="JZB376" s="1"/>
      <c r="JZC376" s="1"/>
      <c r="JZD376" s="1"/>
      <c r="JZE376" s="1"/>
      <c r="JZF376" s="1"/>
      <c r="JZG376" s="1"/>
      <c r="JZH376" s="1"/>
      <c r="JZI376" s="1"/>
      <c r="JZJ376" s="1"/>
      <c r="JZK376" s="1"/>
      <c r="JZL376" s="1"/>
      <c r="JZM376" s="1"/>
      <c r="JZN376" s="1"/>
      <c r="JZO376" s="1"/>
      <c r="JZP376" s="1"/>
      <c r="JZQ376" s="1"/>
      <c r="JZR376" s="1"/>
      <c r="JZS376" s="1"/>
      <c r="JZT376" s="1"/>
      <c r="JZU376" s="1"/>
      <c r="JZV376" s="1"/>
      <c r="JZW376" s="1"/>
      <c r="JZX376" s="1"/>
      <c r="JZY376" s="1"/>
      <c r="JZZ376" s="1"/>
      <c r="KAA376" s="1"/>
      <c r="KAB376" s="1"/>
      <c r="KAC376" s="1"/>
      <c r="KAD376" s="1"/>
      <c r="KAE376" s="1"/>
      <c r="KAF376" s="1"/>
      <c r="KAG376" s="1"/>
      <c r="KAH376" s="1"/>
      <c r="KAI376" s="1"/>
      <c r="KAJ376" s="1"/>
      <c r="KAK376" s="1"/>
      <c r="KAL376" s="1"/>
      <c r="KAM376" s="1"/>
      <c r="KAN376" s="1"/>
      <c r="KAO376" s="1"/>
      <c r="KAP376" s="1"/>
      <c r="KAQ376" s="1"/>
      <c r="KAR376" s="1"/>
      <c r="KAS376" s="1"/>
      <c r="KAT376" s="1"/>
      <c r="KAU376" s="1"/>
      <c r="KAV376" s="1"/>
      <c r="KAW376" s="1"/>
      <c r="KAX376" s="1"/>
      <c r="KAY376" s="1"/>
      <c r="KAZ376" s="1"/>
      <c r="KBA376" s="1"/>
      <c r="KBB376" s="1"/>
      <c r="KBC376" s="1"/>
      <c r="KBD376" s="1"/>
      <c r="KBE376" s="1"/>
      <c r="KBF376" s="1"/>
      <c r="KBG376" s="1"/>
      <c r="KBH376" s="1"/>
      <c r="KBI376" s="1"/>
      <c r="KBJ376" s="1"/>
      <c r="KBK376" s="1"/>
      <c r="KBL376" s="1"/>
      <c r="KBM376" s="1"/>
      <c r="KBN376" s="1"/>
      <c r="KBO376" s="1"/>
      <c r="KBP376" s="1"/>
      <c r="KBQ376" s="1"/>
      <c r="KBR376" s="1"/>
      <c r="KBS376" s="1"/>
      <c r="KBT376" s="1"/>
      <c r="KBU376" s="1"/>
      <c r="KBV376" s="1"/>
      <c r="KBW376" s="1"/>
      <c r="KBX376" s="1"/>
      <c r="KBY376" s="1"/>
      <c r="KBZ376" s="1"/>
      <c r="KCA376" s="1"/>
      <c r="KCB376" s="1"/>
      <c r="KCC376" s="1"/>
      <c r="KCD376" s="1"/>
      <c r="KCE376" s="1"/>
      <c r="KCF376" s="1"/>
      <c r="KCG376" s="1"/>
      <c r="KCH376" s="1"/>
      <c r="KCI376" s="1"/>
      <c r="KCJ376" s="1"/>
      <c r="KCK376" s="1"/>
      <c r="KCL376" s="1"/>
      <c r="KCM376" s="1"/>
      <c r="KCN376" s="1"/>
      <c r="KCO376" s="1"/>
      <c r="KCP376" s="1"/>
      <c r="KCQ376" s="1"/>
      <c r="KCR376" s="1"/>
      <c r="KCS376" s="1"/>
      <c r="KCT376" s="1"/>
      <c r="KCU376" s="1"/>
      <c r="KCV376" s="1"/>
      <c r="KCW376" s="1"/>
      <c r="KCX376" s="1"/>
      <c r="KCY376" s="1"/>
      <c r="KCZ376" s="1"/>
      <c r="KDA376" s="1"/>
      <c r="KDB376" s="1"/>
      <c r="KDC376" s="1"/>
      <c r="KDD376" s="1"/>
      <c r="KDE376" s="1"/>
      <c r="KDF376" s="1"/>
      <c r="KDG376" s="1"/>
      <c r="KDH376" s="1"/>
      <c r="KDI376" s="1"/>
      <c r="KDJ376" s="1"/>
      <c r="KDK376" s="1"/>
      <c r="KDL376" s="1"/>
      <c r="KDM376" s="1"/>
      <c r="KDN376" s="1"/>
      <c r="KDO376" s="1"/>
      <c r="KDP376" s="1"/>
      <c r="KDQ376" s="1"/>
      <c r="KDR376" s="1"/>
      <c r="KDS376" s="1"/>
      <c r="KDT376" s="1"/>
      <c r="KDU376" s="1"/>
      <c r="KDV376" s="1"/>
      <c r="KDW376" s="1"/>
      <c r="KDX376" s="1"/>
      <c r="KDY376" s="1"/>
      <c r="KDZ376" s="1"/>
      <c r="KEA376" s="1"/>
      <c r="KEB376" s="1"/>
      <c r="KEC376" s="1"/>
      <c r="KED376" s="1"/>
      <c r="KEE376" s="1"/>
      <c r="KEF376" s="1"/>
      <c r="KEG376" s="1"/>
      <c r="KEH376" s="1"/>
      <c r="KEI376" s="1"/>
      <c r="KEJ376" s="1"/>
      <c r="KEK376" s="1"/>
      <c r="KEL376" s="1"/>
      <c r="KEM376" s="1"/>
      <c r="KEN376" s="1"/>
      <c r="KEO376" s="1"/>
      <c r="KEP376" s="1"/>
      <c r="KEQ376" s="1"/>
      <c r="KER376" s="1"/>
      <c r="KES376" s="1"/>
      <c r="KET376" s="1"/>
      <c r="KEU376" s="1"/>
      <c r="KEV376" s="1"/>
      <c r="KEW376" s="1"/>
      <c r="KEX376" s="1"/>
      <c r="KEY376" s="1"/>
      <c r="KEZ376" s="1"/>
      <c r="KFA376" s="1"/>
      <c r="KFB376" s="1"/>
      <c r="KFC376" s="1"/>
      <c r="KFD376" s="1"/>
      <c r="KFE376" s="1"/>
      <c r="KFF376" s="1"/>
      <c r="KFG376" s="1"/>
      <c r="KFH376" s="1"/>
      <c r="KFI376" s="1"/>
      <c r="KFJ376" s="1"/>
      <c r="KFK376" s="1"/>
      <c r="KFL376" s="1"/>
      <c r="KFM376" s="1"/>
      <c r="KFN376" s="1"/>
      <c r="KFO376" s="1"/>
      <c r="KFP376" s="1"/>
      <c r="KFQ376" s="1"/>
      <c r="KFR376" s="1"/>
      <c r="KFS376" s="1"/>
      <c r="KFT376" s="1"/>
      <c r="KFU376" s="1"/>
      <c r="KFV376" s="1"/>
      <c r="KFW376" s="1"/>
      <c r="KFX376" s="1"/>
      <c r="KFY376" s="1"/>
      <c r="KFZ376" s="1"/>
      <c r="KGA376" s="1"/>
      <c r="KGB376" s="1"/>
      <c r="KGC376" s="1"/>
      <c r="KGD376" s="1"/>
      <c r="KGE376" s="1"/>
      <c r="KGF376" s="1"/>
      <c r="KGG376" s="1"/>
      <c r="KGH376" s="1"/>
      <c r="KGI376" s="1"/>
      <c r="KGJ376" s="1"/>
      <c r="KGK376" s="1"/>
      <c r="KGL376" s="1"/>
      <c r="KGM376" s="1"/>
      <c r="KGN376" s="1"/>
      <c r="KGO376" s="1"/>
      <c r="KGP376" s="1"/>
      <c r="KGQ376" s="1"/>
      <c r="KGR376" s="1"/>
      <c r="KGS376" s="1"/>
      <c r="KGT376" s="1"/>
      <c r="KGU376" s="1"/>
      <c r="KGV376" s="1"/>
      <c r="KGW376" s="1"/>
      <c r="KGX376" s="1"/>
      <c r="KGY376" s="1"/>
      <c r="KGZ376" s="1"/>
      <c r="KHA376" s="1"/>
      <c r="KHB376" s="1"/>
      <c r="KHC376" s="1"/>
      <c r="KHD376" s="1"/>
      <c r="KHE376" s="1"/>
      <c r="KHF376" s="1"/>
      <c r="KHG376" s="1"/>
      <c r="KHH376" s="1"/>
      <c r="KHI376" s="1"/>
      <c r="KHJ376" s="1"/>
      <c r="KHK376" s="1"/>
      <c r="KHL376" s="1"/>
      <c r="KHM376" s="1"/>
      <c r="KHN376" s="1"/>
      <c r="KHO376" s="1"/>
      <c r="KHP376" s="1"/>
      <c r="KHQ376" s="1"/>
      <c r="KHR376" s="1"/>
      <c r="KHS376" s="1"/>
      <c r="KHT376" s="1"/>
      <c r="KHU376" s="1"/>
      <c r="KHV376" s="1"/>
      <c r="KHW376" s="1"/>
      <c r="KHX376" s="1"/>
      <c r="KHY376" s="1"/>
      <c r="KHZ376" s="1"/>
      <c r="KIA376" s="1"/>
      <c r="KIB376" s="1"/>
      <c r="KIC376" s="1"/>
      <c r="KID376" s="1"/>
      <c r="KIE376" s="1"/>
      <c r="KIF376" s="1"/>
      <c r="KIG376" s="1"/>
      <c r="KIH376" s="1"/>
      <c r="KII376" s="1"/>
      <c r="KIJ376" s="1"/>
      <c r="KIK376" s="1"/>
      <c r="KIL376" s="1"/>
      <c r="KIM376" s="1"/>
      <c r="KIN376" s="1"/>
      <c r="KIO376" s="1"/>
      <c r="KIP376" s="1"/>
      <c r="KIQ376" s="1"/>
      <c r="KIR376" s="1"/>
      <c r="KIS376" s="1"/>
      <c r="KIT376" s="1"/>
      <c r="KIU376" s="1"/>
      <c r="KIV376" s="1"/>
      <c r="KIW376" s="1"/>
      <c r="KIX376" s="1"/>
      <c r="KIY376" s="1"/>
      <c r="KIZ376" s="1"/>
      <c r="KJA376" s="1"/>
      <c r="KJB376" s="1"/>
      <c r="KJC376" s="1"/>
      <c r="KJD376" s="1"/>
      <c r="KJE376" s="1"/>
      <c r="KJF376" s="1"/>
      <c r="KJG376" s="1"/>
      <c r="KJH376" s="1"/>
      <c r="KJI376" s="1"/>
      <c r="KJJ376" s="1"/>
      <c r="KJK376" s="1"/>
      <c r="KJL376" s="1"/>
      <c r="KJM376" s="1"/>
      <c r="KJN376" s="1"/>
      <c r="KJO376" s="1"/>
      <c r="KJP376" s="1"/>
      <c r="KJQ376" s="1"/>
      <c r="KJR376" s="1"/>
      <c r="KJS376" s="1"/>
      <c r="KJT376" s="1"/>
      <c r="KJU376" s="1"/>
      <c r="KJV376" s="1"/>
      <c r="KJW376" s="1"/>
      <c r="KJX376" s="1"/>
      <c r="KJY376" s="1"/>
      <c r="KJZ376" s="1"/>
      <c r="KKA376" s="1"/>
      <c r="KKB376" s="1"/>
      <c r="KKC376" s="1"/>
      <c r="KKD376" s="1"/>
      <c r="KKE376" s="1"/>
      <c r="KKF376" s="1"/>
      <c r="KKG376" s="1"/>
      <c r="KKH376" s="1"/>
      <c r="KKI376" s="1"/>
      <c r="KKJ376" s="1"/>
      <c r="KKK376" s="1"/>
      <c r="KKL376" s="1"/>
      <c r="KKM376" s="1"/>
      <c r="KKN376" s="1"/>
      <c r="KKO376" s="1"/>
      <c r="KKP376" s="1"/>
      <c r="KKQ376" s="1"/>
      <c r="KKR376" s="1"/>
      <c r="KKS376" s="1"/>
      <c r="KKT376" s="1"/>
      <c r="KKU376" s="1"/>
      <c r="KKV376" s="1"/>
      <c r="KKW376" s="1"/>
      <c r="KKX376" s="1"/>
      <c r="KKY376" s="1"/>
      <c r="KKZ376" s="1"/>
      <c r="KLA376" s="1"/>
      <c r="KLB376" s="1"/>
      <c r="KLC376" s="1"/>
      <c r="KLD376" s="1"/>
      <c r="KLE376" s="1"/>
      <c r="KLF376" s="1"/>
      <c r="KLG376" s="1"/>
      <c r="KLH376" s="1"/>
      <c r="KLI376" s="1"/>
      <c r="KLJ376" s="1"/>
      <c r="KLK376" s="1"/>
      <c r="KLL376" s="1"/>
      <c r="KLM376" s="1"/>
      <c r="KLN376" s="1"/>
      <c r="KLO376" s="1"/>
      <c r="KLP376" s="1"/>
      <c r="KLQ376" s="1"/>
      <c r="KLR376" s="1"/>
      <c r="KLS376" s="1"/>
      <c r="KLT376" s="1"/>
      <c r="KLU376" s="1"/>
      <c r="KLV376" s="1"/>
      <c r="KLW376" s="1"/>
      <c r="KLX376" s="1"/>
      <c r="KLY376" s="1"/>
      <c r="KLZ376" s="1"/>
      <c r="KMA376" s="1"/>
      <c r="KMB376" s="1"/>
      <c r="KMC376" s="1"/>
      <c r="KMD376" s="1"/>
      <c r="KME376" s="1"/>
      <c r="KMF376" s="1"/>
      <c r="KMG376" s="1"/>
      <c r="KMH376" s="1"/>
      <c r="KMI376" s="1"/>
      <c r="KMJ376" s="1"/>
      <c r="KMK376" s="1"/>
      <c r="KML376" s="1"/>
      <c r="KMM376" s="1"/>
      <c r="KMN376" s="1"/>
      <c r="KMO376" s="1"/>
      <c r="KMP376" s="1"/>
      <c r="KMQ376" s="1"/>
      <c r="KMR376" s="1"/>
      <c r="KMS376" s="1"/>
      <c r="KMT376" s="1"/>
      <c r="KMU376" s="1"/>
      <c r="KMV376" s="1"/>
      <c r="KMW376" s="1"/>
      <c r="KMX376" s="1"/>
      <c r="KMY376" s="1"/>
      <c r="KMZ376" s="1"/>
      <c r="KNA376" s="1"/>
      <c r="KNB376" s="1"/>
      <c r="KNC376" s="1"/>
      <c r="KND376" s="1"/>
      <c r="KNE376" s="1"/>
      <c r="KNF376" s="1"/>
      <c r="KNG376" s="1"/>
      <c r="KNH376" s="1"/>
      <c r="KNI376" s="1"/>
      <c r="KNJ376" s="1"/>
      <c r="KNK376" s="1"/>
      <c r="KNL376" s="1"/>
      <c r="KNM376" s="1"/>
      <c r="KNN376" s="1"/>
      <c r="KNO376" s="1"/>
      <c r="KNP376" s="1"/>
      <c r="KNQ376" s="1"/>
      <c r="KNR376" s="1"/>
      <c r="KNS376" s="1"/>
      <c r="KNT376" s="1"/>
      <c r="KNU376" s="1"/>
      <c r="KNV376" s="1"/>
      <c r="KNW376" s="1"/>
      <c r="KNX376" s="1"/>
      <c r="KNY376" s="1"/>
      <c r="KNZ376" s="1"/>
      <c r="KOA376" s="1"/>
      <c r="KOB376" s="1"/>
      <c r="KOC376" s="1"/>
      <c r="KOD376" s="1"/>
      <c r="KOE376" s="1"/>
      <c r="KOF376" s="1"/>
      <c r="KOG376" s="1"/>
      <c r="KOH376" s="1"/>
      <c r="KOI376" s="1"/>
      <c r="KOJ376" s="1"/>
      <c r="KOK376" s="1"/>
      <c r="KOL376" s="1"/>
      <c r="KOM376" s="1"/>
      <c r="KON376" s="1"/>
      <c r="KOO376" s="1"/>
      <c r="KOP376" s="1"/>
      <c r="KOQ376" s="1"/>
      <c r="KOR376" s="1"/>
      <c r="KOS376" s="1"/>
      <c r="KOT376" s="1"/>
      <c r="KOU376" s="1"/>
      <c r="KOV376" s="1"/>
      <c r="KOW376" s="1"/>
      <c r="KOX376" s="1"/>
      <c r="KOY376" s="1"/>
      <c r="KOZ376" s="1"/>
      <c r="KPA376" s="1"/>
      <c r="KPB376" s="1"/>
      <c r="KPC376" s="1"/>
      <c r="KPD376" s="1"/>
      <c r="KPE376" s="1"/>
      <c r="KPF376" s="1"/>
      <c r="KPG376" s="1"/>
      <c r="KPH376" s="1"/>
      <c r="KPI376" s="1"/>
      <c r="KPJ376" s="1"/>
      <c r="KPK376" s="1"/>
      <c r="KPL376" s="1"/>
      <c r="KPM376" s="1"/>
      <c r="KPN376" s="1"/>
      <c r="KPO376" s="1"/>
      <c r="KPP376" s="1"/>
      <c r="KPQ376" s="1"/>
      <c r="KPR376" s="1"/>
      <c r="KPS376" s="1"/>
      <c r="KPT376" s="1"/>
      <c r="KPU376" s="1"/>
      <c r="KPV376" s="1"/>
      <c r="KPW376" s="1"/>
      <c r="KPX376" s="1"/>
      <c r="KPY376" s="1"/>
      <c r="KPZ376" s="1"/>
      <c r="KQA376" s="1"/>
      <c r="KQB376" s="1"/>
      <c r="KQC376" s="1"/>
      <c r="KQD376" s="1"/>
      <c r="KQE376" s="1"/>
      <c r="KQF376" s="1"/>
      <c r="KQG376" s="1"/>
      <c r="KQH376" s="1"/>
      <c r="KQI376" s="1"/>
      <c r="KQJ376" s="1"/>
      <c r="KQK376" s="1"/>
      <c r="KQL376" s="1"/>
      <c r="KQM376" s="1"/>
      <c r="KQN376" s="1"/>
      <c r="KQO376" s="1"/>
      <c r="KQP376" s="1"/>
      <c r="KQQ376" s="1"/>
      <c r="KQR376" s="1"/>
      <c r="KQS376" s="1"/>
      <c r="KQT376" s="1"/>
      <c r="KQU376" s="1"/>
      <c r="KQV376" s="1"/>
      <c r="KQW376" s="1"/>
      <c r="KQX376" s="1"/>
      <c r="KQY376" s="1"/>
      <c r="KQZ376" s="1"/>
      <c r="KRA376" s="1"/>
      <c r="KRB376" s="1"/>
      <c r="KRC376" s="1"/>
      <c r="KRD376" s="1"/>
      <c r="KRE376" s="1"/>
      <c r="KRF376" s="1"/>
      <c r="KRG376" s="1"/>
      <c r="KRH376" s="1"/>
      <c r="KRI376" s="1"/>
      <c r="KRJ376" s="1"/>
      <c r="KRK376" s="1"/>
      <c r="KRL376" s="1"/>
      <c r="KRM376" s="1"/>
      <c r="KRN376" s="1"/>
      <c r="KRO376" s="1"/>
      <c r="KRP376" s="1"/>
      <c r="KRQ376" s="1"/>
      <c r="KRR376" s="1"/>
      <c r="KRS376" s="1"/>
      <c r="KRT376" s="1"/>
      <c r="KRU376" s="1"/>
      <c r="KRV376" s="1"/>
      <c r="KRW376" s="1"/>
      <c r="KRX376" s="1"/>
      <c r="KRY376" s="1"/>
      <c r="KRZ376" s="1"/>
      <c r="KSA376" s="1"/>
      <c r="KSB376" s="1"/>
      <c r="KSC376" s="1"/>
      <c r="KSD376" s="1"/>
      <c r="KSE376" s="1"/>
      <c r="KSF376" s="1"/>
      <c r="KSG376" s="1"/>
      <c r="KSH376" s="1"/>
      <c r="KSI376" s="1"/>
      <c r="KSJ376" s="1"/>
      <c r="KSK376" s="1"/>
      <c r="KSL376" s="1"/>
      <c r="KSM376" s="1"/>
      <c r="KSN376" s="1"/>
      <c r="KSO376" s="1"/>
      <c r="KSP376" s="1"/>
      <c r="KSQ376" s="1"/>
      <c r="KSR376" s="1"/>
      <c r="KSS376" s="1"/>
      <c r="KST376" s="1"/>
      <c r="KSU376" s="1"/>
      <c r="KSV376" s="1"/>
      <c r="KSW376" s="1"/>
      <c r="KSX376" s="1"/>
      <c r="KSY376" s="1"/>
      <c r="KSZ376" s="1"/>
      <c r="KTA376" s="1"/>
      <c r="KTB376" s="1"/>
      <c r="KTC376" s="1"/>
      <c r="KTD376" s="1"/>
      <c r="KTE376" s="1"/>
      <c r="KTF376" s="1"/>
      <c r="KTG376" s="1"/>
      <c r="KTH376" s="1"/>
      <c r="KTI376" s="1"/>
      <c r="KTJ376" s="1"/>
      <c r="KTK376" s="1"/>
      <c r="KTL376" s="1"/>
      <c r="KTM376" s="1"/>
      <c r="KTN376" s="1"/>
      <c r="KTO376" s="1"/>
      <c r="KTP376" s="1"/>
      <c r="KTQ376" s="1"/>
      <c r="KTR376" s="1"/>
      <c r="KTS376" s="1"/>
      <c r="KTT376" s="1"/>
      <c r="KTU376" s="1"/>
      <c r="KTV376" s="1"/>
      <c r="KTW376" s="1"/>
      <c r="KTX376" s="1"/>
      <c r="KTY376" s="1"/>
      <c r="KTZ376" s="1"/>
      <c r="KUA376" s="1"/>
      <c r="KUB376" s="1"/>
      <c r="KUC376" s="1"/>
      <c r="KUD376" s="1"/>
      <c r="KUE376" s="1"/>
      <c r="KUF376" s="1"/>
      <c r="KUG376" s="1"/>
      <c r="KUH376" s="1"/>
      <c r="KUI376" s="1"/>
      <c r="KUJ376" s="1"/>
      <c r="KUK376" s="1"/>
      <c r="KUL376" s="1"/>
      <c r="KUM376" s="1"/>
      <c r="KUN376" s="1"/>
      <c r="KUO376" s="1"/>
      <c r="KUP376" s="1"/>
      <c r="KUQ376" s="1"/>
      <c r="KUR376" s="1"/>
      <c r="KUS376" s="1"/>
      <c r="KUT376" s="1"/>
      <c r="KUU376" s="1"/>
      <c r="KUV376" s="1"/>
      <c r="KUW376" s="1"/>
      <c r="KUX376" s="1"/>
      <c r="KUY376" s="1"/>
      <c r="KUZ376" s="1"/>
      <c r="KVA376" s="1"/>
      <c r="KVB376" s="1"/>
      <c r="KVC376" s="1"/>
      <c r="KVD376" s="1"/>
      <c r="KVE376" s="1"/>
      <c r="KVF376" s="1"/>
      <c r="KVG376" s="1"/>
      <c r="KVH376" s="1"/>
      <c r="KVI376" s="1"/>
      <c r="KVJ376" s="1"/>
      <c r="KVK376" s="1"/>
      <c r="KVL376" s="1"/>
      <c r="KVM376" s="1"/>
      <c r="KVN376" s="1"/>
      <c r="KVO376" s="1"/>
      <c r="KVP376" s="1"/>
      <c r="KVQ376" s="1"/>
      <c r="KVR376" s="1"/>
      <c r="KVS376" s="1"/>
      <c r="KVT376" s="1"/>
      <c r="KVU376" s="1"/>
      <c r="KVV376" s="1"/>
      <c r="KVW376" s="1"/>
      <c r="KVX376" s="1"/>
      <c r="KVY376" s="1"/>
      <c r="KVZ376" s="1"/>
      <c r="KWA376" s="1"/>
      <c r="KWB376" s="1"/>
      <c r="KWC376" s="1"/>
      <c r="KWD376" s="1"/>
      <c r="KWE376" s="1"/>
      <c r="KWF376" s="1"/>
      <c r="KWG376" s="1"/>
      <c r="KWH376" s="1"/>
      <c r="KWI376" s="1"/>
      <c r="KWJ376" s="1"/>
      <c r="KWK376" s="1"/>
      <c r="KWL376" s="1"/>
      <c r="KWM376" s="1"/>
      <c r="KWN376" s="1"/>
      <c r="KWO376" s="1"/>
      <c r="KWP376" s="1"/>
      <c r="KWQ376" s="1"/>
      <c r="KWR376" s="1"/>
      <c r="KWS376" s="1"/>
      <c r="KWT376" s="1"/>
      <c r="KWU376" s="1"/>
      <c r="KWV376" s="1"/>
      <c r="KWW376" s="1"/>
      <c r="KWX376" s="1"/>
      <c r="KWY376" s="1"/>
      <c r="KWZ376" s="1"/>
      <c r="KXA376" s="1"/>
      <c r="KXB376" s="1"/>
      <c r="KXC376" s="1"/>
      <c r="KXD376" s="1"/>
      <c r="KXE376" s="1"/>
      <c r="KXF376" s="1"/>
      <c r="KXG376" s="1"/>
      <c r="KXH376" s="1"/>
      <c r="KXI376" s="1"/>
      <c r="KXJ376" s="1"/>
      <c r="KXK376" s="1"/>
      <c r="KXL376" s="1"/>
      <c r="KXM376" s="1"/>
      <c r="KXN376" s="1"/>
      <c r="KXO376" s="1"/>
      <c r="KXP376" s="1"/>
      <c r="KXQ376" s="1"/>
      <c r="KXR376" s="1"/>
      <c r="KXS376" s="1"/>
      <c r="KXT376" s="1"/>
      <c r="KXU376" s="1"/>
      <c r="KXV376" s="1"/>
      <c r="KXW376" s="1"/>
      <c r="KXX376" s="1"/>
      <c r="KXY376" s="1"/>
      <c r="KXZ376" s="1"/>
      <c r="KYA376" s="1"/>
      <c r="KYB376" s="1"/>
      <c r="KYC376" s="1"/>
      <c r="KYD376" s="1"/>
      <c r="KYE376" s="1"/>
      <c r="KYF376" s="1"/>
      <c r="KYG376" s="1"/>
      <c r="KYH376" s="1"/>
      <c r="KYI376" s="1"/>
      <c r="KYJ376" s="1"/>
      <c r="KYK376" s="1"/>
      <c r="KYL376" s="1"/>
      <c r="KYM376" s="1"/>
      <c r="KYN376" s="1"/>
      <c r="KYO376" s="1"/>
      <c r="KYP376" s="1"/>
      <c r="KYQ376" s="1"/>
      <c r="KYR376" s="1"/>
      <c r="KYS376" s="1"/>
      <c r="KYT376" s="1"/>
      <c r="KYU376" s="1"/>
      <c r="KYV376" s="1"/>
      <c r="KYW376" s="1"/>
      <c r="KYX376" s="1"/>
      <c r="KYY376" s="1"/>
      <c r="KYZ376" s="1"/>
      <c r="KZA376" s="1"/>
      <c r="KZB376" s="1"/>
      <c r="KZC376" s="1"/>
      <c r="KZD376" s="1"/>
      <c r="KZE376" s="1"/>
      <c r="KZF376" s="1"/>
      <c r="KZG376" s="1"/>
      <c r="KZH376" s="1"/>
      <c r="KZI376" s="1"/>
      <c r="KZJ376" s="1"/>
      <c r="KZK376" s="1"/>
      <c r="KZL376" s="1"/>
      <c r="KZM376" s="1"/>
      <c r="KZN376" s="1"/>
      <c r="KZO376" s="1"/>
      <c r="KZP376" s="1"/>
      <c r="KZQ376" s="1"/>
      <c r="KZR376" s="1"/>
      <c r="KZS376" s="1"/>
      <c r="KZT376" s="1"/>
      <c r="KZU376" s="1"/>
      <c r="KZV376" s="1"/>
      <c r="KZW376" s="1"/>
      <c r="KZX376" s="1"/>
      <c r="KZY376" s="1"/>
      <c r="KZZ376" s="1"/>
      <c r="LAA376" s="1"/>
      <c r="LAB376" s="1"/>
      <c r="LAC376" s="1"/>
      <c r="LAD376" s="1"/>
      <c r="LAE376" s="1"/>
      <c r="LAF376" s="1"/>
      <c r="LAG376" s="1"/>
      <c r="LAH376" s="1"/>
      <c r="LAI376" s="1"/>
      <c r="LAJ376" s="1"/>
      <c r="LAK376" s="1"/>
      <c r="LAL376" s="1"/>
      <c r="LAM376" s="1"/>
      <c r="LAN376" s="1"/>
      <c r="LAO376" s="1"/>
      <c r="LAP376" s="1"/>
      <c r="LAQ376" s="1"/>
      <c r="LAR376" s="1"/>
      <c r="LAS376" s="1"/>
      <c r="LAT376" s="1"/>
      <c r="LAU376" s="1"/>
      <c r="LAV376" s="1"/>
      <c r="LAW376" s="1"/>
      <c r="LAX376" s="1"/>
      <c r="LAY376" s="1"/>
      <c r="LAZ376" s="1"/>
      <c r="LBA376" s="1"/>
      <c r="LBB376" s="1"/>
      <c r="LBC376" s="1"/>
      <c r="LBD376" s="1"/>
      <c r="LBE376" s="1"/>
      <c r="LBF376" s="1"/>
      <c r="LBG376" s="1"/>
      <c r="LBH376" s="1"/>
      <c r="LBI376" s="1"/>
      <c r="LBJ376" s="1"/>
      <c r="LBK376" s="1"/>
      <c r="LBL376" s="1"/>
      <c r="LBM376" s="1"/>
      <c r="LBN376" s="1"/>
      <c r="LBO376" s="1"/>
      <c r="LBP376" s="1"/>
      <c r="LBQ376" s="1"/>
      <c r="LBR376" s="1"/>
      <c r="LBS376" s="1"/>
      <c r="LBT376" s="1"/>
      <c r="LBU376" s="1"/>
      <c r="LBV376" s="1"/>
      <c r="LBW376" s="1"/>
      <c r="LBX376" s="1"/>
      <c r="LBY376" s="1"/>
      <c r="LBZ376" s="1"/>
      <c r="LCA376" s="1"/>
      <c r="LCB376" s="1"/>
      <c r="LCC376" s="1"/>
      <c r="LCD376" s="1"/>
      <c r="LCE376" s="1"/>
      <c r="LCF376" s="1"/>
      <c r="LCG376" s="1"/>
      <c r="LCH376" s="1"/>
      <c r="LCI376" s="1"/>
      <c r="LCJ376" s="1"/>
      <c r="LCK376" s="1"/>
      <c r="LCL376" s="1"/>
      <c r="LCM376" s="1"/>
      <c r="LCN376" s="1"/>
      <c r="LCO376" s="1"/>
      <c r="LCP376" s="1"/>
      <c r="LCQ376" s="1"/>
      <c r="LCR376" s="1"/>
      <c r="LCS376" s="1"/>
      <c r="LCT376" s="1"/>
      <c r="LCU376" s="1"/>
      <c r="LCV376" s="1"/>
      <c r="LCW376" s="1"/>
      <c r="LCX376" s="1"/>
      <c r="LCY376" s="1"/>
      <c r="LCZ376" s="1"/>
      <c r="LDA376" s="1"/>
      <c r="LDB376" s="1"/>
      <c r="LDC376" s="1"/>
      <c r="LDD376" s="1"/>
      <c r="LDE376" s="1"/>
      <c r="LDF376" s="1"/>
      <c r="LDG376" s="1"/>
      <c r="LDH376" s="1"/>
      <c r="LDI376" s="1"/>
      <c r="LDJ376" s="1"/>
      <c r="LDK376" s="1"/>
      <c r="LDL376" s="1"/>
      <c r="LDM376" s="1"/>
      <c r="LDN376" s="1"/>
      <c r="LDO376" s="1"/>
      <c r="LDP376" s="1"/>
      <c r="LDQ376" s="1"/>
      <c r="LDR376" s="1"/>
      <c r="LDS376" s="1"/>
      <c r="LDT376" s="1"/>
      <c r="LDU376" s="1"/>
      <c r="LDV376" s="1"/>
      <c r="LDW376" s="1"/>
      <c r="LDX376" s="1"/>
      <c r="LDY376" s="1"/>
      <c r="LDZ376" s="1"/>
      <c r="LEA376" s="1"/>
      <c r="LEB376" s="1"/>
      <c r="LEC376" s="1"/>
      <c r="LED376" s="1"/>
      <c r="LEE376" s="1"/>
      <c r="LEF376" s="1"/>
      <c r="LEG376" s="1"/>
      <c r="LEH376" s="1"/>
      <c r="LEI376" s="1"/>
      <c r="LEJ376" s="1"/>
      <c r="LEK376" s="1"/>
      <c r="LEL376" s="1"/>
      <c r="LEM376" s="1"/>
      <c r="LEN376" s="1"/>
      <c r="LEO376" s="1"/>
      <c r="LEP376" s="1"/>
      <c r="LEQ376" s="1"/>
      <c r="LER376" s="1"/>
      <c r="LES376" s="1"/>
      <c r="LET376" s="1"/>
      <c r="LEU376" s="1"/>
      <c r="LEV376" s="1"/>
      <c r="LEW376" s="1"/>
      <c r="LEX376" s="1"/>
      <c r="LEY376" s="1"/>
      <c r="LEZ376" s="1"/>
      <c r="LFA376" s="1"/>
      <c r="LFB376" s="1"/>
      <c r="LFC376" s="1"/>
      <c r="LFD376" s="1"/>
      <c r="LFE376" s="1"/>
      <c r="LFF376" s="1"/>
      <c r="LFG376" s="1"/>
      <c r="LFH376" s="1"/>
      <c r="LFI376" s="1"/>
      <c r="LFJ376" s="1"/>
      <c r="LFK376" s="1"/>
      <c r="LFL376" s="1"/>
      <c r="LFM376" s="1"/>
      <c r="LFN376" s="1"/>
      <c r="LFO376" s="1"/>
      <c r="LFP376" s="1"/>
      <c r="LFQ376" s="1"/>
      <c r="LFR376" s="1"/>
      <c r="LFS376" s="1"/>
      <c r="LFT376" s="1"/>
      <c r="LFU376" s="1"/>
      <c r="LFV376" s="1"/>
      <c r="LFW376" s="1"/>
      <c r="LFX376" s="1"/>
      <c r="LFY376" s="1"/>
      <c r="LFZ376" s="1"/>
      <c r="LGA376" s="1"/>
      <c r="LGB376" s="1"/>
      <c r="LGC376" s="1"/>
      <c r="LGD376" s="1"/>
      <c r="LGE376" s="1"/>
      <c r="LGF376" s="1"/>
      <c r="LGG376" s="1"/>
      <c r="LGH376" s="1"/>
      <c r="LGI376" s="1"/>
      <c r="LGJ376" s="1"/>
      <c r="LGK376" s="1"/>
      <c r="LGL376" s="1"/>
      <c r="LGM376" s="1"/>
      <c r="LGN376" s="1"/>
      <c r="LGO376" s="1"/>
      <c r="LGP376" s="1"/>
      <c r="LGQ376" s="1"/>
      <c r="LGR376" s="1"/>
      <c r="LGS376" s="1"/>
      <c r="LGT376" s="1"/>
      <c r="LGU376" s="1"/>
      <c r="LGV376" s="1"/>
      <c r="LGW376" s="1"/>
      <c r="LGX376" s="1"/>
      <c r="LGY376" s="1"/>
      <c r="LGZ376" s="1"/>
      <c r="LHA376" s="1"/>
      <c r="LHB376" s="1"/>
      <c r="LHC376" s="1"/>
      <c r="LHD376" s="1"/>
      <c r="LHE376" s="1"/>
      <c r="LHF376" s="1"/>
      <c r="LHG376" s="1"/>
      <c r="LHH376" s="1"/>
      <c r="LHI376" s="1"/>
      <c r="LHJ376" s="1"/>
      <c r="LHK376" s="1"/>
      <c r="LHL376" s="1"/>
      <c r="LHM376" s="1"/>
      <c r="LHN376" s="1"/>
      <c r="LHO376" s="1"/>
      <c r="LHP376" s="1"/>
      <c r="LHQ376" s="1"/>
      <c r="LHR376" s="1"/>
      <c r="LHS376" s="1"/>
      <c r="LHT376" s="1"/>
      <c r="LHU376" s="1"/>
      <c r="LHV376" s="1"/>
      <c r="LHW376" s="1"/>
      <c r="LHX376" s="1"/>
      <c r="LHY376" s="1"/>
      <c r="LHZ376" s="1"/>
      <c r="LIA376" s="1"/>
      <c r="LIB376" s="1"/>
      <c r="LIC376" s="1"/>
      <c r="LID376" s="1"/>
      <c r="LIE376" s="1"/>
      <c r="LIF376" s="1"/>
      <c r="LIG376" s="1"/>
      <c r="LIH376" s="1"/>
      <c r="LII376" s="1"/>
      <c r="LIJ376" s="1"/>
      <c r="LIK376" s="1"/>
      <c r="LIL376" s="1"/>
      <c r="LIM376" s="1"/>
      <c r="LIN376" s="1"/>
      <c r="LIO376" s="1"/>
      <c r="LIP376" s="1"/>
      <c r="LIQ376" s="1"/>
      <c r="LIR376" s="1"/>
      <c r="LIS376" s="1"/>
      <c r="LIT376" s="1"/>
      <c r="LIU376" s="1"/>
      <c r="LIV376" s="1"/>
      <c r="LIW376" s="1"/>
      <c r="LIX376" s="1"/>
      <c r="LIY376" s="1"/>
      <c r="LIZ376" s="1"/>
      <c r="LJA376" s="1"/>
      <c r="LJB376" s="1"/>
      <c r="LJC376" s="1"/>
      <c r="LJD376" s="1"/>
      <c r="LJE376" s="1"/>
      <c r="LJF376" s="1"/>
      <c r="LJG376" s="1"/>
      <c r="LJH376" s="1"/>
      <c r="LJI376" s="1"/>
      <c r="LJJ376" s="1"/>
      <c r="LJK376" s="1"/>
      <c r="LJL376" s="1"/>
      <c r="LJM376" s="1"/>
      <c r="LJN376" s="1"/>
      <c r="LJO376" s="1"/>
      <c r="LJP376" s="1"/>
      <c r="LJQ376" s="1"/>
      <c r="LJR376" s="1"/>
      <c r="LJS376" s="1"/>
      <c r="LJT376" s="1"/>
      <c r="LJU376" s="1"/>
      <c r="LJV376" s="1"/>
      <c r="LJW376" s="1"/>
      <c r="LJX376" s="1"/>
      <c r="LJY376" s="1"/>
      <c r="LJZ376" s="1"/>
      <c r="LKA376" s="1"/>
      <c r="LKB376" s="1"/>
      <c r="LKC376" s="1"/>
      <c r="LKD376" s="1"/>
      <c r="LKE376" s="1"/>
      <c r="LKF376" s="1"/>
      <c r="LKG376" s="1"/>
      <c r="LKH376" s="1"/>
      <c r="LKI376" s="1"/>
      <c r="LKJ376" s="1"/>
      <c r="LKK376" s="1"/>
      <c r="LKL376" s="1"/>
      <c r="LKM376" s="1"/>
      <c r="LKN376" s="1"/>
      <c r="LKO376" s="1"/>
      <c r="LKP376" s="1"/>
      <c r="LKQ376" s="1"/>
      <c r="LKR376" s="1"/>
      <c r="LKS376" s="1"/>
      <c r="LKT376" s="1"/>
      <c r="LKU376" s="1"/>
      <c r="LKV376" s="1"/>
      <c r="LKW376" s="1"/>
      <c r="LKX376" s="1"/>
      <c r="LKY376" s="1"/>
      <c r="LKZ376" s="1"/>
      <c r="LLA376" s="1"/>
      <c r="LLB376" s="1"/>
      <c r="LLC376" s="1"/>
      <c r="LLD376" s="1"/>
      <c r="LLE376" s="1"/>
      <c r="LLF376" s="1"/>
      <c r="LLG376" s="1"/>
      <c r="LLH376" s="1"/>
      <c r="LLI376" s="1"/>
      <c r="LLJ376" s="1"/>
      <c r="LLK376" s="1"/>
      <c r="LLL376" s="1"/>
      <c r="LLM376" s="1"/>
      <c r="LLN376" s="1"/>
      <c r="LLO376" s="1"/>
      <c r="LLP376" s="1"/>
      <c r="LLQ376" s="1"/>
      <c r="LLR376" s="1"/>
      <c r="LLS376" s="1"/>
      <c r="LLT376" s="1"/>
      <c r="LLU376" s="1"/>
      <c r="LLV376" s="1"/>
      <c r="LLW376" s="1"/>
      <c r="LLX376" s="1"/>
      <c r="LLY376" s="1"/>
      <c r="LLZ376" s="1"/>
      <c r="LMA376" s="1"/>
      <c r="LMB376" s="1"/>
      <c r="LMC376" s="1"/>
      <c r="LMD376" s="1"/>
      <c r="LME376" s="1"/>
      <c r="LMF376" s="1"/>
      <c r="LMG376" s="1"/>
      <c r="LMH376" s="1"/>
      <c r="LMI376" s="1"/>
      <c r="LMJ376" s="1"/>
      <c r="LMK376" s="1"/>
      <c r="LML376" s="1"/>
      <c r="LMM376" s="1"/>
      <c r="LMN376" s="1"/>
      <c r="LMO376" s="1"/>
      <c r="LMP376" s="1"/>
      <c r="LMQ376" s="1"/>
      <c r="LMR376" s="1"/>
      <c r="LMS376" s="1"/>
      <c r="LMT376" s="1"/>
      <c r="LMU376" s="1"/>
      <c r="LMV376" s="1"/>
      <c r="LMW376" s="1"/>
      <c r="LMX376" s="1"/>
      <c r="LMY376" s="1"/>
      <c r="LMZ376" s="1"/>
      <c r="LNA376" s="1"/>
      <c r="LNB376" s="1"/>
      <c r="LNC376" s="1"/>
      <c r="LND376" s="1"/>
      <c r="LNE376" s="1"/>
      <c r="LNF376" s="1"/>
      <c r="LNG376" s="1"/>
      <c r="LNH376" s="1"/>
      <c r="LNI376" s="1"/>
      <c r="LNJ376" s="1"/>
      <c r="LNK376" s="1"/>
      <c r="LNL376" s="1"/>
      <c r="LNM376" s="1"/>
      <c r="LNN376" s="1"/>
      <c r="LNO376" s="1"/>
      <c r="LNP376" s="1"/>
      <c r="LNQ376" s="1"/>
      <c r="LNR376" s="1"/>
      <c r="LNS376" s="1"/>
      <c r="LNT376" s="1"/>
      <c r="LNU376" s="1"/>
      <c r="LNV376" s="1"/>
      <c r="LNW376" s="1"/>
      <c r="LNX376" s="1"/>
      <c r="LNY376" s="1"/>
      <c r="LNZ376" s="1"/>
      <c r="LOA376" s="1"/>
      <c r="LOB376" s="1"/>
      <c r="LOC376" s="1"/>
      <c r="LOD376" s="1"/>
      <c r="LOE376" s="1"/>
      <c r="LOF376" s="1"/>
      <c r="LOG376" s="1"/>
      <c r="LOH376" s="1"/>
      <c r="LOI376" s="1"/>
      <c r="LOJ376" s="1"/>
      <c r="LOK376" s="1"/>
      <c r="LOL376" s="1"/>
      <c r="LOM376" s="1"/>
      <c r="LON376" s="1"/>
      <c r="LOO376" s="1"/>
      <c r="LOP376" s="1"/>
      <c r="LOQ376" s="1"/>
      <c r="LOR376" s="1"/>
      <c r="LOS376" s="1"/>
      <c r="LOT376" s="1"/>
      <c r="LOU376" s="1"/>
      <c r="LOV376" s="1"/>
      <c r="LOW376" s="1"/>
      <c r="LOX376" s="1"/>
      <c r="LOY376" s="1"/>
      <c r="LOZ376" s="1"/>
      <c r="LPA376" s="1"/>
      <c r="LPB376" s="1"/>
      <c r="LPC376" s="1"/>
      <c r="LPD376" s="1"/>
      <c r="LPE376" s="1"/>
      <c r="LPF376" s="1"/>
      <c r="LPG376" s="1"/>
      <c r="LPH376" s="1"/>
      <c r="LPI376" s="1"/>
      <c r="LPJ376" s="1"/>
      <c r="LPK376" s="1"/>
      <c r="LPL376" s="1"/>
      <c r="LPM376" s="1"/>
      <c r="LPN376" s="1"/>
      <c r="LPO376" s="1"/>
      <c r="LPP376" s="1"/>
      <c r="LPQ376" s="1"/>
      <c r="LPR376" s="1"/>
      <c r="LPS376" s="1"/>
      <c r="LPT376" s="1"/>
      <c r="LPU376" s="1"/>
      <c r="LPV376" s="1"/>
      <c r="LPW376" s="1"/>
      <c r="LPX376" s="1"/>
      <c r="LPY376" s="1"/>
      <c r="LPZ376" s="1"/>
      <c r="LQA376" s="1"/>
      <c r="LQB376" s="1"/>
      <c r="LQC376" s="1"/>
      <c r="LQD376" s="1"/>
      <c r="LQE376" s="1"/>
      <c r="LQF376" s="1"/>
      <c r="LQG376" s="1"/>
      <c r="LQH376" s="1"/>
      <c r="LQI376" s="1"/>
      <c r="LQJ376" s="1"/>
      <c r="LQK376" s="1"/>
      <c r="LQL376" s="1"/>
      <c r="LQM376" s="1"/>
      <c r="LQN376" s="1"/>
      <c r="LQO376" s="1"/>
      <c r="LQP376" s="1"/>
      <c r="LQQ376" s="1"/>
      <c r="LQR376" s="1"/>
      <c r="LQS376" s="1"/>
      <c r="LQT376" s="1"/>
      <c r="LQU376" s="1"/>
      <c r="LQV376" s="1"/>
      <c r="LQW376" s="1"/>
      <c r="LQX376" s="1"/>
      <c r="LQY376" s="1"/>
      <c r="LQZ376" s="1"/>
      <c r="LRA376" s="1"/>
      <c r="LRB376" s="1"/>
      <c r="LRC376" s="1"/>
      <c r="LRD376" s="1"/>
      <c r="LRE376" s="1"/>
      <c r="LRF376" s="1"/>
      <c r="LRG376" s="1"/>
      <c r="LRH376" s="1"/>
      <c r="LRI376" s="1"/>
      <c r="LRJ376" s="1"/>
      <c r="LRK376" s="1"/>
      <c r="LRL376" s="1"/>
      <c r="LRM376" s="1"/>
      <c r="LRN376" s="1"/>
      <c r="LRO376" s="1"/>
      <c r="LRP376" s="1"/>
      <c r="LRQ376" s="1"/>
      <c r="LRR376" s="1"/>
      <c r="LRS376" s="1"/>
      <c r="LRT376" s="1"/>
      <c r="LRU376" s="1"/>
      <c r="LRV376" s="1"/>
      <c r="LRW376" s="1"/>
      <c r="LRX376" s="1"/>
      <c r="LRY376" s="1"/>
      <c r="LRZ376" s="1"/>
      <c r="LSA376" s="1"/>
      <c r="LSB376" s="1"/>
      <c r="LSC376" s="1"/>
      <c r="LSD376" s="1"/>
      <c r="LSE376" s="1"/>
      <c r="LSF376" s="1"/>
      <c r="LSG376" s="1"/>
      <c r="LSH376" s="1"/>
      <c r="LSI376" s="1"/>
      <c r="LSJ376" s="1"/>
      <c r="LSK376" s="1"/>
      <c r="LSL376" s="1"/>
      <c r="LSM376" s="1"/>
      <c r="LSN376" s="1"/>
      <c r="LSO376" s="1"/>
      <c r="LSP376" s="1"/>
      <c r="LSQ376" s="1"/>
      <c r="LSR376" s="1"/>
      <c r="LSS376" s="1"/>
      <c r="LST376" s="1"/>
      <c r="LSU376" s="1"/>
      <c r="LSV376" s="1"/>
      <c r="LSW376" s="1"/>
      <c r="LSX376" s="1"/>
      <c r="LSY376" s="1"/>
      <c r="LSZ376" s="1"/>
      <c r="LTA376" s="1"/>
      <c r="LTB376" s="1"/>
      <c r="LTC376" s="1"/>
      <c r="LTD376" s="1"/>
      <c r="LTE376" s="1"/>
      <c r="LTF376" s="1"/>
      <c r="LTG376" s="1"/>
      <c r="LTH376" s="1"/>
      <c r="LTI376" s="1"/>
      <c r="LTJ376" s="1"/>
      <c r="LTK376" s="1"/>
      <c r="LTL376" s="1"/>
      <c r="LTM376" s="1"/>
      <c r="LTN376" s="1"/>
      <c r="LTO376" s="1"/>
      <c r="LTP376" s="1"/>
      <c r="LTQ376" s="1"/>
      <c r="LTR376" s="1"/>
      <c r="LTS376" s="1"/>
      <c r="LTT376" s="1"/>
      <c r="LTU376" s="1"/>
      <c r="LTV376" s="1"/>
      <c r="LTW376" s="1"/>
      <c r="LTX376" s="1"/>
      <c r="LTY376" s="1"/>
      <c r="LTZ376" s="1"/>
      <c r="LUA376" s="1"/>
      <c r="LUB376" s="1"/>
      <c r="LUC376" s="1"/>
      <c r="LUD376" s="1"/>
      <c r="LUE376" s="1"/>
      <c r="LUF376" s="1"/>
      <c r="LUG376" s="1"/>
      <c r="LUH376" s="1"/>
      <c r="LUI376" s="1"/>
      <c r="LUJ376" s="1"/>
      <c r="LUK376" s="1"/>
      <c r="LUL376" s="1"/>
      <c r="LUM376" s="1"/>
      <c r="LUN376" s="1"/>
      <c r="LUO376" s="1"/>
      <c r="LUP376" s="1"/>
      <c r="LUQ376" s="1"/>
      <c r="LUR376" s="1"/>
      <c r="LUS376" s="1"/>
      <c r="LUT376" s="1"/>
      <c r="LUU376" s="1"/>
      <c r="LUV376" s="1"/>
      <c r="LUW376" s="1"/>
      <c r="LUX376" s="1"/>
      <c r="LUY376" s="1"/>
      <c r="LUZ376" s="1"/>
      <c r="LVA376" s="1"/>
      <c r="LVB376" s="1"/>
      <c r="LVC376" s="1"/>
      <c r="LVD376" s="1"/>
      <c r="LVE376" s="1"/>
      <c r="LVF376" s="1"/>
      <c r="LVG376" s="1"/>
      <c r="LVH376" s="1"/>
      <c r="LVI376" s="1"/>
      <c r="LVJ376" s="1"/>
      <c r="LVK376" s="1"/>
      <c r="LVL376" s="1"/>
      <c r="LVM376" s="1"/>
      <c r="LVN376" s="1"/>
      <c r="LVO376" s="1"/>
      <c r="LVP376" s="1"/>
      <c r="LVQ376" s="1"/>
      <c r="LVR376" s="1"/>
      <c r="LVS376" s="1"/>
      <c r="LVT376" s="1"/>
      <c r="LVU376" s="1"/>
      <c r="LVV376" s="1"/>
      <c r="LVW376" s="1"/>
      <c r="LVX376" s="1"/>
      <c r="LVY376" s="1"/>
      <c r="LVZ376" s="1"/>
      <c r="LWA376" s="1"/>
      <c r="LWB376" s="1"/>
      <c r="LWC376" s="1"/>
      <c r="LWD376" s="1"/>
      <c r="LWE376" s="1"/>
      <c r="LWF376" s="1"/>
      <c r="LWG376" s="1"/>
      <c r="LWH376" s="1"/>
      <c r="LWI376" s="1"/>
      <c r="LWJ376" s="1"/>
      <c r="LWK376" s="1"/>
      <c r="LWL376" s="1"/>
      <c r="LWM376" s="1"/>
      <c r="LWN376" s="1"/>
      <c r="LWO376" s="1"/>
      <c r="LWP376" s="1"/>
      <c r="LWQ376" s="1"/>
      <c r="LWR376" s="1"/>
      <c r="LWS376" s="1"/>
      <c r="LWT376" s="1"/>
      <c r="LWU376" s="1"/>
      <c r="LWV376" s="1"/>
      <c r="LWW376" s="1"/>
      <c r="LWX376" s="1"/>
      <c r="LWY376" s="1"/>
      <c r="LWZ376" s="1"/>
      <c r="LXA376" s="1"/>
      <c r="LXB376" s="1"/>
      <c r="LXC376" s="1"/>
      <c r="LXD376" s="1"/>
      <c r="LXE376" s="1"/>
      <c r="LXF376" s="1"/>
      <c r="LXG376" s="1"/>
      <c r="LXH376" s="1"/>
      <c r="LXI376" s="1"/>
      <c r="LXJ376" s="1"/>
      <c r="LXK376" s="1"/>
      <c r="LXL376" s="1"/>
      <c r="LXM376" s="1"/>
      <c r="LXN376" s="1"/>
      <c r="LXO376" s="1"/>
      <c r="LXP376" s="1"/>
      <c r="LXQ376" s="1"/>
      <c r="LXR376" s="1"/>
      <c r="LXS376" s="1"/>
      <c r="LXT376" s="1"/>
      <c r="LXU376" s="1"/>
      <c r="LXV376" s="1"/>
      <c r="LXW376" s="1"/>
      <c r="LXX376" s="1"/>
      <c r="LXY376" s="1"/>
      <c r="LXZ376" s="1"/>
      <c r="LYA376" s="1"/>
      <c r="LYB376" s="1"/>
      <c r="LYC376" s="1"/>
      <c r="LYD376" s="1"/>
      <c r="LYE376" s="1"/>
      <c r="LYF376" s="1"/>
      <c r="LYG376" s="1"/>
      <c r="LYH376" s="1"/>
      <c r="LYI376" s="1"/>
      <c r="LYJ376" s="1"/>
      <c r="LYK376" s="1"/>
      <c r="LYL376" s="1"/>
      <c r="LYM376" s="1"/>
      <c r="LYN376" s="1"/>
      <c r="LYO376" s="1"/>
      <c r="LYP376" s="1"/>
      <c r="LYQ376" s="1"/>
      <c r="LYR376" s="1"/>
      <c r="LYS376" s="1"/>
      <c r="LYT376" s="1"/>
      <c r="LYU376" s="1"/>
      <c r="LYV376" s="1"/>
      <c r="LYW376" s="1"/>
      <c r="LYX376" s="1"/>
      <c r="LYY376" s="1"/>
      <c r="LYZ376" s="1"/>
      <c r="LZA376" s="1"/>
      <c r="LZB376" s="1"/>
      <c r="LZC376" s="1"/>
      <c r="LZD376" s="1"/>
      <c r="LZE376" s="1"/>
      <c r="LZF376" s="1"/>
      <c r="LZG376" s="1"/>
      <c r="LZH376" s="1"/>
      <c r="LZI376" s="1"/>
      <c r="LZJ376" s="1"/>
      <c r="LZK376" s="1"/>
      <c r="LZL376" s="1"/>
      <c r="LZM376" s="1"/>
      <c r="LZN376" s="1"/>
      <c r="LZO376" s="1"/>
      <c r="LZP376" s="1"/>
      <c r="LZQ376" s="1"/>
      <c r="LZR376" s="1"/>
      <c r="LZS376" s="1"/>
      <c r="LZT376" s="1"/>
      <c r="LZU376" s="1"/>
      <c r="LZV376" s="1"/>
      <c r="LZW376" s="1"/>
      <c r="LZX376" s="1"/>
      <c r="LZY376" s="1"/>
      <c r="LZZ376" s="1"/>
      <c r="MAA376" s="1"/>
      <c r="MAB376" s="1"/>
      <c r="MAC376" s="1"/>
      <c r="MAD376" s="1"/>
      <c r="MAE376" s="1"/>
      <c r="MAF376" s="1"/>
      <c r="MAG376" s="1"/>
      <c r="MAH376" s="1"/>
      <c r="MAI376" s="1"/>
      <c r="MAJ376" s="1"/>
      <c r="MAK376" s="1"/>
      <c r="MAL376" s="1"/>
      <c r="MAM376" s="1"/>
      <c r="MAN376" s="1"/>
      <c r="MAO376" s="1"/>
      <c r="MAP376" s="1"/>
      <c r="MAQ376" s="1"/>
      <c r="MAR376" s="1"/>
      <c r="MAS376" s="1"/>
      <c r="MAT376" s="1"/>
      <c r="MAU376" s="1"/>
      <c r="MAV376" s="1"/>
      <c r="MAW376" s="1"/>
      <c r="MAX376" s="1"/>
      <c r="MAY376" s="1"/>
      <c r="MAZ376" s="1"/>
      <c r="MBA376" s="1"/>
      <c r="MBB376" s="1"/>
      <c r="MBC376" s="1"/>
      <c r="MBD376" s="1"/>
      <c r="MBE376" s="1"/>
      <c r="MBF376" s="1"/>
      <c r="MBG376" s="1"/>
      <c r="MBH376" s="1"/>
      <c r="MBI376" s="1"/>
      <c r="MBJ376" s="1"/>
      <c r="MBK376" s="1"/>
      <c r="MBL376" s="1"/>
      <c r="MBM376" s="1"/>
      <c r="MBN376" s="1"/>
      <c r="MBO376" s="1"/>
      <c r="MBP376" s="1"/>
      <c r="MBQ376" s="1"/>
      <c r="MBR376" s="1"/>
      <c r="MBS376" s="1"/>
      <c r="MBT376" s="1"/>
      <c r="MBU376" s="1"/>
      <c r="MBV376" s="1"/>
      <c r="MBW376" s="1"/>
      <c r="MBX376" s="1"/>
      <c r="MBY376" s="1"/>
      <c r="MBZ376" s="1"/>
      <c r="MCA376" s="1"/>
      <c r="MCB376" s="1"/>
      <c r="MCC376" s="1"/>
      <c r="MCD376" s="1"/>
      <c r="MCE376" s="1"/>
      <c r="MCF376" s="1"/>
      <c r="MCG376" s="1"/>
      <c r="MCH376" s="1"/>
      <c r="MCI376" s="1"/>
      <c r="MCJ376" s="1"/>
      <c r="MCK376" s="1"/>
      <c r="MCL376" s="1"/>
      <c r="MCM376" s="1"/>
      <c r="MCN376" s="1"/>
      <c r="MCO376" s="1"/>
      <c r="MCP376" s="1"/>
      <c r="MCQ376" s="1"/>
      <c r="MCR376" s="1"/>
      <c r="MCS376" s="1"/>
      <c r="MCT376" s="1"/>
      <c r="MCU376" s="1"/>
      <c r="MCV376" s="1"/>
      <c r="MCW376" s="1"/>
      <c r="MCX376" s="1"/>
      <c r="MCY376" s="1"/>
      <c r="MCZ376" s="1"/>
      <c r="MDA376" s="1"/>
      <c r="MDB376" s="1"/>
      <c r="MDC376" s="1"/>
      <c r="MDD376" s="1"/>
      <c r="MDE376" s="1"/>
      <c r="MDF376" s="1"/>
      <c r="MDG376" s="1"/>
      <c r="MDH376" s="1"/>
      <c r="MDI376" s="1"/>
      <c r="MDJ376" s="1"/>
      <c r="MDK376" s="1"/>
      <c r="MDL376" s="1"/>
      <c r="MDM376" s="1"/>
      <c r="MDN376" s="1"/>
      <c r="MDO376" s="1"/>
      <c r="MDP376" s="1"/>
      <c r="MDQ376" s="1"/>
      <c r="MDR376" s="1"/>
      <c r="MDS376" s="1"/>
      <c r="MDT376" s="1"/>
      <c r="MDU376" s="1"/>
      <c r="MDV376" s="1"/>
      <c r="MDW376" s="1"/>
      <c r="MDX376" s="1"/>
      <c r="MDY376" s="1"/>
      <c r="MDZ376" s="1"/>
      <c r="MEA376" s="1"/>
      <c r="MEB376" s="1"/>
      <c r="MEC376" s="1"/>
      <c r="MED376" s="1"/>
      <c r="MEE376" s="1"/>
      <c r="MEF376" s="1"/>
      <c r="MEG376" s="1"/>
      <c r="MEH376" s="1"/>
      <c r="MEI376" s="1"/>
      <c r="MEJ376" s="1"/>
      <c r="MEK376" s="1"/>
      <c r="MEL376" s="1"/>
      <c r="MEM376" s="1"/>
      <c r="MEN376" s="1"/>
      <c r="MEO376" s="1"/>
      <c r="MEP376" s="1"/>
      <c r="MEQ376" s="1"/>
      <c r="MER376" s="1"/>
      <c r="MES376" s="1"/>
      <c r="MET376" s="1"/>
      <c r="MEU376" s="1"/>
      <c r="MEV376" s="1"/>
      <c r="MEW376" s="1"/>
      <c r="MEX376" s="1"/>
      <c r="MEY376" s="1"/>
      <c r="MEZ376" s="1"/>
      <c r="MFA376" s="1"/>
      <c r="MFB376" s="1"/>
      <c r="MFC376" s="1"/>
      <c r="MFD376" s="1"/>
      <c r="MFE376" s="1"/>
      <c r="MFF376" s="1"/>
      <c r="MFG376" s="1"/>
      <c r="MFH376" s="1"/>
      <c r="MFI376" s="1"/>
      <c r="MFJ376" s="1"/>
      <c r="MFK376" s="1"/>
      <c r="MFL376" s="1"/>
      <c r="MFM376" s="1"/>
      <c r="MFN376" s="1"/>
      <c r="MFO376" s="1"/>
      <c r="MFP376" s="1"/>
      <c r="MFQ376" s="1"/>
      <c r="MFR376" s="1"/>
      <c r="MFS376" s="1"/>
      <c r="MFT376" s="1"/>
      <c r="MFU376" s="1"/>
      <c r="MFV376" s="1"/>
      <c r="MFW376" s="1"/>
      <c r="MFX376" s="1"/>
      <c r="MFY376" s="1"/>
      <c r="MFZ376" s="1"/>
      <c r="MGA376" s="1"/>
      <c r="MGB376" s="1"/>
      <c r="MGC376" s="1"/>
      <c r="MGD376" s="1"/>
      <c r="MGE376" s="1"/>
      <c r="MGF376" s="1"/>
      <c r="MGG376" s="1"/>
      <c r="MGH376" s="1"/>
      <c r="MGI376" s="1"/>
      <c r="MGJ376" s="1"/>
      <c r="MGK376" s="1"/>
      <c r="MGL376" s="1"/>
      <c r="MGM376" s="1"/>
      <c r="MGN376" s="1"/>
      <c r="MGO376" s="1"/>
      <c r="MGP376" s="1"/>
      <c r="MGQ376" s="1"/>
      <c r="MGR376" s="1"/>
      <c r="MGS376" s="1"/>
      <c r="MGT376" s="1"/>
      <c r="MGU376" s="1"/>
      <c r="MGV376" s="1"/>
      <c r="MGW376" s="1"/>
      <c r="MGX376" s="1"/>
      <c r="MGY376" s="1"/>
      <c r="MGZ376" s="1"/>
      <c r="MHA376" s="1"/>
      <c r="MHB376" s="1"/>
      <c r="MHC376" s="1"/>
      <c r="MHD376" s="1"/>
      <c r="MHE376" s="1"/>
      <c r="MHF376" s="1"/>
      <c r="MHG376" s="1"/>
      <c r="MHH376" s="1"/>
      <c r="MHI376" s="1"/>
      <c r="MHJ376" s="1"/>
      <c r="MHK376" s="1"/>
      <c r="MHL376" s="1"/>
      <c r="MHM376" s="1"/>
      <c r="MHN376" s="1"/>
      <c r="MHO376" s="1"/>
      <c r="MHP376" s="1"/>
      <c r="MHQ376" s="1"/>
      <c r="MHR376" s="1"/>
      <c r="MHS376" s="1"/>
      <c r="MHT376" s="1"/>
      <c r="MHU376" s="1"/>
      <c r="MHV376" s="1"/>
      <c r="MHW376" s="1"/>
      <c r="MHX376" s="1"/>
      <c r="MHY376" s="1"/>
      <c r="MHZ376" s="1"/>
      <c r="MIA376" s="1"/>
      <c r="MIB376" s="1"/>
      <c r="MIC376" s="1"/>
      <c r="MID376" s="1"/>
      <c r="MIE376" s="1"/>
      <c r="MIF376" s="1"/>
      <c r="MIG376" s="1"/>
      <c r="MIH376" s="1"/>
      <c r="MII376" s="1"/>
      <c r="MIJ376" s="1"/>
      <c r="MIK376" s="1"/>
      <c r="MIL376" s="1"/>
      <c r="MIM376" s="1"/>
      <c r="MIN376" s="1"/>
      <c r="MIO376" s="1"/>
      <c r="MIP376" s="1"/>
      <c r="MIQ376" s="1"/>
      <c r="MIR376" s="1"/>
      <c r="MIS376" s="1"/>
      <c r="MIT376" s="1"/>
      <c r="MIU376" s="1"/>
      <c r="MIV376" s="1"/>
      <c r="MIW376" s="1"/>
      <c r="MIX376" s="1"/>
      <c r="MIY376" s="1"/>
      <c r="MIZ376" s="1"/>
      <c r="MJA376" s="1"/>
      <c r="MJB376" s="1"/>
      <c r="MJC376" s="1"/>
      <c r="MJD376" s="1"/>
      <c r="MJE376" s="1"/>
      <c r="MJF376" s="1"/>
      <c r="MJG376" s="1"/>
      <c r="MJH376" s="1"/>
      <c r="MJI376" s="1"/>
      <c r="MJJ376" s="1"/>
      <c r="MJK376" s="1"/>
      <c r="MJL376" s="1"/>
      <c r="MJM376" s="1"/>
      <c r="MJN376" s="1"/>
      <c r="MJO376" s="1"/>
      <c r="MJP376" s="1"/>
      <c r="MJQ376" s="1"/>
      <c r="MJR376" s="1"/>
      <c r="MJS376" s="1"/>
      <c r="MJT376" s="1"/>
      <c r="MJU376" s="1"/>
      <c r="MJV376" s="1"/>
      <c r="MJW376" s="1"/>
      <c r="MJX376" s="1"/>
      <c r="MJY376" s="1"/>
      <c r="MJZ376" s="1"/>
      <c r="MKA376" s="1"/>
      <c r="MKB376" s="1"/>
      <c r="MKC376" s="1"/>
      <c r="MKD376" s="1"/>
      <c r="MKE376" s="1"/>
      <c r="MKF376" s="1"/>
      <c r="MKG376" s="1"/>
      <c r="MKH376" s="1"/>
      <c r="MKI376" s="1"/>
      <c r="MKJ376" s="1"/>
      <c r="MKK376" s="1"/>
      <c r="MKL376" s="1"/>
      <c r="MKM376" s="1"/>
      <c r="MKN376" s="1"/>
      <c r="MKO376" s="1"/>
      <c r="MKP376" s="1"/>
      <c r="MKQ376" s="1"/>
      <c r="MKR376" s="1"/>
      <c r="MKS376" s="1"/>
      <c r="MKT376" s="1"/>
      <c r="MKU376" s="1"/>
      <c r="MKV376" s="1"/>
      <c r="MKW376" s="1"/>
      <c r="MKX376" s="1"/>
      <c r="MKY376" s="1"/>
      <c r="MKZ376" s="1"/>
      <c r="MLA376" s="1"/>
      <c r="MLB376" s="1"/>
      <c r="MLC376" s="1"/>
      <c r="MLD376" s="1"/>
      <c r="MLE376" s="1"/>
      <c r="MLF376" s="1"/>
      <c r="MLG376" s="1"/>
      <c r="MLH376" s="1"/>
      <c r="MLI376" s="1"/>
      <c r="MLJ376" s="1"/>
      <c r="MLK376" s="1"/>
      <c r="MLL376" s="1"/>
      <c r="MLM376" s="1"/>
      <c r="MLN376" s="1"/>
      <c r="MLO376" s="1"/>
      <c r="MLP376" s="1"/>
      <c r="MLQ376" s="1"/>
      <c r="MLR376" s="1"/>
      <c r="MLS376" s="1"/>
      <c r="MLT376" s="1"/>
      <c r="MLU376" s="1"/>
      <c r="MLV376" s="1"/>
      <c r="MLW376" s="1"/>
      <c r="MLX376" s="1"/>
      <c r="MLY376" s="1"/>
      <c r="MLZ376" s="1"/>
      <c r="MMA376" s="1"/>
      <c r="MMB376" s="1"/>
      <c r="MMC376" s="1"/>
      <c r="MMD376" s="1"/>
      <c r="MME376" s="1"/>
      <c r="MMF376" s="1"/>
      <c r="MMG376" s="1"/>
      <c r="MMH376" s="1"/>
      <c r="MMI376" s="1"/>
      <c r="MMJ376" s="1"/>
      <c r="MMK376" s="1"/>
      <c r="MML376" s="1"/>
      <c r="MMM376" s="1"/>
      <c r="MMN376" s="1"/>
      <c r="MMO376" s="1"/>
      <c r="MMP376" s="1"/>
      <c r="MMQ376" s="1"/>
      <c r="MMR376" s="1"/>
      <c r="MMS376" s="1"/>
      <c r="MMT376" s="1"/>
      <c r="MMU376" s="1"/>
      <c r="MMV376" s="1"/>
      <c r="MMW376" s="1"/>
      <c r="MMX376" s="1"/>
      <c r="MMY376" s="1"/>
      <c r="MMZ376" s="1"/>
      <c r="MNA376" s="1"/>
      <c r="MNB376" s="1"/>
      <c r="MNC376" s="1"/>
      <c r="MND376" s="1"/>
      <c r="MNE376" s="1"/>
      <c r="MNF376" s="1"/>
      <c r="MNG376" s="1"/>
      <c r="MNH376" s="1"/>
      <c r="MNI376" s="1"/>
      <c r="MNJ376" s="1"/>
      <c r="MNK376" s="1"/>
      <c r="MNL376" s="1"/>
      <c r="MNM376" s="1"/>
      <c r="MNN376" s="1"/>
      <c r="MNO376" s="1"/>
      <c r="MNP376" s="1"/>
      <c r="MNQ376" s="1"/>
      <c r="MNR376" s="1"/>
      <c r="MNS376" s="1"/>
      <c r="MNT376" s="1"/>
      <c r="MNU376" s="1"/>
      <c r="MNV376" s="1"/>
      <c r="MNW376" s="1"/>
      <c r="MNX376" s="1"/>
      <c r="MNY376" s="1"/>
      <c r="MNZ376" s="1"/>
      <c r="MOA376" s="1"/>
      <c r="MOB376" s="1"/>
      <c r="MOC376" s="1"/>
      <c r="MOD376" s="1"/>
      <c r="MOE376" s="1"/>
      <c r="MOF376" s="1"/>
      <c r="MOG376" s="1"/>
      <c r="MOH376" s="1"/>
      <c r="MOI376" s="1"/>
      <c r="MOJ376" s="1"/>
      <c r="MOK376" s="1"/>
      <c r="MOL376" s="1"/>
      <c r="MOM376" s="1"/>
      <c r="MON376" s="1"/>
      <c r="MOO376" s="1"/>
      <c r="MOP376" s="1"/>
      <c r="MOQ376" s="1"/>
      <c r="MOR376" s="1"/>
      <c r="MOS376" s="1"/>
      <c r="MOT376" s="1"/>
      <c r="MOU376" s="1"/>
      <c r="MOV376" s="1"/>
      <c r="MOW376" s="1"/>
      <c r="MOX376" s="1"/>
      <c r="MOY376" s="1"/>
      <c r="MOZ376" s="1"/>
      <c r="MPA376" s="1"/>
      <c r="MPB376" s="1"/>
      <c r="MPC376" s="1"/>
      <c r="MPD376" s="1"/>
      <c r="MPE376" s="1"/>
      <c r="MPF376" s="1"/>
      <c r="MPG376" s="1"/>
      <c r="MPH376" s="1"/>
      <c r="MPI376" s="1"/>
      <c r="MPJ376" s="1"/>
      <c r="MPK376" s="1"/>
      <c r="MPL376" s="1"/>
      <c r="MPM376" s="1"/>
      <c r="MPN376" s="1"/>
      <c r="MPO376" s="1"/>
      <c r="MPP376" s="1"/>
      <c r="MPQ376" s="1"/>
      <c r="MPR376" s="1"/>
      <c r="MPS376" s="1"/>
      <c r="MPT376" s="1"/>
      <c r="MPU376" s="1"/>
      <c r="MPV376" s="1"/>
      <c r="MPW376" s="1"/>
      <c r="MPX376" s="1"/>
      <c r="MPY376" s="1"/>
      <c r="MPZ376" s="1"/>
      <c r="MQA376" s="1"/>
      <c r="MQB376" s="1"/>
      <c r="MQC376" s="1"/>
      <c r="MQD376" s="1"/>
      <c r="MQE376" s="1"/>
      <c r="MQF376" s="1"/>
      <c r="MQG376" s="1"/>
      <c r="MQH376" s="1"/>
      <c r="MQI376" s="1"/>
      <c r="MQJ376" s="1"/>
      <c r="MQK376" s="1"/>
      <c r="MQL376" s="1"/>
      <c r="MQM376" s="1"/>
      <c r="MQN376" s="1"/>
      <c r="MQO376" s="1"/>
      <c r="MQP376" s="1"/>
      <c r="MQQ376" s="1"/>
      <c r="MQR376" s="1"/>
      <c r="MQS376" s="1"/>
      <c r="MQT376" s="1"/>
      <c r="MQU376" s="1"/>
      <c r="MQV376" s="1"/>
      <c r="MQW376" s="1"/>
      <c r="MQX376" s="1"/>
      <c r="MQY376" s="1"/>
      <c r="MQZ376" s="1"/>
      <c r="MRA376" s="1"/>
      <c r="MRB376" s="1"/>
      <c r="MRC376" s="1"/>
      <c r="MRD376" s="1"/>
      <c r="MRE376" s="1"/>
      <c r="MRF376" s="1"/>
      <c r="MRG376" s="1"/>
      <c r="MRH376" s="1"/>
      <c r="MRI376" s="1"/>
      <c r="MRJ376" s="1"/>
      <c r="MRK376" s="1"/>
      <c r="MRL376" s="1"/>
      <c r="MRM376" s="1"/>
      <c r="MRN376" s="1"/>
      <c r="MRO376" s="1"/>
      <c r="MRP376" s="1"/>
      <c r="MRQ376" s="1"/>
      <c r="MRR376" s="1"/>
      <c r="MRS376" s="1"/>
      <c r="MRT376" s="1"/>
      <c r="MRU376" s="1"/>
      <c r="MRV376" s="1"/>
      <c r="MRW376" s="1"/>
      <c r="MRX376" s="1"/>
      <c r="MRY376" s="1"/>
      <c r="MRZ376" s="1"/>
      <c r="MSA376" s="1"/>
      <c r="MSB376" s="1"/>
      <c r="MSC376" s="1"/>
      <c r="MSD376" s="1"/>
      <c r="MSE376" s="1"/>
      <c r="MSF376" s="1"/>
      <c r="MSG376" s="1"/>
      <c r="MSH376" s="1"/>
      <c r="MSI376" s="1"/>
      <c r="MSJ376" s="1"/>
      <c r="MSK376" s="1"/>
      <c r="MSL376" s="1"/>
      <c r="MSM376" s="1"/>
      <c r="MSN376" s="1"/>
      <c r="MSO376" s="1"/>
      <c r="MSP376" s="1"/>
      <c r="MSQ376" s="1"/>
      <c r="MSR376" s="1"/>
      <c r="MSS376" s="1"/>
      <c r="MST376" s="1"/>
      <c r="MSU376" s="1"/>
      <c r="MSV376" s="1"/>
      <c r="MSW376" s="1"/>
      <c r="MSX376" s="1"/>
      <c r="MSY376" s="1"/>
      <c r="MSZ376" s="1"/>
      <c r="MTA376" s="1"/>
      <c r="MTB376" s="1"/>
      <c r="MTC376" s="1"/>
      <c r="MTD376" s="1"/>
      <c r="MTE376" s="1"/>
      <c r="MTF376" s="1"/>
      <c r="MTG376" s="1"/>
      <c r="MTH376" s="1"/>
      <c r="MTI376" s="1"/>
      <c r="MTJ376" s="1"/>
      <c r="MTK376" s="1"/>
      <c r="MTL376" s="1"/>
      <c r="MTM376" s="1"/>
      <c r="MTN376" s="1"/>
      <c r="MTO376" s="1"/>
      <c r="MTP376" s="1"/>
      <c r="MTQ376" s="1"/>
      <c r="MTR376" s="1"/>
      <c r="MTS376" s="1"/>
      <c r="MTT376" s="1"/>
      <c r="MTU376" s="1"/>
      <c r="MTV376" s="1"/>
      <c r="MTW376" s="1"/>
      <c r="MTX376" s="1"/>
      <c r="MTY376" s="1"/>
      <c r="MTZ376" s="1"/>
      <c r="MUA376" s="1"/>
      <c r="MUB376" s="1"/>
      <c r="MUC376" s="1"/>
      <c r="MUD376" s="1"/>
      <c r="MUE376" s="1"/>
      <c r="MUF376" s="1"/>
      <c r="MUG376" s="1"/>
      <c r="MUH376" s="1"/>
      <c r="MUI376" s="1"/>
      <c r="MUJ376" s="1"/>
      <c r="MUK376" s="1"/>
      <c r="MUL376" s="1"/>
      <c r="MUM376" s="1"/>
      <c r="MUN376" s="1"/>
      <c r="MUO376" s="1"/>
      <c r="MUP376" s="1"/>
      <c r="MUQ376" s="1"/>
      <c r="MUR376" s="1"/>
      <c r="MUS376" s="1"/>
      <c r="MUT376" s="1"/>
      <c r="MUU376" s="1"/>
      <c r="MUV376" s="1"/>
      <c r="MUW376" s="1"/>
      <c r="MUX376" s="1"/>
      <c r="MUY376" s="1"/>
      <c r="MUZ376" s="1"/>
      <c r="MVA376" s="1"/>
      <c r="MVB376" s="1"/>
      <c r="MVC376" s="1"/>
      <c r="MVD376" s="1"/>
      <c r="MVE376" s="1"/>
      <c r="MVF376" s="1"/>
      <c r="MVG376" s="1"/>
      <c r="MVH376" s="1"/>
      <c r="MVI376" s="1"/>
      <c r="MVJ376" s="1"/>
      <c r="MVK376" s="1"/>
      <c r="MVL376" s="1"/>
      <c r="MVM376" s="1"/>
      <c r="MVN376" s="1"/>
      <c r="MVO376" s="1"/>
      <c r="MVP376" s="1"/>
      <c r="MVQ376" s="1"/>
      <c r="MVR376" s="1"/>
      <c r="MVS376" s="1"/>
      <c r="MVT376" s="1"/>
      <c r="MVU376" s="1"/>
      <c r="MVV376" s="1"/>
      <c r="MVW376" s="1"/>
      <c r="MVX376" s="1"/>
      <c r="MVY376" s="1"/>
      <c r="MVZ376" s="1"/>
      <c r="MWA376" s="1"/>
      <c r="MWB376" s="1"/>
      <c r="MWC376" s="1"/>
      <c r="MWD376" s="1"/>
      <c r="MWE376" s="1"/>
      <c r="MWF376" s="1"/>
      <c r="MWG376" s="1"/>
      <c r="MWH376" s="1"/>
      <c r="MWI376" s="1"/>
      <c r="MWJ376" s="1"/>
      <c r="MWK376" s="1"/>
      <c r="MWL376" s="1"/>
      <c r="MWM376" s="1"/>
      <c r="MWN376" s="1"/>
      <c r="MWO376" s="1"/>
      <c r="MWP376" s="1"/>
      <c r="MWQ376" s="1"/>
      <c r="MWR376" s="1"/>
      <c r="MWS376" s="1"/>
      <c r="MWT376" s="1"/>
      <c r="MWU376" s="1"/>
      <c r="MWV376" s="1"/>
      <c r="MWW376" s="1"/>
      <c r="MWX376" s="1"/>
      <c r="MWY376" s="1"/>
      <c r="MWZ376" s="1"/>
      <c r="MXA376" s="1"/>
      <c r="MXB376" s="1"/>
      <c r="MXC376" s="1"/>
      <c r="MXD376" s="1"/>
      <c r="MXE376" s="1"/>
      <c r="MXF376" s="1"/>
      <c r="MXG376" s="1"/>
      <c r="MXH376" s="1"/>
      <c r="MXI376" s="1"/>
      <c r="MXJ376" s="1"/>
      <c r="MXK376" s="1"/>
      <c r="MXL376" s="1"/>
      <c r="MXM376" s="1"/>
      <c r="MXN376" s="1"/>
      <c r="MXO376" s="1"/>
      <c r="MXP376" s="1"/>
      <c r="MXQ376" s="1"/>
      <c r="MXR376" s="1"/>
      <c r="MXS376" s="1"/>
      <c r="MXT376" s="1"/>
      <c r="MXU376" s="1"/>
      <c r="MXV376" s="1"/>
      <c r="MXW376" s="1"/>
      <c r="MXX376" s="1"/>
      <c r="MXY376" s="1"/>
      <c r="MXZ376" s="1"/>
      <c r="MYA376" s="1"/>
      <c r="MYB376" s="1"/>
      <c r="MYC376" s="1"/>
      <c r="MYD376" s="1"/>
      <c r="MYE376" s="1"/>
      <c r="MYF376" s="1"/>
      <c r="MYG376" s="1"/>
      <c r="MYH376" s="1"/>
      <c r="MYI376" s="1"/>
      <c r="MYJ376" s="1"/>
      <c r="MYK376" s="1"/>
      <c r="MYL376" s="1"/>
      <c r="MYM376" s="1"/>
      <c r="MYN376" s="1"/>
      <c r="MYO376" s="1"/>
      <c r="MYP376" s="1"/>
      <c r="MYQ376" s="1"/>
      <c r="MYR376" s="1"/>
      <c r="MYS376" s="1"/>
      <c r="MYT376" s="1"/>
      <c r="MYU376" s="1"/>
      <c r="MYV376" s="1"/>
      <c r="MYW376" s="1"/>
      <c r="MYX376" s="1"/>
      <c r="MYY376" s="1"/>
      <c r="MYZ376" s="1"/>
      <c r="MZA376" s="1"/>
      <c r="MZB376" s="1"/>
      <c r="MZC376" s="1"/>
      <c r="MZD376" s="1"/>
      <c r="MZE376" s="1"/>
      <c r="MZF376" s="1"/>
      <c r="MZG376" s="1"/>
      <c r="MZH376" s="1"/>
      <c r="MZI376" s="1"/>
      <c r="MZJ376" s="1"/>
      <c r="MZK376" s="1"/>
      <c r="MZL376" s="1"/>
      <c r="MZM376" s="1"/>
      <c r="MZN376" s="1"/>
      <c r="MZO376" s="1"/>
      <c r="MZP376" s="1"/>
      <c r="MZQ376" s="1"/>
      <c r="MZR376" s="1"/>
      <c r="MZS376" s="1"/>
      <c r="MZT376" s="1"/>
      <c r="MZU376" s="1"/>
      <c r="MZV376" s="1"/>
      <c r="MZW376" s="1"/>
      <c r="MZX376" s="1"/>
      <c r="MZY376" s="1"/>
      <c r="MZZ376" s="1"/>
      <c r="NAA376" s="1"/>
      <c r="NAB376" s="1"/>
      <c r="NAC376" s="1"/>
      <c r="NAD376" s="1"/>
      <c r="NAE376" s="1"/>
      <c r="NAF376" s="1"/>
      <c r="NAG376" s="1"/>
      <c r="NAH376" s="1"/>
      <c r="NAI376" s="1"/>
      <c r="NAJ376" s="1"/>
      <c r="NAK376" s="1"/>
      <c r="NAL376" s="1"/>
      <c r="NAM376" s="1"/>
      <c r="NAN376" s="1"/>
      <c r="NAO376" s="1"/>
      <c r="NAP376" s="1"/>
      <c r="NAQ376" s="1"/>
      <c r="NAR376" s="1"/>
      <c r="NAS376" s="1"/>
      <c r="NAT376" s="1"/>
      <c r="NAU376" s="1"/>
      <c r="NAV376" s="1"/>
      <c r="NAW376" s="1"/>
      <c r="NAX376" s="1"/>
      <c r="NAY376" s="1"/>
      <c r="NAZ376" s="1"/>
      <c r="NBA376" s="1"/>
      <c r="NBB376" s="1"/>
      <c r="NBC376" s="1"/>
      <c r="NBD376" s="1"/>
      <c r="NBE376" s="1"/>
      <c r="NBF376" s="1"/>
      <c r="NBG376" s="1"/>
      <c r="NBH376" s="1"/>
      <c r="NBI376" s="1"/>
      <c r="NBJ376" s="1"/>
      <c r="NBK376" s="1"/>
      <c r="NBL376" s="1"/>
      <c r="NBM376" s="1"/>
      <c r="NBN376" s="1"/>
      <c r="NBO376" s="1"/>
      <c r="NBP376" s="1"/>
      <c r="NBQ376" s="1"/>
      <c r="NBR376" s="1"/>
      <c r="NBS376" s="1"/>
      <c r="NBT376" s="1"/>
      <c r="NBU376" s="1"/>
      <c r="NBV376" s="1"/>
      <c r="NBW376" s="1"/>
      <c r="NBX376" s="1"/>
      <c r="NBY376" s="1"/>
      <c r="NBZ376" s="1"/>
      <c r="NCA376" s="1"/>
      <c r="NCB376" s="1"/>
      <c r="NCC376" s="1"/>
      <c r="NCD376" s="1"/>
      <c r="NCE376" s="1"/>
      <c r="NCF376" s="1"/>
      <c r="NCG376" s="1"/>
      <c r="NCH376" s="1"/>
      <c r="NCI376" s="1"/>
      <c r="NCJ376" s="1"/>
      <c r="NCK376" s="1"/>
      <c r="NCL376" s="1"/>
      <c r="NCM376" s="1"/>
      <c r="NCN376" s="1"/>
      <c r="NCO376" s="1"/>
      <c r="NCP376" s="1"/>
      <c r="NCQ376" s="1"/>
      <c r="NCR376" s="1"/>
      <c r="NCS376" s="1"/>
      <c r="NCT376" s="1"/>
      <c r="NCU376" s="1"/>
      <c r="NCV376" s="1"/>
      <c r="NCW376" s="1"/>
      <c r="NCX376" s="1"/>
      <c r="NCY376" s="1"/>
      <c r="NCZ376" s="1"/>
      <c r="NDA376" s="1"/>
      <c r="NDB376" s="1"/>
      <c r="NDC376" s="1"/>
      <c r="NDD376" s="1"/>
      <c r="NDE376" s="1"/>
      <c r="NDF376" s="1"/>
      <c r="NDG376" s="1"/>
      <c r="NDH376" s="1"/>
      <c r="NDI376" s="1"/>
      <c r="NDJ376" s="1"/>
      <c r="NDK376" s="1"/>
      <c r="NDL376" s="1"/>
      <c r="NDM376" s="1"/>
      <c r="NDN376" s="1"/>
      <c r="NDO376" s="1"/>
      <c r="NDP376" s="1"/>
      <c r="NDQ376" s="1"/>
      <c r="NDR376" s="1"/>
      <c r="NDS376" s="1"/>
      <c r="NDT376" s="1"/>
      <c r="NDU376" s="1"/>
      <c r="NDV376" s="1"/>
      <c r="NDW376" s="1"/>
      <c r="NDX376" s="1"/>
      <c r="NDY376" s="1"/>
      <c r="NDZ376" s="1"/>
      <c r="NEA376" s="1"/>
      <c r="NEB376" s="1"/>
      <c r="NEC376" s="1"/>
      <c r="NED376" s="1"/>
      <c r="NEE376" s="1"/>
      <c r="NEF376" s="1"/>
      <c r="NEG376" s="1"/>
      <c r="NEH376" s="1"/>
      <c r="NEI376" s="1"/>
      <c r="NEJ376" s="1"/>
      <c r="NEK376" s="1"/>
      <c r="NEL376" s="1"/>
      <c r="NEM376" s="1"/>
      <c r="NEN376" s="1"/>
      <c r="NEO376" s="1"/>
      <c r="NEP376" s="1"/>
      <c r="NEQ376" s="1"/>
      <c r="NER376" s="1"/>
      <c r="NES376" s="1"/>
      <c r="NET376" s="1"/>
      <c r="NEU376" s="1"/>
      <c r="NEV376" s="1"/>
      <c r="NEW376" s="1"/>
      <c r="NEX376" s="1"/>
      <c r="NEY376" s="1"/>
      <c r="NEZ376" s="1"/>
      <c r="NFA376" s="1"/>
      <c r="NFB376" s="1"/>
      <c r="NFC376" s="1"/>
      <c r="NFD376" s="1"/>
      <c r="NFE376" s="1"/>
      <c r="NFF376" s="1"/>
      <c r="NFG376" s="1"/>
      <c r="NFH376" s="1"/>
      <c r="NFI376" s="1"/>
      <c r="NFJ376" s="1"/>
      <c r="NFK376" s="1"/>
      <c r="NFL376" s="1"/>
      <c r="NFM376" s="1"/>
      <c r="NFN376" s="1"/>
      <c r="NFO376" s="1"/>
      <c r="NFP376" s="1"/>
      <c r="NFQ376" s="1"/>
      <c r="NFR376" s="1"/>
      <c r="NFS376" s="1"/>
      <c r="NFT376" s="1"/>
      <c r="NFU376" s="1"/>
      <c r="NFV376" s="1"/>
      <c r="NFW376" s="1"/>
      <c r="NFX376" s="1"/>
      <c r="NFY376" s="1"/>
      <c r="NFZ376" s="1"/>
      <c r="NGA376" s="1"/>
      <c r="NGB376" s="1"/>
      <c r="NGC376" s="1"/>
      <c r="NGD376" s="1"/>
      <c r="NGE376" s="1"/>
      <c r="NGF376" s="1"/>
      <c r="NGG376" s="1"/>
      <c r="NGH376" s="1"/>
      <c r="NGI376" s="1"/>
      <c r="NGJ376" s="1"/>
      <c r="NGK376" s="1"/>
      <c r="NGL376" s="1"/>
      <c r="NGM376" s="1"/>
      <c r="NGN376" s="1"/>
      <c r="NGO376" s="1"/>
      <c r="NGP376" s="1"/>
      <c r="NGQ376" s="1"/>
      <c r="NGR376" s="1"/>
      <c r="NGS376" s="1"/>
      <c r="NGT376" s="1"/>
      <c r="NGU376" s="1"/>
      <c r="NGV376" s="1"/>
      <c r="NGW376" s="1"/>
      <c r="NGX376" s="1"/>
      <c r="NGY376" s="1"/>
      <c r="NGZ376" s="1"/>
      <c r="NHA376" s="1"/>
      <c r="NHB376" s="1"/>
      <c r="NHC376" s="1"/>
      <c r="NHD376" s="1"/>
      <c r="NHE376" s="1"/>
      <c r="NHF376" s="1"/>
      <c r="NHG376" s="1"/>
      <c r="NHH376" s="1"/>
      <c r="NHI376" s="1"/>
      <c r="NHJ376" s="1"/>
      <c r="NHK376" s="1"/>
      <c r="NHL376" s="1"/>
      <c r="NHM376" s="1"/>
      <c r="NHN376" s="1"/>
      <c r="NHO376" s="1"/>
      <c r="NHP376" s="1"/>
      <c r="NHQ376" s="1"/>
      <c r="NHR376" s="1"/>
      <c r="NHS376" s="1"/>
      <c r="NHT376" s="1"/>
      <c r="NHU376" s="1"/>
      <c r="NHV376" s="1"/>
      <c r="NHW376" s="1"/>
      <c r="NHX376" s="1"/>
      <c r="NHY376" s="1"/>
      <c r="NHZ376" s="1"/>
      <c r="NIA376" s="1"/>
      <c r="NIB376" s="1"/>
      <c r="NIC376" s="1"/>
      <c r="NID376" s="1"/>
      <c r="NIE376" s="1"/>
      <c r="NIF376" s="1"/>
      <c r="NIG376" s="1"/>
      <c r="NIH376" s="1"/>
      <c r="NII376" s="1"/>
      <c r="NIJ376" s="1"/>
      <c r="NIK376" s="1"/>
      <c r="NIL376" s="1"/>
      <c r="NIM376" s="1"/>
      <c r="NIN376" s="1"/>
      <c r="NIO376" s="1"/>
      <c r="NIP376" s="1"/>
      <c r="NIQ376" s="1"/>
      <c r="NIR376" s="1"/>
      <c r="NIS376" s="1"/>
      <c r="NIT376" s="1"/>
      <c r="NIU376" s="1"/>
      <c r="NIV376" s="1"/>
      <c r="NIW376" s="1"/>
      <c r="NIX376" s="1"/>
      <c r="NIY376" s="1"/>
      <c r="NIZ376" s="1"/>
      <c r="NJA376" s="1"/>
      <c r="NJB376" s="1"/>
      <c r="NJC376" s="1"/>
      <c r="NJD376" s="1"/>
      <c r="NJE376" s="1"/>
      <c r="NJF376" s="1"/>
      <c r="NJG376" s="1"/>
      <c r="NJH376" s="1"/>
      <c r="NJI376" s="1"/>
      <c r="NJJ376" s="1"/>
      <c r="NJK376" s="1"/>
      <c r="NJL376" s="1"/>
      <c r="NJM376" s="1"/>
      <c r="NJN376" s="1"/>
      <c r="NJO376" s="1"/>
      <c r="NJP376" s="1"/>
      <c r="NJQ376" s="1"/>
      <c r="NJR376" s="1"/>
      <c r="NJS376" s="1"/>
      <c r="NJT376" s="1"/>
      <c r="NJU376" s="1"/>
      <c r="NJV376" s="1"/>
      <c r="NJW376" s="1"/>
      <c r="NJX376" s="1"/>
      <c r="NJY376" s="1"/>
      <c r="NJZ376" s="1"/>
      <c r="NKA376" s="1"/>
      <c r="NKB376" s="1"/>
      <c r="NKC376" s="1"/>
      <c r="NKD376" s="1"/>
      <c r="NKE376" s="1"/>
      <c r="NKF376" s="1"/>
      <c r="NKG376" s="1"/>
      <c r="NKH376" s="1"/>
      <c r="NKI376" s="1"/>
      <c r="NKJ376" s="1"/>
      <c r="NKK376" s="1"/>
      <c r="NKL376" s="1"/>
      <c r="NKM376" s="1"/>
      <c r="NKN376" s="1"/>
      <c r="NKO376" s="1"/>
      <c r="NKP376" s="1"/>
      <c r="NKQ376" s="1"/>
      <c r="NKR376" s="1"/>
      <c r="NKS376" s="1"/>
      <c r="NKT376" s="1"/>
      <c r="NKU376" s="1"/>
      <c r="NKV376" s="1"/>
      <c r="NKW376" s="1"/>
      <c r="NKX376" s="1"/>
      <c r="NKY376" s="1"/>
      <c r="NKZ376" s="1"/>
      <c r="NLA376" s="1"/>
      <c r="NLB376" s="1"/>
      <c r="NLC376" s="1"/>
      <c r="NLD376" s="1"/>
      <c r="NLE376" s="1"/>
      <c r="NLF376" s="1"/>
      <c r="NLG376" s="1"/>
      <c r="NLH376" s="1"/>
      <c r="NLI376" s="1"/>
      <c r="NLJ376" s="1"/>
      <c r="NLK376" s="1"/>
      <c r="NLL376" s="1"/>
      <c r="NLM376" s="1"/>
      <c r="NLN376" s="1"/>
      <c r="NLO376" s="1"/>
      <c r="NLP376" s="1"/>
      <c r="NLQ376" s="1"/>
      <c r="NLR376" s="1"/>
      <c r="NLS376" s="1"/>
      <c r="NLT376" s="1"/>
      <c r="NLU376" s="1"/>
      <c r="NLV376" s="1"/>
      <c r="NLW376" s="1"/>
      <c r="NLX376" s="1"/>
      <c r="NLY376" s="1"/>
      <c r="NLZ376" s="1"/>
      <c r="NMA376" s="1"/>
      <c r="NMB376" s="1"/>
      <c r="NMC376" s="1"/>
      <c r="NMD376" s="1"/>
      <c r="NME376" s="1"/>
      <c r="NMF376" s="1"/>
      <c r="NMG376" s="1"/>
      <c r="NMH376" s="1"/>
      <c r="NMI376" s="1"/>
      <c r="NMJ376" s="1"/>
      <c r="NMK376" s="1"/>
      <c r="NML376" s="1"/>
      <c r="NMM376" s="1"/>
      <c r="NMN376" s="1"/>
      <c r="NMO376" s="1"/>
      <c r="NMP376" s="1"/>
      <c r="NMQ376" s="1"/>
      <c r="NMR376" s="1"/>
      <c r="NMS376" s="1"/>
      <c r="NMT376" s="1"/>
      <c r="NMU376" s="1"/>
      <c r="NMV376" s="1"/>
      <c r="NMW376" s="1"/>
      <c r="NMX376" s="1"/>
      <c r="NMY376" s="1"/>
      <c r="NMZ376" s="1"/>
      <c r="NNA376" s="1"/>
      <c r="NNB376" s="1"/>
      <c r="NNC376" s="1"/>
      <c r="NND376" s="1"/>
      <c r="NNE376" s="1"/>
      <c r="NNF376" s="1"/>
      <c r="NNG376" s="1"/>
      <c r="NNH376" s="1"/>
      <c r="NNI376" s="1"/>
      <c r="NNJ376" s="1"/>
      <c r="NNK376" s="1"/>
      <c r="NNL376" s="1"/>
      <c r="NNM376" s="1"/>
      <c r="NNN376" s="1"/>
      <c r="NNO376" s="1"/>
      <c r="NNP376" s="1"/>
      <c r="NNQ376" s="1"/>
      <c r="NNR376" s="1"/>
      <c r="NNS376" s="1"/>
      <c r="NNT376" s="1"/>
      <c r="NNU376" s="1"/>
      <c r="NNV376" s="1"/>
      <c r="NNW376" s="1"/>
      <c r="NNX376" s="1"/>
      <c r="NNY376" s="1"/>
      <c r="NNZ376" s="1"/>
      <c r="NOA376" s="1"/>
      <c r="NOB376" s="1"/>
      <c r="NOC376" s="1"/>
      <c r="NOD376" s="1"/>
      <c r="NOE376" s="1"/>
      <c r="NOF376" s="1"/>
      <c r="NOG376" s="1"/>
      <c r="NOH376" s="1"/>
      <c r="NOI376" s="1"/>
      <c r="NOJ376" s="1"/>
      <c r="NOK376" s="1"/>
      <c r="NOL376" s="1"/>
      <c r="NOM376" s="1"/>
      <c r="NON376" s="1"/>
      <c r="NOO376" s="1"/>
      <c r="NOP376" s="1"/>
      <c r="NOQ376" s="1"/>
      <c r="NOR376" s="1"/>
      <c r="NOS376" s="1"/>
      <c r="NOT376" s="1"/>
      <c r="NOU376" s="1"/>
      <c r="NOV376" s="1"/>
      <c r="NOW376" s="1"/>
      <c r="NOX376" s="1"/>
      <c r="NOY376" s="1"/>
      <c r="NOZ376" s="1"/>
      <c r="NPA376" s="1"/>
      <c r="NPB376" s="1"/>
      <c r="NPC376" s="1"/>
      <c r="NPD376" s="1"/>
      <c r="NPE376" s="1"/>
      <c r="NPF376" s="1"/>
      <c r="NPG376" s="1"/>
      <c r="NPH376" s="1"/>
      <c r="NPI376" s="1"/>
      <c r="NPJ376" s="1"/>
      <c r="NPK376" s="1"/>
      <c r="NPL376" s="1"/>
      <c r="NPM376" s="1"/>
      <c r="NPN376" s="1"/>
      <c r="NPO376" s="1"/>
      <c r="NPP376" s="1"/>
      <c r="NPQ376" s="1"/>
      <c r="NPR376" s="1"/>
      <c r="NPS376" s="1"/>
      <c r="NPT376" s="1"/>
      <c r="NPU376" s="1"/>
      <c r="NPV376" s="1"/>
      <c r="NPW376" s="1"/>
      <c r="NPX376" s="1"/>
      <c r="NPY376" s="1"/>
      <c r="NPZ376" s="1"/>
      <c r="NQA376" s="1"/>
      <c r="NQB376" s="1"/>
      <c r="NQC376" s="1"/>
      <c r="NQD376" s="1"/>
      <c r="NQE376" s="1"/>
      <c r="NQF376" s="1"/>
      <c r="NQG376" s="1"/>
      <c r="NQH376" s="1"/>
      <c r="NQI376" s="1"/>
      <c r="NQJ376" s="1"/>
      <c r="NQK376" s="1"/>
      <c r="NQL376" s="1"/>
      <c r="NQM376" s="1"/>
      <c r="NQN376" s="1"/>
      <c r="NQO376" s="1"/>
      <c r="NQP376" s="1"/>
      <c r="NQQ376" s="1"/>
      <c r="NQR376" s="1"/>
      <c r="NQS376" s="1"/>
      <c r="NQT376" s="1"/>
      <c r="NQU376" s="1"/>
      <c r="NQV376" s="1"/>
      <c r="NQW376" s="1"/>
      <c r="NQX376" s="1"/>
      <c r="NQY376" s="1"/>
      <c r="NQZ376" s="1"/>
      <c r="NRA376" s="1"/>
      <c r="NRB376" s="1"/>
      <c r="NRC376" s="1"/>
      <c r="NRD376" s="1"/>
      <c r="NRE376" s="1"/>
      <c r="NRF376" s="1"/>
      <c r="NRG376" s="1"/>
      <c r="NRH376" s="1"/>
      <c r="NRI376" s="1"/>
      <c r="NRJ376" s="1"/>
      <c r="NRK376" s="1"/>
      <c r="NRL376" s="1"/>
      <c r="NRM376" s="1"/>
      <c r="NRN376" s="1"/>
      <c r="NRO376" s="1"/>
      <c r="NRP376" s="1"/>
      <c r="NRQ376" s="1"/>
      <c r="NRR376" s="1"/>
      <c r="NRS376" s="1"/>
      <c r="NRT376" s="1"/>
      <c r="NRU376" s="1"/>
      <c r="NRV376" s="1"/>
      <c r="NRW376" s="1"/>
      <c r="NRX376" s="1"/>
      <c r="NRY376" s="1"/>
      <c r="NRZ376" s="1"/>
      <c r="NSA376" s="1"/>
      <c r="NSB376" s="1"/>
      <c r="NSC376" s="1"/>
      <c r="NSD376" s="1"/>
      <c r="NSE376" s="1"/>
      <c r="NSF376" s="1"/>
      <c r="NSG376" s="1"/>
      <c r="NSH376" s="1"/>
      <c r="NSI376" s="1"/>
      <c r="NSJ376" s="1"/>
      <c r="NSK376" s="1"/>
      <c r="NSL376" s="1"/>
      <c r="NSM376" s="1"/>
      <c r="NSN376" s="1"/>
      <c r="NSO376" s="1"/>
      <c r="NSP376" s="1"/>
      <c r="NSQ376" s="1"/>
      <c r="NSR376" s="1"/>
      <c r="NSS376" s="1"/>
      <c r="NST376" s="1"/>
      <c r="NSU376" s="1"/>
      <c r="NSV376" s="1"/>
      <c r="NSW376" s="1"/>
      <c r="NSX376" s="1"/>
      <c r="NSY376" s="1"/>
      <c r="NSZ376" s="1"/>
      <c r="NTA376" s="1"/>
      <c r="NTB376" s="1"/>
      <c r="NTC376" s="1"/>
      <c r="NTD376" s="1"/>
      <c r="NTE376" s="1"/>
      <c r="NTF376" s="1"/>
      <c r="NTG376" s="1"/>
      <c r="NTH376" s="1"/>
      <c r="NTI376" s="1"/>
      <c r="NTJ376" s="1"/>
      <c r="NTK376" s="1"/>
      <c r="NTL376" s="1"/>
      <c r="NTM376" s="1"/>
      <c r="NTN376" s="1"/>
      <c r="NTO376" s="1"/>
      <c r="NTP376" s="1"/>
      <c r="NTQ376" s="1"/>
      <c r="NTR376" s="1"/>
      <c r="NTS376" s="1"/>
      <c r="NTT376" s="1"/>
      <c r="NTU376" s="1"/>
      <c r="NTV376" s="1"/>
      <c r="NTW376" s="1"/>
      <c r="NTX376" s="1"/>
      <c r="NTY376" s="1"/>
      <c r="NTZ376" s="1"/>
      <c r="NUA376" s="1"/>
      <c r="NUB376" s="1"/>
      <c r="NUC376" s="1"/>
      <c r="NUD376" s="1"/>
      <c r="NUE376" s="1"/>
      <c r="NUF376" s="1"/>
      <c r="NUG376" s="1"/>
      <c r="NUH376" s="1"/>
      <c r="NUI376" s="1"/>
      <c r="NUJ376" s="1"/>
      <c r="NUK376" s="1"/>
      <c r="NUL376" s="1"/>
      <c r="NUM376" s="1"/>
      <c r="NUN376" s="1"/>
      <c r="NUO376" s="1"/>
      <c r="NUP376" s="1"/>
      <c r="NUQ376" s="1"/>
      <c r="NUR376" s="1"/>
      <c r="NUS376" s="1"/>
      <c r="NUT376" s="1"/>
      <c r="NUU376" s="1"/>
      <c r="NUV376" s="1"/>
      <c r="NUW376" s="1"/>
      <c r="NUX376" s="1"/>
      <c r="NUY376" s="1"/>
      <c r="NUZ376" s="1"/>
      <c r="NVA376" s="1"/>
      <c r="NVB376" s="1"/>
      <c r="NVC376" s="1"/>
      <c r="NVD376" s="1"/>
      <c r="NVE376" s="1"/>
      <c r="NVF376" s="1"/>
      <c r="NVG376" s="1"/>
      <c r="NVH376" s="1"/>
      <c r="NVI376" s="1"/>
      <c r="NVJ376" s="1"/>
      <c r="NVK376" s="1"/>
      <c r="NVL376" s="1"/>
      <c r="NVM376" s="1"/>
      <c r="NVN376" s="1"/>
      <c r="NVO376" s="1"/>
      <c r="NVP376" s="1"/>
      <c r="NVQ376" s="1"/>
      <c r="NVR376" s="1"/>
      <c r="NVS376" s="1"/>
      <c r="NVT376" s="1"/>
      <c r="NVU376" s="1"/>
      <c r="NVV376" s="1"/>
      <c r="NVW376" s="1"/>
      <c r="NVX376" s="1"/>
      <c r="NVY376" s="1"/>
      <c r="NVZ376" s="1"/>
      <c r="NWA376" s="1"/>
      <c r="NWB376" s="1"/>
      <c r="NWC376" s="1"/>
      <c r="NWD376" s="1"/>
      <c r="NWE376" s="1"/>
      <c r="NWF376" s="1"/>
      <c r="NWG376" s="1"/>
      <c r="NWH376" s="1"/>
      <c r="NWI376" s="1"/>
      <c r="NWJ376" s="1"/>
      <c r="NWK376" s="1"/>
      <c r="NWL376" s="1"/>
      <c r="NWM376" s="1"/>
      <c r="NWN376" s="1"/>
      <c r="NWO376" s="1"/>
      <c r="NWP376" s="1"/>
      <c r="NWQ376" s="1"/>
      <c r="NWR376" s="1"/>
      <c r="NWS376" s="1"/>
      <c r="NWT376" s="1"/>
      <c r="NWU376" s="1"/>
      <c r="NWV376" s="1"/>
      <c r="NWW376" s="1"/>
      <c r="NWX376" s="1"/>
      <c r="NWY376" s="1"/>
      <c r="NWZ376" s="1"/>
      <c r="NXA376" s="1"/>
      <c r="NXB376" s="1"/>
      <c r="NXC376" s="1"/>
      <c r="NXD376" s="1"/>
      <c r="NXE376" s="1"/>
      <c r="NXF376" s="1"/>
      <c r="NXG376" s="1"/>
      <c r="NXH376" s="1"/>
      <c r="NXI376" s="1"/>
      <c r="NXJ376" s="1"/>
      <c r="NXK376" s="1"/>
      <c r="NXL376" s="1"/>
      <c r="NXM376" s="1"/>
      <c r="NXN376" s="1"/>
      <c r="NXO376" s="1"/>
      <c r="NXP376" s="1"/>
      <c r="NXQ376" s="1"/>
      <c r="NXR376" s="1"/>
      <c r="NXS376" s="1"/>
      <c r="NXT376" s="1"/>
      <c r="NXU376" s="1"/>
      <c r="NXV376" s="1"/>
      <c r="NXW376" s="1"/>
      <c r="NXX376" s="1"/>
      <c r="NXY376" s="1"/>
      <c r="NXZ376" s="1"/>
      <c r="NYA376" s="1"/>
      <c r="NYB376" s="1"/>
      <c r="NYC376" s="1"/>
      <c r="NYD376" s="1"/>
      <c r="NYE376" s="1"/>
      <c r="NYF376" s="1"/>
      <c r="NYG376" s="1"/>
      <c r="NYH376" s="1"/>
      <c r="NYI376" s="1"/>
      <c r="NYJ376" s="1"/>
      <c r="NYK376" s="1"/>
      <c r="NYL376" s="1"/>
      <c r="NYM376" s="1"/>
      <c r="NYN376" s="1"/>
      <c r="NYO376" s="1"/>
      <c r="NYP376" s="1"/>
      <c r="NYQ376" s="1"/>
      <c r="NYR376" s="1"/>
      <c r="NYS376" s="1"/>
      <c r="NYT376" s="1"/>
      <c r="NYU376" s="1"/>
      <c r="NYV376" s="1"/>
      <c r="NYW376" s="1"/>
      <c r="NYX376" s="1"/>
      <c r="NYY376" s="1"/>
      <c r="NYZ376" s="1"/>
      <c r="NZA376" s="1"/>
      <c r="NZB376" s="1"/>
      <c r="NZC376" s="1"/>
      <c r="NZD376" s="1"/>
      <c r="NZE376" s="1"/>
      <c r="NZF376" s="1"/>
      <c r="NZG376" s="1"/>
      <c r="NZH376" s="1"/>
      <c r="NZI376" s="1"/>
      <c r="NZJ376" s="1"/>
      <c r="NZK376" s="1"/>
      <c r="NZL376" s="1"/>
      <c r="NZM376" s="1"/>
      <c r="NZN376" s="1"/>
      <c r="NZO376" s="1"/>
      <c r="NZP376" s="1"/>
      <c r="NZQ376" s="1"/>
      <c r="NZR376" s="1"/>
      <c r="NZS376" s="1"/>
      <c r="NZT376" s="1"/>
      <c r="NZU376" s="1"/>
      <c r="NZV376" s="1"/>
      <c r="NZW376" s="1"/>
      <c r="NZX376" s="1"/>
      <c r="NZY376" s="1"/>
      <c r="NZZ376" s="1"/>
      <c r="OAA376" s="1"/>
      <c r="OAB376" s="1"/>
      <c r="OAC376" s="1"/>
      <c r="OAD376" s="1"/>
      <c r="OAE376" s="1"/>
      <c r="OAF376" s="1"/>
      <c r="OAG376" s="1"/>
      <c r="OAH376" s="1"/>
      <c r="OAI376" s="1"/>
      <c r="OAJ376" s="1"/>
      <c r="OAK376" s="1"/>
      <c r="OAL376" s="1"/>
      <c r="OAM376" s="1"/>
      <c r="OAN376" s="1"/>
      <c r="OAO376" s="1"/>
      <c r="OAP376" s="1"/>
      <c r="OAQ376" s="1"/>
      <c r="OAR376" s="1"/>
      <c r="OAS376" s="1"/>
      <c r="OAT376" s="1"/>
      <c r="OAU376" s="1"/>
      <c r="OAV376" s="1"/>
      <c r="OAW376" s="1"/>
      <c r="OAX376" s="1"/>
      <c r="OAY376" s="1"/>
      <c r="OAZ376" s="1"/>
      <c r="OBA376" s="1"/>
      <c r="OBB376" s="1"/>
      <c r="OBC376" s="1"/>
      <c r="OBD376" s="1"/>
      <c r="OBE376" s="1"/>
      <c r="OBF376" s="1"/>
      <c r="OBG376" s="1"/>
      <c r="OBH376" s="1"/>
      <c r="OBI376" s="1"/>
      <c r="OBJ376" s="1"/>
      <c r="OBK376" s="1"/>
      <c r="OBL376" s="1"/>
      <c r="OBM376" s="1"/>
      <c r="OBN376" s="1"/>
      <c r="OBO376" s="1"/>
      <c r="OBP376" s="1"/>
      <c r="OBQ376" s="1"/>
      <c r="OBR376" s="1"/>
      <c r="OBS376" s="1"/>
      <c r="OBT376" s="1"/>
      <c r="OBU376" s="1"/>
      <c r="OBV376" s="1"/>
      <c r="OBW376" s="1"/>
      <c r="OBX376" s="1"/>
      <c r="OBY376" s="1"/>
      <c r="OBZ376" s="1"/>
      <c r="OCA376" s="1"/>
      <c r="OCB376" s="1"/>
      <c r="OCC376" s="1"/>
      <c r="OCD376" s="1"/>
      <c r="OCE376" s="1"/>
      <c r="OCF376" s="1"/>
      <c r="OCG376" s="1"/>
      <c r="OCH376" s="1"/>
      <c r="OCI376" s="1"/>
      <c r="OCJ376" s="1"/>
      <c r="OCK376" s="1"/>
      <c r="OCL376" s="1"/>
      <c r="OCM376" s="1"/>
      <c r="OCN376" s="1"/>
      <c r="OCO376" s="1"/>
      <c r="OCP376" s="1"/>
      <c r="OCQ376" s="1"/>
      <c r="OCR376" s="1"/>
      <c r="OCS376" s="1"/>
      <c r="OCT376" s="1"/>
      <c r="OCU376" s="1"/>
      <c r="OCV376" s="1"/>
      <c r="OCW376" s="1"/>
      <c r="OCX376" s="1"/>
      <c r="OCY376" s="1"/>
      <c r="OCZ376" s="1"/>
      <c r="ODA376" s="1"/>
      <c r="ODB376" s="1"/>
      <c r="ODC376" s="1"/>
      <c r="ODD376" s="1"/>
      <c r="ODE376" s="1"/>
      <c r="ODF376" s="1"/>
      <c r="ODG376" s="1"/>
      <c r="ODH376" s="1"/>
      <c r="ODI376" s="1"/>
      <c r="ODJ376" s="1"/>
      <c r="ODK376" s="1"/>
      <c r="ODL376" s="1"/>
      <c r="ODM376" s="1"/>
      <c r="ODN376" s="1"/>
      <c r="ODO376" s="1"/>
      <c r="ODP376" s="1"/>
      <c r="ODQ376" s="1"/>
      <c r="ODR376" s="1"/>
      <c r="ODS376" s="1"/>
      <c r="ODT376" s="1"/>
      <c r="ODU376" s="1"/>
      <c r="ODV376" s="1"/>
      <c r="ODW376" s="1"/>
      <c r="ODX376" s="1"/>
      <c r="ODY376" s="1"/>
      <c r="ODZ376" s="1"/>
      <c r="OEA376" s="1"/>
      <c r="OEB376" s="1"/>
      <c r="OEC376" s="1"/>
      <c r="OED376" s="1"/>
      <c r="OEE376" s="1"/>
      <c r="OEF376" s="1"/>
      <c r="OEG376" s="1"/>
      <c r="OEH376" s="1"/>
      <c r="OEI376" s="1"/>
      <c r="OEJ376" s="1"/>
      <c r="OEK376" s="1"/>
      <c r="OEL376" s="1"/>
      <c r="OEM376" s="1"/>
      <c r="OEN376" s="1"/>
      <c r="OEO376" s="1"/>
      <c r="OEP376" s="1"/>
      <c r="OEQ376" s="1"/>
      <c r="OER376" s="1"/>
      <c r="OES376" s="1"/>
      <c r="OET376" s="1"/>
      <c r="OEU376" s="1"/>
      <c r="OEV376" s="1"/>
      <c r="OEW376" s="1"/>
      <c r="OEX376" s="1"/>
      <c r="OEY376" s="1"/>
      <c r="OEZ376" s="1"/>
      <c r="OFA376" s="1"/>
      <c r="OFB376" s="1"/>
      <c r="OFC376" s="1"/>
      <c r="OFD376" s="1"/>
      <c r="OFE376" s="1"/>
      <c r="OFF376" s="1"/>
      <c r="OFG376" s="1"/>
      <c r="OFH376" s="1"/>
      <c r="OFI376" s="1"/>
      <c r="OFJ376" s="1"/>
      <c r="OFK376" s="1"/>
      <c r="OFL376" s="1"/>
      <c r="OFM376" s="1"/>
      <c r="OFN376" s="1"/>
      <c r="OFO376" s="1"/>
      <c r="OFP376" s="1"/>
      <c r="OFQ376" s="1"/>
      <c r="OFR376" s="1"/>
      <c r="OFS376" s="1"/>
      <c r="OFT376" s="1"/>
      <c r="OFU376" s="1"/>
      <c r="OFV376" s="1"/>
      <c r="OFW376" s="1"/>
      <c r="OFX376" s="1"/>
      <c r="OFY376" s="1"/>
      <c r="OFZ376" s="1"/>
      <c r="OGA376" s="1"/>
      <c r="OGB376" s="1"/>
      <c r="OGC376" s="1"/>
      <c r="OGD376" s="1"/>
      <c r="OGE376" s="1"/>
      <c r="OGF376" s="1"/>
      <c r="OGG376" s="1"/>
      <c r="OGH376" s="1"/>
      <c r="OGI376" s="1"/>
      <c r="OGJ376" s="1"/>
      <c r="OGK376" s="1"/>
      <c r="OGL376" s="1"/>
      <c r="OGM376" s="1"/>
      <c r="OGN376" s="1"/>
      <c r="OGO376" s="1"/>
      <c r="OGP376" s="1"/>
      <c r="OGQ376" s="1"/>
      <c r="OGR376" s="1"/>
      <c r="OGS376" s="1"/>
      <c r="OGT376" s="1"/>
      <c r="OGU376" s="1"/>
      <c r="OGV376" s="1"/>
      <c r="OGW376" s="1"/>
      <c r="OGX376" s="1"/>
      <c r="OGY376" s="1"/>
      <c r="OGZ376" s="1"/>
      <c r="OHA376" s="1"/>
      <c r="OHB376" s="1"/>
      <c r="OHC376" s="1"/>
      <c r="OHD376" s="1"/>
      <c r="OHE376" s="1"/>
      <c r="OHF376" s="1"/>
      <c r="OHG376" s="1"/>
      <c r="OHH376" s="1"/>
      <c r="OHI376" s="1"/>
      <c r="OHJ376" s="1"/>
      <c r="OHK376" s="1"/>
      <c r="OHL376" s="1"/>
      <c r="OHM376" s="1"/>
      <c r="OHN376" s="1"/>
      <c r="OHO376" s="1"/>
      <c r="OHP376" s="1"/>
      <c r="OHQ376" s="1"/>
      <c r="OHR376" s="1"/>
      <c r="OHS376" s="1"/>
      <c r="OHT376" s="1"/>
      <c r="OHU376" s="1"/>
      <c r="OHV376" s="1"/>
      <c r="OHW376" s="1"/>
      <c r="OHX376" s="1"/>
      <c r="OHY376" s="1"/>
      <c r="OHZ376" s="1"/>
      <c r="OIA376" s="1"/>
      <c r="OIB376" s="1"/>
      <c r="OIC376" s="1"/>
      <c r="OID376" s="1"/>
      <c r="OIE376" s="1"/>
      <c r="OIF376" s="1"/>
      <c r="OIG376" s="1"/>
      <c r="OIH376" s="1"/>
      <c r="OII376" s="1"/>
      <c r="OIJ376" s="1"/>
      <c r="OIK376" s="1"/>
      <c r="OIL376" s="1"/>
      <c r="OIM376" s="1"/>
      <c r="OIN376" s="1"/>
      <c r="OIO376" s="1"/>
      <c r="OIP376" s="1"/>
      <c r="OIQ376" s="1"/>
      <c r="OIR376" s="1"/>
      <c r="OIS376" s="1"/>
      <c r="OIT376" s="1"/>
      <c r="OIU376" s="1"/>
      <c r="OIV376" s="1"/>
      <c r="OIW376" s="1"/>
      <c r="OIX376" s="1"/>
      <c r="OIY376" s="1"/>
      <c r="OIZ376" s="1"/>
      <c r="OJA376" s="1"/>
      <c r="OJB376" s="1"/>
      <c r="OJC376" s="1"/>
      <c r="OJD376" s="1"/>
      <c r="OJE376" s="1"/>
      <c r="OJF376" s="1"/>
      <c r="OJG376" s="1"/>
      <c r="OJH376" s="1"/>
      <c r="OJI376" s="1"/>
      <c r="OJJ376" s="1"/>
      <c r="OJK376" s="1"/>
      <c r="OJL376" s="1"/>
      <c r="OJM376" s="1"/>
      <c r="OJN376" s="1"/>
      <c r="OJO376" s="1"/>
      <c r="OJP376" s="1"/>
      <c r="OJQ376" s="1"/>
      <c r="OJR376" s="1"/>
      <c r="OJS376" s="1"/>
      <c r="OJT376" s="1"/>
      <c r="OJU376" s="1"/>
      <c r="OJV376" s="1"/>
      <c r="OJW376" s="1"/>
      <c r="OJX376" s="1"/>
      <c r="OJY376" s="1"/>
      <c r="OJZ376" s="1"/>
      <c r="OKA376" s="1"/>
      <c r="OKB376" s="1"/>
      <c r="OKC376" s="1"/>
      <c r="OKD376" s="1"/>
      <c r="OKE376" s="1"/>
      <c r="OKF376" s="1"/>
      <c r="OKG376" s="1"/>
      <c r="OKH376" s="1"/>
      <c r="OKI376" s="1"/>
      <c r="OKJ376" s="1"/>
      <c r="OKK376" s="1"/>
      <c r="OKL376" s="1"/>
      <c r="OKM376" s="1"/>
      <c r="OKN376" s="1"/>
      <c r="OKO376" s="1"/>
      <c r="OKP376" s="1"/>
      <c r="OKQ376" s="1"/>
      <c r="OKR376" s="1"/>
      <c r="OKS376" s="1"/>
      <c r="OKT376" s="1"/>
      <c r="OKU376" s="1"/>
      <c r="OKV376" s="1"/>
      <c r="OKW376" s="1"/>
      <c r="OKX376" s="1"/>
      <c r="OKY376" s="1"/>
      <c r="OKZ376" s="1"/>
      <c r="OLA376" s="1"/>
      <c r="OLB376" s="1"/>
      <c r="OLC376" s="1"/>
      <c r="OLD376" s="1"/>
      <c r="OLE376" s="1"/>
      <c r="OLF376" s="1"/>
      <c r="OLG376" s="1"/>
      <c r="OLH376" s="1"/>
      <c r="OLI376" s="1"/>
      <c r="OLJ376" s="1"/>
      <c r="OLK376" s="1"/>
      <c r="OLL376" s="1"/>
      <c r="OLM376" s="1"/>
      <c r="OLN376" s="1"/>
      <c r="OLO376" s="1"/>
      <c r="OLP376" s="1"/>
      <c r="OLQ376" s="1"/>
      <c r="OLR376" s="1"/>
      <c r="OLS376" s="1"/>
      <c r="OLT376" s="1"/>
      <c r="OLU376" s="1"/>
      <c r="OLV376" s="1"/>
      <c r="OLW376" s="1"/>
      <c r="OLX376" s="1"/>
      <c r="OLY376" s="1"/>
      <c r="OLZ376" s="1"/>
      <c r="OMA376" s="1"/>
      <c r="OMB376" s="1"/>
      <c r="OMC376" s="1"/>
      <c r="OMD376" s="1"/>
      <c r="OME376" s="1"/>
      <c r="OMF376" s="1"/>
      <c r="OMG376" s="1"/>
      <c r="OMH376" s="1"/>
      <c r="OMI376" s="1"/>
      <c r="OMJ376" s="1"/>
      <c r="OMK376" s="1"/>
      <c r="OML376" s="1"/>
      <c r="OMM376" s="1"/>
      <c r="OMN376" s="1"/>
      <c r="OMO376" s="1"/>
      <c r="OMP376" s="1"/>
      <c r="OMQ376" s="1"/>
      <c r="OMR376" s="1"/>
      <c r="OMS376" s="1"/>
      <c r="OMT376" s="1"/>
      <c r="OMU376" s="1"/>
      <c r="OMV376" s="1"/>
      <c r="OMW376" s="1"/>
      <c r="OMX376" s="1"/>
      <c r="OMY376" s="1"/>
      <c r="OMZ376" s="1"/>
      <c r="ONA376" s="1"/>
      <c r="ONB376" s="1"/>
      <c r="ONC376" s="1"/>
      <c r="OND376" s="1"/>
      <c r="ONE376" s="1"/>
      <c r="ONF376" s="1"/>
      <c r="ONG376" s="1"/>
      <c r="ONH376" s="1"/>
      <c r="ONI376" s="1"/>
      <c r="ONJ376" s="1"/>
      <c r="ONK376" s="1"/>
      <c r="ONL376" s="1"/>
      <c r="ONM376" s="1"/>
      <c r="ONN376" s="1"/>
      <c r="ONO376" s="1"/>
      <c r="ONP376" s="1"/>
      <c r="ONQ376" s="1"/>
      <c r="ONR376" s="1"/>
      <c r="ONS376" s="1"/>
      <c r="ONT376" s="1"/>
      <c r="ONU376" s="1"/>
      <c r="ONV376" s="1"/>
      <c r="ONW376" s="1"/>
      <c r="ONX376" s="1"/>
      <c r="ONY376" s="1"/>
      <c r="ONZ376" s="1"/>
      <c r="OOA376" s="1"/>
      <c r="OOB376" s="1"/>
      <c r="OOC376" s="1"/>
      <c r="OOD376" s="1"/>
      <c r="OOE376" s="1"/>
      <c r="OOF376" s="1"/>
      <c r="OOG376" s="1"/>
      <c r="OOH376" s="1"/>
      <c r="OOI376" s="1"/>
      <c r="OOJ376" s="1"/>
      <c r="OOK376" s="1"/>
      <c r="OOL376" s="1"/>
      <c r="OOM376" s="1"/>
      <c r="OON376" s="1"/>
      <c r="OOO376" s="1"/>
      <c r="OOP376" s="1"/>
      <c r="OOQ376" s="1"/>
      <c r="OOR376" s="1"/>
      <c r="OOS376" s="1"/>
      <c r="OOT376" s="1"/>
      <c r="OOU376" s="1"/>
      <c r="OOV376" s="1"/>
      <c r="OOW376" s="1"/>
      <c r="OOX376" s="1"/>
      <c r="OOY376" s="1"/>
      <c r="OOZ376" s="1"/>
      <c r="OPA376" s="1"/>
      <c r="OPB376" s="1"/>
      <c r="OPC376" s="1"/>
      <c r="OPD376" s="1"/>
      <c r="OPE376" s="1"/>
      <c r="OPF376" s="1"/>
      <c r="OPG376" s="1"/>
      <c r="OPH376" s="1"/>
      <c r="OPI376" s="1"/>
      <c r="OPJ376" s="1"/>
      <c r="OPK376" s="1"/>
      <c r="OPL376" s="1"/>
      <c r="OPM376" s="1"/>
      <c r="OPN376" s="1"/>
      <c r="OPO376" s="1"/>
      <c r="OPP376" s="1"/>
      <c r="OPQ376" s="1"/>
      <c r="OPR376" s="1"/>
      <c r="OPS376" s="1"/>
      <c r="OPT376" s="1"/>
      <c r="OPU376" s="1"/>
      <c r="OPV376" s="1"/>
      <c r="OPW376" s="1"/>
      <c r="OPX376" s="1"/>
      <c r="OPY376" s="1"/>
      <c r="OPZ376" s="1"/>
      <c r="OQA376" s="1"/>
      <c r="OQB376" s="1"/>
      <c r="OQC376" s="1"/>
      <c r="OQD376" s="1"/>
      <c r="OQE376" s="1"/>
      <c r="OQF376" s="1"/>
      <c r="OQG376" s="1"/>
      <c r="OQH376" s="1"/>
      <c r="OQI376" s="1"/>
      <c r="OQJ376" s="1"/>
      <c r="OQK376" s="1"/>
      <c r="OQL376" s="1"/>
      <c r="OQM376" s="1"/>
      <c r="OQN376" s="1"/>
      <c r="OQO376" s="1"/>
      <c r="OQP376" s="1"/>
      <c r="OQQ376" s="1"/>
      <c r="OQR376" s="1"/>
      <c r="OQS376" s="1"/>
      <c r="OQT376" s="1"/>
      <c r="OQU376" s="1"/>
      <c r="OQV376" s="1"/>
      <c r="OQW376" s="1"/>
      <c r="OQX376" s="1"/>
      <c r="OQY376" s="1"/>
      <c r="OQZ376" s="1"/>
      <c r="ORA376" s="1"/>
      <c r="ORB376" s="1"/>
      <c r="ORC376" s="1"/>
      <c r="ORD376" s="1"/>
      <c r="ORE376" s="1"/>
      <c r="ORF376" s="1"/>
      <c r="ORG376" s="1"/>
      <c r="ORH376" s="1"/>
      <c r="ORI376" s="1"/>
      <c r="ORJ376" s="1"/>
      <c r="ORK376" s="1"/>
      <c r="ORL376" s="1"/>
      <c r="ORM376" s="1"/>
      <c r="ORN376" s="1"/>
      <c r="ORO376" s="1"/>
      <c r="ORP376" s="1"/>
      <c r="ORQ376" s="1"/>
      <c r="ORR376" s="1"/>
      <c r="ORS376" s="1"/>
      <c r="ORT376" s="1"/>
      <c r="ORU376" s="1"/>
      <c r="ORV376" s="1"/>
      <c r="ORW376" s="1"/>
      <c r="ORX376" s="1"/>
      <c r="ORY376" s="1"/>
      <c r="ORZ376" s="1"/>
      <c r="OSA376" s="1"/>
      <c r="OSB376" s="1"/>
      <c r="OSC376" s="1"/>
      <c r="OSD376" s="1"/>
      <c r="OSE376" s="1"/>
      <c r="OSF376" s="1"/>
      <c r="OSG376" s="1"/>
      <c r="OSH376" s="1"/>
      <c r="OSI376" s="1"/>
      <c r="OSJ376" s="1"/>
      <c r="OSK376" s="1"/>
      <c r="OSL376" s="1"/>
      <c r="OSM376" s="1"/>
      <c r="OSN376" s="1"/>
      <c r="OSO376" s="1"/>
      <c r="OSP376" s="1"/>
      <c r="OSQ376" s="1"/>
      <c r="OSR376" s="1"/>
      <c r="OSS376" s="1"/>
      <c r="OST376" s="1"/>
      <c r="OSU376" s="1"/>
      <c r="OSV376" s="1"/>
      <c r="OSW376" s="1"/>
      <c r="OSX376" s="1"/>
      <c r="OSY376" s="1"/>
      <c r="OSZ376" s="1"/>
      <c r="OTA376" s="1"/>
      <c r="OTB376" s="1"/>
      <c r="OTC376" s="1"/>
      <c r="OTD376" s="1"/>
      <c r="OTE376" s="1"/>
      <c r="OTF376" s="1"/>
      <c r="OTG376" s="1"/>
      <c r="OTH376" s="1"/>
      <c r="OTI376" s="1"/>
      <c r="OTJ376" s="1"/>
      <c r="OTK376" s="1"/>
      <c r="OTL376" s="1"/>
      <c r="OTM376" s="1"/>
      <c r="OTN376" s="1"/>
      <c r="OTO376" s="1"/>
      <c r="OTP376" s="1"/>
      <c r="OTQ376" s="1"/>
      <c r="OTR376" s="1"/>
      <c r="OTS376" s="1"/>
      <c r="OTT376" s="1"/>
      <c r="OTU376" s="1"/>
      <c r="OTV376" s="1"/>
      <c r="OTW376" s="1"/>
      <c r="OTX376" s="1"/>
      <c r="OTY376" s="1"/>
      <c r="OTZ376" s="1"/>
      <c r="OUA376" s="1"/>
      <c r="OUB376" s="1"/>
      <c r="OUC376" s="1"/>
      <c r="OUD376" s="1"/>
      <c r="OUE376" s="1"/>
      <c r="OUF376" s="1"/>
      <c r="OUG376" s="1"/>
      <c r="OUH376" s="1"/>
      <c r="OUI376" s="1"/>
      <c r="OUJ376" s="1"/>
      <c r="OUK376" s="1"/>
      <c r="OUL376" s="1"/>
      <c r="OUM376" s="1"/>
      <c r="OUN376" s="1"/>
      <c r="OUO376" s="1"/>
      <c r="OUP376" s="1"/>
      <c r="OUQ376" s="1"/>
      <c r="OUR376" s="1"/>
      <c r="OUS376" s="1"/>
      <c r="OUT376" s="1"/>
      <c r="OUU376" s="1"/>
      <c r="OUV376" s="1"/>
      <c r="OUW376" s="1"/>
      <c r="OUX376" s="1"/>
      <c r="OUY376" s="1"/>
      <c r="OUZ376" s="1"/>
      <c r="OVA376" s="1"/>
      <c r="OVB376" s="1"/>
      <c r="OVC376" s="1"/>
      <c r="OVD376" s="1"/>
      <c r="OVE376" s="1"/>
      <c r="OVF376" s="1"/>
      <c r="OVG376" s="1"/>
      <c r="OVH376" s="1"/>
      <c r="OVI376" s="1"/>
      <c r="OVJ376" s="1"/>
      <c r="OVK376" s="1"/>
      <c r="OVL376" s="1"/>
      <c r="OVM376" s="1"/>
      <c r="OVN376" s="1"/>
      <c r="OVO376" s="1"/>
      <c r="OVP376" s="1"/>
      <c r="OVQ376" s="1"/>
      <c r="OVR376" s="1"/>
      <c r="OVS376" s="1"/>
      <c r="OVT376" s="1"/>
      <c r="OVU376" s="1"/>
      <c r="OVV376" s="1"/>
      <c r="OVW376" s="1"/>
      <c r="OVX376" s="1"/>
      <c r="OVY376" s="1"/>
      <c r="OVZ376" s="1"/>
      <c r="OWA376" s="1"/>
      <c r="OWB376" s="1"/>
      <c r="OWC376" s="1"/>
      <c r="OWD376" s="1"/>
      <c r="OWE376" s="1"/>
      <c r="OWF376" s="1"/>
      <c r="OWG376" s="1"/>
      <c r="OWH376" s="1"/>
      <c r="OWI376" s="1"/>
      <c r="OWJ376" s="1"/>
      <c r="OWK376" s="1"/>
      <c r="OWL376" s="1"/>
      <c r="OWM376" s="1"/>
      <c r="OWN376" s="1"/>
      <c r="OWO376" s="1"/>
      <c r="OWP376" s="1"/>
      <c r="OWQ376" s="1"/>
      <c r="OWR376" s="1"/>
      <c r="OWS376" s="1"/>
      <c r="OWT376" s="1"/>
      <c r="OWU376" s="1"/>
      <c r="OWV376" s="1"/>
      <c r="OWW376" s="1"/>
      <c r="OWX376" s="1"/>
      <c r="OWY376" s="1"/>
      <c r="OWZ376" s="1"/>
      <c r="OXA376" s="1"/>
      <c r="OXB376" s="1"/>
      <c r="OXC376" s="1"/>
      <c r="OXD376" s="1"/>
      <c r="OXE376" s="1"/>
      <c r="OXF376" s="1"/>
      <c r="OXG376" s="1"/>
      <c r="OXH376" s="1"/>
      <c r="OXI376" s="1"/>
      <c r="OXJ376" s="1"/>
      <c r="OXK376" s="1"/>
      <c r="OXL376" s="1"/>
      <c r="OXM376" s="1"/>
      <c r="OXN376" s="1"/>
      <c r="OXO376" s="1"/>
      <c r="OXP376" s="1"/>
      <c r="OXQ376" s="1"/>
      <c r="OXR376" s="1"/>
      <c r="OXS376" s="1"/>
      <c r="OXT376" s="1"/>
      <c r="OXU376" s="1"/>
      <c r="OXV376" s="1"/>
      <c r="OXW376" s="1"/>
      <c r="OXX376" s="1"/>
      <c r="OXY376" s="1"/>
      <c r="OXZ376" s="1"/>
      <c r="OYA376" s="1"/>
      <c r="OYB376" s="1"/>
      <c r="OYC376" s="1"/>
      <c r="OYD376" s="1"/>
      <c r="OYE376" s="1"/>
      <c r="OYF376" s="1"/>
      <c r="OYG376" s="1"/>
      <c r="OYH376" s="1"/>
      <c r="OYI376" s="1"/>
      <c r="OYJ376" s="1"/>
      <c r="OYK376" s="1"/>
      <c r="OYL376" s="1"/>
      <c r="OYM376" s="1"/>
      <c r="OYN376" s="1"/>
      <c r="OYO376" s="1"/>
      <c r="OYP376" s="1"/>
      <c r="OYQ376" s="1"/>
      <c r="OYR376" s="1"/>
      <c r="OYS376" s="1"/>
      <c r="OYT376" s="1"/>
      <c r="OYU376" s="1"/>
      <c r="OYV376" s="1"/>
      <c r="OYW376" s="1"/>
      <c r="OYX376" s="1"/>
      <c r="OYY376" s="1"/>
      <c r="OYZ376" s="1"/>
      <c r="OZA376" s="1"/>
      <c r="OZB376" s="1"/>
      <c r="OZC376" s="1"/>
      <c r="OZD376" s="1"/>
      <c r="OZE376" s="1"/>
      <c r="OZF376" s="1"/>
      <c r="OZG376" s="1"/>
      <c r="OZH376" s="1"/>
      <c r="OZI376" s="1"/>
      <c r="OZJ376" s="1"/>
      <c r="OZK376" s="1"/>
      <c r="OZL376" s="1"/>
      <c r="OZM376" s="1"/>
      <c r="OZN376" s="1"/>
      <c r="OZO376" s="1"/>
      <c r="OZP376" s="1"/>
      <c r="OZQ376" s="1"/>
      <c r="OZR376" s="1"/>
      <c r="OZS376" s="1"/>
      <c r="OZT376" s="1"/>
      <c r="OZU376" s="1"/>
      <c r="OZV376" s="1"/>
      <c r="OZW376" s="1"/>
      <c r="OZX376" s="1"/>
      <c r="OZY376" s="1"/>
      <c r="OZZ376" s="1"/>
      <c r="PAA376" s="1"/>
      <c r="PAB376" s="1"/>
      <c r="PAC376" s="1"/>
      <c r="PAD376" s="1"/>
      <c r="PAE376" s="1"/>
      <c r="PAF376" s="1"/>
      <c r="PAG376" s="1"/>
      <c r="PAH376" s="1"/>
      <c r="PAI376" s="1"/>
      <c r="PAJ376" s="1"/>
      <c r="PAK376" s="1"/>
      <c r="PAL376" s="1"/>
      <c r="PAM376" s="1"/>
      <c r="PAN376" s="1"/>
      <c r="PAO376" s="1"/>
      <c r="PAP376" s="1"/>
      <c r="PAQ376" s="1"/>
      <c r="PAR376" s="1"/>
      <c r="PAS376" s="1"/>
      <c r="PAT376" s="1"/>
      <c r="PAU376" s="1"/>
      <c r="PAV376" s="1"/>
      <c r="PAW376" s="1"/>
      <c r="PAX376" s="1"/>
      <c r="PAY376" s="1"/>
      <c r="PAZ376" s="1"/>
      <c r="PBA376" s="1"/>
      <c r="PBB376" s="1"/>
      <c r="PBC376" s="1"/>
      <c r="PBD376" s="1"/>
      <c r="PBE376" s="1"/>
      <c r="PBF376" s="1"/>
      <c r="PBG376" s="1"/>
      <c r="PBH376" s="1"/>
      <c r="PBI376" s="1"/>
      <c r="PBJ376" s="1"/>
      <c r="PBK376" s="1"/>
      <c r="PBL376" s="1"/>
      <c r="PBM376" s="1"/>
      <c r="PBN376" s="1"/>
      <c r="PBO376" s="1"/>
      <c r="PBP376" s="1"/>
      <c r="PBQ376" s="1"/>
      <c r="PBR376" s="1"/>
      <c r="PBS376" s="1"/>
      <c r="PBT376" s="1"/>
      <c r="PBU376" s="1"/>
      <c r="PBV376" s="1"/>
      <c r="PBW376" s="1"/>
      <c r="PBX376" s="1"/>
      <c r="PBY376" s="1"/>
      <c r="PBZ376" s="1"/>
      <c r="PCA376" s="1"/>
      <c r="PCB376" s="1"/>
      <c r="PCC376" s="1"/>
      <c r="PCD376" s="1"/>
      <c r="PCE376" s="1"/>
      <c r="PCF376" s="1"/>
      <c r="PCG376" s="1"/>
      <c r="PCH376" s="1"/>
      <c r="PCI376" s="1"/>
      <c r="PCJ376" s="1"/>
      <c r="PCK376" s="1"/>
      <c r="PCL376" s="1"/>
      <c r="PCM376" s="1"/>
      <c r="PCN376" s="1"/>
      <c r="PCO376" s="1"/>
      <c r="PCP376" s="1"/>
      <c r="PCQ376" s="1"/>
      <c r="PCR376" s="1"/>
      <c r="PCS376" s="1"/>
      <c r="PCT376" s="1"/>
      <c r="PCU376" s="1"/>
      <c r="PCV376" s="1"/>
      <c r="PCW376" s="1"/>
      <c r="PCX376" s="1"/>
      <c r="PCY376" s="1"/>
      <c r="PCZ376" s="1"/>
      <c r="PDA376" s="1"/>
      <c r="PDB376" s="1"/>
      <c r="PDC376" s="1"/>
      <c r="PDD376" s="1"/>
      <c r="PDE376" s="1"/>
      <c r="PDF376" s="1"/>
      <c r="PDG376" s="1"/>
      <c r="PDH376" s="1"/>
      <c r="PDI376" s="1"/>
      <c r="PDJ376" s="1"/>
      <c r="PDK376" s="1"/>
      <c r="PDL376" s="1"/>
      <c r="PDM376" s="1"/>
      <c r="PDN376" s="1"/>
      <c r="PDO376" s="1"/>
      <c r="PDP376" s="1"/>
      <c r="PDQ376" s="1"/>
      <c r="PDR376" s="1"/>
      <c r="PDS376" s="1"/>
      <c r="PDT376" s="1"/>
      <c r="PDU376" s="1"/>
      <c r="PDV376" s="1"/>
      <c r="PDW376" s="1"/>
      <c r="PDX376" s="1"/>
      <c r="PDY376" s="1"/>
      <c r="PDZ376" s="1"/>
      <c r="PEA376" s="1"/>
      <c r="PEB376" s="1"/>
      <c r="PEC376" s="1"/>
      <c r="PED376" s="1"/>
      <c r="PEE376" s="1"/>
      <c r="PEF376" s="1"/>
      <c r="PEG376" s="1"/>
      <c r="PEH376" s="1"/>
      <c r="PEI376" s="1"/>
      <c r="PEJ376" s="1"/>
      <c r="PEK376" s="1"/>
      <c r="PEL376" s="1"/>
      <c r="PEM376" s="1"/>
      <c r="PEN376" s="1"/>
      <c r="PEO376" s="1"/>
      <c r="PEP376" s="1"/>
      <c r="PEQ376" s="1"/>
      <c r="PER376" s="1"/>
      <c r="PES376" s="1"/>
      <c r="PET376" s="1"/>
      <c r="PEU376" s="1"/>
      <c r="PEV376" s="1"/>
      <c r="PEW376" s="1"/>
      <c r="PEX376" s="1"/>
      <c r="PEY376" s="1"/>
      <c r="PEZ376" s="1"/>
      <c r="PFA376" s="1"/>
      <c r="PFB376" s="1"/>
      <c r="PFC376" s="1"/>
      <c r="PFD376" s="1"/>
      <c r="PFE376" s="1"/>
      <c r="PFF376" s="1"/>
      <c r="PFG376" s="1"/>
      <c r="PFH376" s="1"/>
      <c r="PFI376" s="1"/>
      <c r="PFJ376" s="1"/>
      <c r="PFK376" s="1"/>
      <c r="PFL376" s="1"/>
      <c r="PFM376" s="1"/>
      <c r="PFN376" s="1"/>
      <c r="PFO376" s="1"/>
      <c r="PFP376" s="1"/>
      <c r="PFQ376" s="1"/>
      <c r="PFR376" s="1"/>
      <c r="PFS376" s="1"/>
      <c r="PFT376" s="1"/>
      <c r="PFU376" s="1"/>
      <c r="PFV376" s="1"/>
      <c r="PFW376" s="1"/>
      <c r="PFX376" s="1"/>
      <c r="PFY376" s="1"/>
      <c r="PFZ376" s="1"/>
      <c r="PGA376" s="1"/>
      <c r="PGB376" s="1"/>
      <c r="PGC376" s="1"/>
      <c r="PGD376" s="1"/>
      <c r="PGE376" s="1"/>
      <c r="PGF376" s="1"/>
      <c r="PGG376" s="1"/>
      <c r="PGH376" s="1"/>
      <c r="PGI376" s="1"/>
      <c r="PGJ376" s="1"/>
      <c r="PGK376" s="1"/>
      <c r="PGL376" s="1"/>
      <c r="PGM376" s="1"/>
      <c r="PGN376" s="1"/>
      <c r="PGO376" s="1"/>
      <c r="PGP376" s="1"/>
      <c r="PGQ376" s="1"/>
      <c r="PGR376" s="1"/>
      <c r="PGS376" s="1"/>
      <c r="PGT376" s="1"/>
      <c r="PGU376" s="1"/>
      <c r="PGV376" s="1"/>
      <c r="PGW376" s="1"/>
      <c r="PGX376" s="1"/>
      <c r="PGY376" s="1"/>
      <c r="PGZ376" s="1"/>
      <c r="PHA376" s="1"/>
      <c r="PHB376" s="1"/>
      <c r="PHC376" s="1"/>
      <c r="PHD376" s="1"/>
      <c r="PHE376" s="1"/>
      <c r="PHF376" s="1"/>
      <c r="PHG376" s="1"/>
      <c r="PHH376" s="1"/>
      <c r="PHI376" s="1"/>
      <c r="PHJ376" s="1"/>
      <c r="PHK376" s="1"/>
      <c r="PHL376" s="1"/>
      <c r="PHM376" s="1"/>
      <c r="PHN376" s="1"/>
      <c r="PHO376" s="1"/>
      <c r="PHP376" s="1"/>
      <c r="PHQ376" s="1"/>
      <c r="PHR376" s="1"/>
      <c r="PHS376" s="1"/>
      <c r="PHT376" s="1"/>
      <c r="PHU376" s="1"/>
      <c r="PHV376" s="1"/>
      <c r="PHW376" s="1"/>
      <c r="PHX376" s="1"/>
      <c r="PHY376" s="1"/>
      <c r="PHZ376" s="1"/>
      <c r="PIA376" s="1"/>
      <c r="PIB376" s="1"/>
      <c r="PIC376" s="1"/>
      <c r="PID376" s="1"/>
      <c r="PIE376" s="1"/>
      <c r="PIF376" s="1"/>
      <c r="PIG376" s="1"/>
      <c r="PIH376" s="1"/>
      <c r="PII376" s="1"/>
      <c r="PIJ376" s="1"/>
      <c r="PIK376" s="1"/>
      <c r="PIL376" s="1"/>
      <c r="PIM376" s="1"/>
      <c r="PIN376" s="1"/>
      <c r="PIO376" s="1"/>
      <c r="PIP376" s="1"/>
      <c r="PIQ376" s="1"/>
      <c r="PIR376" s="1"/>
      <c r="PIS376" s="1"/>
      <c r="PIT376" s="1"/>
      <c r="PIU376" s="1"/>
      <c r="PIV376" s="1"/>
      <c r="PIW376" s="1"/>
      <c r="PIX376" s="1"/>
      <c r="PIY376" s="1"/>
      <c r="PIZ376" s="1"/>
      <c r="PJA376" s="1"/>
      <c r="PJB376" s="1"/>
      <c r="PJC376" s="1"/>
      <c r="PJD376" s="1"/>
      <c r="PJE376" s="1"/>
      <c r="PJF376" s="1"/>
      <c r="PJG376" s="1"/>
      <c r="PJH376" s="1"/>
      <c r="PJI376" s="1"/>
      <c r="PJJ376" s="1"/>
      <c r="PJK376" s="1"/>
      <c r="PJL376" s="1"/>
      <c r="PJM376" s="1"/>
      <c r="PJN376" s="1"/>
      <c r="PJO376" s="1"/>
      <c r="PJP376" s="1"/>
      <c r="PJQ376" s="1"/>
      <c r="PJR376" s="1"/>
      <c r="PJS376" s="1"/>
      <c r="PJT376" s="1"/>
      <c r="PJU376" s="1"/>
      <c r="PJV376" s="1"/>
      <c r="PJW376" s="1"/>
      <c r="PJX376" s="1"/>
      <c r="PJY376" s="1"/>
      <c r="PJZ376" s="1"/>
      <c r="PKA376" s="1"/>
      <c r="PKB376" s="1"/>
      <c r="PKC376" s="1"/>
      <c r="PKD376" s="1"/>
      <c r="PKE376" s="1"/>
      <c r="PKF376" s="1"/>
      <c r="PKG376" s="1"/>
      <c r="PKH376" s="1"/>
      <c r="PKI376" s="1"/>
      <c r="PKJ376" s="1"/>
      <c r="PKK376" s="1"/>
      <c r="PKL376" s="1"/>
      <c r="PKM376" s="1"/>
      <c r="PKN376" s="1"/>
      <c r="PKO376" s="1"/>
      <c r="PKP376" s="1"/>
      <c r="PKQ376" s="1"/>
      <c r="PKR376" s="1"/>
      <c r="PKS376" s="1"/>
      <c r="PKT376" s="1"/>
      <c r="PKU376" s="1"/>
      <c r="PKV376" s="1"/>
      <c r="PKW376" s="1"/>
      <c r="PKX376" s="1"/>
      <c r="PKY376" s="1"/>
      <c r="PKZ376" s="1"/>
      <c r="PLA376" s="1"/>
      <c r="PLB376" s="1"/>
      <c r="PLC376" s="1"/>
      <c r="PLD376" s="1"/>
      <c r="PLE376" s="1"/>
      <c r="PLF376" s="1"/>
      <c r="PLG376" s="1"/>
      <c r="PLH376" s="1"/>
      <c r="PLI376" s="1"/>
      <c r="PLJ376" s="1"/>
      <c r="PLK376" s="1"/>
      <c r="PLL376" s="1"/>
      <c r="PLM376" s="1"/>
      <c r="PLN376" s="1"/>
      <c r="PLO376" s="1"/>
      <c r="PLP376" s="1"/>
      <c r="PLQ376" s="1"/>
      <c r="PLR376" s="1"/>
      <c r="PLS376" s="1"/>
      <c r="PLT376" s="1"/>
      <c r="PLU376" s="1"/>
      <c r="PLV376" s="1"/>
      <c r="PLW376" s="1"/>
      <c r="PLX376" s="1"/>
      <c r="PLY376" s="1"/>
      <c r="PLZ376" s="1"/>
      <c r="PMA376" s="1"/>
      <c r="PMB376" s="1"/>
      <c r="PMC376" s="1"/>
      <c r="PMD376" s="1"/>
      <c r="PME376" s="1"/>
      <c r="PMF376" s="1"/>
      <c r="PMG376" s="1"/>
      <c r="PMH376" s="1"/>
      <c r="PMI376" s="1"/>
      <c r="PMJ376" s="1"/>
      <c r="PMK376" s="1"/>
      <c r="PML376" s="1"/>
      <c r="PMM376" s="1"/>
      <c r="PMN376" s="1"/>
      <c r="PMO376" s="1"/>
      <c r="PMP376" s="1"/>
      <c r="PMQ376" s="1"/>
      <c r="PMR376" s="1"/>
      <c r="PMS376" s="1"/>
      <c r="PMT376" s="1"/>
      <c r="PMU376" s="1"/>
      <c r="PMV376" s="1"/>
      <c r="PMW376" s="1"/>
      <c r="PMX376" s="1"/>
      <c r="PMY376" s="1"/>
      <c r="PMZ376" s="1"/>
      <c r="PNA376" s="1"/>
      <c r="PNB376" s="1"/>
      <c r="PNC376" s="1"/>
      <c r="PND376" s="1"/>
      <c r="PNE376" s="1"/>
      <c r="PNF376" s="1"/>
      <c r="PNG376" s="1"/>
      <c r="PNH376" s="1"/>
      <c r="PNI376" s="1"/>
      <c r="PNJ376" s="1"/>
      <c r="PNK376" s="1"/>
      <c r="PNL376" s="1"/>
      <c r="PNM376" s="1"/>
      <c r="PNN376" s="1"/>
      <c r="PNO376" s="1"/>
      <c r="PNP376" s="1"/>
      <c r="PNQ376" s="1"/>
      <c r="PNR376" s="1"/>
      <c r="PNS376" s="1"/>
      <c r="PNT376" s="1"/>
      <c r="PNU376" s="1"/>
      <c r="PNV376" s="1"/>
      <c r="PNW376" s="1"/>
      <c r="PNX376" s="1"/>
      <c r="PNY376" s="1"/>
      <c r="PNZ376" s="1"/>
      <c r="POA376" s="1"/>
      <c r="POB376" s="1"/>
      <c r="POC376" s="1"/>
      <c r="POD376" s="1"/>
      <c r="POE376" s="1"/>
      <c r="POF376" s="1"/>
      <c r="POG376" s="1"/>
      <c r="POH376" s="1"/>
      <c r="POI376" s="1"/>
      <c r="POJ376" s="1"/>
      <c r="POK376" s="1"/>
      <c r="POL376" s="1"/>
      <c r="POM376" s="1"/>
      <c r="PON376" s="1"/>
      <c r="POO376" s="1"/>
      <c r="POP376" s="1"/>
      <c r="POQ376" s="1"/>
      <c r="POR376" s="1"/>
      <c r="POS376" s="1"/>
      <c r="POT376" s="1"/>
      <c r="POU376" s="1"/>
      <c r="POV376" s="1"/>
      <c r="POW376" s="1"/>
      <c r="POX376" s="1"/>
      <c r="POY376" s="1"/>
      <c r="POZ376" s="1"/>
      <c r="PPA376" s="1"/>
      <c r="PPB376" s="1"/>
      <c r="PPC376" s="1"/>
      <c r="PPD376" s="1"/>
      <c r="PPE376" s="1"/>
      <c r="PPF376" s="1"/>
      <c r="PPG376" s="1"/>
      <c r="PPH376" s="1"/>
      <c r="PPI376" s="1"/>
      <c r="PPJ376" s="1"/>
      <c r="PPK376" s="1"/>
      <c r="PPL376" s="1"/>
      <c r="PPM376" s="1"/>
      <c r="PPN376" s="1"/>
      <c r="PPO376" s="1"/>
      <c r="PPP376" s="1"/>
      <c r="PPQ376" s="1"/>
      <c r="PPR376" s="1"/>
      <c r="PPS376" s="1"/>
      <c r="PPT376" s="1"/>
      <c r="PPU376" s="1"/>
      <c r="PPV376" s="1"/>
      <c r="PPW376" s="1"/>
      <c r="PPX376" s="1"/>
      <c r="PPY376" s="1"/>
      <c r="PPZ376" s="1"/>
      <c r="PQA376" s="1"/>
      <c r="PQB376" s="1"/>
      <c r="PQC376" s="1"/>
      <c r="PQD376" s="1"/>
      <c r="PQE376" s="1"/>
      <c r="PQF376" s="1"/>
      <c r="PQG376" s="1"/>
      <c r="PQH376" s="1"/>
      <c r="PQI376" s="1"/>
      <c r="PQJ376" s="1"/>
      <c r="PQK376" s="1"/>
      <c r="PQL376" s="1"/>
      <c r="PQM376" s="1"/>
      <c r="PQN376" s="1"/>
      <c r="PQO376" s="1"/>
      <c r="PQP376" s="1"/>
      <c r="PQQ376" s="1"/>
      <c r="PQR376" s="1"/>
      <c r="PQS376" s="1"/>
      <c r="PQT376" s="1"/>
      <c r="PQU376" s="1"/>
      <c r="PQV376" s="1"/>
      <c r="PQW376" s="1"/>
      <c r="PQX376" s="1"/>
      <c r="PQY376" s="1"/>
      <c r="PQZ376" s="1"/>
      <c r="PRA376" s="1"/>
      <c r="PRB376" s="1"/>
      <c r="PRC376" s="1"/>
      <c r="PRD376" s="1"/>
      <c r="PRE376" s="1"/>
      <c r="PRF376" s="1"/>
      <c r="PRG376" s="1"/>
      <c r="PRH376" s="1"/>
      <c r="PRI376" s="1"/>
      <c r="PRJ376" s="1"/>
      <c r="PRK376" s="1"/>
      <c r="PRL376" s="1"/>
      <c r="PRM376" s="1"/>
      <c r="PRN376" s="1"/>
      <c r="PRO376" s="1"/>
      <c r="PRP376" s="1"/>
      <c r="PRQ376" s="1"/>
      <c r="PRR376" s="1"/>
      <c r="PRS376" s="1"/>
      <c r="PRT376" s="1"/>
      <c r="PRU376" s="1"/>
      <c r="PRV376" s="1"/>
      <c r="PRW376" s="1"/>
      <c r="PRX376" s="1"/>
      <c r="PRY376" s="1"/>
      <c r="PRZ376" s="1"/>
      <c r="PSA376" s="1"/>
      <c r="PSB376" s="1"/>
      <c r="PSC376" s="1"/>
      <c r="PSD376" s="1"/>
      <c r="PSE376" s="1"/>
      <c r="PSF376" s="1"/>
      <c r="PSG376" s="1"/>
      <c r="PSH376" s="1"/>
      <c r="PSI376" s="1"/>
      <c r="PSJ376" s="1"/>
      <c r="PSK376" s="1"/>
      <c r="PSL376" s="1"/>
      <c r="PSM376" s="1"/>
      <c r="PSN376" s="1"/>
      <c r="PSO376" s="1"/>
      <c r="PSP376" s="1"/>
      <c r="PSQ376" s="1"/>
      <c r="PSR376" s="1"/>
      <c r="PSS376" s="1"/>
      <c r="PST376" s="1"/>
      <c r="PSU376" s="1"/>
      <c r="PSV376" s="1"/>
      <c r="PSW376" s="1"/>
      <c r="PSX376" s="1"/>
      <c r="PSY376" s="1"/>
      <c r="PSZ376" s="1"/>
      <c r="PTA376" s="1"/>
      <c r="PTB376" s="1"/>
      <c r="PTC376" s="1"/>
      <c r="PTD376" s="1"/>
      <c r="PTE376" s="1"/>
      <c r="PTF376" s="1"/>
      <c r="PTG376" s="1"/>
      <c r="PTH376" s="1"/>
      <c r="PTI376" s="1"/>
      <c r="PTJ376" s="1"/>
      <c r="PTK376" s="1"/>
      <c r="PTL376" s="1"/>
      <c r="PTM376" s="1"/>
      <c r="PTN376" s="1"/>
      <c r="PTO376" s="1"/>
      <c r="PTP376" s="1"/>
      <c r="PTQ376" s="1"/>
      <c r="PTR376" s="1"/>
      <c r="PTS376" s="1"/>
      <c r="PTT376" s="1"/>
      <c r="PTU376" s="1"/>
      <c r="PTV376" s="1"/>
      <c r="PTW376" s="1"/>
      <c r="PTX376" s="1"/>
      <c r="PTY376" s="1"/>
      <c r="PTZ376" s="1"/>
      <c r="PUA376" s="1"/>
      <c r="PUB376" s="1"/>
      <c r="PUC376" s="1"/>
      <c r="PUD376" s="1"/>
      <c r="PUE376" s="1"/>
      <c r="PUF376" s="1"/>
      <c r="PUG376" s="1"/>
      <c r="PUH376" s="1"/>
      <c r="PUI376" s="1"/>
      <c r="PUJ376" s="1"/>
      <c r="PUK376" s="1"/>
      <c r="PUL376" s="1"/>
      <c r="PUM376" s="1"/>
      <c r="PUN376" s="1"/>
      <c r="PUO376" s="1"/>
      <c r="PUP376" s="1"/>
      <c r="PUQ376" s="1"/>
      <c r="PUR376" s="1"/>
      <c r="PUS376" s="1"/>
      <c r="PUT376" s="1"/>
      <c r="PUU376" s="1"/>
      <c r="PUV376" s="1"/>
      <c r="PUW376" s="1"/>
      <c r="PUX376" s="1"/>
      <c r="PUY376" s="1"/>
      <c r="PUZ376" s="1"/>
      <c r="PVA376" s="1"/>
      <c r="PVB376" s="1"/>
      <c r="PVC376" s="1"/>
      <c r="PVD376" s="1"/>
      <c r="PVE376" s="1"/>
      <c r="PVF376" s="1"/>
      <c r="PVG376" s="1"/>
      <c r="PVH376" s="1"/>
      <c r="PVI376" s="1"/>
      <c r="PVJ376" s="1"/>
      <c r="PVK376" s="1"/>
      <c r="PVL376" s="1"/>
      <c r="PVM376" s="1"/>
      <c r="PVN376" s="1"/>
      <c r="PVO376" s="1"/>
      <c r="PVP376" s="1"/>
      <c r="PVQ376" s="1"/>
      <c r="PVR376" s="1"/>
      <c r="PVS376" s="1"/>
      <c r="PVT376" s="1"/>
      <c r="PVU376" s="1"/>
      <c r="PVV376" s="1"/>
      <c r="PVW376" s="1"/>
      <c r="PVX376" s="1"/>
      <c r="PVY376" s="1"/>
      <c r="PVZ376" s="1"/>
      <c r="PWA376" s="1"/>
      <c r="PWB376" s="1"/>
      <c r="PWC376" s="1"/>
      <c r="PWD376" s="1"/>
      <c r="PWE376" s="1"/>
      <c r="PWF376" s="1"/>
      <c r="PWG376" s="1"/>
      <c r="PWH376" s="1"/>
      <c r="PWI376" s="1"/>
      <c r="PWJ376" s="1"/>
      <c r="PWK376" s="1"/>
      <c r="PWL376" s="1"/>
      <c r="PWM376" s="1"/>
      <c r="PWN376" s="1"/>
      <c r="PWO376" s="1"/>
      <c r="PWP376" s="1"/>
      <c r="PWQ376" s="1"/>
      <c r="PWR376" s="1"/>
      <c r="PWS376" s="1"/>
      <c r="PWT376" s="1"/>
      <c r="PWU376" s="1"/>
      <c r="PWV376" s="1"/>
      <c r="PWW376" s="1"/>
      <c r="PWX376" s="1"/>
      <c r="PWY376" s="1"/>
      <c r="PWZ376" s="1"/>
      <c r="PXA376" s="1"/>
      <c r="PXB376" s="1"/>
      <c r="PXC376" s="1"/>
      <c r="PXD376" s="1"/>
      <c r="PXE376" s="1"/>
      <c r="PXF376" s="1"/>
      <c r="PXG376" s="1"/>
      <c r="PXH376" s="1"/>
      <c r="PXI376" s="1"/>
      <c r="PXJ376" s="1"/>
      <c r="PXK376" s="1"/>
      <c r="PXL376" s="1"/>
      <c r="PXM376" s="1"/>
      <c r="PXN376" s="1"/>
      <c r="PXO376" s="1"/>
      <c r="PXP376" s="1"/>
      <c r="PXQ376" s="1"/>
      <c r="PXR376" s="1"/>
      <c r="PXS376" s="1"/>
      <c r="PXT376" s="1"/>
      <c r="PXU376" s="1"/>
      <c r="PXV376" s="1"/>
      <c r="PXW376" s="1"/>
      <c r="PXX376" s="1"/>
      <c r="PXY376" s="1"/>
      <c r="PXZ376" s="1"/>
      <c r="PYA376" s="1"/>
      <c r="PYB376" s="1"/>
      <c r="PYC376" s="1"/>
      <c r="PYD376" s="1"/>
      <c r="PYE376" s="1"/>
      <c r="PYF376" s="1"/>
      <c r="PYG376" s="1"/>
      <c r="PYH376" s="1"/>
      <c r="PYI376" s="1"/>
      <c r="PYJ376" s="1"/>
      <c r="PYK376" s="1"/>
      <c r="PYL376" s="1"/>
      <c r="PYM376" s="1"/>
      <c r="PYN376" s="1"/>
      <c r="PYO376" s="1"/>
      <c r="PYP376" s="1"/>
      <c r="PYQ376" s="1"/>
      <c r="PYR376" s="1"/>
      <c r="PYS376" s="1"/>
      <c r="PYT376" s="1"/>
      <c r="PYU376" s="1"/>
      <c r="PYV376" s="1"/>
      <c r="PYW376" s="1"/>
      <c r="PYX376" s="1"/>
      <c r="PYY376" s="1"/>
      <c r="PYZ376" s="1"/>
      <c r="PZA376" s="1"/>
      <c r="PZB376" s="1"/>
      <c r="PZC376" s="1"/>
      <c r="PZD376" s="1"/>
      <c r="PZE376" s="1"/>
      <c r="PZF376" s="1"/>
      <c r="PZG376" s="1"/>
      <c r="PZH376" s="1"/>
      <c r="PZI376" s="1"/>
      <c r="PZJ376" s="1"/>
      <c r="PZK376" s="1"/>
      <c r="PZL376" s="1"/>
      <c r="PZM376" s="1"/>
      <c r="PZN376" s="1"/>
      <c r="PZO376" s="1"/>
      <c r="PZP376" s="1"/>
      <c r="PZQ376" s="1"/>
      <c r="PZR376" s="1"/>
      <c r="PZS376" s="1"/>
      <c r="PZT376" s="1"/>
      <c r="PZU376" s="1"/>
      <c r="PZV376" s="1"/>
      <c r="PZW376" s="1"/>
      <c r="PZX376" s="1"/>
      <c r="PZY376" s="1"/>
      <c r="PZZ376" s="1"/>
      <c r="QAA376" s="1"/>
      <c r="QAB376" s="1"/>
      <c r="QAC376" s="1"/>
      <c r="QAD376" s="1"/>
      <c r="QAE376" s="1"/>
      <c r="QAF376" s="1"/>
      <c r="QAG376" s="1"/>
      <c r="QAH376" s="1"/>
      <c r="QAI376" s="1"/>
      <c r="QAJ376" s="1"/>
      <c r="QAK376" s="1"/>
      <c r="QAL376" s="1"/>
      <c r="QAM376" s="1"/>
      <c r="QAN376" s="1"/>
      <c r="QAO376" s="1"/>
      <c r="QAP376" s="1"/>
      <c r="QAQ376" s="1"/>
      <c r="QAR376" s="1"/>
      <c r="QAS376" s="1"/>
      <c r="QAT376" s="1"/>
      <c r="QAU376" s="1"/>
      <c r="QAV376" s="1"/>
      <c r="QAW376" s="1"/>
      <c r="QAX376" s="1"/>
      <c r="QAY376" s="1"/>
      <c r="QAZ376" s="1"/>
      <c r="QBA376" s="1"/>
      <c r="QBB376" s="1"/>
      <c r="QBC376" s="1"/>
      <c r="QBD376" s="1"/>
      <c r="QBE376" s="1"/>
      <c r="QBF376" s="1"/>
      <c r="QBG376" s="1"/>
      <c r="QBH376" s="1"/>
      <c r="QBI376" s="1"/>
      <c r="QBJ376" s="1"/>
      <c r="QBK376" s="1"/>
      <c r="QBL376" s="1"/>
      <c r="QBM376" s="1"/>
      <c r="QBN376" s="1"/>
      <c r="QBO376" s="1"/>
      <c r="QBP376" s="1"/>
      <c r="QBQ376" s="1"/>
      <c r="QBR376" s="1"/>
      <c r="QBS376" s="1"/>
      <c r="QBT376" s="1"/>
      <c r="QBU376" s="1"/>
      <c r="QBV376" s="1"/>
      <c r="QBW376" s="1"/>
      <c r="QBX376" s="1"/>
      <c r="QBY376" s="1"/>
      <c r="QBZ376" s="1"/>
      <c r="QCA376" s="1"/>
      <c r="QCB376" s="1"/>
      <c r="QCC376" s="1"/>
      <c r="QCD376" s="1"/>
      <c r="QCE376" s="1"/>
      <c r="QCF376" s="1"/>
      <c r="QCG376" s="1"/>
      <c r="QCH376" s="1"/>
      <c r="QCI376" s="1"/>
      <c r="QCJ376" s="1"/>
      <c r="QCK376" s="1"/>
      <c r="QCL376" s="1"/>
      <c r="QCM376" s="1"/>
      <c r="QCN376" s="1"/>
      <c r="QCO376" s="1"/>
      <c r="QCP376" s="1"/>
      <c r="QCQ376" s="1"/>
      <c r="QCR376" s="1"/>
      <c r="QCS376" s="1"/>
      <c r="QCT376" s="1"/>
      <c r="QCU376" s="1"/>
      <c r="QCV376" s="1"/>
      <c r="QCW376" s="1"/>
      <c r="QCX376" s="1"/>
      <c r="QCY376" s="1"/>
      <c r="QCZ376" s="1"/>
      <c r="QDA376" s="1"/>
      <c r="QDB376" s="1"/>
      <c r="QDC376" s="1"/>
      <c r="QDD376" s="1"/>
      <c r="QDE376" s="1"/>
      <c r="QDF376" s="1"/>
      <c r="QDG376" s="1"/>
      <c r="QDH376" s="1"/>
      <c r="QDI376" s="1"/>
      <c r="QDJ376" s="1"/>
      <c r="QDK376" s="1"/>
      <c r="QDL376" s="1"/>
      <c r="QDM376" s="1"/>
      <c r="QDN376" s="1"/>
      <c r="QDO376" s="1"/>
      <c r="QDP376" s="1"/>
      <c r="QDQ376" s="1"/>
      <c r="QDR376" s="1"/>
      <c r="QDS376" s="1"/>
      <c r="QDT376" s="1"/>
      <c r="QDU376" s="1"/>
      <c r="QDV376" s="1"/>
      <c r="QDW376" s="1"/>
      <c r="QDX376" s="1"/>
      <c r="QDY376" s="1"/>
      <c r="QDZ376" s="1"/>
      <c r="QEA376" s="1"/>
      <c r="QEB376" s="1"/>
      <c r="QEC376" s="1"/>
      <c r="QED376" s="1"/>
      <c r="QEE376" s="1"/>
      <c r="QEF376" s="1"/>
      <c r="QEG376" s="1"/>
      <c r="QEH376" s="1"/>
      <c r="QEI376" s="1"/>
      <c r="QEJ376" s="1"/>
      <c r="QEK376" s="1"/>
      <c r="QEL376" s="1"/>
      <c r="QEM376" s="1"/>
      <c r="QEN376" s="1"/>
      <c r="QEO376" s="1"/>
      <c r="QEP376" s="1"/>
      <c r="QEQ376" s="1"/>
      <c r="QER376" s="1"/>
      <c r="QES376" s="1"/>
      <c r="QET376" s="1"/>
      <c r="QEU376" s="1"/>
      <c r="QEV376" s="1"/>
      <c r="QEW376" s="1"/>
      <c r="QEX376" s="1"/>
      <c r="QEY376" s="1"/>
      <c r="QEZ376" s="1"/>
      <c r="QFA376" s="1"/>
      <c r="QFB376" s="1"/>
      <c r="QFC376" s="1"/>
      <c r="QFD376" s="1"/>
      <c r="QFE376" s="1"/>
      <c r="QFF376" s="1"/>
      <c r="QFG376" s="1"/>
      <c r="QFH376" s="1"/>
      <c r="QFI376" s="1"/>
      <c r="QFJ376" s="1"/>
      <c r="QFK376" s="1"/>
      <c r="QFL376" s="1"/>
      <c r="QFM376" s="1"/>
      <c r="QFN376" s="1"/>
      <c r="QFO376" s="1"/>
      <c r="QFP376" s="1"/>
      <c r="QFQ376" s="1"/>
      <c r="QFR376" s="1"/>
      <c r="QFS376" s="1"/>
      <c r="QFT376" s="1"/>
      <c r="QFU376" s="1"/>
      <c r="QFV376" s="1"/>
      <c r="QFW376" s="1"/>
      <c r="QFX376" s="1"/>
      <c r="QFY376" s="1"/>
      <c r="QFZ376" s="1"/>
      <c r="QGA376" s="1"/>
      <c r="QGB376" s="1"/>
      <c r="QGC376" s="1"/>
      <c r="QGD376" s="1"/>
      <c r="QGE376" s="1"/>
      <c r="QGF376" s="1"/>
      <c r="QGG376" s="1"/>
      <c r="QGH376" s="1"/>
      <c r="QGI376" s="1"/>
      <c r="QGJ376" s="1"/>
      <c r="QGK376" s="1"/>
      <c r="QGL376" s="1"/>
      <c r="QGM376" s="1"/>
      <c r="QGN376" s="1"/>
      <c r="QGO376" s="1"/>
      <c r="QGP376" s="1"/>
      <c r="QGQ376" s="1"/>
      <c r="QGR376" s="1"/>
      <c r="QGS376" s="1"/>
      <c r="QGT376" s="1"/>
      <c r="QGU376" s="1"/>
      <c r="QGV376" s="1"/>
      <c r="QGW376" s="1"/>
      <c r="QGX376" s="1"/>
      <c r="QGY376" s="1"/>
      <c r="QGZ376" s="1"/>
      <c r="QHA376" s="1"/>
      <c r="QHB376" s="1"/>
      <c r="QHC376" s="1"/>
      <c r="QHD376" s="1"/>
      <c r="QHE376" s="1"/>
      <c r="QHF376" s="1"/>
      <c r="QHG376" s="1"/>
      <c r="QHH376" s="1"/>
      <c r="QHI376" s="1"/>
      <c r="QHJ376" s="1"/>
      <c r="QHK376" s="1"/>
      <c r="QHL376" s="1"/>
      <c r="QHM376" s="1"/>
      <c r="QHN376" s="1"/>
      <c r="QHO376" s="1"/>
      <c r="QHP376" s="1"/>
      <c r="QHQ376" s="1"/>
      <c r="QHR376" s="1"/>
      <c r="QHS376" s="1"/>
      <c r="QHT376" s="1"/>
      <c r="QHU376" s="1"/>
      <c r="QHV376" s="1"/>
      <c r="QHW376" s="1"/>
      <c r="QHX376" s="1"/>
      <c r="QHY376" s="1"/>
      <c r="QHZ376" s="1"/>
      <c r="QIA376" s="1"/>
      <c r="QIB376" s="1"/>
      <c r="QIC376" s="1"/>
      <c r="QID376" s="1"/>
      <c r="QIE376" s="1"/>
      <c r="QIF376" s="1"/>
      <c r="QIG376" s="1"/>
      <c r="QIH376" s="1"/>
      <c r="QII376" s="1"/>
      <c r="QIJ376" s="1"/>
      <c r="QIK376" s="1"/>
      <c r="QIL376" s="1"/>
      <c r="QIM376" s="1"/>
      <c r="QIN376" s="1"/>
      <c r="QIO376" s="1"/>
      <c r="QIP376" s="1"/>
      <c r="QIQ376" s="1"/>
      <c r="QIR376" s="1"/>
      <c r="QIS376" s="1"/>
      <c r="QIT376" s="1"/>
      <c r="QIU376" s="1"/>
      <c r="QIV376" s="1"/>
      <c r="QIW376" s="1"/>
      <c r="QIX376" s="1"/>
      <c r="QIY376" s="1"/>
      <c r="QIZ376" s="1"/>
      <c r="QJA376" s="1"/>
      <c r="QJB376" s="1"/>
      <c r="QJC376" s="1"/>
      <c r="QJD376" s="1"/>
      <c r="QJE376" s="1"/>
      <c r="QJF376" s="1"/>
      <c r="QJG376" s="1"/>
      <c r="QJH376" s="1"/>
      <c r="QJI376" s="1"/>
      <c r="QJJ376" s="1"/>
      <c r="QJK376" s="1"/>
      <c r="QJL376" s="1"/>
      <c r="QJM376" s="1"/>
      <c r="QJN376" s="1"/>
      <c r="QJO376" s="1"/>
      <c r="QJP376" s="1"/>
      <c r="QJQ376" s="1"/>
      <c r="QJR376" s="1"/>
      <c r="QJS376" s="1"/>
      <c r="QJT376" s="1"/>
      <c r="QJU376" s="1"/>
      <c r="QJV376" s="1"/>
      <c r="QJW376" s="1"/>
      <c r="QJX376" s="1"/>
      <c r="QJY376" s="1"/>
      <c r="QJZ376" s="1"/>
      <c r="QKA376" s="1"/>
      <c r="QKB376" s="1"/>
      <c r="QKC376" s="1"/>
      <c r="QKD376" s="1"/>
      <c r="QKE376" s="1"/>
      <c r="QKF376" s="1"/>
      <c r="QKG376" s="1"/>
      <c r="QKH376" s="1"/>
      <c r="QKI376" s="1"/>
      <c r="QKJ376" s="1"/>
      <c r="QKK376" s="1"/>
      <c r="QKL376" s="1"/>
      <c r="QKM376" s="1"/>
      <c r="QKN376" s="1"/>
      <c r="QKO376" s="1"/>
      <c r="QKP376" s="1"/>
      <c r="QKQ376" s="1"/>
      <c r="QKR376" s="1"/>
      <c r="QKS376" s="1"/>
      <c r="QKT376" s="1"/>
      <c r="QKU376" s="1"/>
      <c r="QKV376" s="1"/>
      <c r="QKW376" s="1"/>
      <c r="QKX376" s="1"/>
      <c r="QKY376" s="1"/>
      <c r="QKZ376" s="1"/>
      <c r="QLA376" s="1"/>
      <c r="QLB376" s="1"/>
      <c r="QLC376" s="1"/>
      <c r="QLD376" s="1"/>
      <c r="QLE376" s="1"/>
      <c r="QLF376" s="1"/>
      <c r="QLG376" s="1"/>
      <c r="QLH376" s="1"/>
      <c r="QLI376" s="1"/>
      <c r="QLJ376" s="1"/>
      <c r="QLK376" s="1"/>
      <c r="QLL376" s="1"/>
      <c r="QLM376" s="1"/>
      <c r="QLN376" s="1"/>
      <c r="QLO376" s="1"/>
      <c r="QLP376" s="1"/>
      <c r="QLQ376" s="1"/>
      <c r="QLR376" s="1"/>
      <c r="QLS376" s="1"/>
      <c r="QLT376" s="1"/>
      <c r="QLU376" s="1"/>
      <c r="QLV376" s="1"/>
      <c r="QLW376" s="1"/>
      <c r="QLX376" s="1"/>
      <c r="QLY376" s="1"/>
      <c r="QLZ376" s="1"/>
      <c r="QMA376" s="1"/>
      <c r="QMB376" s="1"/>
      <c r="QMC376" s="1"/>
      <c r="QMD376" s="1"/>
      <c r="QME376" s="1"/>
      <c r="QMF376" s="1"/>
      <c r="QMG376" s="1"/>
      <c r="QMH376" s="1"/>
      <c r="QMI376" s="1"/>
      <c r="QMJ376" s="1"/>
      <c r="QMK376" s="1"/>
      <c r="QML376" s="1"/>
      <c r="QMM376" s="1"/>
      <c r="QMN376" s="1"/>
      <c r="QMO376" s="1"/>
      <c r="QMP376" s="1"/>
      <c r="QMQ376" s="1"/>
      <c r="QMR376" s="1"/>
      <c r="QMS376" s="1"/>
      <c r="QMT376" s="1"/>
      <c r="QMU376" s="1"/>
      <c r="QMV376" s="1"/>
      <c r="QMW376" s="1"/>
      <c r="QMX376" s="1"/>
      <c r="QMY376" s="1"/>
      <c r="QMZ376" s="1"/>
      <c r="QNA376" s="1"/>
      <c r="QNB376" s="1"/>
      <c r="QNC376" s="1"/>
      <c r="QND376" s="1"/>
      <c r="QNE376" s="1"/>
      <c r="QNF376" s="1"/>
      <c r="QNG376" s="1"/>
      <c r="QNH376" s="1"/>
      <c r="QNI376" s="1"/>
      <c r="QNJ376" s="1"/>
      <c r="QNK376" s="1"/>
      <c r="QNL376" s="1"/>
      <c r="QNM376" s="1"/>
      <c r="QNN376" s="1"/>
      <c r="QNO376" s="1"/>
      <c r="QNP376" s="1"/>
      <c r="QNQ376" s="1"/>
      <c r="QNR376" s="1"/>
      <c r="QNS376" s="1"/>
      <c r="QNT376" s="1"/>
      <c r="QNU376" s="1"/>
      <c r="QNV376" s="1"/>
      <c r="QNW376" s="1"/>
      <c r="QNX376" s="1"/>
      <c r="QNY376" s="1"/>
      <c r="QNZ376" s="1"/>
      <c r="QOA376" s="1"/>
      <c r="QOB376" s="1"/>
      <c r="QOC376" s="1"/>
      <c r="QOD376" s="1"/>
      <c r="QOE376" s="1"/>
      <c r="QOF376" s="1"/>
      <c r="QOG376" s="1"/>
      <c r="QOH376" s="1"/>
      <c r="QOI376" s="1"/>
      <c r="QOJ376" s="1"/>
      <c r="QOK376" s="1"/>
      <c r="QOL376" s="1"/>
      <c r="QOM376" s="1"/>
      <c r="QON376" s="1"/>
      <c r="QOO376" s="1"/>
      <c r="QOP376" s="1"/>
      <c r="QOQ376" s="1"/>
      <c r="QOR376" s="1"/>
      <c r="QOS376" s="1"/>
      <c r="QOT376" s="1"/>
      <c r="QOU376" s="1"/>
      <c r="QOV376" s="1"/>
      <c r="QOW376" s="1"/>
      <c r="QOX376" s="1"/>
      <c r="QOY376" s="1"/>
      <c r="QOZ376" s="1"/>
      <c r="QPA376" s="1"/>
      <c r="QPB376" s="1"/>
      <c r="QPC376" s="1"/>
      <c r="QPD376" s="1"/>
      <c r="QPE376" s="1"/>
      <c r="QPF376" s="1"/>
      <c r="QPG376" s="1"/>
      <c r="QPH376" s="1"/>
      <c r="QPI376" s="1"/>
      <c r="QPJ376" s="1"/>
      <c r="QPK376" s="1"/>
      <c r="QPL376" s="1"/>
      <c r="QPM376" s="1"/>
      <c r="QPN376" s="1"/>
      <c r="QPO376" s="1"/>
      <c r="QPP376" s="1"/>
      <c r="QPQ376" s="1"/>
      <c r="QPR376" s="1"/>
      <c r="QPS376" s="1"/>
      <c r="QPT376" s="1"/>
      <c r="QPU376" s="1"/>
      <c r="QPV376" s="1"/>
      <c r="QPW376" s="1"/>
      <c r="QPX376" s="1"/>
      <c r="QPY376" s="1"/>
      <c r="QPZ376" s="1"/>
      <c r="QQA376" s="1"/>
      <c r="QQB376" s="1"/>
      <c r="QQC376" s="1"/>
      <c r="QQD376" s="1"/>
      <c r="QQE376" s="1"/>
      <c r="QQF376" s="1"/>
      <c r="QQG376" s="1"/>
      <c r="QQH376" s="1"/>
      <c r="QQI376" s="1"/>
      <c r="QQJ376" s="1"/>
      <c r="QQK376" s="1"/>
      <c r="QQL376" s="1"/>
      <c r="QQM376" s="1"/>
      <c r="QQN376" s="1"/>
      <c r="QQO376" s="1"/>
      <c r="QQP376" s="1"/>
      <c r="QQQ376" s="1"/>
      <c r="QQR376" s="1"/>
      <c r="QQS376" s="1"/>
      <c r="QQT376" s="1"/>
      <c r="QQU376" s="1"/>
      <c r="QQV376" s="1"/>
      <c r="QQW376" s="1"/>
      <c r="QQX376" s="1"/>
      <c r="QQY376" s="1"/>
      <c r="QQZ376" s="1"/>
      <c r="QRA376" s="1"/>
      <c r="QRB376" s="1"/>
      <c r="QRC376" s="1"/>
      <c r="QRD376" s="1"/>
      <c r="QRE376" s="1"/>
      <c r="QRF376" s="1"/>
      <c r="QRG376" s="1"/>
      <c r="QRH376" s="1"/>
      <c r="QRI376" s="1"/>
      <c r="QRJ376" s="1"/>
      <c r="QRK376" s="1"/>
      <c r="QRL376" s="1"/>
      <c r="QRM376" s="1"/>
      <c r="QRN376" s="1"/>
      <c r="QRO376" s="1"/>
      <c r="QRP376" s="1"/>
      <c r="QRQ376" s="1"/>
      <c r="QRR376" s="1"/>
      <c r="QRS376" s="1"/>
      <c r="QRT376" s="1"/>
      <c r="QRU376" s="1"/>
      <c r="QRV376" s="1"/>
      <c r="QRW376" s="1"/>
      <c r="QRX376" s="1"/>
      <c r="QRY376" s="1"/>
      <c r="QRZ376" s="1"/>
      <c r="QSA376" s="1"/>
      <c r="QSB376" s="1"/>
      <c r="QSC376" s="1"/>
      <c r="QSD376" s="1"/>
      <c r="QSE376" s="1"/>
      <c r="QSF376" s="1"/>
      <c r="QSG376" s="1"/>
      <c r="QSH376" s="1"/>
      <c r="QSI376" s="1"/>
      <c r="QSJ376" s="1"/>
      <c r="QSK376" s="1"/>
      <c r="QSL376" s="1"/>
      <c r="QSM376" s="1"/>
      <c r="QSN376" s="1"/>
      <c r="QSO376" s="1"/>
      <c r="QSP376" s="1"/>
      <c r="QSQ376" s="1"/>
      <c r="QSR376" s="1"/>
      <c r="QSS376" s="1"/>
      <c r="QST376" s="1"/>
      <c r="QSU376" s="1"/>
      <c r="QSV376" s="1"/>
      <c r="QSW376" s="1"/>
      <c r="QSX376" s="1"/>
      <c r="QSY376" s="1"/>
      <c r="QSZ376" s="1"/>
      <c r="QTA376" s="1"/>
      <c r="QTB376" s="1"/>
      <c r="QTC376" s="1"/>
      <c r="QTD376" s="1"/>
      <c r="QTE376" s="1"/>
      <c r="QTF376" s="1"/>
      <c r="QTG376" s="1"/>
      <c r="QTH376" s="1"/>
      <c r="QTI376" s="1"/>
      <c r="QTJ376" s="1"/>
      <c r="QTK376" s="1"/>
      <c r="QTL376" s="1"/>
      <c r="QTM376" s="1"/>
      <c r="QTN376" s="1"/>
      <c r="QTO376" s="1"/>
      <c r="QTP376" s="1"/>
      <c r="QTQ376" s="1"/>
      <c r="QTR376" s="1"/>
      <c r="QTS376" s="1"/>
      <c r="QTT376" s="1"/>
      <c r="QTU376" s="1"/>
      <c r="QTV376" s="1"/>
      <c r="QTW376" s="1"/>
      <c r="QTX376" s="1"/>
      <c r="QTY376" s="1"/>
      <c r="QTZ376" s="1"/>
      <c r="QUA376" s="1"/>
      <c r="QUB376" s="1"/>
      <c r="QUC376" s="1"/>
      <c r="QUD376" s="1"/>
      <c r="QUE376" s="1"/>
      <c r="QUF376" s="1"/>
      <c r="QUG376" s="1"/>
      <c r="QUH376" s="1"/>
      <c r="QUI376" s="1"/>
      <c r="QUJ376" s="1"/>
      <c r="QUK376" s="1"/>
      <c r="QUL376" s="1"/>
      <c r="QUM376" s="1"/>
      <c r="QUN376" s="1"/>
      <c r="QUO376" s="1"/>
      <c r="QUP376" s="1"/>
      <c r="QUQ376" s="1"/>
      <c r="QUR376" s="1"/>
      <c r="QUS376" s="1"/>
      <c r="QUT376" s="1"/>
      <c r="QUU376" s="1"/>
      <c r="QUV376" s="1"/>
      <c r="QUW376" s="1"/>
      <c r="QUX376" s="1"/>
      <c r="QUY376" s="1"/>
      <c r="QUZ376" s="1"/>
      <c r="QVA376" s="1"/>
      <c r="QVB376" s="1"/>
      <c r="QVC376" s="1"/>
      <c r="QVD376" s="1"/>
      <c r="QVE376" s="1"/>
      <c r="QVF376" s="1"/>
      <c r="QVG376" s="1"/>
      <c r="QVH376" s="1"/>
      <c r="QVI376" s="1"/>
      <c r="QVJ376" s="1"/>
      <c r="QVK376" s="1"/>
      <c r="QVL376" s="1"/>
      <c r="QVM376" s="1"/>
      <c r="QVN376" s="1"/>
      <c r="QVO376" s="1"/>
      <c r="QVP376" s="1"/>
      <c r="QVQ376" s="1"/>
      <c r="QVR376" s="1"/>
      <c r="QVS376" s="1"/>
      <c r="QVT376" s="1"/>
      <c r="QVU376" s="1"/>
      <c r="QVV376" s="1"/>
      <c r="QVW376" s="1"/>
      <c r="QVX376" s="1"/>
      <c r="QVY376" s="1"/>
      <c r="QVZ376" s="1"/>
      <c r="QWA376" s="1"/>
      <c r="QWB376" s="1"/>
      <c r="QWC376" s="1"/>
      <c r="QWD376" s="1"/>
      <c r="QWE376" s="1"/>
      <c r="QWF376" s="1"/>
      <c r="QWG376" s="1"/>
      <c r="QWH376" s="1"/>
      <c r="QWI376" s="1"/>
      <c r="QWJ376" s="1"/>
      <c r="QWK376" s="1"/>
      <c r="QWL376" s="1"/>
      <c r="QWM376" s="1"/>
      <c r="QWN376" s="1"/>
      <c r="QWO376" s="1"/>
      <c r="QWP376" s="1"/>
      <c r="QWQ376" s="1"/>
      <c r="QWR376" s="1"/>
      <c r="QWS376" s="1"/>
      <c r="QWT376" s="1"/>
      <c r="QWU376" s="1"/>
      <c r="QWV376" s="1"/>
      <c r="QWW376" s="1"/>
      <c r="QWX376" s="1"/>
      <c r="QWY376" s="1"/>
      <c r="QWZ376" s="1"/>
      <c r="QXA376" s="1"/>
      <c r="QXB376" s="1"/>
      <c r="QXC376" s="1"/>
      <c r="QXD376" s="1"/>
      <c r="QXE376" s="1"/>
      <c r="QXF376" s="1"/>
      <c r="QXG376" s="1"/>
      <c r="QXH376" s="1"/>
      <c r="QXI376" s="1"/>
      <c r="QXJ376" s="1"/>
      <c r="QXK376" s="1"/>
      <c r="QXL376" s="1"/>
      <c r="QXM376" s="1"/>
      <c r="QXN376" s="1"/>
      <c r="QXO376" s="1"/>
      <c r="QXP376" s="1"/>
      <c r="QXQ376" s="1"/>
      <c r="QXR376" s="1"/>
      <c r="QXS376" s="1"/>
      <c r="QXT376" s="1"/>
      <c r="QXU376" s="1"/>
      <c r="QXV376" s="1"/>
      <c r="QXW376" s="1"/>
      <c r="QXX376" s="1"/>
      <c r="QXY376" s="1"/>
      <c r="QXZ376" s="1"/>
      <c r="QYA376" s="1"/>
      <c r="QYB376" s="1"/>
      <c r="QYC376" s="1"/>
      <c r="QYD376" s="1"/>
      <c r="QYE376" s="1"/>
      <c r="QYF376" s="1"/>
      <c r="QYG376" s="1"/>
      <c r="QYH376" s="1"/>
      <c r="QYI376" s="1"/>
      <c r="QYJ376" s="1"/>
      <c r="QYK376" s="1"/>
      <c r="QYL376" s="1"/>
      <c r="QYM376" s="1"/>
      <c r="QYN376" s="1"/>
      <c r="QYO376" s="1"/>
      <c r="QYP376" s="1"/>
      <c r="QYQ376" s="1"/>
      <c r="QYR376" s="1"/>
      <c r="QYS376" s="1"/>
      <c r="QYT376" s="1"/>
      <c r="QYU376" s="1"/>
      <c r="QYV376" s="1"/>
      <c r="QYW376" s="1"/>
      <c r="QYX376" s="1"/>
      <c r="QYY376" s="1"/>
      <c r="QYZ376" s="1"/>
      <c r="QZA376" s="1"/>
      <c r="QZB376" s="1"/>
      <c r="QZC376" s="1"/>
      <c r="QZD376" s="1"/>
      <c r="QZE376" s="1"/>
      <c r="QZF376" s="1"/>
      <c r="QZG376" s="1"/>
      <c r="QZH376" s="1"/>
      <c r="QZI376" s="1"/>
      <c r="QZJ376" s="1"/>
      <c r="QZK376" s="1"/>
      <c r="QZL376" s="1"/>
      <c r="QZM376" s="1"/>
      <c r="QZN376" s="1"/>
      <c r="QZO376" s="1"/>
      <c r="QZP376" s="1"/>
      <c r="QZQ376" s="1"/>
      <c r="QZR376" s="1"/>
      <c r="QZS376" s="1"/>
      <c r="QZT376" s="1"/>
      <c r="QZU376" s="1"/>
      <c r="QZV376" s="1"/>
      <c r="QZW376" s="1"/>
      <c r="QZX376" s="1"/>
      <c r="QZY376" s="1"/>
      <c r="QZZ376" s="1"/>
      <c r="RAA376" s="1"/>
      <c r="RAB376" s="1"/>
      <c r="RAC376" s="1"/>
      <c r="RAD376" s="1"/>
      <c r="RAE376" s="1"/>
      <c r="RAF376" s="1"/>
      <c r="RAG376" s="1"/>
      <c r="RAH376" s="1"/>
      <c r="RAI376" s="1"/>
      <c r="RAJ376" s="1"/>
      <c r="RAK376" s="1"/>
      <c r="RAL376" s="1"/>
      <c r="RAM376" s="1"/>
      <c r="RAN376" s="1"/>
      <c r="RAO376" s="1"/>
      <c r="RAP376" s="1"/>
      <c r="RAQ376" s="1"/>
      <c r="RAR376" s="1"/>
      <c r="RAS376" s="1"/>
      <c r="RAT376" s="1"/>
      <c r="RAU376" s="1"/>
      <c r="RAV376" s="1"/>
      <c r="RAW376" s="1"/>
      <c r="RAX376" s="1"/>
      <c r="RAY376" s="1"/>
      <c r="RAZ376" s="1"/>
      <c r="RBA376" s="1"/>
      <c r="RBB376" s="1"/>
      <c r="RBC376" s="1"/>
      <c r="RBD376" s="1"/>
      <c r="RBE376" s="1"/>
      <c r="RBF376" s="1"/>
      <c r="RBG376" s="1"/>
      <c r="RBH376" s="1"/>
      <c r="RBI376" s="1"/>
      <c r="RBJ376" s="1"/>
      <c r="RBK376" s="1"/>
      <c r="RBL376" s="1"/>
      <c r="RBM376" s="1"/>
      <c r="RBN376" s="1"/>
      <c r="RBO376" s="1"/>
      <c r="RBP376" s="1"/>
      <c r="RBQ376" s="1"/>
      <c r="RBR376" s="1"/>
      <c r="RBS376" s="1"/>
      <c r="RBT376" s="1"/>
      <c r="RBU376" s="1"/>
      <c r="RBV376" s="1"/>
      <c r="RBW376" s="1"/>
      <c r="RBX376" s="1"/>
      <c r="RBY376" s="1"/>
      <c r="RBZ376" s="1"/>
      <c r="RCA376" s="1"/>
      <c r="RCB376" s="1"/>
      <c r="RCC376" s="1"/>
      <c r="RCD376" s="1"/>
      <c r="RCE376" s="1"/>
      <c r="RCF376" s="1"/>
      <c r="RCG376" s="1"/>
      <c r="RCH376" s="1"/>
      <c r="RCI376" s="1"/>
      <c r="RCJ376" s="1"/>
      <c r="RCK376" s="1"/>
      <c r="RCL376" s="1"/>
      <c r="RCM376" s="1"/>
      <c r="RCN376" s="1"/>
      <c r="RCO376" s="1"/>
      <c r="RCP376" s="1"/>
      <c r="RCQ376" s="1"/>
      <c r="RCR376" s="1"/>
      <c r="RCS376" s="1"/>
      <c r="RCT376" s="1"/>
      <c r="RCU376" s="1"/>
      <c r="RCV376" s="1"/>
      <c r="RCW376" s="1"/>
      <c r="RCX376" s="1"/>
      <c r="RCY376" s="1"/>
      <c r="RCZ376" s="1"/>
      <c r="RDA376" s="1"/>
      <c r="RDB376" s="1"/>
      <c r="RDC376" s="1"/>
      <c r="RDD376" s="1"/>
      <c r="RDE376" s="1"/>
      <c r="RDF376" s="1"/>
      <c r="RDG376" s="1"/>
      <c r="RDH376" s="1"/>
      <c r="RDI376" s="1"/>
      <c r="RDJ376" s="1"/>
      <c r="RDK376" s="1"/>
      <c r="RDL376" s="1"/>
      <c r="RDM376" s="1"/>
      <c r="RDN376" s="1"/>
      <c r="RDO376" s="1"/>
      <c r="RDP376" s="1"/>
      <c r="RDQ376" s="1"/>
      <c r="RDR376" s="1"/>
      <c r="RDS376" s="1"/>
      <c r="RDT376" s="1"/>
      <c r="RDU376" s="1"/>
      <c r="RDV376" s="1"/>
      <c r="RDW376" s="1"/>
      <c r="RDX376" s="1"/>
      <c r="RDY376" s="1"/>
      <c r="RDZ376" s="1"/>
      <c r="REA376" s="1"/>
      <c r="REB376" s="1"/>
      <c r="REC376" s="1"/>
      <c r="RED376" s="1"/>
      <c r="REE376" s="1"/>
      <c r="REF376" s="1"/>
      <c r="REG376" s="1"/>
      <c r="REH376" s="1"/>
      <c r="REI376" s="1"/>
      <c r="REJ376" s="1"/>
      <c r="REK376" s="1"/>
      <c r="REL376" s="1"/>
      <c r="REM376" s="1"/>
      <c r="REN376" s="1"/>
      <c r="REO376" s="1"/>
      <c r="REP376" s="1"/>
      <c r="REQ376" s="1"/>
      <c r="RER376" s="1"/>
      <c r="RES376" s="1"/>
      <c r="RET376" s="1"/>
      <c r="REU376" s="1"/>
      <c r="REV376" s="1"/>
      <c r="REW376" s="1"/>
      <c r="REX376" s="1"/>
      <c r="REY376" s="1"/>
      <c r="REZ376" s="1"/>
      <c r="RFA376" s="1"/>
      <c r="RFB376" s="1"/>
      <c r="RFC376" s="1"/>
      <c r="RFD376" s="1"/>
      <c r="RFE376" s="1"/>
      <c r="RFF376" s="1"/>
      <c r="RFG376" s="1"/>
      <c r="RFH376" s="1"/>
      <c r="RFI376" s="1"/>
      <c r="RFJ376" s="1"/>
      <c r="RFK376" s="1"/>
      <c r="RFL376" s="1"/>
      <c r="RFM376" s="1"/>
      <c r="RFN376" s="1"/>
      <c r="RFO376" s="1"/>
      <c r="RFP376" s="1"/>
      <c r="RFQ376" s="1"/>
      <c r="RFR376" s="1"/>
      <c r="RFS376" s="1"/>
      <c r="RFT376" s="1"/>
      <c r="RFU376" s="1"/>
      <c r="RFV376" s="1"/>
      <c r="RFW376" s="1"/>
      <c r="RFX376" s="1"/>
      <c r="RFY376" s="1"/>
      <c r="RFZ376" s="1"/>
      <c r="RGA376" s="1"/>
      <c r="RGB376" s="1"/>
      <c r="RGC376" s="1"/>
      <c r="RGD376" s="1"/>
      <c r="RGE376" s="1"/>
      <c r="RGF376" s="1"/>
      <c r="RGG376" s="1"/>
      <c r="RGH376" s="1"/>
      <c r="RGI376" s="1"/>
      <c r="RGJ376" s="1"/>
      <c r="RGK376" s="1"/>
      <c r="RGL376" s="1"/>
      <c r="RGM376" s="1"/>
      <c r="RGN376" s="1"/>
      <c r="RGO376" s="1"/>
      <c r="RGP376" s="1"/>
      <c r="RGQ376" s="1"/>
      <c r="RGR376" s="1"/>
      <c r="RGS376" s="1"/>
      <c r="RGT376" s="1"/>
      <c r="RGU376" s="1"/>
      <c r="RGV376" s="1"/>
      <c r="RGW376" s="1"/>
      <c r="RGX376" s="1"/>
      <c r="RGY376" s="1"/>
      <c r="RGZ376" s="1"/>
      <c r="RHA376" s="1"/>
      <c r="RHB376" s="1"/>
      <c r="RHC376" s="1"/>
      <c r="RHD376" s="1"/>
      <c r="RHE376" s="1"/>
      <c r="RHF376" s="1"/>
      <c r="RHG376" s="1"/>
      <c r="RHH376" s="1"/>
      <c r="RHI376" s="1"/>
      <c r="RHJ376" s="1"/>
      <c r="RHK376" s="1"/>
      <c r="RHL376" s="1"/>
      <c r="RHM376" s="1"/>
      <c r="RHN376" s="1"/>
      <c r="RHO376" s="1"/>
      <c r="RHP376" s="1"/>
      <c r="RHQ376" s="1"/>
      <c r="RHR376" s="1"/>
      <c r="RHS376" s="1"/>
      <c r="RHT376" s="1"/>
      <c r="RHU376" s="1"/>
      <c r="RHV376" s="1"/>
      <c r="RHW376" s="1"/>
      <c r="RHX376" s="1"/>
      <c r="RHY376" s="1"/>
      <c r="RHZ376" s="1"/>
      <c r="RIA376" s="1"/>
      <c r="RIB376" s="1"/>
      <c r="RIC376" s="1"/>
      <c r="RID376" s="1"/>
      <c r="RIE376" s="1"/>
      <c r="RIF376" s="1"/>
      <c r="RIG376" s="1"/>
      <c r="RIH376" s="1"/>
      <c r="RII376" s="1"/>
      <c r="RIJ376" s="1"/>
      <c r="RIK376" s="1"/>
      <c r="RIL376" s="1"/>
      <c r="RIM376" s="1"/>
      <c r="RIN376" s="1"/>
      <c r="RIO376" s="1"/>
      <c r="RIP376" s="1"/>
      <c r="RIQ376" s="1"/>
      <c r="RIR376" s="1"/>
      <c r="RIS376" s="1"/>
      <c r="RIT376" s="1"/>
      <c r="RIU376" s="1"/>
      <c r="RIV376" s="1"/>
      <c r="RIW376" s="1"/>
      <c r="RIX376" s="1"/>
      <c r="RIY376" s="1"/>
      <c r="RIZ376" s="1"/>
      <c r="RJA376" s="1"/>
      <c r="RJB376" s="1"/>
      <c r="RJC376" s="1"/>
      <c r="RJD376" s="1"/>
      <c r="RJE376" s="1"/>
      <c r="RJF376" s="1"/>
      <c r="RJG376" s="1"/>
      <c r="RJH376" s="1"/>
      <c r="RJI376" s="1"/>
      <c r="RJJ376" s="1"/>
      <c r="RJK376" s="1"/>
      <c r="RJL376" s="1"/>
      <c r="RJM376" s="1"/>
      <c r="RJN376" s="1"/>
      <c r="RJO376" s="1"/>
      <c r="RJP376" s="1"/>
      <c r="RJQ376" s="1"/>
      <c r="RJR376" s="1"/>
      <c r="RJS376" s="1"/>
      <c r="RJT376" s="1"/>
      <c r="RJU376" s="1"/>
      <c r="RJV376" s="1"/>
      <c r="RJW376" s="1"/>
      <c r="RJX376" s="1"/>
      <c r="RJY376" s="1"/>
      <c r="RJZ376" s="1"/>
      <c r="RKA376" s="1"/>
      <c r="RKB376" s="1"/>
      <c r="RKC376" s="1"/>
      <c r="RKD376" s="1"/>
      <c r="RKE376" s="1"/>
      <c r="RKF376" s="1"/>
      <c r="RKG376" s="1"/>
      <c r="RKH376" s="1"/>
      <c r="RKI376" s="1"/>
      <c r="RKJ376" s="1"/>
      <c r="RKK376" s="1"/>
      <c r="RKL376" s="1"/>
      <c r="RKM376" s="1"/>
      <c r="RKN376" s="1"/>
      <c r="RKO376" s="1"/>
      <c r="RKP376" s="1"/>
      <c r="RKQ376" s="1"/>
      <c r="RKR376" s="1"/>
      <c r="RKS376" s="1"/>
      <c r="RKT376" s="1"/>
      <c r="RKU376" s="1"/>
      <c r="RKV376" s="1"/>
      <c r="RKW376" s="1"/>
      <c r="RKX376" s="1"/>
      <c r="RKY376" s="1"/>
      <c r="RKZ376" s="1"/>
      <c r="RLA376" s="1"/>
      <c r="RLB376" s="1"/>
      <c r="RLC376" s="1"/>
      <c r="RLD376" s="1"/>
      <c r="RLE376" s="1"/>
      <c r="RLF376" s="1"/>
      <c r="RLG376" s="1"/>
      <c r="RLH376" s="1"/>
      <c r="RLI376" s="1"/>
      <c r="RLJ376" s="1"/>
      <c r="RLK376" s="1"/>
      <c r="RLL376" s="1"/>
      <c r="RLM376" s="1"/>
      <c r="RLN376" s="1"/>
      <c r="RLO376" s="1"/>
      <c r="RLP376" s="1"/>
      <c r="RLQ376" s="1"/>
      <c r="RLR376" s="1"/>
      <c r="RLS376" s="1"/>
      <c r="RLT376" s="1"/>
      <c r="RLU376" s="1"/>
      <c r="RLV376" s="1"/>
      <c r="RLW376" s="1"/>
      <c r="RLX376" s="1"/>
      <c r="RLY376" s="1"/>
      <c r="RLZ376" s="1"/>
      <c r="RMA376" s="1"/>
      <c r="RMB376" s="1"/>
      <c r="RMC376" s="1"/>
      <c r="RMD376" s="1"/>
      <c r="RME376" s="1"/>
      <c r="RMF376" s="1"/>
      <c r="RMG376" s="1"/>
      <c r="RMH376" s="1"/>
      <c r="RMI376" s="1"/>
      <c r="RMJ376" s="1"/>
      <c r="RMK376" s="1"/>
      <c r="RML376" s="1"/>
      <c r="RMM376" s="1"/>
      <c r="RMN376" s="1"/>
      <c r="RMO376" s="1"/>
      <c r="RMP376" s="1"/>
      <c r="RMQ376" s="1"/>
      <c r="RMR376" s="1"/>
      <c r="RMS376" s="1"/>
      <c r="RMT376" s="1"/>
      <c r="RMU376" s="1"/>
      <c r="RMV376" s="1"/>
      <c r="RMW376" s="1"/>
      <c r="RMX376" s="1"/>
      <c r="RMY376" s="1"/>
      <c r="RMZ376" s="1"/>
      <c r="RNA376" s="1"/>
      <c r="RNB376" s="1"/>
      <c r="RNC376" s="1"/>
      <c r="RND376" s="1"/>
      <c r="RNE376" s="1"/>
      <c r="RNF376" s="1"/>
      <c r="RNG376" s="1"/>
      <c r="RNH376" s="1"/>
      <c r="RNI376" s="1"/>
      <c r="RNJ376" s="1"/>
      <c r="RNK376" s="1"/>
      <c r="RNL376" s="1"/>
      <c r="RNM376" s="1"/>
      <c r="RNN376" s="1"/>
      <c r="RNO376" s="1"/>
      <c r="RNP376" s="1"/>
      <c r="RNQ376" s="1"/>
      <c r="RNR376" s="1"/>
      <c r="RNS376" s="1"/>
      <c r="RNT376" s="1"/>
      <c r="RNU376" s="1"/>
      <c r="RNV376" s="1"/>
      <c r="RNW376" s="1"/>
      <c r="RNX376" s="1"/>
      <c r="RNY376" s="1"/>
      <c r="RNZ376" s="1"/>
      <c r="ROA376" s="1"/>
      <c r="ROB376" s="1"/>
      <c r="ROC376" s="1"/>
      <c r="ROD376" s="1"/>
      <c r="ROE376" s="1"/>
      <c r="ROF376" s="1"/>
      <c r="ROG376" s="1"/>
      <c r="ROH376" s="1"/>
      <c r="ROI376" s="1"/>
      <c r="ROJ376" s="1"/>
      <c r="ROK376" s="1"/>
      <c r="ROL376" s="1"/>
      <c r="ROM376" s="1"/>
      <c r="RON376" s="1"/>
      <c r="ROO376" s="1"/>
      <c r="ROP376" s="1"/>
      <c r="ROQ376" s="1"/>
      <c r="ROR376" s="1"/>
      <c r="ROS376" s="1"/>
      <c r="ROT376" s="1"/>
      <c r="ROU376" s="1"/>
      <c r="ROV376" s="1"/>
      <c r="ROW376" s="1"/>
      <c r="ROX376" s="1"/>
      <c r="ROY376" s="1"/>
      <c r="ROZ376" s="1"/>
      <c r="RPA376" s="1"/>
      <c r="RPB376" s="1"/>
      <c r="RPC376" s="1"/>
      <c r="RPD376" s="1"/>
      <c r="RPE376" s="1"/>
      <c r="RPF376" s="1"/>
      <c r="RPG376" s="1"/>
      <c r="RPH376" s="1"/>
      <c r="RPI376" s="1"/>
      <c r="RPJ376" s="1"/>
      <c r="RPK376" s="1"/>
      <c r="RPL376" s="1"/>
      <c r="RPM376" s="1"/>
      <c r="RPN376" s="1"/>
      <c r="RPO376" s="1"/>
      <c r="RPP376" s="1"/>
      <c r="RPQ376" s="1"/>
      <c r="RPR376" s="1"/>
      <c r="RPS376" s="1"/>
      <c r="RPT376" s="1"/>
      <c r="RPU376" s="1"/>
      <c r="RPV376" s="1"/>
      <c r="RPW376" s="1"/>
      <c r="RPX376" s="1"/>
      <c r="RPY376" s="1"/>
      <c r="RPZ376" s="1"/>
      <c r="RQA376" s="1"/>
      <c r="RQB376" s="1"/>
      <c r="RQC376" s="1"/>
      <c r="RQD376" s="1"/>
      <c r="RQE376" s="1"/>
      <c r="RQF376" s="1"/>
      <c r="RQG376" s="1"/>
      <c r="RQH376" s="1"/>
      <c r="RQI376" s="1"/>
      <c r="RQJ376" s="1"/>
      <c r="RQK376" s="1"/>
      <c r="RQL376" s="1"/>
      <c r="RQM376" s="1"/>
      <c r="RQN376" s="1"/>
      <c r="RQO376" s="1"/>
      <c r="RQP376" s="1"/>
      <c r="RQQ376" s="1"/>
      <c r="RQR376" s="1"/>
      <c r="RQS376" s="1"/>
      <c r="RQT376" s="1"/>
      <c r="RQU376" s="1"/>
      <c r="RQV376" s="1"/>
      <c r="RQW376" s="1"/>
      <c r="RQX376" s="1"/>
      <c r="RQY376" s="1"/>
      <c r="RQZ376" s="1"/>
      <c r="RRA376" s="1"/>
      <c r="RRB376" s="1"/>
      <c r="RRC376" s="1"/>
      <c r="RRD376" s="1"/>
      <c r="RRE376" s="1"/>
      <c r="RRF376" s="1"/>
      <c r="RRG376" s="1"/>
      <c r="RRH376" s="1"/>
      <c r="RRI376" s="1"/>
      <c r="RRJ376" s="1"/>
      <c r="RRK376" s="1"/>
      <c r="RRL376" s="1"/>
      <c r="RRM376" s="1"/>
      <c r="RRN376" s="1"/>
      <c r="RRO376" s="1"/>
      <c r="RRP376" s="1"/>
      <c r="RRQ376" s="1"/>
      <c r="RRR376" s="1"/>
      <c r="RRS376" s="1"/>
      <c r="RRT376" s="1"/>
      <c r="RRU376" s="1"/>
      <c r="RRV376" s="1"/>
      <c r="RRW376" s="1"/>
      <c r="RRX376" s="1"/>
      <c r="RRY376" s="1"/>
      <c r="RRZ376" s="1"/>
      <c r="RSA376" s="1"/>
      <c r="RSB376" s="1"/>
      <c r="RSC376" s="1"/>
      <c r="RSD376" s="1"/>
      <c r="RSE376" s="1"/>
      <c r="RSF376" s="1"/>
      <c r="RSG376" s="1"/>
      <c r="RSH376" s="1"/>
      <c r="RSI376" s="1"/>
      <c r="RSJ376" s="1"/>
      <c r="RSK376" s="1"/>
      <c r="RSL376" s="1"/>
      <c r="RSM376" s="1"/>
      <c r="RSN376" s="1"/>
      <c r="RSO376" s="1"/>
      <c r="RSP376" s="1"/>
      <c r="RSQ376" s="1"/>
      <c r="RSR376" s="1"/>
      <c r="RSS376" s="1"/>
      <c r="RST376" s="1"/>
      <c r="RSU376" s="1"/>
      <c r="RSV376" s="1"/>
      <c r="RSW376" s="1"/>
      <c r="RSX376" s="1"/>
      <c r="RSY376" s="1"/>
      <c r="RSZ376" s="1"/>
      <c r="RTA376" s="1"/>
      <c r="RTB376" s="1"/>
      <c r="RTC376" s="1"/>
      <c r="RTD376" s="1"/>
      <c r="RTE376" s="1"/>
      <c r="RTF376" s="1"/>
      <c r="RTG376" s="1"/>
      <c r="RTH376" s="1"/>
      <c r="RTI376" s="1"/>
      <c r="RTJ376" s="1"/>
      <c r="RTK376" s="1"/>
      <c r="RTL376" s="1"/>
      <c r="RTM376" s="1"/>
      <c r="RTN376" s="1"/>
      <c r="RTO376" s="1"/>
      <c r="RTP376" s="1"/>
      <c r="RTQ376" s="1"/>
      <c r="RTR376" s="1"/>
      <c r="RTS376" s="1"/>
      <c r="RTT376" s="1"/>
      <c r="RTU376" s="1"/>
      <c r="RTV376" s="1"/>
      <c r="RTW376" s="1"/>
      <c r="RTX376" s="1"/>
      <c r="RTY376" s="1"/>
      <c r="RTZ376" s="1"/>
      <c r="RUA376" s="1"/>
      <c r="RUB376" s="1"/>
      <c r="RUC376" s="1"/>
      <c r="RUD376" s="1"/>
      <c r="RUE376" s="1"/>
      <c r="RUF376" s="1"/>
      <c r="RUG376" s="1"/>
      <c r="RUH376" s="1"/>
      <c r="RUI376" s="1"/>
      <c r="RUJ376" s="1"/>
      <c r="RUK376" s="1"/>
      <c r="RUL376" s="1"/>
      <c r="RUM376" s="1"/>
      <c r="RUN376" s="1"/>
      <c r="RUO376" s="1"/>
      <c r="RUP376" s="1"/>
      <c r="RUQ376" s="1"/>
      <c r="RUR376" s="1"/>
      <c r="RUS376" s="1"/>
      <c r="RUT376" s="1"/>
      <c r="RUU376" s="1"/>
      <c r="RUV376" s="1"/>
      <c r="RUW376" s="1"/>
      <c r="RUX376" s="1"/>
      <c r="RUY376" s="1"/>
      <c r="RUZ376" s="1"/>
      <c r="RVA376" s="1"/>
      <c r="RVB376" s="1"/>
      <c r="RVC376" s="1"/>
      <c r="RVD376" s="1"/>
      <c r="RVE376" s="1"/>
      <c r="RVF376" s="1"/>
      <c r="RVG376" s="1"/>
      <c r="RVH376" s="1"/>
      <c r="RVI376" s="1"/>
      <c r="RVJ376" s="1"/>
      <c r="RVK376" s="1"/>
      <c r="RVL376" s="1"/>
      <c r="RVM376" s="1"/>
      <c r="RVN376" s="1"/>
      <c r="RVO376" s="1"/>
      <c r="RVP376" s="1"/>
      <c r="RVQ376" s="1"/>
      <c r="RVR376" s="1"/>
      <c r="RVS376" s="1"/>
      <c r="RVT376" s="1"/>
      <c r="RVU376" s="1"/>
      <c r="RVV376" s="1"/>
      <c r="RVW376" s="1"/>
      <c r="RVX376" s="1"/>
      <c r="RVY376" s="1"/>
      <c r="RVZ376" s="1"/>
      <c r="RWA376" s="1"/>
      <c r="RWB376" s="1"/>
      <c r="RWC376" s="1"/>
      <c r="RWD376" s="1"/>
      <c r="RWE376" s="1"/>
      <c r="RWF376" s="1"/>
      <c r="RWG376" s="1"/>
      <c r="RWH376" s="1"/>
      <c r="RWI376" s="1"/>
      <c r="RWJ376" s="1"/>
      <c r="RWK376" s="1"/>
      <c r="RWL376" s="1"/>
      <c r="RWM376" s="1"/>
      <c r="RWN376" s="1"/>
      <c r="RWO376" s="1"/>
      <c r="RWP376" s="1"/>
      <c r="RWQ376" s="1"/>
      <c r="RWR376" s="1"/>
      <c r="RWS376" s="1"/>
      <c r="RWT376" s="1"/>
      <c r="RWU376" s="1"/>
      <c r="RWV376" s="1"/>
      <c r="RWW376" s="1"/>
      <c r="RWX376" s="1"/>
      <c r="RWY376" s="1"/>
      <c r="RWZ376" s="1"/>
      <c r="RXA376" s="1"/>
      <c r="RXB376" s="1"/>
      <c r="RXC376" s="1"/>
      <c r="RXD376" s="1"/>
      <c r="RXE376" s="1"/>
      <c r="RXF376" s="1"/>
      <c r="RXG376" s="1"/>
      <c r="RXH376" s="1"/>
      <c r="RXI376" s="1"/>
      <c r="RXJ376" s="1"/>
      <c r="RXK376" s="1"/>
      <c r="RXL376" s="1"/>
      <c r="RXM376" s="1"/>
      <c r="RXN376" s="1"/>
      <c r="RXO376" s="1"/>
      <c r="RXP376" s="1"/>
      <c r="RXQ376" s="1"/>
      <c r="RXR376" s="1"/>
      <c r="RXS376" s="1"/>
      <c r="RXT376" s="1"/>
      <c r="RXU376" s="1"/>
      <c r="RXV376" s="1"/>
      <c r="RXW376" s="1"/>
      <c r="RXX376" s="1"/>
      <c r="RXY376" s="1"/>
      <c r="RXZ376" s="1"/>
      <c r="RYA376" s="1"/>
      <c r="RYB376" s="1"/>
      <c r="RYC376" s="1"/>
      <c r="RYD376" s="1"/>
      <c r="RYE376" s="1"/>
      <c r="RYF376" s="1"/>
      <c r="RYG376" s="1"/>
      <c r="RYH376" s="1"/>
      <c r="RYI376" s="1"/>
      <c r="RYJ376" s="1"/>
      <c r="RYK376" s="1"/>
      <c r="RYL376" s="1"/>
      <c r="RYM376" s="1"/>
      <c r="RYN376" s="1"/>
      <c r="RYO376" s="1"/>
      <c r="RYP376" s="1"/>
      <c r="RYQ376" s="1"/>
      <c r="RYR376" s="1"/>
      <c r="RYS376" s="1"/>
      <c r="RYT376" s="1"/>
      <c r="RYU376" s="1"/>
      <c r="RYV376" s="1"/>
      <c r="RYW376" s="1"/>
      <c r="RYX376" s="1"/>
      <c r="RYY376" s="1"/>
      <c r="RYZ376" s="1"/>
      <c r="RZA376" s="1"/>
      <c r="RZB376" s="1"/>
      <c r="RZC376" s="1"/>
      <c r="RZD376" s="1"/>
      <c r="RZE376" s="1"/>
      <c r="RZF376" s="1"/>
      <c r="RZG376" s="1"/>
      <c r="RZH376" s="1"/>
      <c r="RZI376" s="1"/>
      <c r="RZJ376" s="1"/>
      <c r="RZK376" s="1"/>
      <c r="RZL376" s="1"/>
      <c r="RZM376" s="1"/>
      <c r="RZN376" s="1"/>
      <c r="RZO376" s="1"/>
      <c r="RZP376" s="1"/>
      <c r="RZQ376" s="1"/>
      <c r="RZR376" s="1"/>
      <c r="RZS376" s="1"/>
      <c r="RZT376" s="1"/>
      <c r="RZU376" s="1"/>
      <c r="RZV376" s="1"/>
      <c r="RZW376" s="1"/>
      <c r="RZX376" s="1"/>
      <c r="RZY376" s="1"/>
      <c r="RZZ376" s="1"/>
      <c r="SAA376" s="1"/>
      <c r="SAB376" s="1"/>
      <c r="SAC376" s="1"/>
      <c r="SAD376" s="1"/>
      <c r="SAE376" s="1"/>
      <c r="SAF376" s="1"/>
      <c r="SAG376" s="1"/>
      <c r="SAH376" s="1"/>
      <c r="SAI376" s="1"/>
      <c r="SAJ376" s="1"/>
      <c r="SAK376" s="1"/>
      <c r="SAL376" s="1"/>
      <c r="SAM376" s="1"/>
      <c r="SAN376" s="1"/>
      <c r="SAO376" s="1"/>
      <c r="SAP376" s="1"/>
      <c r="SAQ376" s="1"/>
      <c r="SAR376" s="1"/>
      <c r="SAS376" s="1"/>
      <c r="SAT376" s="1"/>
      <c r="SAU376" s="1"/>
      <c r="SAV376" s="1"/>
      <c r="SAW376" s="1"/>
      <c r="SAX376" s="1"/>
      <c r="SAY376" s="1"/>
      <c r="SAZ376" s="1"/>
      <c r="SBA376" s="1"/>
      <c r="SBB376" s="1"/>
      <c r="SBC376" s="1"/>
      <c r="SBD376" s="1"/>
      <c r="SBE376" s="1"/>
      <c r="SBF376" s="1"/>
      <c r="SBG376" s="1"/>
      <c r="SBH376" s="1"/>
      <c r="SBI376" s="1"/>
      <c r="SBJ376" s="1"/>
      <c r="SBK376" s="1"/>
      <c r="SBL376" s="1"/>
      <c r="SBM376" s="1"/>
      <c r="SBN376" s="1"/>
      <c r="SBO376" s="1"/>
      <c r="SBP376" s="1"/>
      <c r="SBQ376" s="1"/>
      <c r="SBR376" s="1"/>
      <c r="SBS376" s="1"/>
      <c r="SBT376" s="1"/>
      <c r="SBU376" s="1"/>
      <c r="SBV376" s="1"/>
      <c r="SBW376" s="1"/>
      <c r="SBX376" s="1"/>
      <c r="SBY376" s="1"/>
      <c r="SBZ376" s="1"/>
      <c r="SCA376" s="1"/>
      <c r="SCB376" s="1"/>
      <c r="SCC376" s="1"/>
      <c r="SCD376" s="1"/>
      <c r="SCE376" s="1"/>
      <c r="SCF376" s="1"/>
      <c r="SCG376" s="1"/>
      <c r="SCH376" s="1"/>
      <c r="SCI376" s="1"/>
      <c r="SCJ376" s="1"/>
      <c r="SCK376" s="1"/>
      <c r="SCL376" s="1"/>
      <c r="SCM376" s="1"/>
      <c r="SCN376" s="1"/>
      <c r="SCO376" s="1"/>
      <c r="SCP376" s="1"/>
      <c r="SCQ376" s="1"/>
      <c r="SCR376" s="1"/>
      <c r="SCS376" s="1"/>
      <c r="SCT376" s="1"/>
      <c r="SCU376" s="1"/>
      <c r="SCV376" s="1"/>
      <c r="SCW376" s="1"/>
      <c r="SCX376" s="1"/>
      <c r="SCY376" s="1"/>
      <c r="SCZ376" s="1"/>
      <c r="SDA376" s="1"/>
      <c r="SDB376" s="1"/>
      <c r="SDC376" s="1"/>
      <c r="SDD376" s="1"/>
      <c r="SDE376" s="1"/>
      <c r="SDF376" s="1"/>
      <c r="SDG376" s="1"/>
      <c r="SDH376" s="1"/>
      <c r="SDI376" s="1"/>
      <c r="SDJ376" s="1"/>
      <c r="SDK376" s="1"/>
      <c r="SDL376" s="1"/>
      <c r="SDM376" s="1"/>
      <c r="SDN376" s="1"/>
      <c r="SDO376" s="1"/>
      <c r="SDP376" s="1"/>
      <c r="SDQ376" s="1"/>
      <c r="SDR376" s="1"/>
      <c r="SDS376" s="1"/>
      <c r="SDT376" s="1"/>
      <c r="SDU376" s="1"/>
      <c r="SDV376" s="1"/>
      <c r="SDW376" s="1"/>
      <c r="SDX376" s="1"/>
      <c r="SDY376" s="1"/>
      <c r="SDZ376" s="1"/>
      <c r="SEA376" s="1"/>
      <c r="SEB376" s="1"/>
      <c r="SEC376" s="1"/>
      <c r="SED376" s="1"/>
      <c r="SEE376" s="1"/>
      <c r="SEF376" s="1"/>
      <c r="SEG376" s="1"/>
      <c r="SEH376" s="1"/>
      <c r="SEI376" s="1"/>
      <c r="SEJ376" s="1"/>
      <c r="SEK376" s="1"/>
      <c r="SEL376" s="1"/>
      <c r="SEM376" s="1"/>
      <c r="SEN376" s="1"/>
      <c r="SEO376" s="1"/>
      <c r="SEP376" s="1"/>
      <c r="SEQ376" s="1"/>
      <c r="SER376" s="1"/>
      <c r="SES376" s="1"/>
      <c r="SET376" s="1"/>
      <c r="SEU376" s="1"/>
      <c r="SEV376" s="1"/>
      <c r="SEW376" s="1"/>
      <c r="SEX376" s="1"/>
      <c r="SEY376" s="1"/>
      <c r="SEZ376" s="1"/>
      <c r="SFA376" s="1"/>
      <c r="SFB376" s="1"/>
      <c r="SFC376" s="1"/>
      <c r="SFD376" s="1"/>
      <c r="SFE376" s="1"/>
      <c r="SFF376" s="1"/>
      <c r="SFG376" s="1"/>
      <c r="SFH376" s="1"/>
      <c r="SFI376" s="1"/>
      <c r="SFJ376" s="1"/>
      <c r="SFK376" s="1"/>
      <c r="SFL376" s="1"/>
      <c r="SFM376" s="1"/>
      <c r="SFN376" s="1"/>
      <c r="SFO376" s="1"/>
      <c r="SFP376" s="1"/>
      <c r="SFQ376" s="1"/>
      <c r="SFR376" s="1"/>
      <c r="SFS376" s="1"/>
      <c r="SFT376" s="1"/>
      <c r="SFU376" s="1"/>
      <c r="SFV376" s="1"/>
      <c r="SFW376" s="1"/>
      <c r="SFX376" s="1"/>
      <c r="SFY376" s="1"/>
      <c r="SFZ376" s="1"/>
      <c r="SGA376" s="1"/>
      <c r="SGB376" s="1"/>
      <c r="SGC376" s="1"/>
      <c r="SGD376" s="1"/>
      <c r="SGE376" s="1"/>
      <c r="SGF376" s="1"/>
      <c r="SGG376" s="1"/>
      <c r="SGH376" s="1"/>
      <c r="SGI376" s="1"/>
      <c r="SGJ376" s="1"/>
      <c r="SGK376" s="1"/>
      <c r="SGL376" s="1"/>
      <c r="SGM376" s="1"/>
      <c r="SGN376" s="1"/>
      <c r="SGO376" s="1"/>
      <c r="SGP376" s="1"/>
      <c r="SGQ376" s="1"/>
      <c r="SGR376" s="1"/>
      <c r="SGS376" s="1"/>
      <c r="SGT376" s="1"/>
      <c r="SGU376" s="1"/>
      <c r="SGV376" s="1"/>
      <c r="SGW376" s="1"/>
      <c r="SGX376" s="1"/>
      <c r="SGY376" s="1"/>
      <c r="SGZ376" s="1"/>
      <c r="SHA376" s="1"/>
      <c r="SHB376" s="1"/>
      <c r="SHC376" s="1"/>
      <c r="SHD376" s="1"/>
      <c r="SHE376" s="1"/>
      <c r="SHF376" s="1"/>
      <c r="SHG376" s="1"/>
      <c r="SHH376" s="1"/>
      <c r="SHI376" s="1"/>
      <c r="SHJ376" s="1"/>
      <c r="SHK376" s="1"/>
      <c r="SHL376" s="1"/>
      <c r="SHM376" s="1"/>
      <c r="SHN376" s="1"/>
      <c r="SHO376" s="1"/>
      <c r="SHP376" s="1"/>
      <c r="SHQ376" s="1"/>
      <c r="SHR376" s="1"/>
      <c r="SHS376" s="1"/>
      <c r="SHT376" s="1"/>
      <c r="SHU376" s="1"/>
      <c r="SHV376" s="1"/>
      <c r="SHW376" s="1"/>
      <c r="SHX376" s="1"/>
      <c r="SHY376" s="1"/>
      <c r="SHZ376" s="1"/>
      <c r="SIA376" s="1"/>
      <c r="SIB376" s="1"/>
      <c r="SIC376" s="1"/>
      <c r="SID376" s="1"/>
      <c r="SIE376" s="1"/>
      <c r="SIF376" s="1"/>
      <c r="SIG376" s="1"/>
      <c r="SIH376" s="1"/>
      <c r="SII376" s="1"/>
      <c r="SIJ376" s="1"/>
      <c r="SIK376" s="1"/>
      <c r="SIL376" s="1"/>
      <c r="SIM376" s="1"/>
      <c r="SIN376" s="1"/>
      <c r="SIO376" s="1"/>
      <c r="SIP376" s="1"/>
      <c r="SIQ376" s="1"/>
      <c r="SIR376" s="1"/>
      <c r="SIS376" s="1"/>
      <c r="SIT376" s="1"/>
      <c r="SIU376" s="1"/>
      <c r="SIV376" s="1"/>
      <c r="SIW376" s="1"/>
      <c r="SIX376" s="1"/>
      <c r="SIY376" s="1"/>
      <c r="SIZ376" s="1"/>
      <c r="SJA376" s="1"/>
      <c r="SJB376" s="1"/>
      <c r="SJC376" s="1"/>
      <c r="SJD376" s="1"/>
      <c r="SJE376" s="1"/>
      <c r="SJF376" s="1"/>
      <c r="SJG376" s="1"/>
      <c r="SJH376" s="1"/>
      <c r="SJI376" s="1"/>
      <c r="SJJ376" s="1"/>
      <c r="SJK376" s="1"/>
      <c r="SJL376" s="1"/>
      <c r="SJM376" s="1"/>
      <c r="SJN376" s="1"/>
      <c r="SJO376" s="1"/>
      <c r="SJP376" s="1"/>
      <c r="SJQ376" s="1"/>
      <c r="SJR376" s="1"/>
      <c r="SJS376" s="1"/>
      <c r="SJT376" s="1"/>
      <c r="SJU376" s="1"/>
      <c r="SJV376" s="1"/>
      <c r="SJW376" s="1"/>
      <c r="SJX376" s="1"/>
      <c r="SJY376" s="1"/>
      <c r="SJZ376" s="1"/>
      <c r="SKA376" s="1"/>
      <c r="SKB376" s="1"/>
      <c r="SKC376" s="1"/>
      <c r="SKD376" s="1"/>
      <c r="SKE376" s="1"/>
      <c r="SKF376" s="1"/>
      <c r="SKG376" s="1"/>
      <c r="SKH376" s="1"/>
      <c r="SKI376" s="1"/>
      <c r="SKJ376" s="1"/>
      <c r="SKK376" s="1"/>
      <c r="SKL376" s="1"/>
      <c r="SKM376" s="1"/>
      <c r="SKN376" s="1"/>
      <c r="SKO376" s="1"/>
      <c r="SKP376" s="1"/>
      <c r="SKQ376" s="1"/>
      <c r="SKR376" s="1"/>
      <c r="SKS376" s="1"/>
      <c r="SKT376" s="1"/>
      <c r="SKU376" s="1"/>
      <c r="SKV376" s="1"/>
      <c r="SKW376" s="1"/>
      <c r="SKX376" s="1"/>
      <c r="SKY376" s="1"/>
      <c r="SKZ376" s="1"/>
      <c r="SLA376" s="1"/>
      <c r="SLB376" s="1"/>
      <c r="SLC376" s="1"/>
      <c r="SLD376" s="1"/>
      <c r="SLE376" s="1"/>
      <c r="SLF376" s="1"/>
      <c r="SLG376" s="1"/>
      <c r="SLH376" s="1"/>
      <c r="SLI376" s="1"/>
      <c r="SLJ376" s="1"/>
      <c r="SLK376" s="1"/>
      <c r="SLL376" s="1"/>
      <c r="SLM376" s="1"/>
      <c r="SLN376" s="1"/>
      <c r="SLO376" s="1"/>
      <c r="SLP376" s="1"/>
      <c r="SLQ376" s="1"/>
      <c r="SLR376" s="1"/>
      <c r="SLS376" s="1"/>
      <c r="SLT376" s="1"/>
      <c r="SLU376" s="1"/>
      <c r="SLV376" s="1"/>
      <c r="SLW376" s="1"/>
      <c r="SLX376" s="1"/>
      <c r="SLY376" s="1"/>
      <c r="SLZ376" s="1"/>
      <c r="SMA376" s="1"/>
      <c r="SMB376" s="1"/>
      <c r="SMC376" s="1"/>
      <c r="SMD376" s="1"/>
      <c r="SME376" s="1"/>
      <c r="SMF376" s="1"/>
      <c r="SMG376" s="1"/>
      <c r="SMH376" s="1"/>
      <c r="SMI376" s="1"/>
      <c r="SMJ376" s="1"/>
      <c r="SMK376" s="1"/>
      <c r="SML376" s="1"/>
      <c r="SMM376" s="1"/>
      <c r="SMN376" s="1"/>
      <c r="SMO376" s="1"/>
      <c r="SMP376" s="1"/>
      <c r="SMQ376" s="1"/>
      <c r="SMR376" s="1"/>
      <c r="SMS376" s="1"/>
      <c r="SMT376" s="1"/>
      <c r="SMU376" s="1"/>
      <c r="SMV376" s="1"/>
      <c r="SMW376" s="1"/>
      <c r="SMX376" s="1"/>
      <c r="SMY376" s="1"/>
      <c r="SMZ376" s="1"/>
      <c r="SNA376" s="1"/>
      <c r="SNB376" s="1"/>
      <c r="SNC376" s="1"/>
      <c r="SND376" s="1"/>
      <c r="SNE376" s="1"/>
      <c r="SNF376" s="1"/>
      <c r="SNG376" s="1"/>
      <c r="SNH376" s="1"/>
      <c r="SNI376" s="1"/>
      <c r="SNJ376" s="1"/>
      <c r="SNK376" s="1"/>
      <c r="SNL376" s="1"/>
      <c r="SNM376" s="1"/>
      <c r="SNN376" s="1"/>
      <c r="SNO376" s="1"/>
      <c r="SNP376" s="1"/>
      <c r="SNQ376" s="1"/>
      <c r="SNR376" s="1"/>
      <c r="SNS376" s="1"/>
      <c r="SNT376" s="1"/>
      <c r="SNU376" s="1"/>
      <c r="SNV376" s="1"/>
      <c r="SNW376" s="1"/>
      <c r="SNX376" s="1"/>
      <c r="SNY376" s="1"/>
      <c r="SNZ376" s="1"/>
      <c r="SOA376" s="1"/>
      <c r="SOB376" s="1"/>
      <c r="SOC376" s="1"/>
      <c r="SOD376" s="1"/>
      <c r="SOE376" s="1"/>
      <c r="SOF376" s="1"/>
      <c r="SOG376" s="1"/>
      <c r="SOH376" s="1"/>
      <c r="SOI376" s="1"/>
      <c r="SOJ376" s="1"/>
      <c r="SOK376" s="1"/>
      <c r="SOL376" s="1"/>
      <c r="SOM376" s="1"/>
      <c r="SON376" s="1"/>
      <c r="SOO376" s="1"/>
      <c r="SOP376" s="1"/>
      <c r="SOQ376" s="1"/>
      <c r="SOR376" s="1"/>
      <c r="SOS376" s="1"/>
      <c r="SOT376" s="1"/>
      <c r="SOU376" s="1"/>
      <c r="SOV376" s="1"/>
      <c r="SOW376" s="1"/>
      <c r="SOX376" s="1"/>
      <c r="SOY376" s="1"/>
      <c r="SOZ376" s="1"/>
      <c r="SPA376" s="1"/>
      <c r="SPB376" s="1"/>
      <c r="SPC376" s="1"/>
      <c r="SPD376" s="1"/>
      <c r="SPE376" s="1"/>
      <c r="SPF376" s="1"/>
      <c r="SPG376" s="1"/>
      <c r="SPH376" s="1"/>
      <c r="SPI376" s="1"/>
      <c r="SPJ376" s="1"/>
      <c r="SPK376" s="1"/>
      <c r="SPL376" s="1"/>
      <c r="SPM376" s="1"/>
      <c r="SPN376" s="1"/>
      <c r="SPO376" s="1"/>
      <c r="SPP376" s="1"/>
      <c r="SPQ376" s="1"/>
      <c r="SPR376" s="1"/>
      <c r="SPS376" s="1"/>
      <c r="SPT376" s="1"/>
      <c r="SPU376" s="1"/>
      <c r="SPV376" s="1"/>
      <c r="SPW376" s="1"/>
      <c r="SPX376" s="1"/>
      <c r="SPY376" s="1"/>
      <c r="SPZ376" s="1"/>
      <c r="SQA376" s="1"/>
      <c r="SQB376" s="1"/>
      <c r="SQC376" s="1"/>
      <c r="SQD376" s="1"/>
      <c r="SQE376" s="1"/>
      <c r="SQF376" s="1"/>
      <c r="SQG376" s="1"/>
      <c r="SQH376" s="1"/>
      <c r="SQI376" s="1"/>
      <c r="SQJ376" s="1"/>
      <c r="SQK376" s="1"/>
      <c r="SQL376" s="1"/>
      <c r="SQM376" s="1"/>
      <c r="SQN376" s="1"/>
      <c r="SQO376" s="1"/>
      <c r="SQP376" s="1"/>
      <c r="SQQ376" s="1"/>
      <c r="SQR376" s="1"/>
      <c r="SQS376" s="1"/>
      <c r="SQT376" s="1"/>
      <c r="SQU376" s="1"/>
      <c r="SQV376" s="1"/>
      <c r="SQW376" s="1"/>
      <c r="SQX376" s="1"/>
      <c r="SQY376" s="1"/>
      <c r="SQZ376" s="1"/>
      <c r="SRA376" s="1"/>
      <c r="SRB376" s="1"/>
      <c r="SRC376" s="1"/>
      <c r="SRD376" s="1"/>
      <c r="SRE376" s="1"/>
      <c r="SRF376" s="1"/>
      <c r="SRG376" s="1"/>
      <c r="SRH376" s="1"/>
      <c r="SRI376" s="1"/>
      <c r="SRJ376" s="1"/>
      <c r="SRK376" s="1"/>
      <c r="SRL376" s="1"/>
      <c r="SRM376" s="1"/>
      <c r="SRN376" s="1"/>
      <c r="SRO376" s="1"/>
      <c r="SRP376" s="1"/>
      <c r="SRQ376" s="1"/>
      <c r="SRR376" s="1"/>
      <c r="SRS376" s="1"/>
      <c r="SRT376" s="1"/>
      <c r="SRU376" s="1"/>
      <c r="SRV376" s="1"/>
      <c r="SRW376" s="1"/>
      <c r="SRX376" s="1"/>
      <c r="SRY376" s="1"/>
      <c r="SRZ376" s="1"/>
      <c r="SSA376" s="1"/>
      <c r="SSB376" s="1"/>
      <c r="SSC376" s="1"/>
      <c r="SSD376" s="1"/>
      <c r="SSE376" s="1"/>
      <c r="SSF376" s="1"/>
      <c r="SSG376" s="1"/>
      <c r="SSH376" s="1"/>
      <c r="SSI376" s="1"/>
      <c r="SSJ376" s="1"/>
      <c r="SSK376" s="1"/>
      <c r="SSL376" s="1"/>
      <c r="SSM376" s="1"/>
      <c r="SSN376" s="1"/>
      <c r="SSO376" s="1"/>
      <c r="SSP376" s="1"/>
      <c r="SSQ376" s="1"/>
      <c r="SSR376" s="1"/>
      <c r="SSS376" s="1"/>
      <c r="SST376" s="1"/>
      <c r="SSU376" s="1"/>
      <c r="SSV376" s="1"/>
      <c r="SSW376" s="1"/>
      <c r="SSX376" s="1"/>
      <c r="SSY376" s="1"/>
      <c r="SSZ376" s="1"/>
      <c r="STA376" s="1"/>
      <c r="STB376" s="1"/>
      <c r="STC376" s="1"/>
      <c r="STD376" s="1"/>
      <c r="STE376" s="1"/>
      <c r="STF376" s="1"/>
      <c r="STG376" s="1"/>
      <c r="STH376" s="1"/>
      <c r="STI376" s="1"/>
      <c r="STJ376" s="1"/>
      <c r="STK376" s="1"/>
      <c r="STL376" s="1"/>
      <c r="STM376" s="1"/>
      <c r="STN376" s="1"/>
      <c r="STO376" s="1"/>
      <c r="STP376" s="1"/>
      <c r="STQ376" s="1"/>
      <c r="STR376" s="1"/>
      <c r="STS376" s="1"/>
      <c r="STT376" s="1"/>
      <c r="STU376" s="1"/>
      <c r="STV376" s="1"/>
      <c r="STW376" s="1"/>
      <c r="STX376" s="1"/>
      <c r="STY376" s="1"/>
      <c r="STZ376" s="1"/>
      <c r="SUA376" s="1"/>
      <c r="SUB376" s="1"/>
      <c r="SUC376" s="1"/>
      <c r="SUD376" s="1"/>
      <c r="SUE376" s="1"/>
      <c r="SUF376" s="1"/>
      <c r="SUG376" s="1"/>
      <c r="SUH376" s="1"/>
      <c r="SUI376" s="1"/>
      <c r="SUJ376" s="1"/>
      <c r="SUK376" s="1"/>
      <c r="SUL376" s="1"/>
      <c r="SUM376" s="1"/>
      <c r="SUN376" s="1"/>
      <c r="SUO376" s="1"/>
      <c r="SUP376" s="1"/>
      <c r="SUQ376" s="1"/>
      <c r="SUR376" s="1"/>
      <c r="SUS376" s="1"/>
      <c r="SUT376" s="1"/>
      <c r="SUU376" s="1"/>
      <c r="SUV376" s="1"/>
      <c r="SUW376" s="1"/>
      <c r="SUX376" s="1"/>
      <c r="SUY376" s="1"/>
      <c r="SUZ376" s="1"/>
      <c r="SVA376" s="1"/>
      <c r="SVB376" s="1"/>
      <c r="SVC376" s="1"/>
      <c r="SVD376" s="1"/>
      <c r="SVE376" s="1"/>
      <c r="SVF376" s="1"/>
      <c r="SVG376" s="1"/>
      <c r="SVH376" s="1"/>
      <c r="SVI376" s="1"/>
      <c r="SVJ376" s="1"/>
      <c r="SVK376" s="1"/>
      <c r="SVL376" s="1"/>
      <c r="SVM376" s="1"/>
      <c r="SVN376" s="1"/>
      <c r="SVO376" s="1"/>
      <c r="SVP376" s="1"/>
      <c r="SVQ376" s="1"/>
      <c r="SVR376" s="1"/>
      <c r="SVS376" s="1"/>
      <c r="SVT376" s="1"/>
      <c r="SVU376" s="1"/>
      <c r="SVV376" s="1"/>
      <c r="SVW376" s="1"/>
      <c r="SVX376" s="1"/>
      <c r="SVY376" s="1"/>
      <c r="SVZ376" s="1"/>
      <c r="SWA376" s="1"/>
      <c r="SWB376" s="1"/>
      <c r="SWC376" s="1"/>
      <c r="SWD376" s="1"/>
      <c r="SWE376" s="1"/>
      <c r="SWF376" s="1"/>
      <c r="SWG376" s="1"/>
      <c r="SWH376" s="1"/>
      <c r="SWI376" s="1"/>
      <c r="SWJ376" s="1"/>
      <c r="SWK376" s="1"/>
      <c r="SWL376" s="1"/>
      <c r="SWM376" s="1"/>
      <c r="SWN376" s="1"/>
      <c r="SWO376" s="1"/>
      <c r="SWP376" s="1"/>
      <c r="SWQ376" s="1"/>
      <c r="SWR376" s="1"/>
      <c r="SWS376" s="1"/>
      <c r="SWT376" s="1"/>
      <c r="SWU376" s="1"/>
      <c r="SWV376" s="1"/>
      <c r="SWW376" s="1"/>
      <c r="SWX376" s="1"/>
      <c r="SWY376" s="1"/>
      <c r="SWZ376" s="1"/>
      <c r="SXA376" s="1"/>
      <c r="SXB376" s="1"/>
      <c r="SXC376" s="1"/>
      <c r="SXD376" s="1"/>
      <c r="SXE376" s="1"/>
      <c r="SXF376" s="1"/>
      <c r="SXG376" s="1"/>
      <c r="SXH376" s="1"/>
      <c r="SXI376" s="1"/>
      <c r="SXJ376" s="1"/>
      <c r="SXK376" s="1"/>
      <c r="SXL376" s="1"/>
      <c r="SXM376" s="1"/>
      <c r="SXN376" s="1"/>
      <c r="SXO376" s="1"/>
      <c r="SXP376" s="1"/>
      <c r="SXQ376" s="1"/>
      <c r="SXR376" s="1"/>
      <c r="SXS376" s="1"/>
      <c r="SXT376" s="1"/>
      <c r="SXU376" s="1"/>
      <c r="SXV376" s="1"/>
      <c r="SXW376" s="1"/>
      <c r="SXX376" s="1"/>
      <c r="SXY376" s="1"/>
      <c r="SXZ376" s="1"/>
      <c r="SYA376" s="1"/>
      <c r="SYB376" s="1"/>
      <c r="SYC376" s="1"/>
      <c r="SYD376" s="1"/>
      <c r="SYE376" s="1"/>
      <c r="SYF376" s="1"/>
      <c r="SYG376" s="1"/>
      <c r="SYH376" s="1"/>
      <c r="SYI376" s="1"/>
      <c r="SYJ376" s="1"/>
      <c r="SYK376" s="1"/>
      <c r="SYL376" s="1"/>
      <c r="SYM376" s="1"/>
      <c r="SYN376" s="1"/>
      <c r="SYO376" s="1"/>
      <c r="SYP376" s="1"/>
      <c r="SYQ376" s="1"/>
      <c r="SYR376" s="1"/>
      <c r="SYS376" s="1"/>
      <c r="SYT376" s="1"/>
      <c r="SYU376" s="1"/>
      <c r="SYV376" s="1"/>
      <c r="SYW376" s="1"/>
      <c r="SYX376" s="1"/>
      <c r="SYY376" s="1"/>
      <c r="SYZ376" s="1"/>
      <c r="SZA376" s="1"/>
      <c r="SZB376" s="1"/>
      <c r="SZC376" s="1"/>
      <c r="SZD376" s="1"/>
      <c r="SZE376" s="1"/>
      <c r="SZF376" s="1"/>
      <c r="SZG376" s="1"/>
      <c r="SZH376" s="1"/>
      <c r="SZI376" s="1"/>
      <c r="SZJ376" s="1"/>
      <c r="SZK376" s="1"/>
      <c r="SZL376" s="1"/>
      <c r="SZM376" s="1"/>
      <c r="SZN376" s="1"/>
      <c r="SZO376" s="1"/>
      <c r="SZP376" s="1"/>
      <c r="SZQ376" s="1"/>
      <c r="SZR376" s="1"/>
      <c r="SZS376" s="1"/>
      <c r="SZT376" s="1"/>
      <c r="SZU376" s="1"/>
      <c r="SZV376" s="1"/>
      <c r="SZW376" s="1"/>
      <c r="SZX376" s="1"/>
      <c r="SZY376" s="1"/>
      <c r="SZZ376" s="1"/>
      <c r="TAA376" s="1"/>
      <c r="TAB376" s="1"/>
      <c r="TAC376" s="1"/>
      <c r="TAD376" s="1"/>
      <c r="TAE376" s="1"/>
      <c r="TAF376" s="1"/>
      <c r="TAG376" s="1"/>
      <c r="TAH376" s="1"/>
      <c r="TAI376" s="1"/>
      <c r="TAJ376" s="1"/>
      <c r="TAK376" s="1"/>
      <c r="TAL376" s="1"/>
      <c r="TAM376" s="1"/>
      <c r="TAN376" s="1"/>
      <c r="TAO376" s="1"/>
      <c r="TAP376" s="1"/>
      <c r="TAQ376" s="1"/>
      <c r="TAR376" s="1"/>
      <c r="TAS376" s="1"/>
      <c r="TAT376" s="1"/>
      <c r="TAU376" s="1"/>
      <c r="TAV376" s="1"/>
      <c r="TAW376" s="1"/>
      <c r="TAX376" s="1"/>
      <c r="TAY376" s="1"/>
      <c r="TAZ376" s="1"/>
      <c r="TBA376" s="1"/>
      <c r="TBB376" s="1"/>
      <c r="TBC376" s="1"/>
      <c r="TBD376" s="1"/>
      <c r="TBE376" s="1"/>
      <c r="TBF376" s="1"/>
      <c r="TBG376" s="1"/>
      <c r="TBH376" s="1"/>
      <c r="TBI376" s="1"/>
      <c r="TBJ376" s="1"/>
      <c r="TBK376" s="1"/>
      <c r="TBL376" s="1"/>
      <c r="TBM376" s="1"/>
      <c r="TBN376" s="1"/>
      <c r="TBO376" s="1"/>
      <c r="TBP376" s="1"/>
      <c r="TBQ376" s="1"/>
      <c r="TBR376" s="1"/>
      <c r="TBS376" s="1"/>
      <c r="TBT376" s="1"/>
      <c r="TBU376" s="1"/>
      <c r="TBV376" s="1"/>
      <c r="TBW376" s="1"/>
      <c r="TBX376" s="1"/>
      <c r="TBY376" s="1"/>
      <c r="TBZ376" s="1"/>
      <c r="TCA376" s="1"/>
      <c r="TCB376" s="1"/>
      <c r="TCC376" s="1"/>
      <c r="TCD376" s="1"/>
      <c r="TCE376" s="1"/>
      <c r="TCF376" s="1"/>
      <c r="TCG376" s="1"/>
      <c r="TCH376" s="1"/>
      <c r="TCI376" s="1"/>
      <c r="TCJ376" s="1"/>
      <c r="TCK376" s="1"/>
      <c r="TCL376" s="1"/>
      <c r="TCM376" s="1"/>
      <c r="TCN376" s="1"/>
      <c r="TCO376" s="1"/>
      <c r="TCP376" s="1"/>
      <c r="TCQ376" s="1"/>
      <c r="TCR376" s="1"/>
      <c r="TCS376" s="1"/>
      <c r="TCT376" s="1"/>
      <c r="TCU376" s="1"/>
      <c r="TCV376" s="1"/>
      <c r="TCW376" s="1"/>
      <c r="TCX376" s="1"/>
      <c r="TCY376" s="1"/>
      <c r="TCZ376" s="1"/>
      <c r="TDA376" s="1"/>
      <c r="TDB376" s="1"/>
      <c r="TDC376" s="1"/>
      <c r="TDD376" s="1"/>
      <c r="TDE376" s="1"/>
      <c r="TDF376" s="1"/>
      <c r="TDG376" s="1"/>
      <c r="TDH376" s="1"/>
      <c r="TDI376" s="1"/>
      <c r="TDJ376" s="1"/>
      <c r="TDK376" s="1"/>
      <c r="TDL376" s="1"/>
      <c r="TDM376" s="1"/>
      <c r="TDN376" s="1"/>
      <c r="TDO376" s="1"/>
      <c r="TDP376" s="1"/>
      <c r="TDQ376" s="1"/>
      <c r="TDR376" s="1"/>
      <c r="TDS376" s="1"/>
      <c r="TDT376" s="1"/>
      <c r="TDU376" s="1"/>
      <c r="TDV376" s="1"/>
      <c r="TDW376" s="1"/>
      <c r="TDX376" s="1"/>
      <c r="TDY376" s="1"/>
      <c r="TDZ376" s="1"/>
      <c r="TEA376" s="1"/>
      <c r="TEB376" s="1"/>
      <c r="TEC376" s="1"/>
      <c r="TED376" s="1"/>
      <c r="TEE376" s="1"/>
      <c r="TEF376" s="1"/>
      <c r="TEG376" s="1"/>
      <c r="TEH376" s="1"/>
      <c r="TEI376" s="1"/>
      <c r="TEJ376" s="1"/>
      <c r="TEK376" s="1"/>
      <c r="TEL376" s="1"/>
      <c r="TEM376" s="1"/>
      <c r="TEN376" s="1"/>
      <c r="TEO376" s="1"/>
      <c r="TEP376" s="1"/>
      <c r="TEQ376" s="1"/>
      <c r="TER376" s="1"/>
      <c r="TES376" s="1"/>
      <c r="TET376" s="1"/>
      <c r="TEU376" s="1"/>
      <c r="TEV376" s="1"/>
      <c r="TEW376" s="1"/>
      <c r="TEX376" s="1"/>
      <c r="TEY376" s="1"/>
      <c r="TEZ376" s="1"/>
      <c r="TFA376" s="1"/>
      <c r="TFB376" s="1"/>
      <c r="TFC376" s="1"/>
      <c r="TFD376" s="1"/>
      <c r="TFE376" s="1"/>
      <c r="TFF376" s="1"/>
      <c r="TFG376" s="1"/>
      <c r="TFH376" s="1"/>
      <c r="TFI376" s="1"/>
      <c r="TFJ376" s="1"/>
      <c r="TFK376" s="1"/>
      <c r="TFL376" s="1"/>
      <c r="TFM376" s="1"/>
      <c r="TFN376" s="1"/>
      <c r="TFO376" s="1"/>
      <c r="TFP376" s="1"/>
      <c r="TFQ376" s="1"/>
      <c r="TFR376" s="1"/>
      <c r="TFS376" s="1"/>
      <c r="TFT376" s="1"/>
      <c r="TFU376" s="1"/>
      <c r="TFV376" s="1"/>
      <c r="TFW376" s="1"/>
      <c r="TFX376" s="1"/>
      <c r="TFY376" s="1"/>
      <c r="TFZ376" s="1"/>
      <c r="TGA376" s="1"/>
      <c r="TGB376" s="1"/>
      <c r="TGC376" s="1"/>
      <c r="TGD376" s="1"/>
      <c r="TGE376" s="1"/>
      <c r="TGF376" s="1"/>
      <c r="TGG376" s="1"/>
      <c r="TGH376" s="1"/>
      <c r="TGI376" s="1"/>
      <c r="TGJ376" s="1"/>
      <c r="TGK376" s="1"/>
      <c r="TGL376" s="1"/>
      <c r="TGM376" s="1"/>
      <c r="TGN376" s="1"/>
      <c r="TGO376" s="1"/>
      <c r="TGP376" s="1"/>
      <c r="TGQ376" s="1"/>
      <c r="TGR376" s="1"/>
      <c r="TGS376" s="1"/>
      <c r="TGT376" s="1"/>
      <c r="TGU376" s="1"/>
      <c r="TGV376" s="1"/>
      <c r="TGW376" s="1"/>
      <c r="TGX376" s="1"/>
      <c r="TGY376" s="1"/>
      <c r="TGZ376" s="1"/>
      <c r="THA376" s="1"/>
      <c r="THB376" s="1"/>
      <c r="THC376" s="1"/>
      <c r="THD376" s="1"/>
      <c r="THE376" s="1"/>
      <c r="THF376" s="1"/>
      <c r="THG376" s="1"/>
      <c r="THH376" s="1"/>
      <c r="THI376" s="1"/>
      <c r="THJ376" s="1"/>
      <c r="THK376" s="1"/>
      <c r="THL376" s="1"/>
      <c r="THM376" s="1"/>
      <c r="THN376" s="1"/>
      <c r="THO376" s="1"/>
      <c r="THP376" s="1"/>
      <c r="THQ376" s="1"/>
      <c r="THR376" s="1"/>
      <c r="THS376" s="1"/>
      <c r="THT376" s="1"/>
      <c r="THU376" s="1"/>
      <c r="THV376" s="1"/>
      <c r="THW376" s="1"/>
      <c r="THX376" s="1"/>
      <c r="THY376" s="1"/>
      <c r="THZ376" s="1"/>
      <c r="TIA376" s="1"/>
      <c r="TIB376" s="1"/>
      <c r="TIC376" s="1"/>
      <c r="TID376" s="1"/>
      <c r="TIE376" s="1"/>
      <c r="TIF376" s="1"/>
      <c r="TIG376" s="1"/>
      <c r="TIH376" s="1"/>
      <c r="TII376" s="1"/>
      <c r="TIJ376" s="1"/>
      <c r="TIK376" s="1"/>
      <c r="TIL376" s="1"/>
      <c r="TIM376" s="1"/>
      <c r="TIN376" s="1"/>
      <c r="TIO376" s="1"/>
      <c r="TIP376" s="1"/>
      <c r="TIQ376" s="1"/>
      <c r="TIR376" s="1"/>
      <c r="TIS376" s="1"/>
      <c r="TIT376" s="1"/>
      <c r="TIU376" s="1"/>
      <c r="TIV376" s="1"/>
      <c r="TIW376" s="1"/>
      <c r="TIX376" s="1"/>
      <c r="TIY376" s="1"/>
      <c r="TIZ376" s="1"/>
      <c r="TJA376" s="1"/>
      <c r="TJB376" s="1"/>
      <c r="TJC376" s="1"/>
      <c r="TJD376" s="1"/>
      <c r="TJE376" s="1"/>
      <c r="TJF376" s="1"/>
      <c r="TJG376" s="1"/>
      <c r="TJH376" s="1"/>
      <c r="TJI376" s="1"/>
      <c r="TJJ376" s="1"/>
      <c r="TJK376" s="1"/>
      <c r="TJL376" s="1"/>
      <c r="TJM376" s="1"/>
      <c r="TJN376" s="1"/>
      <c r="TJO376" s="1"/>
      <c r="TJP376" s="1"/>
      <c r="TJQ376" s="1"/>
      <c r="TJR376" s="1"/>
      <c r="TJS376" s="1"/>
      <c r="TJT376" s="1"/>
      <c r="TJU376" s="1"/>
      <c r="TJV376" s="1"/>
      <c r="TJW376" s="1"/>
      <c r="TJX376" s="1"/>
      <c r="TJY376" s="1"/>
      <c r="TJZ376" s="1"/>
      <c r="TKA376" s="1"/>
      <c r="TKB376" s="1"/>
      <c r="TKC376" s="1"/>
      <c r="TKD376" s="1"/>
      <c r="TKE376" s="1"/>
      <c r="TKF376" s="1"/>
      <c r="TKG376" s="1"/>
      <c r="TKH376" s="1"/>
      <c r="TKI376" s="1"/>
      <c r="TKJ376" s="1"/>
      <c r="TKK376" s="1"/>
      <c r="TKL376" s="1"/>
      <c r="TKM376" s="1"/>
      <c r="TKN376" s="1"/>
      <c r="TKO376" s="1"/>
      <c r="TKP376" s="1"/>
      <c r="TKQ376" s="1"/>
      <c r="TKR376" s="1"/>
      <c r="TKS376" s="1"/>
      <c r="TKT376" s="1"/>
      <c r="TKU376" s="1"/>
      <c r="TKV376" s="1"/>
      <c r="TKW376" s="1"/>
      <c r="TKX376" s="1"/>
      <c r="TKY376" s="1"/>
      <c r="TKZ376" s="1"/>
      <c r="TLA376" s="1"/>
      <c r="TLB376" s="1"/>
      <c r="TLC376" s="1"/>
      <c r="TLD376" s="1"/>
      <c r="TLE376" s="1"/>
      <c r="TLF376" s="1"/>
      <c r="TLG376" s="1"/>
      <c r="TLH376" s="1"/>
      <c r="TLI376" s="1"/>
      <c r="TLJ376" s="1"/>
      <c r="TLK376" s="1"/>
      <c r="TLL376" s="1"/>
      <c r="TLM376" s="1"/>
      <c r="TLN376" s="1"/>
      <c r="TLO376" s="1"/>
      <c r="TLP376" s="1"/>
      <c r="TLQ376" s="1"/>
      <c r="TLR376" s="1"/>
      <c r="TLS376" s="1"/>
      <c r="TLT376" s="1"/>
      <c r="TLU376" s="1"/>
      <c r="TLV376" s="1"/>
      <c r="TLW376" s="1"/>
      <c r="TLX376" s="1"/>
      <c r="TLY376" s="1"/>
      <c r="TLZ376" s="1"/>
      <c r="TMA376" s="1"/>
      <c r="TMB376" s="1"/>
      <c r="TMC376" s="1"/>
      <c r="TMD376" s="1"/>
      <c r="TME376" s="1"/>
      <c r="TMF376" s="1"/>
      <c r="TMG376" s="1"/>
      <c r="TMH376" s="1"/>
      <c r="TMI376" s="1"/>
      <c r="TMJ376" s="1"/>
      <c r="TMK376" s="1"/>
      <c r="TML376" s="1"/>
      <c r="TMM376" s="1"/>
      <c r="TMN376" s="1"/>
      <c r="TMO376" s="1"/>
      <c r="TMP376" s="1"/>
      <c r="TMQ376" s="1"/>
      <c r="TMR376" s="1"/>
      <c r="TMS376" s="1"/>
      <c r="TMT376" s="1"/>
      <c r="TMU376" s="1"/>
      <c r="TMV376" s="1"/>
      <c r="TMW376" s="1"/>
      <c r="TMX376" s="1"/>
      <c r="TMY376" s="1"/>
      <c r="TMZ376" s="1"/>
      <c r="TNA376" s="1"/>
      <c r="TNB376" s="1"/>
      <c r="TNC376" s="1"/>
      <c r="TND376" s="1"/>
      <c r="TNE376" s="1"/>
      <c r="TNF376" s="1"/>
      <c r="TNG376" s="1"/>
      <c r="TNH376" s="1"/>
      <c r="TNI376" s="1"/>
      <c r="TNJ376" s="1"/>
      <c r="TNK376" s="1"/>
      <c r="TNL376" s="1"/>
      <c r="TNM376" s="1"/>
      <c r="TNN376" s="1"/>
      <c r="TNO376" s="1"/>
      <c r="TNP376" s="1"/>
      <c r="TNQ376" s="1"/>
      <c r="TNR376" s="1"/>
      <c r="TNS376" s="1"/>
      <c r="TNT376" s="1"/>
      <c r="TNU376" s="1"/>
      <c r="TNV376" s="1"/>
      <c r="TNW376" s="1"/>
      <c r="TNX376" s="1"/>
      <c r="TNY376" s="1"/>
      <c r="TNZ376" s="1"/>
      <c r="TOA376" s="1"/>
      <c r="TOB376" s="1"/>
      <c r="TOC376" s="1"/>
      <c r="TOD376" s="1"/>
      <c r="TOE376" s="1"/>
      <c r="TOF376" s="1"/>
      <c r="TOG376" s="1"/>
      <c r="TOH376" s="1"/>
      <c r="TOI376" s="1"/>
      <c r="TOJ376" s="1"/>
      <c r="TOK376" s="1"/>
      <c r="TOL376" s="1"/>
      <c r="TOM376" s="1"/>
      <c r="TON376" s="1"/>
      <c r="TOO376" s="1"/>
      <c r="TOP376" s="1"/>
      <c r="TOQ376" s="1"/>
      <c r="TOR376" s="1"/>
      <c r="TOS376" s="1"/>
      <c r="TOT376" s="1"/>
      <c r="TOU376" s="1"/>
      <c r="TOV376" s="1"/>
      <c r="TOW376" s="1"/>
      <c r="TOX376" s="1"/>
      <c r="TOY376" s="1"/>
      <c r="TOZ376" s="1"/>
      <c r="TPA376" s="1"/>
      <c r="TPB376" s="1"/>
      <c r="TPC376" s="1"/>
      <c r="TPD376" s="1"/>
      <c r="TPE376" s="1"/>
      <c r="TPF376" s="1"/>
      <c r="TPG376" s="1"/>
      <c r="TPH376" s="1"/>
      <c r="TPI376" s="1"/>
      <c r="TPJ376" s="1"/>
      <c r="TPK376" s="1"/>
      <c r="TPL376" s="1"/>
      <c r="TPM376" s="1"/>
      <c r="TPN376" s="1"/>
      <c r="TPO376" s="1"/>
      <c r="TPP376" s="1"/>
      <c r="TPQ376" s="1"/>
      <c r="TPR376" s="1"/>
      <c r="TPS376" s="1"/>
      <c r="TPT376" s="1"/>
      <c r="TPU376" s="1"/>
      <c r="TPV376" s="1"/>
      <c r="TPW376" s="1"/>
      <c r="TPX376" s="1"/>
      <c r="TPY376" s="1"/>
      <c r="TPZ376" s="1"/>
      <c r="TQA376" s="1"/>
      <c r="TQB376" s="1"/>
      <c r="TQC376" s="1"/>
      <c r="TQD376" s="1"/>
      <c r="TQE376" s="1"/>
      <c r="TQF376" s="1"/>
      <c r="TQG376" s="1"/>
      <c r="TQH376" s="1"/>
      <c r="TQI376" s="1"/>
      <c r="TQJ376" s="1"/>
      <c r="TQK376" s="1"/>
      <c r="TQL376" s="1"/>
      <c r="TQM376" s="1"/>
      <c r="TQN376" s="1"/>
      <c r="TQO376" s="1"/>
      <c r="TQP376" s="1"/>
      <c r="TQQ376" s="1"/>
      <c r="TQR376" s="1"/>
      <c r="TQS376" s="1"/>
      <c r="TQT376" s="1"/>
      <c r="TQU376" s="1"/>
      <c r="TQV376" s="1"/>
      <c r="TQW376" s="1"/>
      <c r="TQX376" s="1"/>
      <c r="TQY376" s="1"/>
      <c r="TQZ376" s="1"/>
      <c r="TRA376" s="1"/>
      <c r="TRB376" s="1"/>
      <c r="TRC376" s="1"/>
      <c r="TRD376" s="1"/>
      <c r="TRE376" s="1"/>
      <c r="TRF376" s="1"/>
      <c r="TRG376" s="1"/>
      <c r="TRH376" s="1"/>
      <c r="TRI376" s="1"/>
      <c r="TRJ376" s="1"/>
      <c r="TRK376" s="1"/>
      <c r="TRL376" s="1"/>
      <c r="TRM376" s="1"/>
      <c r="TRN376" s="1"/>
      <c r="TRO376" s="1"/>
      <c r="TRP376" s="1"/>
      <c r="TRQ376" s="1"/>
      <c r="TRR376" s="1"/>
      <c r="TRS376" s="1"/>
      <c r="TRT376" s="1"/>
      <c r="TRU376" s="1"/>
      <c r="TRV376" s="1"/>
      <c r="TRW376" s="1"/>
      <c r="TRX376" s="1"/>
      <c r="TRY376" s="1"/>
      <c r="TRZ376" s="1"/>
      <c r="TSA376" s="1"/>
      <c r="TSB376" s="1"/>
      <c r="TSC376" s="1"/>
      <c r="TSD376" s="1"/>
      <c r="TSE376" s="1"/>
      <c r="TSF376" s="1"/>
      <c r="TSG376" s="1"/>
      <c r="TSH376" s="1"/>
      <c r="TSI376" s="1"/>
      <c r="TSJ376" s="1"/>
      <c r="TSK376" s="1"/>
      <c r="TSL376" s="1"/>
      <c r="TSM376" s="1"/>
      <c r="TSN376" s="1"/>
      <c r="TSO376" s="1"/>
      <c r="TSP376" s="1"/>
      <c r="TSQ376" s="1"/>
      <c r="TSR376" s="1"/>
      <c r="TSS376" s="1"/>
      <c r="TST376" s="1"/>
      <c r="TSU376" s="1"/>
      <c r="TSV376" s="1"/>
      <c r="TSW376" s="1"/>
      <c r="TSX376" s="1"/>
      <c r="TSY376" s="1"/>
      <c r="TSZ376" s="1"/>
      <c r="TTA376" s="1"/>
      <c r="TTB376" s="1"/>
      <c r="TTC376" s="1"/>
      <c r="TTD376" s="1"/>
      <c r="TTE376" s="1"/>
      <c r="TTF376" s="1"/>
      <c r="TTG376" s="1"/>
      <c r="TTH376" s="1"/>
      <c r="TTI376" s="1"/>
      <c r="TTJ376" s="1"/>
      <c r="TTK376" s="1"/>
      <c r="TTL376" s="1"/>
      <c r="TTM376" s="1"/>
      <c r="TTN376" s="1"/>
      <c r="TTO376" s="1"/>
      <c r="TTP376" s="1"/>
      <c r="TTQ376" s="1"/>
      <c r="TTR376" s="1"/>
      <c r="TTS376" s="1"/>
      <c r="TTT376" s="1"/>
      <c r="TTU376" s="1"/>
      <c r="TTV376" s="1"/>
      <c r="TTW376" s="1"/>
      <c r="TTX376" s="1"/>
      <c r="TTY376" s="1"/>
      <c r="TTZ376" s="1"/>
      <c r="TUA376" s="1"/>
      <c r="TUB376" s="1"/>
      <c r="TUC376" s="1"/>
      <c r="TUD376" s="1"/>
      <c r="TUE376" s="1"/>
      <c r="TUF376" s="1"/>
      <c r="TUG376" s="1"/>
      <c r="TUH376" s="1"/>
      <c r="TUI376" s="1"/>
      <c r="TUJ376" s="1"/>
      <c r="TUK376" s="1"/>
      <c r="TUL376" s="1"/>
      <c r="TUM376" s="1"/>
      <c r="TUN376" s="1"/>
      <c r="TUO376" s="1"/>
      <c r="TUP376" s="1"/>
      <c r="TUQ376" s="1"/>
      <c r="TUR376" s="1"/>
      <c r="TUS376" s="1"/>
      <c r="TUT376" s="1"/>
      <c r="TUU376" s="1"/>
      <c r="TUV376" s="1"/>
      <c r="TUW376" s="1"/>
      <c r="TUX376" s="1"/>
      <c r="TUY376" s="1"/>
      <c r="TUZ376" s="1"/>
      <c r="TVA376" s="1"/>
      <c r="TVB376" s="1"/>
      <c r="TVC376" s="1"/>
      <c r="TVD376" s="1"/>
      <c r="TVE376" s="1"/>
      <c r="TVF376" s="1"/>
      <c r="TVG376" s="1"/>
      <c r="TVH376" s="1"/>
      <c r="TVI376" s="1"/>
      <c r="TVJ376" s="1"/>
      <c r="TVK376" s="1"/>
      <c r="TVL376" s="1"/>
      <c r="TVM376" s="1"/>
      <c r="TVN376" s="1"/>
      <c r="TVO376" s="1"/>
      <c r="TVP376" s="1"/>
      <c r="TVQ376" s="1"/>
      <c r="TVR376" s="1"/>
      <c r="TVS376" s="1"/>
      <c r="TVT376" s="1"/>
      <c r="TVU376" s="1"/>
      <c r="TVV376" s="1"/>
      <c r="TVW376" s="1"/>
      <c r="TVX376" s="1"/>
      <c r="TVY376" s="1"/>
      <c r="TVZ376" s="1"/>
      <c r="TWA376" s="1"/>
      <c r="TWB376" s="1"/>
      <c r="TWC376" s="1"/>
      <c r="TWD376" s="1"/>
      <c r="TWE376" s="1"/>
      <c r="TWF376" s="1"/>
      <c r="TWG376" s="1"/>
      <c r="TWH376" s="1"/>
      <c r="TWI376" s="1"/>
      <c r="TWJ376" s="1"/>
      <c r="TWK376" s="1"/>
      <c r="TWL376" s="1"/>
      <c r="TWM376" s="1"/>
      <c r="TWN376" s="1"/>
      <c r="TWO376" s="1"/>
      <c r="TWP376" s="1"/>
      <c r="TWQ376" s="1"/>
      <c r="TWR376" s="1"/>
      <c r="TWS376" s="1"/>
      <c r="TWT376" s="1"/>
      <c r="TWU376" s="1"/>
      <c r="TWV376" s="1"/>
      <c r="TWW376" s="1"/>
      <c r="TWX376" s="1"/>
      <c r="TWY376" s="1"/>
      <c r="TWZ376" s="1"/>
      <c r="TXA376" s="1"/>
      <c r="TXB376" s="1"/>
      <c r="TXC376" s="1"/>
      <c r="TXD376" s="1"/>
      <c r="TXE376" s="1"/>
      <c r="TXF376" s="1"/>
      <c r="TXG376" s="1"/>
      <c r="TXH376" s="1"/>
      <c r="TXI376" s="1"/>
      <c r="TXJ376" s="1"/>
      <c r="TXK376" s="1"/>
      <c r="TXL376" s="1"/>
      <c r="TXM376" s="1"/>
      <c r="TXN376" s="1"/>
      <c r="TXO376" s="1"/>
      <c r="TXP376" s="1"/>
      <c r="TXQ376" s="1"/>
      <c r="TXR376" s="1"/>
      <c r="TXS376" s="1"/>
      <c r="TXT376" s="1"/>
      <c r="TXU376" s="1"/>
      <c r="TXV376" s="1"/>
      <c r="TXW376" s="1"/>
      <c r="TXX376" s="1"/>
      <c r="TXY376" s="1"/>
      <c r="TXZ376" s="1"/>
      <c r="TYA376" s="1"/>
      <c r="TYB376" s="1"/>
      <c r="TYC376" s="1"/>
      <c r="TYD376" s="1"/>
      <c r="TYE376" s="1"/>
      <c r="TYF376" s="1"/>
      <c r="TYG376" s="1"/>
      <c r="TYH376" s="1"/>
      <c r="TYI376" s="1"/>
      <c r="TYJ376" s="1"/>
      <c r="TYK376" s="1"/>
      <c r="TYL376" s="1"/>
      <c r="TYM376" s="1"/>
      <c r="TYN376" s="1"/>
      <c r="TYO376" s="1"/>
      <c r="TYP376" s="1"/>
      <c r="TYQ376" s="1"/>
      <c r="TYR376" s="1"/>
      <c r="TYS376" s="1"/>
      <c r="TYT376" s="1"/>
      <c r="TYU376" s="1"/>
      <c r="TYV376" s="1"/>
      <c r="TYW376" s="1"/>
      <c r="TYX376" s="1"/>
      <c r="TYY376" s="1"/>
      <c r="TYZ376" s="1"/>
      <c r="TZA376" s="1"/>
      <c r="TZB376" s="1"/>
      <c r="TZC376" s="1"/>
      <c r="TZD376" s="1"/>
      <c r="TZE376" s="1"/>
      <c r="TZF376" s="1"/>
      <c r="TZG376" s="1"/>
      <c r="TZH376" s="1"/>
      <c r="TZI376" s="1"/>
      <c r="TZJ376" s="1"/>
      <c r="TZK376" s="1"/>
      <c r="TZL376" s="1"/>
      <c r="TZM376" s="1"/>
      <c r="TZN376" s="1"/>
      <c r="TZO376" s="1"/>
      <c r="TZP376" s="1"/>
      <c r="TZQ376" s="1"/>
      <c r="TZR376" s="1"/>
      <c r="TZS376" s="1"/>
      <c r="TZT376" s="1"/>
      <c r="TZU376" s="1"/>
      <c r="TZV376" s="1"/>
      <c r="TZW376" s="1"/>
      <c r="TZX376" s="1"/>
      <c r="TZY376" s="1"/>
      <c r="TZZ376" s="1"/>
      <c r="UAA376" s="1"/>
      <c r="UAB376" s="1"/>
      <c r="UAC376" s="1"/>
      <c r="UAD376" s="1"/>
      <c r="UAE376" s="1"/>
      <c r="UAF376" s="1"/>
      <c r="UAG376" s="1"/>
      <c r="UAH376" s="1"/>
      <c r="UAI376" s="1"/>
      <c r="UAJ376" s="1"/>
      <c r="UAK376" s="1"/>
      <c r="UAL376" s="1"/>
      <c r="UAM376" s="1"/>
      <c r="UAN376" s="1"/>
      <c r="UAO376" s="1"/>
      <c r="UAP376" s="1"/>
      <c r="UAQ376" s="1"/>
      <c r="UAR376" s="1"/>
      <c r="UAS376" s="1"/>
      <c r="UAT376" s="1"/>
      <c r="UAU376" s="1"/>
      <c r="UAV376" s="1"/>
      <c r="UAW376" s="1"/>
      <c r="UAX376" s="1"/>
      <c r="UAY376" s="1"/>
      <c r="UAZ376" s="1"/>
      <c r="UBA376" s="1"/>
      <c r="UBB376" s="1"/>
      <c r="UBC376" s="1"/>
      <c r="UBD376" s="1"/>
      <c r="UBE376" s="1"/>
      <c r="UBF376" s="1"/>
      <c r="UBG376" s="1"/>
      <c r="UBH376" s="1"/>
      <c r="UBI376" s="1"/>
      <c r="UBJ376" s="1"/>
      <c r="UBK376" s="1"/>
      <c r="UBL376" s="1"/>
      <c r="UBM376" s="1"/>
      <c r="UBN376" s="1"/>
      <c r="UBO376" s="1"/>
      <c r="UBP376" s="1"/>
      <c r="UBQ376" s="1"/>
      <c r="UBR376" s="1"/>
      <c r="UBS376" s="1"/>
      <c r="UBT376" s="1"/>
      <c r="UBU376" s="1"/>
      <c r="UBV376" s="1"/>
      <c r="UBW376" s="1"/>
      <c r="UBX376" s="1"/>
      <c r="UBY376" s="1"/>
      <c r="UBZ376" s="1"/>
      <c r="UCA376" s="1"/>
      <c r="UCB376" s="1"/>
      <c r="UCC376" s="1"/>
      <c r="UCD376" s="1"/>
      <c r="UCE376" s="1"/>
      <c r="UCF376" s="1"/>
      <c r="UCG376" s="1"/>
      <c r="UCH376" s="1"/>
      <c r="UCI376" s="1"/>
      <c r="UCJ376" s="1"/>
      <c r="UCK376" s="1"/>
      <c r="UCL376" s="1"/>
      <c r="UCM376" s="1"/>
      <c r="UCN376" s="1"/>
      <c r="UCO376" s="1"/>
      <c r="UCP376" s="1"/>
      <c r="UCQ376" s="1"/>
      <c r="UCR376" s="1"/>
      <c r="UCS376" s="1"/>
      <c r="UCT376" s="1"/>
      <c r="UCU376" s="1"/>
      <c r="UCV376" s="1"/>
      <c r="UCW376" s="1"/>
      <c r="UCX376" s="1"/>
      <c r="UCY376" s="1"/>
      <c r="UCZ376" s="1"/>
      <c r="UDA376" s="1"/>
      <c r="UDB376" s="1"/>
      <c r="UDC376" s="1"/>
      <c r="UDD376" s="1"/>
      <c r="UDE376" s="1"/>
      <c r="UDF376" s="1"/>
      <c r="UDG376" s="1"/>
      <c r="UDH376" s="1"/>
      <c r="UDI376" s="1"/>
      <c r="UDJ376" s="1"/>
      <c r="UDK376" s="1"/>
      <c r="UDL376" s="1"/>
      <c r="UDM376" s="1"/>
      <c r="UDN376" s="1"/>
      <c r="UDO376" s="1"/>
      <c r="UDP376" s="1"/>
      <c r="UDQ376" s="1"/>
      <c r="UDR376" s="1"/>
      <c r="UDS376" s="1"/>
      <c r="UDT376" s="1"/>
      <c r="UDU376" s="1"/>
      <c r="UDV376" s="1"/>
      <c r="UDW376" s="1"/>
      <c r="UDX376" s="1"/>
      <c r="UDY376" s="1"/>
      <c r="UDZ376" s="1"/>
      <c r="UEA376" s="1"/>
      <c r="UEB376" s="1"/>
      <c r="UEC376" s="1"/>
      <c r="UED376" s="1"/>
      <c r="UEE376" s="1"/>
      <c r="UEF376" s="1"/>
      <c r="UEG376" s="1"/>
      <c r="UEH376" s="1"/>
      <c r="UEI376" s="1"/>
      <c r="UEJ376" s="1"/>
      <c r="UEK376" s="1"/>
      <c r="UEL376" s="1"/>
      <c r="UEM376" s="1"/>
      <c r="UEN376" s="1"/>
      <c r="UEO376" s="1"/>
      <c r="UEP376" s="1"/>
      <c r="UEQ376" s="1"/>
      <c r="UER376" s="1"/>
      <c r="UES376" s="1"/>
      <c r="UET376" s="1"/>
      <c r="UEU376" s="1"/>
      <c r="UEV376" s="1"/>
      <c r="UEW376" s="1"/>
      <c r="UEX376" s="1"/>
      <c r="UEY376" s="1"/>
      <c r="UEZ376" s="1"/>
      <c r="UFA376" s="1"/>
      <c r="UFB376" s="1"/>
      <c r="UFC376" s="1"/>
      <c r="UFD376" s="1"/>
      <c r="UFE376" s="1"/>
      <c r="UFF376" s="1"/>
      <c r="UFG376" s="1"/>
      <c r="UFH376" s="1"/>
      <c r="UFI376" s="1"/>
      <c r="UFJ376" s="1"/>
      <c r="UFK376" s="1"/>
      <c r="UFL376" s="1"/>
      <c r="UFM376" s="1"/>
      <c r="UFN376" s="1"/>
      <c r="UFO376" s="1"/>
      <c r="UFP376" s="1"/>
      <c r="UFQ376" s="1"/>
      <c r="UFR376" s="1"/>
      <c r="UFS376" s="1"/>
      <c r="UFT376" s="1"/>
      <c r="UFU376" s="1"/>
      <c r="UFV376" s="1"/>
      <c r="UFW376" s="1"/>
      <c r="UFX376" s="1"/>
      <c r="UFY376" s="1"/>
      <c r="UFZ376" s="1"/>
      <c r="UGA376" s="1"/>
      <c r="UGB376" s="1"/>
      <c r="UGC376" s="1"/>
      <c r="UGD376" s="1"/>
      <c r="UGE376" s="1"/>
      <c r="UGF376" s="1"/>
      <c r="UGG376" s="1"/>
      <c r="UGH376" s="1"/>
      <c r="UGI376" s="1"/>
      <c r="UGJ376" s="1"/>
      <c r="UGK376" s="1"/>
      <c r="UGL376" s="1"/>
      <c r="UGM376" s="1"/>
      <c r="UGN376" s="1"/>
      <c r="UGO376" s="1"/>
      <c r="UGP376" s="1"/>
      <c r="UGQ376" s="1"/>
      <c r="UGR376" s="1"/>
      <c r="UGS376" s="1"/>
      <c r="UGT376" s="1"/>
      <c r="UGU376" s="1"/>
      <c r="UGV376" s="1"/>
      <c r="UGW376" s="1"/>
      <c r="UGX376" s="1"/>
      <c r="UGY376" s="1"/>
      <c r="UGZ376" s="1"/>
      <c r="UHA376" s="1"/>
      <c r="UHB376" s="1"/>
      <c r="UHC376" s="1"/>
      <c r="UHD376" s="1"/>
      <c r="UHE376" s="1"/>
      <c r="UHF376" s="1"/>
      <c r="UHG376" s="1"/>
      <c r="UHH376" s="1"/>
      <c r="UHI376" s="1"/>
      <c r="UHJ376" s="1"/>
      <c r="UHK376" s="1"/>
      <c r="UHL376" s="1"/>
      <c r="UHM376" s="1"/>
      <c r="UHN376" s="1"/>
      <c r="UHO376" s="1"/>
      <c r="UHP376" s="1"/>
      <c r="UHQ376" s="1"/>
      <c r="UHR376" s="1"/>
      <c r="UHS376" s="1"/>
      <c r="UHT376" s="1"/>
      <c r="UHU376" s="1"/>
      <c r="UHV376" s="1"/>
      <c r="UHW376" s="1"/>
      <c r="UHX376" s="1"/>
      <c r="UHY376" s="1"/>
      <c r="UHZ376" s="1"/>
      <c r="UIA376" s="1"/>
      <c r="UIB376" s="1"/>
      <c r="UIC376" s="1"/>
      <c r="UID376" s="1"/>
      <c r="UIE376" s="1"/>
      <c r="UIF376" s="1"/>
      <c r="UIG376" s="1"/>
      <c r="UIH376" s="1"/>
      <c r="UII376" s="1"/>
      <c r="UIJ376" s="1"/>
      <c r="UIK376" s="1"/>
      <c r="UIL376" s="1"/>
      <c r="UIM376" s="1"/>
      <c r="UIN376" s="1"/>
      <c r="UIO376" s="1"/>
      <c r="UIP376" s="1"/>
      <c r="UIQ376" s="1"/>
      <c r="UIR376" s="1"/>
      <c r="UIS376" s="1"/>
      <c r="UIT376" s="1"/>
      <c r="UIU376" s="1"/>
      <c r="UIV376" s="1"/>
      <c r="UIW376" s="1"/>
      <c r="UIX376" s="1"/>
      <c r="UIY376" s="1"/>
      <c r="UIZ376" s="1"/>
      <c r="UJA376" s="1"/>
      <c r="UJB376" s="1"/>
      <c r="UJC376" s="1"/>
      <c r="UJD376" s="1"/>
      <c r="UJE376" s="1"/>
      <c r="UJF376" s="1"/>
      <c r="UJG376" s="1"/>
      <c r="UJH376" s="1"/>
      <c r="UJI376" s="1"/>
      <c r="UJJ376" s="1"/>
      <c r="UJK376" s="1"/>
      <c r="UJL376" s="1"/>
      <c r="UJM376" s="1"/>
      <c r="UJN376" s="1"/>
      <c r="UJO376" s="1"/>
      <c r="UJP376" s="1"/>
      <c r="UJQ376" s="1"/>
      <c r="UJR376" s="1"/>
      <c r="UJS376" s="1"/>
      <c r="UJT376" s="1"/>
      <c r="UJU376" s="1"/>
      <c r="UJV376" s="1"/>
      <c r="UJW376" s="1"/>
      <c r="UJX376" s="1"/>
      <c r="UJY376" s="1"/>
      <c r="UJZ376" s="1"/>
      <c r="UKA376" s="1"/>
      <c r="UKB376" s="1"/>
      <c r="UKC376" s="1"/>
      <c r="UKD376" s="1"/>
      <c r="UKE376" s="1"/>
      <c r="UKF376" s="1"/>
      <c r="UKG376" s="1"/>
      <c r="UKH376" s="1"/>
      <c r="UKI376" s="1"/>
      <c r="UKJ376" s="1"/>
      <c r="UKK376" s="1"/>
      <c r="UKL376" s="1"/>
      <c r="UKM376" s="1"/>
      <c r="UKN376" s="1"/>
      <c r="UKO376" s="1"/>
      <c r="UKP376" s="1"/>
      <c r="UKQ376" s="1"/>
      <c r="UKR376" s="1"/>
      <c r="UKS376" s="1"/>
      <c r="UKT376" s="1"/>
      <c r="UKU376" s="1"/>
      <c r="UKV376" s="1"/>
      <c r="UKW376" s="1"/>
      <c r="UKX376" s="1"/>
      <c r="UKY376" s="1"/>
      <c r="UKZ376" s="1"/>
      <c r="ULA376" s="1"/>
      <c r="ULB376" s="1"/>
      <c r="ULC376" s="1"/>
      <c r="ULD376" s="1"/>
      <c r="ULE376" s="1"/>
      <c r="ULF376" s="1"/>
      <c r="ULG376" s="1"/>
      <c r="ULH376" s="1"/>
      <c r="ULI376" s="1"/>
      <c r="ULJ376" s="1"/>
      <c r="ULK376" s="1"/>
      <c r="ULL376" s="1"/>
      <c r="ULM376" s="1"/>
      <c r="ULN376" s="1"/>
      <c r="ULO376" s="1"/>
      <c r="ULP376" s="1"/>
      <c r="ULQ376" s="1"/>
      <c r="ULR376" s="1"/>
      <c r="ULS376" s="1"/>
      <c r="ULT376" s="1"/>
      <c r="ULU376" s="1"/>
      <c r="ULV376" s="1"/>
      <c r="ULW376" s="1"/>
      <c r="ULX376" s="1"/>
      <c r="ULY376" s="1"/>
      <c r="ULZ376" s="1"/>
      <c r="UMA376" s="1"/>
      <c r="UMB376" s="1"/>
      <c r="UMC376" s="1"/>
      <c r="UMD376" s="1"/>
      <c r="UME376" s="1"/>
      <c r="UMF376" s="1"/>
      <c r="UMG376" s="1"/>
      <c r="UMH376" s="1"/>
      <c r="UMI376" s="1"/>
      <c r="UMJ376" s="1"/>
      <c r="UMK376" s="1"/>
      <c r="UML376" s="1"/>
      <c r="UMM376" s="1"/>
      <c r="UMN376" s="1"/>
      <c r="UMO376" s="1"/>
      <c r="UMP376" s="1"/>
      <c r="UMQ376" s="1"/>
      <c r="UMR376" s="1"/>
      <c r="UMS376" s="1"/>
      <c r="UMT376" s="1"/>
      <c r="UMU376" s="1"/>
      <c r="UMV376" s="1"/>
      <c r="UMW376" s="1"/>
      <c r="UMX376" s="1"/>
      <c r="UMY376" s="1"/>
      <c r="UMZ376" s="1"/>
      <c r="UNA376" s="1"/>
      <c r="UNB376" s="1"/>
      <c r="UNC376" s="1"/>
      <c r="UND376" s="1"/>
      <c r="UNE376" s="1"/>
      <c r="UNF376" s="1"/>
      <c r="UNG376" s="1"/>
      <c r="UNH376" s="1"/>
      <c r="UNI376" s="1"/>
      <c r="UNJ376" s="1"/>
      <c r="UNK376" s="1"/>
      <c r="UNL376" s="1"/>
      <c r="UNM376" s="1"/>
      <c r="UNN376" s="1"/>
      <c r="UNO376" s="1"/>
      <c r="UNP376" s="1"/>
      <c r="UNQ376" s="1"/>
      <c r="UNR376" s="1"/>
      <c r="UNS376" s="1"/>
      <c r="UNT376" s="1"/>
      <c r="UNU376" s="1"/>
      <c r="UNV376" s="1"/>
      <c r="UNW376" s="1"/>
      <c r="UNX376" s="1"/>
      <c r="UNY376" s="1"/>
      <c r="UNZ376" s="1"/>
      <c r="UOA376" s="1"/>
      <c r="UOB376" s="1"/>
      <c r="UOC376" s="1"/>
      <c r="UOD376" s="1"/>
      <c r="UOE376" s="1"/>
      <c r="UOF376" s="1"/>
      <c r="UOG376" s="1"/>
      <c r="UOH376" s="1"/>
      <c r="UOI376" s="1"/>
      <c r="UOJ376" s="1"/>
      <c r="UOK376" s="1"/>
      <c r="UOL376" s="1"/>
      <c r="UOM376" s="1"/>
      <c r="UON376" s="1"/>
      <c r="UOO376" s="1"/>
      <c r="UOP376" s="1"/>
      <c r="UOQ376" s="1"/>
      <c r="UOR376" s="1"/>
      <c r="UOS376" s="1"/>
      <c r="UOT376" s="1"/>
      <c r="UOU376" s="1"/>
      <c r="UOV376" s="1"/>
      <c r="UOW376" s="1"/>
      <c r="UOX376" s="1"/>
      <c r="UOY376" s="1"/>
      <c r="UOZ376" s="1"/>
      <c r="UPA376" s="1"/>
      <c r="UPB376" s="1"/>
      <c r="UPC376" s="1"/>
      <c r="UPD376" s="1"/>
      <c r="UPE376" s="1"/>
      <c r="UPF376" s="1"/>
      <c r="UPG376" s="1"/>
      <c r="UPH376" s="1"/>
      <c r="UPI376" s="1"/>
      <c r="UPJ376" s="1"/>
      <c r="UPK376" s="1"/>
      <c r="UPL376" s="1"/>
      <c r="UPM376" s="1"/>
      <c r="UPN376" s="1"/>
      <c r="UPO376" s="1"/>
      <c r="UPP376" s="1"/>
      <c r="UPQ376" s="1"/>
      <c r="UPR376" s="1"/>
      <c r="UPS376" s="1"/>
      <c r="UPT376" s="1"/>
      <c r="UPU376" s="1"/>
      <c r="UPV376" s="1"/>
      <c r="UPW376" s="1"/>
      <c r="UPX376" s="1"/>
      <c r="UPY376" s="1"/>
      <c r="UPZ376" s="1"/>
      <c r="UQA376" s="1"/>
      <c r="UQB376" s="1"/>
      <c r="UQC376" s="1"/>
      <c r="UQD376" s="1"/>
      <c r="UQE376" s="1"/>
      <c r="UQF376" s="1"/>
      <c r="UQG376" s="1"/>
      <c r="UQH376" s="1"/>
      <c r="UQI376" s="1"/>
      <c r="UQJ376" s="1"/>
      <c r="UQK376" s="1"/>
      <c r="UQL376" s="1"/>
      <c r="UQM376" s="1"/>
      <c r="UQN376" s="1"/>
      <c r="UQO376" s="1"/>
      <c r="UQP376" s="1"/>
      <c r="UQQ376" s="1"/>
      <c r="UQR376" s="1"/>
      <c r="UQS376" s="1"/>
      <c r="UQT376" s="1"/>
      <c r="UQU376" s="1"/>
      <c r="UQV376" s="1"/>
      <c r="UQW376" s="1"/>
      <c r="UQX376" s="1"/>
      <c r="UQY376" s="1"/>
      <c r="UQZ376" s="1"/>
      <c r="URA376" s="1"/>
      <c r="URB376" s="1"/>
      <c r="URC376" s="1"/>
      <c r="URD376" s="1"/>
      <c r="URE376" s="1"/>
      <c r="URF376" s="1"/>
      <c r="URG376" s="1"/>
      <c r="URH376" s="1"/>
      <c r="URI376" s="1"/>
      <c r="URJ376" s="1"/>
      <c r="URK376" s="1"/>
      <c r="URL376" s="1"/>
      <c r="URM376" s="1"/>
      <c r="URN376" s="1"/>
      <c r="URO376" s="1"/>
      <c r="URP376" s="1"/>
      <c r="URQ376" s="1"/>
      <c r="URR376" s="1"/>
      <c r="URS376" s="1"/>
      <c r="URT376" s="1"/>
      <c r="URU376" s="1"/>
      <c r="URV376" s="1"/>
      <c r="URW376" s="1"/>
      <c r="URX376" s="1"/>
      <c r="URY376" s="1"/>
      <c r="URZ376" s="1"/>
      <c r="USA376" s="1"/>
      <c r="USB376" s="1"/>
      <c r="USC376" s="1"/>
      <c r="USD376" s="1"/>
      <c r="USE376" s="1"/>
      <c r="USF376" s="1"/>
      <c r="USG376" s="1"/>
      <c r="USH376" s="1"/>
      <c r="USI376" s="1"/>
      <c r="USJ376" s="1"/>
      <c r="USK376" s="1"/>
      <c r="USL376" s="1"/>
      <c r="USM376" s="1"/>
      <c r="USN376" s="1"/>
      <c r="USO376" s="1"/>
      <c r="USP376" s="1"/>
      <c r="USQ376" s="1"/>
      <c r="USR376" s="1"/>
      <c r="USS376" s="1"/>
      <c r="UST376" s="1"/>
      <c r="USU376" s="1"/>
      <c r="USV376" s="1"/>
      <c r="USW376" s="1"/>
      <c r="USX376" s="1"/>
      <c r="USY376" s="1"/>
      <c r="USZ376" s="1"/>
      <c r="UTA376" s="1"/>
      <c r="UTB376" s="1"/>
      <c r="UTC376" s="1"/>
      <c r="UTD376" s="1"/>
      <c r="UTE376" s="1"/>
      <c r="UTF376" s="1"/>
      <c r="UTG376" s="1"/>
      <c r="UTH376" s="1"/>
      <c r="UTI376" s="1"/>
      <c r="UTJ376" s="1"/>
      <c r="UTK376" s="1"/>
      <c r="UTL376" s="1"/>
      <c r="UTM376" s="1"/>
      <c r="UTN376" s="1"/>
      <c r="UTO376" s="1"/>
      <c r="UTP376" s="1"/>
      <c r="UTQ376" s="1"/>
      <c r="UTR376" s="1"/>
      <c r="UTS376" s="1"/>
      <c r="UTT376" s="1"/>
      <c r="UTU376" s="1"/>
      <c r="UTV376" s="1"/>
      <c r="UTW376" s="1"/>
      <c r="UTX376" s="1"/>
      <c r="UTY376" s="1"/>
      <c r="UTZ376" s="1"/>
      <c r="UUA376" s="1"/>
      <c r="UUB376" s="1"/>
      <c r="UUC376" s="1"/>
      <c r="UUD376" s="1"/>
      <c r="UUE376" s="1"/>
      <c r="UUF376" s="1"/>
      <c r="UUG376" s="1"/>
      <c r="UUH376" s="1"/>
      <c r="UUI376" s="1"/>
      <c r="UUJ376" s="1"/>
      <c r="UUK376" s="1"/>
      <c r="UUL376" s="1"/>
      <c r="UUM376" s="1"/>
      <c r="UUN376" s="1"/>
      <c r="UUO376" s="1"/>
      <c r="UUP376" s="1"/>
      <c r="UUQ376" s="1"/>
      <c r="UUR376" s="1"/>
      <c r="UUS376" s="1"/>
      <c r="UUT376" s="1"/>
      <c r="UUU376" s="1"/>
      <c r="UUV376" s="1"/>
      <c r="UUW376" s="1"/>
      <c r="UUX376" s="1"/>
      <c r="UUY376" s="1"/>
      <c r="UUZ376" s="1"/>
      <c r="UVA376" s="1"/>
      <c r="UVB376" s="1"/>
      <c r="UVC376" s="1"/>
      <c r="UVD376" s="1"/>
      <c r="UVE376" s="1"/>
      <c r="UVF376" s="1"/>
      <c r="UVG376" s="1"/>
      <c r="UVH376" s="1"/>
      <c r="UVI376" s="1"/>
      <c r="UVJ376" s="1"/>
      <c r="UVK376" s="1"/>
      <c r="UVL376" s="1"/>
      <c r="UVM376" s="1"/>
      <c r="UVN376" s="1"/>
      <c r="UVO376" s="1"/>
      <c r="UVP376" s="1"/>
      <c r="UVQ376" s="1"/>
      <c r="UVR376" s="1"/>
      <c r="UVS376" s="1"/>
      <c r="UVT376" s="1"/>
      <c r="UVU376" s="1"/>
      <c r="UVV376" s="1"/>
      <c r="UVW376" s="1"/>
      <c r="UVX376" s="1"/>
      <c r="UVY376" s="1"/>
      <c r="UVZ376" s="1"/>
      <c r="UWA376" s="1"/>
      <c r="UWB376" s="1"/>
      <c r="UWC376" s="1"/>
      <c r="UWD376" s="1"/>
      <c r="UWE376" s="1"/>
      <c r="UWF376" s="1"/>
      <c r="UWG376" s="1"/>
      <c r="UWH376" s="1"/>
      <c r="UWI376" s="1"/>
      <c r="UWJ376" s="1"/>
      <c r="UWK376" s="1"/>
      <c r="UWL376" s="1"/>
      <c r="UWM376" s="1"/>
      <c r="UWN376" s="1"/>
      <c r="UWO376" s="1"/>
      <c r="UWP376" s="1"/>
      <c r="UWQ376" s="1"/>
      <c r="UWR376" s="1"/>
      <c r="UWS376" s="1"/>
      <c r="UWT376" s="1"/>
      <c r="UWU376" s="1"/>
      <c r="UWV376" s="1"/>
      <c r="UWW376" s="1"/>
      <c r="UWX376" s="1"/>
      <c r="UWY376" s="1"/>
      <c r="UWZ376" s="1"/>
      <c r="UXA376" s="1"/>
      <c r="UXB376" s="1"/>
      <c r="UXC376" s="1"/>
      <c r="UXD376" s="1"/>
      <c r="UXE376" s="1"/>
      <c r="UXF376" s="1"/>
      <c r="UXG376" s="1"/>
      <c r="UXH376" s="1"/>
      <c r="UXI376" s="1"/>
      <c r="UXJ376" s="1"/>
      <c r="UXK376" s="1"/>
      <c r="UXL376" s="1"/>
      <c r="UXM376" s="1"/>
      <c r="UXN376" s="1"/>
      <c r="UXO376" s="1"/>
      <c r="UXP376" s="1"/>
      <c r="UXQ376" s="1"/>
      <c r="UXR376" s="1"/>
      <c r="UXS376" s="1"/>
      <c r="UXT376" s="1"/>
      <c r="UXU376" s="1"/>
      <c r="UXV376" s="1"/>
      <c r="UXW376" s="1"/>
      <c r="UXX376" s="1"/>
      <c r="UXY376" s="1"/>
      <c r="UXZ376" s="1"/>
      <c r="UYA376" s="1"/>
      <c r="UYB376" s="1"/>
      <c r="UYC376" s="1"/>
      <c r="UYD376" s="1"/>
      <c r="UYE376" s="1"/>
      <c r="UYF376" s="1"/>
      <c r="UYG376" s="1"/>
      <c r="UYH376" s="1"/>
      <c r="UYI376" s="1"/>
      <c r="UYJ376" s="1"/>
      <c r="UYK376" s="1"/>
      <c r="UYL376" s="1"/>
      <c r="UYM376" s="1"/>
      <c r="UYN376" s="1"/>
      <c r="UYO376" s="1"/>
      <c r="UYP376" s="1"/>
      <c r="UYQ376" s="1"/>
      <c r="UYR376" s="1"/>
      <c r="UYS376" s="1"/>
      <c r="UYT376" s="1"/>
      <c r="UYU376" s="1"/>
      <c r="UYV376" s="1"/>
      <c r="UYW376" s="1"/>
      <c r="UYX376" s="1"/>
      <c r="UYY376" s="1"/>
      <c r="UYZ376" s="1"/>
      <c r="UZA376" s="1"/>
      <c r="UZB376" s="1"/>
      <c r="UZC376" s="1"/>
      <c r="UZD376" s="1"/>
      <c r="UZE376" s="1"/>
      <c r="UZF376" s="1"/>
      <c r="UZG376" s="1"/>
      <c r="UZH376" s="1"/>
      <c r="UZI376" s="1"/>
      <c r="UZJ376" s="1"/>
      <c r="UZK376" s="1"/>
      <c r="UZL376" s="1"/>
      <c r="UZM376" s="1"/>
      <c r="UZN376" s="1"/>
      <c r="UZO376" s="1"/>
      <c r="UZP376" s="1"/>
      <c r="UZQ376" s="1"/>
      <c r="UZR376" s="1"/>
      <c r="UZS376" s="1"/>
      <c r="UZT376" s="1"/>
      <c r="UZU376" s="1"/>
      <c r="UZV376" s="1"/>
      <c r="UZW376" s="1"/>
      <c r="UZX376" s="1"/>
      <c r="UZY376" s="1"/>
      <c r="UZZ376" s="1"/>
      <c r="VAA376" s="1"/>
      <c r="VAB376" s="1"/>
      <c r="VAC376" s="1"/>
      <c r="VAD376" s="1"/>
      <c r="VAE376" s="1"/>
      <c r="VAF376" s="1"/>
      <c r="VAG376" s="1"/>
      <c r="VAH376" s="1"/>
      <c r="VAI376" s="1"/>
      <c r="VAJ376" s="1"/>
      <c r="VAK376" s="1"/>
      <c r="VAL376" s="1"/>
      <c r="VAM376" s="1"/>
      <c r="VAN376" s="1"/>
      <c r="VAO376" s="1"/>
      <c r="VAP376" s="1"/>
      <c r="VAQ376" s="1"/>
      <c r="VAR376" s="1"/>
      <c r="VAS376" s="1"/>
      <c r="VAT376" s="1"/>
      <c r="VAU376" s="1"/>
      <c r="VAV376" s="1"/>
      <c r="VAW376" s="1"/>
      <c r="VAX376" s="1"/>
      <c r="VAY376" s="1"/>
      <c r="VAZ376" s="1"/>
      <c r="VBA376" s="1"/>
      <c r="VBB376" s="1"/>
      <c r="VBC376" s="1"/>
      <c r="VBD376" s="1"/>
      <c r="VBE376" s="1"/>
      <c r="VBF376" s="1"/>
      <c r="VBG376" s="1"/>
      <c r="VBH376" s="1"/>
      <c r="VBI376" s="1"/>
      <c r="VBJ376" s="1"/>
      <c r="VBK376" s="1"/>
      <c r="VBL376" s="1"/>
      <c r="VBM376" s="1"/>
      <c r="VBN376" s="1"/>
      <c r="VBO376" s="1"/>
      <c r="VBP376" s="1"/>
      <c r="VBQ376" s="1"/>
      <c r="VBR376" s="1"/>
      <c r="VBS376" s="1"/>
      <c r="VBT376" s="1"/>
      <c r="VBU376" s="1"/>
      <c r="VBV376" s="1"/>
      <c r="VBW376" s="1"/>
      <c r="VBX376" s="1"/>
      <c r="VBY376" s="1"/>
      <c r="VBZ376" s="1"/>
      <c r="VCA376" s="1"/>
      <c r="VCB376" s="1"/>
      <c r="VCC376" s="1"/>
      <c r="VCD376" s="1"/>
      <c r="VCE376" s="1"/>
      <c r="VCF376" s="1"/>
      <c r="VCG376" s="1"/>
      <c r="VCH376" s="1"/>
      <c r="VCI376" s="1"/>
      <c r="VCJ376" s="1"/>
      <c r="VCK376" s="1"/>
      <c r="VCL376" s="1"/>
      <c r="VCM376" s="1"/>
      <c r="VCN376" s="1"/>
      <c r="VCO376" s="1"/>
      <c r="VCP376" s="1"/>
      <c r="VCQ376" s="1"/>
      <c r="VCR376" s="1"/>
      <c r="VCS376" s="1"/>
      <c r="VCT376" s="1"/>
      <c r="VCU376" s="1"/>
      <c r="VCV376" s="1"/>
      <c r="VCW376" s="1"/>
      <c r="VCX376" s="1"/>
      <c r="VCY376" s="1"/>
      <c r="VCZ376" s="1"/>
      <c r="VDA376" s="1"/>
      <c r="VDB376" s="1"/>
      <c r="VDC376" s="1"/>
      <c r="VDD376" s="1"/>
      <c r="VDE376" s="1"/>
      <c r="VDF376" s="1"/>
      <c r="VDG376" s="1"/>
      <c r="VDH376" s="1"/>
      <c r="VDI376" s="1"/>
      <c r="VDJ376" s="1"/>
      <c r="VDK376" s="1"/>
      <c r="VDL376" s="1"/>
      <c r="VDM376" s="1"/>
      <c r="VDN376" s="1"/>
      <c r="VDO376" s="1"/>
      <c r="VDP376" s="1"/>
      <c r="VDQ376" s="1"/>
      <c r="VDR376" s="1"/>
      <c r="VDS376" s="1"/>
      <c r="VDT376" s="1"/>
      <c r="VDU376" s="1"/>
      <c r="VDV376" s="1"/>
      <c r="VDW376" s="1"/>
      <c r="VDX376" s="1"/>
      <c r="VDY376" s="1"/>
      <c r="VDZ376" s="1"/>
      <c r="VEA376" s="1"/>
      <c r="VEB376" s="1"/>
      <c r="VEC376" s="1"/>
      <c r="VED376" s="1"/>
      <c r="VEE376" s="1"/>
      <c r="VEF376" s="1"/>
      <c r="VEG376" s="1"/>
      <c r="VEH376" s="1"/>
      <c r="VEI376" s="1"/>
      <c r="VEJ376" s="1"/>
      <c r="VEK376" s="1"/>
      <c r="VEL376" s="1"/>
      <c r="VEM376" s="1"/>
      <c r="VEN376" s="1"/>
      <c r="VEO376" s="1"/>
      <c r="VEP376" s="1"/>
      <c r="VEQ376" s="1"/>
      <c r="VER376" s="1"/>
      <c r="VES376" s="1"/>
      <c r="VET376" s="1"/>
      <c r="VEU376" s="1"/>
      <c r="VEV376" s="1"/>
      <c r="VEW376" s="1"/>
      <c r="VEX376" s="1"/>
      <c r="VEY376" s="1"/>
      <c r="VEZ376" s="1"/>
      <c r="VFA376" s="1"/>
      <c r="VFB376" s="1"/>
      <c r="VFC376" s="1"/>
      <c r="VFD376" s="1"/>
      <c r="VFE376" s="1"/>
      <c r="VFF376" s="1"/>
      <c r="VFG376" s="1"/>
      <c r="VFH376" s="1"/>
      <c r="VFI376" s="1"/>
      <c r="VFJ376" s="1"/>
      <c r="VFK376" s="1"/>
      <c r="VFL376" s="1"/>
      <c r="VFM376" s="1"/>
      <c r="VFN376" s="1"/>
      <c r="VFO376" s="1"/>
      <c r="VFP376" s="1"/>
      <c r="VFQ376" s="1"/>
      <c r="VFR376" s="1"/>
      <c r="VFS376" s="1"/>
      <c r="VFT376" s="1"/>
      <c r="VFU376" s="1"/>
      <c r="VFV376" s="1"/>
      <c r="VFW376" s="1"/>
      <c r="VFX376" s="1"/>
      <c r="VFY376" s="1"/>
      <c r="VFZ376" s="1"/>
      <c r="VGA376" s="1"/>
      <c r="VGB376" s="1"/>
      <c r="VGC376" s="1"/>
      <c r="VGD376" s="1"/>
      <c r="VGE376" s="1"/>
      <c r="VGF376" s="1"/>
      <c r="VGG376" s="1"/>
      <c r="VGH376" s="1"/>
      <c r="VGI376" s="1"/>
      <c r="VGJ376" s="1"/>
      <c r="VGK376" s="1"/>
      <c r="VGL376" s="1"/>
      <c r="VGM376" s="1"/>
      <c r="VGN376" s="1"/>
      <c r="VGO376" s="1"/>
      <c r="VGP376" s="1"/>
      <c r="VGQ376" s="1"/>
      <c r="VGR376" s="1"/>
      <c r="VGS376" s="1"/>
      <c r="VGT376" s="1"/>
      <c r="VGU376" s="1"/>
      <c r="VGV376" s="1"/>
      <c r="VGW376" s="1"/>
      <c r="VGX376" s="1"/>
      <c r="VGY376" s="1"/>
      <c r="VGZ376" s="1"/>
      <c r="VHA376" s="1"/>
      <c r="VHB376" s="1"/>
      <c r="VHC376" s="1"/>
      <c r="VHD376" s="1"/>
      <c r="VHE376" s="1"/>
      <c r="VHF376" s="1"/>
      <c r="VHG376" s="1"/>
      <c r="VHH376" s="1"/>
      <c r="VHI376" s="1"/>
      <c r="VHJ376" s="1"/>
      <c r="VHK376" s="1"/>
      <c r="VHL376" s="1"/>
      <c r="VHM376" s="1"/>
      <c r="VHN376" s="1"/>
      <c r="VHO376" s="1"/>
      <c r="VHP376" s="1"/>
      <c r="VHQ376" s="1"/>
      <c r="VHR376" s="1"/>
      <c r="VHS376" s="1"/>
      <c r="VHT376" s="1"/>
      <c r="VHU376" s="1"/>
      <c r="VHV376" s="1"/>
      <c r="VHW376" s="1"/>
      <c r="VHX376" s="1"/>
      <c r="VHY376" s="1"/>
      <c r="VHZ376" s="1"/>
      <c r="VIA376" s="1"/>
      <c r="VIB376" s="1"/>
      <c r="VIC376" s="1"/>
      <c r="VID376" s="1"/>
      <c r="VIE376" s="1"/>
      <c r="VIF376" s="1"/>
      <c r="VIG376" s="1"/>
      <c r="VIH376" s="1"/>
      <c r="VII376" s="1"/>
      <c r="VIJ376" s="1"/>
      <c r="VIK376" s="1"/>
      <c r="VIL376" s="1"/>
      <c r="VIM376" s="1"/>
      <c r="VIN376" s="1"/>
      <c r="VIO376" s="1"/>
      <c r="VIP376" s="1"/>
      <c r="VIQ376" s="1"/>
      <c r="VIR376" s="1"/>
      <c r="VIS376" s="1"/>
      <c r="VIT376" s="1"/>
      <c r="VIU376" s="1"/>
      <c r="VIV376" s="1"/>
      <c r="VIW376" s="1"/>
      <c r="VIX376" s="1"/>
      <c r="VIY376" s="1"/>
      <c r="VIZ376" s="1"/>
      <c r="VJA376" s="1"/>
      <c r="VJB376" s="1"/>
      <c r="VJC376" s="1"/>
      <c r="VJD376" s="1"/>
      <c r="VJE376" s="1"/>
      <c r="VJF376" s="1"/>
      <c r="VJG376" s="1"/>
      <c r="VJH376" s="1"/>
      <c r="VJI376" s="1"/>
      <c r="VJJ376" s="1"/>
      <c r="VJK376" s="1"/>
      <c r="VJL376" s="1"/>
      <c r="VJM376" s="1"/>
      <c r="VJN376" s="1"/>
      <c r="VJO376" s="1"/>
      <c r="VJP376" s="1"/>
      <c r="VJQ376" s="1"/>
      <c r="VJR376" s="1"/>
      <c r="VJS376" s="1"/>
      <c r="VJT376" s="1"/>
      <c r="VJU376" s="1"/>
      <c r="VJV376" s="1"/>
      <c r="VJW376" s="1"/>
      <c r="VJX376" s="1"/>
      <c r="VJY376" s="1"/>
      <c r="VJZ376" s="1"/>
      <c r="VKA376" s="1"/>
      <c r="VKB376" s="1"/>
      <c r="VKC376" s="1"/>
      <c r="VKD376" s="1"/>
      <c r="VKE376" s="1"/>
      <c r="VKF376" s="1"/>
      <c r="VKG376" s="1"/>
      <c r="VKH376" s="1"/>
      <c r="VKI376" s="1"/>
      <c r="VKJ376" s="1"/>
      <c r="VKK376" s="1"/>
      <c r="VKL376" s="1"/>
      <c r="VKM376" s="1"/>
      <c r="VKN376" s="1"/>
      <c r="VKO376" s="1"/>
      <c r="VKP376" s="1"/>
      <c r="VKQ376" s="1"/>
      <c r="VKR376" s="1"/>
      <c r="VKS376" s="1"/>
      <c r="VKT376" s="1"/>
      <c r="VKU376" s="1"/>
      <c r="VKV376" s="1"/>
      <c r="VKW376" s="1"/>
      <c r="VKX376" s="1"/>
      <c r="VKY376" s="1"/>
      <c r="VKZ376" s="1"/>
      <c r="VLA376" s="1"/>
      <c r="VLB376" s="1"/>
      <c r="VLC376" s="1"/>
      <c r="VLD376" s="1"/>
      <c r="VLE376" s="1"/>
      <c r="VLF376" s="1"/>
      <c r="VLG376" s="1"/>
      <c r="VLH376" s="1"/>
      <c r="VLI376" s="1"/>
      <c r="VLJ376" s="1"/>
      <c r="VLK376" s="1"/>
      <c r="VLL376" s="1"/>
      <c r="VLM376" s="1"/>
      <c r="VLN376" s="1"/>
      <c r="VLO376" s="1"/>
      <c r="VLP376" s="1"/>
      <c r="VLQ376" s="1"/>
      <c r="VLR376" s="1"/>
      <c r="VLS376" s="1"/>
      <c r="VLT376" s="1"/>
      <c r="VLU376" s="1"/>
      <c r="VLV376" s="1"/>
      <c r="VLW376" s="1"/>
      <c r="VLX376" s="1"/>
      <c r="VLY376" s="1"/>
      <c r="VLZ376" s="1"/>
      <c r="VMA376" s="1"/>
      <c r="VMB376" s="1"/>
      <c r="VMC376" s="1"/>
      <c r="VMD376" s="1"/>
      <c r="VME376" s="1"/>
      <c r="VMF376" s="1"/>
      <c r="VMG376" s="1"/>
      <c r="VMH376" s="1"/>
      <c r="VMI376" s="1"/>
      <c r="VMJ376" s="1"/>
      <c r="VMK376" s="1"/>
      <c r="VML376" s="1"/>
      <c r="VMM376" s="1"/>
      <c r="VMN376" s="1"/>
      <c r="VMO376" s="1"/>
      <c r="VMP376" s="1"/>
      <c r="VMQ376" s="1"/>
      <c r="VMR376" s="1"/>
      <c r="VMS376" s="1"/>
      <c r="VMT376" s="1"/>
      <c r="VMU376" s="1"/>
      <c r="VMV376" s="1"/>
      <c r="VMW376" s="1"/>
      <c r="VMX376" s="1"/>
      <c r="VMY376" s="1"/>
      <c r="VMZ376" s="1"/>
      <c r="VNA376" s="1"/>
      <c r="VNB376" s="1"/>
      <c r="VNC376" s="1"/>
      <c r="VND376" s="1"/>
      <c r="VNE376" s="1"/>
      <c r="VNF376" s="1"/>
      <c r="VNG376" s="1"/>
      <c r="VNH376" s="1"/>
      <c r="VNI376" s="1"/>
      <c r="VNJ376" s="1"/>
      <c r="VNK376" s="1"/>
      <c r="VNL376" s="1"/>
      <c r="VNM376" s="1"/>
      <c r="VNN376" s="1"/>
      <c r="VNO376" s="1"/>
      <c r="VNP376" s="1"/>
      <c r="VNQ376" s="1"/>
      <c r="VNR376" s="1"/>
      <c r="VNS376" s="1"/>
      <c r="VNT376" s="1"/>
      <c r="VNU376" s="1"/>
      <c r="VNV376" s="1"/>
      <c r="VNW376" s="1"/>
      <c r="VNX376" s="1"/>
      <c r="VNY376" s="1"/>
      <c r="VNZ376" s="1"/>
      <c r="VOA376" s="1"/>
      <c r="VOB376" s="1"/>
      <c r="VOC376" s="1"/>
      <c r="VOD376" s="1"/>
      <c r="VOE376" s="1"/>
      <c r="VOF376" s="1"/>
      <c r="VOG376" s="1"/>
      <c r="VOH376" s="1"/>
      <c r="VOI376" s="1"/>
      <c r="VOJ376" s="1"/>
      <c r="VOK376" s="1"/>
      <c r="VOL376" s="1"/>
      <c r="VOM376" s="1"/>
      <c r="VON376" s="1"/>
      <c r="VOO376" s="1"/>
      <c r="VOP376" s="1"/>
      <c r="VOQ376" s="1"/>
      <c r="VOR376" s="1"/>
      <c r="VOS376" s="1"/>
      <c r="VOT376" s="1"/>
      <c r="VOU376" s="1"/>
      <c r="VOV376" s="1"/>
      <c r="VOW376" s="1"/>
      <c r="VOX376" s="1"/>
      <c r="VOY376" s="1"/>
      <c r="VOZ376" s="1"/>
      <c r="VPA376" s="1"/>
      <c r="VPB376" s="1"/>
      <c r="VPC376" s="1"/>
      <c r="VPD376" s="1"/>
      <c r="VPE376" s="1"/>
      <c r="VPF376" s="1"/>
      <c r="VPG376" s="1"/>
      <c r="VPH376" s="1"/>
      <c r="VPI376" s="1"/>
      <c r="VPJ376" s="1"/>
      <c r="VPK376" s="1"/>
      <c r="VPL376" s="1"/>
      <c r="VPM376" s="1"/>
      <c r="VPN376" s="1"/>
      <c r="VPO376" s="1"/>
      <c r="VPP376" s="1"/>
      <c r="VPQ376" s="1"/>
      <c r="VPR376" s="1"/>
      <c r="VPS376" s="1"/>
      <c r="VPT376" s="1"/>
      <c r="VPU376" s="1"/>
      <c r="VPV376" s="1"/>
      <c r="VPW376" s="1"/>
      <c r="VPX376" s="1"/>
      <c r="VPY376" s="1"/>
      <c r="VPZ376" s="1"/>
      <c r="VQA376" s="1"/>
      <c r="VQB376" s="1"/>
      <c r="VQC376" s="1"/>
      <c r="VQD376" s="1"/>
      <c r="VQE376" s="1"/>
      <c r="VQF376" s="1"/>
      <c r="VQG376" s="1"/>
      <c r="VQH376" s="1"/>
      <c r="VQI376" s="1"/>
      <c r="VQJ376" s="1"/>
      <c r="VQK376" s="1"/>
      <c r="VQL376" s="1"/>
      <c r="VQM376" s="1"/>
      <c r="VQN376" s="1"/>
      <c r="VQO376" s="1"/>
      <c r="VQP376" s="1"/>
      <c r="VQQ376" s="1"/>
      <c r="VQR376" s="1"/>
      <c r="VQS376" s="1"/>
      <c r="VQT376" s="1"/>
      <c r="VQU376" s="1"/>
      <c r="VQV376" s="1"/>
      <c r="VQW376" s="1"/>
      <c r="VQX376" s="1"/>
      <c r="VQY376" s="1"/>
      <c r="VQZ376" s="1"/>
      <c r="VRA376" s="1"/>
      <c r="VRB376" s="1"/>
      <c r="VRC376" s="1"/>
      <c r="VRD376" s="1"/>
      <c r="VRE376" s="1"/>
      <c r="VRF376" s="1"/>
      <c r="VRG376" s="1"/>
      <c r="VRH376" s="1"/>
      <c r="VRI376" s="1"/>
      <c r="VRJ376" s="1"/>
      <c r="VRK376" s="1"/>
      <c r="VRL376" s="1"/>
      <c r="VRM376" s="1"/>
      <c r="VRN376" s="1"/>
      <c r="VRO376" s="1"/>
      <c r="VRP376" s="1"/>
      <c r="VRQ376" s="1"/>
      <c r="VRR376" s="1"/>
      <c r="VRS376" s="1"/>
      <c r="VRT376" s="1"/>
      <c r="VRU376" s="1"/>
      <c r="VRV376" s="1"/>
      <c r="VRW376" s="1"/>
      <c r="VRX376" s="1"/>
      <c r="VRY376" s="1"/>
      <c r="VRZ376" s="1"/>
      <c r="VSA376" s="1"/>
      <c r="VSB376" s="1"/>
      <c r="VSC376" s="1"/>
      <c r="VSD376" s="1"/>
      <c r="VSE376" s="1"/>
      <c r="VSF376" s="1"/>
      <c r="VSG376" s="1"/>
      <c r="VSH376" s="1"/>
      <c r="VSI376" s="1"/>
      <c r="VSJ376" s="1"/>
      <c r="VSK376" s="1"/>
      <c r="VSL376" s="1"/>
      <c r="VSM376" s="1"/>
      <c r="VSN376" s="1"/>
      <c r="VSO376" s="1"/>
      <c r="VSP376" s="1"/>
      <c r="VSQ376" s="1"/>
      <c r="VSR376" s="1"/>
      <c r="VSS376" s="1"/>
      <c r="VST376" s="1"/>
      <c r="VSU376" s="1"/>
      <c r="VSV376" s="1"/>
      <c r="VSW376" s="1"/>
      <c r="VSX376" s="1"/>
      <c r="VSY376" s="1"/>
      <c r="VSZ376" s="1"/>
      <c r="VTA376" s="1"/>
      <c r="VTB376" s="1"/>
      <c r="VTC376" s="1"/>
      <c r="VTD376" s="1"/>
      <c r="VTE376" s="1"/>
      <c r="VTF376" s="1"/>
      <c r="VTG376" s="1"/>
      <c r="VTH376" s="1"/>
      <c r="VTI376" s="1"/>
      <c r="VTJ376" s="1"/>
      <c r="VTK376" s="1"/>
      <c r="VTL376" s="1"/>
      <c r="VTM376" s="1"/>
      <c r="VTN376" s="1"/>
      <c r="VTO376" s="1"/>
      <c r="VTP376" s="1"/>
      <c r="VTQ376" s="1"/>
      <c r="VTR376" s="1"/>
      <c r="VTS376" s="1"/>
      <c r="VTT376" s="1"/>
      <c r="VTU376" s="1"/>
      <c r="VTV376" s="1"/>
      <c r="VTW376" s="1"/>
      <c r="VTX376" s="1"/>
      <c r="VTY376" s="1"/>
      <c r="VTZ376" s="1"/>
      <c r="VUA376" s="1"/>
      <c r="VUB376" s="1"/>
      <c r="VUC376" s="1"/>
      <c r="VUD376" s="1"/>
      <c r="VUE376" s="1"/>
      <c r="VUF376" s="1"/>
      <c r="VUG376" s="1"/>
      <c r="VUH376" s="1"/>
      <c r="VUI376" s="1"/>
      <c r="VUJ376" s="1"/>
      <c r="VUK376" s="1"/>
      <c r="VUL376" s="1"/>
      <c r="VUM376" s="1"/>
      <c r="VUN376" s="1"/>
      <c r="VUO376" s="1"/>
      <c r="VUP376" s="1"/>
      <c r="VUQ376" s="1"/>
      <c r="VUR376" s="1"/>
      <c r="VUS376" s="1"/>
      <c r="VUT376" s="1"/>
      <c r="VUU376" s="1"/>
      <c r="VUV376" s="1"/>
      <c r="VUW376" s="1"/>
      <c r="VUX376" s="1"/>
      <c r="VUY376" s="1"/>
      <c r="VUZ376" s="1"/>
      <c r="VVA376" s="1"/>
      <c r="VVB376" s="1"/>
      <c r="VVC376" s="1"/>
      <c r="VVD376" s="1"/>
      <c r="VVE376" s="1"/>
      <c r="VVF376" s="1"/>
      <c r="VVG376" s="1"/>
      <c r="VVH376" s="1"/>
      <c r="VVI376" s="1"/>
      <c r="VVJ376" s="1"/>
      <c r="VVK376" s="1"/>
      <c r="VVL376" s="1"/>
      <c r="VVM376" s="1"/>
      <c r="VVN376" s="1"/>
      <c r="VVO376" s="1"/>
      <c r="VVP376" s="1"/>
      <c r="VVQ376" s="1"/>
      <c r="VVR376" s="1"/>
      <c r="VVS376" s="1"/>
      <c r="VVT376" s="1"/>
      <c r="VVU376" s="1"/>
      <c r="VVV376" s="1"/>
      <c r="VVW376" s="1"/>
      <c r="VVX376" s="1"/>
      <c r="VVY376" s="1"/>
      <c r="VVZ376" s="1"/>
      <c r="VWA376" s="1"/>
      <c r="VWB376" s="1"/>
      <c r="VWC376" s="1"/>
      <c r="VWD376" s="1"/>
      <c r="VWE376" s="1"/>
      <c r="VWF376" s="1"/>
      <c r="VWG376" s="1"/>
      <c r="VWH376" s="1"/>
      <c r="VWI376" s="1"/>
      <c r="VWJ376" s="1"/>
      <c r="VWK376" s="1"/>
      <c r="VWL376" s="1"/>
      <c r="VWM376" s="1"/>
      <c r="VWN376" s="1"/>
      <c r="VWO376" s="1"/>
      <c r="VWP376" s="1"/>
      <c r="VWQ376" s="1"/>
      <c r="VWR376" s="1"/>
      <c r="VWS376" s="1"/>
      <c r="VWT376" s="1"/>
      <c r="VWU376" s="1"/>
      <c r="VWV376" s="1"/>
      <c r="VWW376" s="1"/>
      <c r="VWX376" s="1"/>
      <c r="VWY376" s="1"/>
      <c r="VWZ376" s="1"/>
      <c r="VXA376" s="1"/>
      <c r="VXB376" s="1"/>
      <c r="VXC376" s="1"/>
      <c r="VXD376" s="1"/>
      <c r="VXE376" s="1"/>
      <c r="VXF376" s="1"/>
      <c r="VXG376" s="1"/>
      <c r="VXH376" s="1"/>
      <c r="VXI376" s="1"/>
      <c r="VXJ376" s="1"/>
      <c r="VXK376" s="1"/>
      <c r="VXL376" s="1"/>
      <c r="VXM376" s="1"/>
      <c r="VXN376" s="1"/>
      <c r="VXO376" s="1"/>
      <c r="VXP376" s="1"/>
      <c r="VXQ376" s="1"/>
      <c r="VXR376" s="1"/>
      <c r="VXS376" s="1"/>
      <c r="VXT376" s="1"/>
      <c r="VXU376" s="1"/>
      <c r="VXV376" s="1"/>
      <c r="VXW376" s="1"/>
      <c r="VXX376" s="1"/>
      <c r="VXY376" s="1"/>
      <c r="VXZ376" s="1"/>
      <c r="VYA376" s="1"/>
      <c r="VYB376" s="1"/>
      <c r="VYC376" s="1"/>
      <c r="VYD376" s="1"/>
      <c r="VYE376" s="1"/>
      <c r="VYF376" s="1"/>
      <c r="VYG376" s="1"/>
      <c r="VYH376" s="1"/>
      <c r="VYI376" s="1"/>
      <c r="VYJ376" s="1"/>
      <c r="VYK376" s="1"/>
      <c r="VYL376" s="1"/>
      <c r="VYM376" s="1"/>
      <c r="VYN376" s="1"/>
      <c r="VYO376" s="1"/>
      <c r="VYP376" s="1"/>
      <c r="VYQ376" s="1"/>
      <c r="VYR376" s="1"/>
      <c r="VYS376" s="1"/>
      <c r="VYT376" s="1"/>
      <c r="VYU376" s="1"/>
      <c r="VYV376" s="1"/>
      <c r="VYW376" s="1"/>
      <c r="VYX376" s="1"/>
      <c r="VYY376" s="1"/>
      <c r="VYZ376" s="1"/>
      <c r="VZA376" s="1"/>
      <c r="VZB376" s="1"/>
      <c r="VZC376" s="1"/>
      <c r="VZD376" s="1"/>
      <c r="VZE376" s="1"/>
      <c r="VZF376" s="1"/>
      <c r="VZG376" s="1"/>
      <c r="VZH376" s="1"/>
      <c r="VZI376" s="1"/>
      <c r="VZJ376" s="1"/>
      <c r="VZK376" s="1"/>
      <c r="VZL376" s="1"/>
      <c r="VZM376" s="1"/>
      <c r="VZN376" s="1"/>
      <c r="VZO376" s="1"/>
      <c r="VZP376" s="1"/>
      <c r="VZQ376" s="1"/>
      <c r="VZR376" s="1"/>
      <c r="VZS376" s="1"/>
      <c r="VZT376" s="1"/>
      <c r="VZU376" s="1"/>
      <c r="VZV376" s="1"/>
      <c r="VZW376" s="1"/>
      <c r="VZX376" s="1"/>
      <c r="VZY376" s="1"/>
      <c r="VZZ376" s="1"/>
      <c r="WAA376" s="1"/>
      <c r="WAB376" s="1"/>
      <c r="WAC376" s="1"/>
      <c r="WAD376" s="1"/>
      <c r="WAE376" s="1"/>
      <c r="WAF376" s="1"/>
      <c r="WAG376" s="1"/>
      <c r="WAH376" s="1"/>
      <c r="WAI376" s="1"/>
      <c r="WAJ376" s="1"/>
      <c r="WAK376" s="1"/>
      <c r="WAL376" s="1"/>
      <c r="WAM376" s="1"/>
      <c r="WAN376" s="1"/>
      <c r="WAO376" s="1"/>
      <c r="WAP376" s="1"/>
      <c r="WAQ376" s="1"/>
      <c r="WAR376" s="1"/>
      <c r="WAS376" s="1"/>
      <c r="WAT376" s="1"/>
      <c r="WAU376" s="1"/>
      <c r="WAV376" s="1"/>
      <c r="WAW376" s="1"/>
      <c r="WAX376" s="1"/>
      <c r="WAY376" s="1"/>
      <c r="WAZ376" s="1"/>
      <c r="WBA376" s="1"/>
      <c r="WBB376" s="1"/>
      <c r="WBC376" s="1"/>
      <c r="WBD376" s="1"/>
      <c r="WBE376" s="1"/>
      <c r="WBF376" s="1"/>
      <c r="WBG376" s="1"/>
      <c r="WBH376" s="1"/>
      <c r="WBI376" s="1"/>
      <c r="WBJ376" s="1"/>
      <c r="WBK376" s="1"/>
      <c r="WBL376" s="1"/>
      <c r="WBM376" s="1"/>
      <c r="WBN376" s="1"/>
      <c r="WBO376" s="1"/>
      <c r="WBP376" s="1"/>
      <c r="WBQ376" s="1"/>
      <c r="WBR376" s="1"/>
      <c r="WBS376" s="1"/>
      <c r="WBT376" s="1"/>
      <c r="WBU376" s="1"/>
      <c r="WBV376" s="1"/>
      <c r="WBW376" s="1"/>
      <c r="WBX376" s="1"/>
      <c r="WBY376" s="1"/>
      <c r="WBZ376" s="1"/>
      <c r="WCA376" s="1"/>
      <c r="WCB376" s="1"/>
      <c r="WCC376" s="1"/>
      <c r="WCD376" s="1"/>
      <c r="WCE376" s="1"/>
      <c r="WCF376" s="1"/>
      <c r="WCG376" s="1"/>
      <c r="WCH376" s="1"/>
      <c r="WCI376" s="1"/>
      <c r="WCJ376" s="1"/>
      <c r="WCK376" s="1"/>
      <c r="WCL376" s="1"/>
      <c r="WCM376" s="1"/>
      <c r="WCN376" s="1"/>
      <c r="WCO376" s="1"/>
      <c r="WCP376" s="1"/>
      <c r="WCQ376" s="1"/>
      <c r="WCR376" s="1"/>
      <c r="WCS376" s="1"/>
      <c r="WCT376" s="1"/>
      <c r="WCU376" s="1"/>
      <c r="WCV376" s="1"/>
      <c r="WCW376" s="1"/>
      <c r="WCX376" s="1"/>
      <c r="WCY376" s="1"/>
      <c r="WCZ376" s="1"/>
      <c r="WDA376" s="1"/>
      <c r="WDB376" s="1"/>
      <c r="WDC376" s="1"/>
      <c r="WDD376" s="1"/>
      <c r="WDE376" s="1"/>
      <c r="WDF376" s="1"/>
      <c r="WDG376" s="1"/>
      <c r="WDH376" s="1"/>
      <c r="WDI376" s="1"/>
      <c r="WDJ376" s="1"/>
      <c r="WDK376" s="1"/>
      <c r="WDL376" s="1"/>
      <c r="WDM376" s="1"/>
      <c r="WDN376" s="1"/>
      <c r="WDO376" s="1"/>
      <c r="WDP376" s="1"/>
      <c r="WDQ376" s="1"/>
      <c r="WDR376" s="1"/>
      <c r="WDS376" s="1"/>
      <c r="WDT376" s="1"/>
      <c r="WDU376" s="1"/>
      <c r="WDV376" s="1"/>
      <c r="WDW376" s="1"/>
      <c r="WDX376" s="1"/>
      <c r="WDY376" s="1"/>
      <c r="WDZ376" s="1"/>
      <c r="WEA376" s="1"/>
      <c r="WEB376" s="1"/>
      <c r="WEC376" s="1"/>
      <c r="WED376" s="1"/>
      <c r="WEE376" s="1"/>
      <c r="WEF376" s="1"/>
      <c r="WEG376" s="1"/>
      <c r="WEH376" s="1"/>
      <c r="WEI376" s="1"/>
      <c r="WEJ376" s="1"/>
      <c r="WEK376" s="1"/>
      <c r="WEL376" s="1"/>
      <c r="WEM376" s="1"/>
      <c r="WEN376" s="1"/>
      <c r="WEO376" s="1"/>
      <c r="WEP376" s="1"/>
      <c r="WEQ376" s="1"/>
      <c r="WER376" s="1"/>
      <c r="WES376" s="1"/>
      <c r="WET376" s="1"/>
      <c r="WEU376" s="1"/>
      <c r="WEV376" s="1"/>
      <c r="WEW376" s="1"/>
      <c r="WEX376" s="1"/>
      <c r="WEY376" s="1"/>
      <c r="WEZ376" s="1"/>
      <c r="WFA376" s="1"/>
      <c r="WFB376" s="1"/>
      <c r="WFC376" s="1"/>
      <c r="WFD376" s="1"/>
      <c r="WFE376" s="1"/>
      <c r="WFF376" s="1"/>
      <c r="WFG376" s="1"/>
      <c r="WFH376" s="1"/>
      <c r="WFI376" s="1"/>
      <c r="WFJ376" s="1"/>
      <c r="WFK376" s="1"/>
      <c r="WFL376" s="1"/>
      <c r="WFM376" s="1"/>
      <c r="WFN376" s="1"/>
      <c r="WFO376" s="1"/>
      <c r="WFP376" s="1"/>
      <c r="WFQ376" s="1"/>
      <c r="WFR376" s="1"/>
      <c r="WFS376" s="1"/>
      <c r="WFT376" s="1"/>
      <c r="WFU376" s="1"/>
      <c r="WFV376" s="1"/>
      <c r="WFW376" s="1"/>
      <c r="WFX376" s="1"/>
      <c r="WFY376" s="1"/>
      <c r="WFZ376" s="1"/>
      <c r="WGA376" s="1"/>
      <c r="WGB376" s="1"/>
      <c r="WGC376" s="1"/>
      <c r="WGD376" s="1"/>
      <c r="WGE376" s="1"/>
      <c r="WGF376" s="1"/>
      <c r="WGG376" s="1"/>
      <c r="WGH376" s="1"/>
      <c r="WGI376" s="1"/>
      <c r="WGJ376" s="1"/>
      <c r="WGK376" s="1"/>
      <c r="WGL376" s="1"/>
      <c r="WGM376" s="1"/>
      <c r="WGN376" s="1"/>
      <c r="WGO376" s="1"/>
      <c r="WGP376" s="1"/>
      <c r="WGQ376" s="1"/>
      <c r="WGR376" s="1"/>
      <c r="WGS376" s="1"/>
      <c r="WGT376" s="1"/>
      <c r="WGU376" s="1"/>
      <c r="WGV376" s="1"/>
      <c r="WGW376" s="1"/>
      <c r="WGX376" s="1"/>
      <c r="WGY376" s="1"/>
      <c r="WGZ376" s="1"/>
      <c r="WHA376" s="1"/>
      <c r="WHB376" s="1"/>
      <c r="WHC376" s="1"/>
      <c r="WHD376" s="1"/>
      <c r="WHE376" s="1"/>
      <c r="WHF376" s="1"/>
      <c r="WHG376" s="1"/>
      <c r="WHH376" s="1"/>
      <c r="WHI376" s="1"/>
      <c r="WHJ376" s="1"/>
      <c r="WHK376" s="1"/>
      <c r="WHL376" s="1"/>
      <c r="WHM376" s="1"/>
      <c r="WHN376" s="1"/>
      <c r="WHO376" s="1"/>
      <c r="WHP376" s="1"/>
      <c r="WHQ376" s="1"/>
      <c r="WHR376" s="1"/>
      <c r="WHS376" s="1"/>
      <c r="WHT376" s="1"/>
      <c r="WHU376" s="1"/>
      <c r="WHV376" s="1"/>
      <c r="WHW376" s="1"/>
      <c r="WHX376" s="1"/>
      <c r="WHY376" s="1"/>
      <c r="WHZ376" s="1"/>
      <c r="WIA376" s="1"/>
      <c r="WIB376" s="1"/>
      <c r="WIC376" s="1"/>
      <c r="WID376" s="1"/>
      <c r="WIE376" s="1"/>
      <c r="WIF376" s="1"/>
      <c r="WIG376" s="1"/>
      <c r="WIH376" s="1"/>
      <c r="WII376" s="1"/>
      <c r="WIJ376" s="1"/>
      <c r="WIK376" s="1"/>
      <c r="WIL376" s="1"/>
      <c r="WIM376" s="1"/>
      <c r="WIN376" s="1"/>
      <c r="WIO376" s="1"/>
      <c r="WIP376" s="1"/>
      <c r="WIQ376" s="1"/>
      <c r="WIR376" s="1"/>
      <c r="WIS376" s="1"/>
      <c r="WIT376" s="1"/>
      <c r="WIU376" s="1"/>
      <c r="WIV376" s="1"/>
      <c r="WIW376" s="1"/>
      <c r="WIX376" s="1"/>
      <c r="WIY376" s="1"/>
      <c r="WIZ376" s="1"/>
      <c r="WJA376" s="1"/>
      <c r="WJB376" s="1"/>
      <c r="WJC376" s="1"/>
      <c r="WJD376" s="1"/>
      <c r="WJE376" s="1"/>
      <c r="WJF376" s="1"/>
      <c r="WJG376" s="1"/>
      <c r="WJH376" s="1"/>
      <c r="WJI376" s="1"/>
      <c r="WJJ376" s="1"/>
      <c r="WJK376" s="1"/>
      <c r="WJL376" s="1"/>
      <c r="WJM376" s="1"/>
      <c r="WJN376" s="1"/>
      <c r="WJO376" s="1"/>
      <c r="WJP376" s="1"/>
      <c r="WJQ376" s="1"/>
      <c r="WJR376" s="1"/>
      <c r="WJS376" s="1"/>
      <c r="WJT376" s="1"/>
      <c r="WJU376" s="1"/>
      <c r="WJV376" s="1"/>
      <c r="WJW376" s="1"/>
      <c r="WJX376" s="1"/>
      <c r="WJY376" s="1"/>
      <c r="WJZ376" s="1"/>
      <c r="WKA376" s="1"/>
      <c r="WKB376" s="1"/>
      <c r="WKC376" s="1"/>
      <c r="WKD376" s="1"/>
      <c r="WKE376" s="1"/>
      <c r="WKF376" s="1"/>
      <c r="WKG376" s="1"/>
      <c r="WKH376" s="1"/>
      <c r="WKI376" s="1"/>
      <c r="WKJ376" s="1"/>
      <c r="WKK376" s="1"/>
      <c r="WKL376" s="1"/>
      <c r="WKM376" s="1"/>
      <c r="WKN376" s="1"/>
      <c r="WKO376" s="1"/>
      <c r="WKP376" s="1"/>
      <c r="WKQ376" s="1"/>
      <c r="WKR376" s="1"/>
      <c r="WKS376" s="1"/>
      <c r="WKT376" s="1"/>
      <c r="WKU376" s="1"/>
      <c r="WKV376" s="1"/>
      <c r="WKW376" s="1"/>
      <c r="WKX376" s="1"/>
      <c r="WKY376" s="1"/>
      <c r="WKZ376" s="1"/>
      <c r="WLA376" s="1"/>
      <c r="WLB376" s="1"/>
      <c r="WLC376" s="1"/>
      <c r="WLD376" s="1"/>
      <c r="WLE376" s="1"/>
      <c r="WLF376" s="1"/>
      <c r="WLG376" s="1"/>
      <c r="WLH376" s="1"/>
      <c r="WLI376" s="1"/>
      <c r="WLJ376" s="1"/>
      <c r="WLK376" s="1"/>
      <c r="WLL376" s="1"/>
      <c r="WLM376" s="1"/>
      <c r="WLN376" s="1"/>
      <c r="WLO376" s="1"/>
      <c r="WLP376" s="1"/>
      <c r="WLQ376" s="1"/>
      <c r="WLR376" s="1"/>
      <c r="WLS376" s="1"/>
      <c r="WLT376" s="1"/>
      <c r="WLU376" s="1"/>
      <c r="WLV376" s="1"/>
      <c r="WLW376" s="1"/>
      <c r="WLX376" s="1"/>
      <c r="WLY376" s="1"/>
      <c r="WLZ376" s="1"/>
      <c r="WMA376" s="1"/>
      <c r="WMB376" s="1"/>
      <c r="WMC376" s="1"/>
      <c r="WMD376" s="1"/>
      <c r="WME376" s="1"/>
      <c r="WMF376" s="1"/>
      <c r="WMG376" s="1"/>
      <c r="WMH376" s="1"/>
      <c r="WMI376" s="1"/>
      <c r="WMJ376" s="1"/>
      <c r="WMK376" s="1"/>
      <c r="WML376" s="1"/>
      <c r="WMM376" s="1"/>
      <c r="WMN376" s="1"/>
      <c r="WMO376" s="1"/>
      <c r="WMP376" s="1"/>
      <c r="WMQ376" s="1"/>
      <c r="WMR376" s="1"/>
      <c r="WMS376" s="1"/>
      <c r="WMT376" s="1"/>
      <c r="WMU376" s="1"/>
      <c r="WMV376" s="1"/>
      <c r="WMW376" s="1"/>
      <c r="WMX376" s="1"/>
      <c r="WMY376" s="1"/>
      <c r="WMZ376" s="1"/>
      <c r="WNA376" s="1"/>
      <c r="WNB376" s="1"/>
      <c r="WNC376" s="1"/>
      <c r="WND376" s="1"/>
      <c r="WNE376" s="1"/>
      <c r="WNF376" s="1"/>
      <c r="WNG376" s="1"/>
      <c r="WNH376" s="1"/>
      <c r="WNI376" s="1"/>
      <c r="WNJ376" s="1"/>
      <c r="WNK376" s="1"/>
      <c r="WNL376" s="1"/>
      <c r="WNM376" s="1"/>
      <c r="WNN376" s="1"/>
      <c r="WNO376" s="1"/>
      <c r="WNP376" s="1"/>
      <c r="WNQ376" s="1"/>
      <c r="WNR376" s="1"/>
      <c r="WNS376" s="1"/>
      <c r="WNT376" s="1"/>
      <c r="WNU376" s="1"/>
      <c r="WNV376" s="1"/>
      <c r="WNW376" s="1"/>
      <c r="WNX376" s="1"/>
      <c r="WNY376" s="1"/>
      <c r="WNZ376" s="1"/>
      <c r="WOA376" s="1"/>
      <c r="WOB376" s="1"/>
      <c r="WOC376" s="1"/>
      <c r="WOD376" s="1"/>
      <c r="WOE376" s="1"/>
      <c r="WOF376" s="1"/>
      <c r="WOG376" s="1"/>
      <c r="WOH376" s="1"/>
      <c r="WOI376" s="1"/>
      <c r="WOJ376" s="1"/>
      <c r="WOK376" s="1"/>
      <c r="WOL376" s="1"/>
      <c r="WOM376" s="1"/>
      <c r="WON376" s="1"/>
      <c r="WOO376" s="1"/>
      <c r="WOP376" s="1"/>
      <c r="WOQ376" s="1"/>
      <c r="WOR376" s="1"/>
      <c r="WOS376" s="1"/>
      <c r="WOT376" s="1"/>
      <c r="WOU376" s="1"/>
      <c r="WOV376" s="1"/>
      <c r="WOW376" s="1"/>
      <c r="WOX376" s="1"/>
      <c r="WOY376" s="1"/>
      <c r="WOZ376" s="1"/>
      <c r="WPA376" s="1"/>
      <c r="WPB376" s="1"/>
      <c r="WPC376" s="1"/>
      <c r="WPD376" s="1"/>
      <c r="WPE376" s="1"/>
      <c r="WPF376" s="1"/>
      <c r="WPG376" s="1"/>
      <c r="WPH376" s="1"/>
      <c r="WPI376" s="1"/>
      <c r="WPJ376" s="1"/>
      <c r="WPK376" s="1"/>
      <c r="WPL376" s="1"/>
      <c r="WPM376" s="1"/>
      <c r="WPN376" s="1"/>
      <c r="WPO376" s="1"/>
      <c r="WPP376" s="1"/>
      <c r="WPQ376" s="1"/>
      <c r="WPR376" s="1"/>
      <c r="WPS376" s="1"/>
      <c r="WPT376" s="1"/>
      <c r="WPU376" s="1"/>
      <c r="WPV376" s="1"/>
      <c r="WPW376" s="1"/>
      <c r="WPX376" s="1"/>
      <c r="WPY376" s="1"/>
      <c r="WPZ376" s="1"/>
      <c r="WQA376" s="1"/>
      <c r="WQB376" s="1"/>
      <c r="WQC376" s="1"/>
      <c r="WQD376" s="1"/>
      <c r="WQE376" s="1"/>
      <c r="WQF376" s="1"/>
      <c r="WQG376" s="1"/>
      <c r="WQH376" s="1"/>
      <c r="WQI376" s="1"/>
      <c r="WQJ376" s="1"/>
      <c r="WQK376" s="1"/>
      <c r="WQL376" s="1"/>
      <c r="WQM376" s="1"/>
      <c r="WQN376" s="1"/>
      <c r="WQO376" s="1"/>
      <c r="WQP376" s="1"/>
      <c r="WQQ376" s="1"/>
      <c r="WQR376" s="1"/>
      <c r="WQS376" s="1"/>
      <c r="WQT376" s="1"/>
      <c r="WQU376" s="1"/>
      <c r="WQV376" s="1"/>
      <c r="WQW376" s="1"/>
      <c r="WQX376" s="1"/>
      <c r="WQY376" s="1"/>
      <c r="WQZ376" s="1"/>
      <c r="WRA376" s="1"/>
      <c r="WRB376" s="1"/>
      <c r="WRC376" s="1"/>
      <c r="WRD376" s="1"/>
      <c r="WRE376" s="1"/>
      <c r="WRF376" s="1"/>
      <c r="WRG376" s="1"/>
      <c r="WRH376" s="1"/>
      <c r="WRI376" s="1"/>
      <c r="WRJ376" s="1"/>
      <c r="WRK376" s="1"/>
      <c r="WRL376" s="1"/>
      <c r="WRM376" s="1"/>
      <c r="WRN376" s="1"/>
      <c r="WRO376" s="1"/>
      <c r="WRP376" s="1"/>
      <c r="WRQ376" s="1"/>
      <c r="WRR376" s="1"/>
      <c r="WRS376" s="1"/>
      <c r="WRT376" s="1"/>
      <c r="WRU376" s="1"/>
      <c r="WRV376" s="1"/>
      <c r="WRW376" s="1"/>
      <c r="WRX376" s="1"/>
      <c r="WRY376" s="1"/>
      <c r="WRZ376" s="1"/>
      <c r="WSA376" s="1"/>
      <c r="WSB376" s="1"/>
      <c r="WSC376" s="1"/>
      <c r="WSD376" s="1"/>
      <c r="WSE376" s="1"/>
      <c r="WSF376" s="1"/>
      <c r="WSG376" s="1"/>
      <c r="WSH376" s="1"/>
      <c r="WSI376" s="1"/>
      <c r="WSJ376" s="1"/>
      <c r="WSK376" s="1"/>
      <c r="WSL376" s="1"/>
      <c r="WSM376" s="1"/>
      <c r="WSN376" s="1"/>
      <c r="WSO376" s="1"/>
      <c r="WSP376" s="1"/>
      <c r="WSQ376" s="1"/>
      <c r="WSR376" s="1"/>
      <c r="WSS376" s="1"/>
      <c r="WST376" s="1"/>
      <c r="WSU376" s="1"/>
      <c r="WSV376" s="1"/>
      <c r="WSW376" s="1"/>
      <c r="WSX376" s="1"/>
      <c r="WSY376" s="1"/>
      <c r="WSZ376" s="1"/>
      <c r="WTA376" s="1"/>
      <c r="WTB376" s="1"/>
      <c r="WTC376" s="1"/>
      <c r="WTD376" s="1"/>
      <c r="WTE376" s="1"/>
      <c r="WTF376" s="1"/>
      <c r="WTG376" s="1"/>
      <c r="WTH376" s="1"/>
      <c r="WTI376" s="1"/>
      <c r="WTJ376" s="1"/>
      <c r="WTK376" s="1"/>
      <c r="WTL376" s="1"/>
      <c r="WTM376" s="1"/>
      <c r="WTN376" s="1"/>
      <c r="WTO376" s="1"/>
      <c r="WTP376" s="1"/>
      <c r="WTQ376" s="1"/>
      <c r="WTR376" s="1"/>
      <c r="WTS376" s="1"/>
      <c r="WTT376" s="1"/>
      <c r="WTU376" s="1"/>
      <c r="WTV376" s="1"/>
      <c r="WTW376" s="1"/>
      <c r="WTX376" s="1"/>
      <c r="WTY376" s="1"/>
      <c r="WTZ376" s="1"/>
      <c r="WUA376" s="1"/>
      <c r="WUB376" s="1"/>
      <c r="WUC376" s="1"/>
      <c r="WUD376" s="1"/>
      <c r="WUE376" s="1"/>
      <c r="WUF376" s="1"/>
      <c r="WUG376" s="1"/>
      <c r="WUH376" s="1"/>
      <c r="WUI376" s="1"/>
      <c r="WUJ376" s="1"/>
      <c r="WUK376" s="1"/>
      <c r="WUL376" s="1"/>
      <c r="WUM376" s="1"/>
      <c r="WUN376" s="1"/>
      <c r="WUO376" s="1"/>
      <c r="WUP376" s="1"/>
      <c r="WUQ376" s="1"/>
      <c r="WUR376" s="1"/>
      <c r="WUS376" s="1"/>
      <c r="WUT376" s="1"/>
      <c r="WUU376" s="1"/>
      <c r="WUV376" s="1"/>
      <c r="WUW376" s="1"/>
      <c r="WUX376" s="1"/>
      <c r="WUY376" s="1"/>
      <c r="WUZ376" s="1"/>
      <c r="WVA376" s="1"/>
      <c r="WVB376" s="1"/>
      <c r="WVC376" s="1"/>
      <c r="WVD376" s="1"/>
      <c r="WVE376" s="1"/>
      <c r="WVF376" s="1"/>
      <c r="WVG376" s="1"/>
      <c r="WVH376" s="1"/>
      <c r="WVI376" s="1"/>
      <c r="WVJ376" s="1"/>
      <c r="WVK376" s="1"/>
      <c r="WVL376" s="1"/>
      <c r="WVM376" s="1"/>
      <c r="WVN376" s="1"/>
      <c r="WVO376" s="1"/>
      <c r="WVP376" s="1"/>
      <c r="WVQ376" s="1"/>
      <c r="WVR376" s="1"/>
      <c r="WVS376" s="1"/>
      <c r="WVT376" s="1"/>
      <c r="WVU376" s="1"/>
      <c r="WVV376" s="1"/>
      <c r="WVW376" s="1"/>
      <c r="WVX376" s="1"/>
      <c r="WVY376" s="1"/>
      <c r="WVZ376" s="1"/>
      <c r="WWA376" s="1"/>
      <c r="WWB376" s="1"/>
      <c r="WWC376" s="1"/>
      <c r="WWD376" s="1"/>
      <c r="WWE376" s="1"/>
      <c r="WWF376" s="1"/>
      <c r="WWG376" s="1"/>
      <c r="WWH376" s="1"/>
      <c r="WWI376" s="1"/>
      <c r="WWJ376" s="1"/>
      <c r="WWK376" s="1"/>
      <c r="WWL376" s="1"/>
      <c r="WWM376" s="1"/>
      <c r="WWN376" s="1"/>
      <c r="WWO376" s="1"/>
      <c r="WWP376" s="1"/>
      <c r="WWQ376" s="1"/>
      <c r="WWR376" s="1"/>
      <c r="WWS376" s="1"/>
      <c r="WWT376" s="1"/>
      <c r="WWU376" s="1"/>
      <c r="WWV376" s="1"/>
      <c r="WWW376" s="1"/>
      <c r="WWX376" s="1"/>
      <c r="WWY376" s="1"/>
      <c r="WWZ376" s="1"/>
      <c r="WXA376" s="1"/>
      <c r="WXB376" s="1"/>
      <c r="WXC376" s="1"/>
      <c r="WXD376" s="1"/>
      <c r="WXE376" s="1"/>
      <c r="WXF376" s="1"/>
      <c r="WXG376" s="1"/>
      <c r="WXH376" s="1"/>
      <c r="WXI376" s="1"/>
      <c r="WXJ376" s="1"/>
      <c r="WXK376" s="1"/>
      <c r="WXL376" s="1"/>
      <c r="WXM376" s="1"/>
      <c r="WXN376" s="1"/>
      <c r="WXO376" s="1"/>
      <c r="WXP376" s="1"/>
      <c r="WXQ376" s="1"/>
      <c r="WXR376" s="1"/>
      <c r="WXS376" s="1"/>
      <c r="WXT376" s="1"/>
      <c r="WXU376" s="1"/>
      <c r="WXV376" s="1"/>
      <c r="WXW376" s="1"/>
      <c r="WXX376" s="1"/>
      <c r="WXY376" s="1"/>
      <c r="WXZ376" s="1"/>
      <c r="WYA376" s="1"/>
      <c r="WYB376" s="1"/>
      <c r="WYC376" s="1"/>
      <c r="WYD376" s="1"/>
      <c r="WYE376" s="1"/>
      <c r="WYF376" s="1"/>
      <c r="WYG376" s="1"/>
      <c r="WYH376" s="1"/>
      <c r="WYI376" s="1"/>
      <c r="WYJ376" s="1"/>
      <c r="WYK376" s="1"/>
      <c r="WYL376" s="1"/>
      <c r="WYM376" s="1"/>
      <c r="WYN376" s="1"/>
      <c r="WYO376" s="1"/>
      <c r="WYP376" s="1"/>
      <c r="WYQ376" s="1"/>
      <c r="WYR376" s="1"/>
      <c r="WYS376" s="1"/>
      <c r="WYT376" s="1"/>
      <c r="WYU376" s="1"/>
      <c r="WYV376" s="1"/>
      <c r="WYW376" s="1"/>
      <c r="WYX376" s="1"/>
      <c r="WYY376" s="1"/>
      <c r="WYZ376" s="1"/>
      <c r="WZA376" s="1"/>
      <c r="WZB376" s="1"/>
      <c r="WZC376" s="1"/>
      <c r="WZD376" s="1"/>
      <c r="WZE376" s="1"/>
      <c r="WZF376" s="1"/>
      <c r="WZG376" s="1"/>
      <c r="WZH376" s="1"/>
      <c r="WZI376" s="1"/>
      <c r="WZJ376" s="1"/>
      <c r="WZK376" s="1"/>
      <c r="WZL376" s="1"/>
      <c r="WZM376" s="1"/>
      <c r="WZN376" s="1"/>
      <c r="WZO376" s="1"/>
      <c r="WZP376" s="1"/>
      <c r="WZQ376" s="1"/>
      <c r="WZR376" s="1"/>
      <c r="WZS376" s="1"/>
      <c r="WZT376" s="1"/>
      <c r="WZU376" s="1"/>
      <c r="WZV376" s="1"/>
      <c r="WZW376" s="1"/>
      <c r="WZX376" s="1"/>
      <c r="WZY376" s="1"/>
      <c r="WZZ376" s="1"/>
      <c r="XAA376" s="1"/>
      <c r="XAB376" s="1"/>
      <c r="XAC376" s="1"/>
      <c r="XAD376" s="1"/>
      <c r="XAE376" s="1"/>
      <c r="XAF376" s="1"/>
      <c r="XAG376" s="1"/>
      <c r="XAH376" s="1"/>
      <c r="XAI376" s="1"/>
      <c r="XAJ376" s="1"/>
      <c r="XAK376" s="1"/>
      <c r="XAL376" s="1"/>
      <c r="XAM376" s="1"/>
      <c r="XAN376" s="1"/>
      <c r="XAO376" s="1"/>
      <c r="XAP376" s="1"/>
      <c r="XAQ376" s="1"/>
      <c r="XAR376" s="1"/>
      <c r="XAS376" s="1"/>
      <c r="XAT376" s="1"/>
      <c r="XAU376" s="1"/>
      <c r="XAV376" s="1"/>
      <c r="XAW376" s="1"/>
      <c r="XAX376" s="1"/>
      <c r="XAY376" s="1"/>
      <c r="XAZ376" s="1"/>
      <c r="XBA376" s="1"/>
      <c r="XBB376" s="1"/>
      <c r="XBC376" s="1"/>
      <c r="XBD376" s="1"/>
      <c r="XBE376" s="1"/>
      <c r="XBF376" s="1"/>
      <c r="XBG376" s="1"/>
      <c r="XBH376" s="1"/>
      <c r="XBI376" s="1"/>
      <c r="XBJ376" s="1"/>
      <c r="XBK376" s="1"/>
      <c r="XBL376" s="1"/>
      <c r="XBM376" s="1"/>
      <c r="XBN376" s="1"/>
      <c r="XBO376" s="1"/>
      <c r="XBP376" s="1"/>
      <c r="XBQ376" s="1"/>
      <c r="XBR376" s="1"/>
      <c r="XBS376" s="1"/>
      <c r="XBT376" s="1"/>
      <c r="XBU376" s="1"/>
      <c r="XBV376" s="1"/>
      <c r="XBW376" s="1"/>
      <c r="XBX376" s="1"/>
      <c r="XBY376" s="1"/>
      <c r="XBZ376" s="1"/>
      <c r="XCA376" s="1"/>
      <c r="XCB376" s="1"/>
      <c r="XCC376" s="1"/>
      <c r="XCD376" s="1"/>
      <c r="XCE376" s="1"/>
      <c r="XCF376" s="1"/>
      <c r="XCG376" s="1"/>
      <c r="XCH376" s="1"/>
      <c r="XCI376" s="1"/>
      <c r="XCJ376" s="1"/>
      <c r="XCK376" s="1"/>
      <c r="XCL376" s="1"/>
      <c r="XCM376" s="1"/>
      <c r="XCN376" s="1"/>
      <c r="XCO376" s="1"/>
      <c r="XCP376" s="1"/>
      <c r="XCQ376" s="1"/>
      <c r="XCR376" s="1"/>
      <c r="XCS376" s="1"/>
      <c r="XCT376" s="1"/>
      <c r="XCU376" s="1"/>
      <c r="XCV376" s="1"/>
      <c r="XCW376" s="1"/>
      <c r="XCX376" s="1"/>
      <c r="XCY376" s="1"/>
      <c r="XCZ376" s="1"/>
      <c r="XDA376" s="1"/>
      <c r="XDB376" s="1"/>
      <c r="XDC376" s="1"/>
      <c r="XDD376" s="1"/>
      <c r="XDE376" s="1"/>
      <c r="XDF376" s="1"/>
      <c r="XDG376" s="1"/>
      <c r="XDH376" s="1"/>
      <c r="XDI376" s="1"/>
      <c r="XDJ376" s="1"/>
      <c r="XDK376" s="1"/>
      <c r="XDL376" s="1"/>
      <c r="XDM376" s="1"/>
      <c r="XDN376" s="1"/>
      <c r="XDO376" s="1"/>
      <c r="XDP376" s="1"/>
      <c r="XDQ376" s="1"/>
      <c r="XDR376" s="1"/>
      <c r="XDS376" s="1"/>
      <c r="XDT376" s="1"/>
      <c r="XDU376" s="1"/>
      <c r="XDV376" s="1"/>
      <c r="XDW376" s="1"/>
      <c r="XDX376" s="1"/>
      <c r="XDY376" s="1"/>
      <c r="XDZ376" s="1"/>
      <c r="XEA376" s="1"/>
      <c r="XEB376" s="1"/>
      <c r="XEC376" s="1"/>
      <c r="XED376" s="1"/>
      <c r="XEE376" s="1"/>
      <c r="XEF376" s="1"/>
      <c r="XEG376" s="1"/>
      <c r="XEH376" s="1"/>
      <c r="XEI376" s="1"/>
      <c r="XEJ376" s="1"/>
      <c r="XEK376" s="1"/>
      <c r="XEL376" s="1"/>
      <c r="XEM376" s="1"/>
      <c r="XEN376" s="1"/>
      <c r="XEO376" s="1"/>
      <c r="XEP376" s="1"/>
      <c r="XEQ376" s="1"/>
      <c r="XER376" s="1"/>
      <c r="XES376" s="1"/>
      <c r="XET376" s="1"/>
      <c r="XEU376" s="1"/>
      <c r="XEV376" s="1"/>
      <c r="XEW376" s="1"/>
      <c r="XEX376" s="1"/>
      <c r="XEY376" s="1"/>
      <c r="XEZ376" s="1"/>
      <c r="XFA376" s="1"/>
      <c r="XFB376" s="1"/>
      <c r="XFC376" s="1"/>
    </row>
    <row r="377" spans="1:16383" s="13" customFormat="1" ht="30" customHeight="1">
      <c r="A377" s="411" t="s">
        <v>1654</v>
      </c>
      <c r="B377" s="255" t="s">
        <v>674</v>
      </c>
      <c r="C377" s="255" t="s">
        <v>675</v>
      </c>
      <c r="D377" s="282" t="s">
        <v>676</v>
      </c>
      <c r="E377" s="256">
        <v>15618.65</v>
      </c>
      <c r="F377" s="219">
        <f>SUM(H377:M377)</f>
        <v>15618.65</v>
      </c>
      <c r="G377" s="220">
        <f>(H377+I377+J377+K377)/F377</f>
        <v>0.50000032013010087</v>
      </c>
      <c r="H377" s="256">
        <v>6637.93</v>
      </c>
      <c r="I377" s="256">
        <v>1171.4000000000001</v>
      </c>
      <c r="J377" s="256">
        <v>0</v>
      </c>
      <c r="K377" s="256"/>
      <c r="L377" s="256">
        <v>0</v>
      </c>
      <c r="M377" s="256">
        <v>7809.32</v>
      </c>
      <c r="N377" s="228">
        <v>43109</v>
      </c>
      <c r="O377" s="270">
        <v>43112</v>
      </c>
      <c r="P377" s="270">
        <v>43118</v>
      </c>
      <c r="Q377" s="270"/>
      <c r="R377" s="271">
        <v>43133</v>
      </c>
      <c r="S377" s="217" t="s">
        <v>909</v>
      </c>
      <c r="T377" s="257"/>
      <c r="U377" s="257"/>
      <c r="V377" s="258"/>
      <c r="W377" s="739">
        <f t="shared" si="28"/>
        <v>15618.65</v>
      </c>
    </row>
    <row r="378" spans="1:16383" s="13" customFormat="1" ht="30" customHeight="1">
      <c r="A378" s="411" t="s">
        <v>1653</v>
      </c>
      <c r="B378" s="255" t="s">
        <v>677</v>
      </c>
      <c r="C378" s="255" t="s">
        <v>678</v>
      </c>
      <c r="D378" s="282" t="s">
        <v>306</v>
      </c>
      <c r="E378" s="256">
        <v>32152.2</v>
      </c>
      <c r="F378" s="219">
        <f t="shared" ref="F378:F406" si="34">SUM(H378:M378)</f>
        <v>32152.2</v>
      </c>
      <c r="G378" s="220">
        <f t="shared" ref="G378:G408" si="35">(H378+I378+J378+K378)/F378</f>
        <v>0.5</v>
      </c>
      <c r="H378" s="256">
        <v>13664.68</v>
      </c>
      <c r="I378" s="256">
        <v>2411.42</v>
      </c>
      <c r="J378" s="256">
        <v>0</v>
      </c>
      <c r="K378" s="256"/>
      <c r="L378" s="256">
        <v>0</v>
      </c>
      <c r="M378" s="256">
        <v>16076.1</v>
      </c>
      <c r="N378" s="228">
        <v>43109</v>
      </c>
      <c r="O378" s="270">
        <v>43112</v>
      </c>
      <c r="P378" s="270">
        <v>43118</v>
      </c>
      <c r="Q378" s="270"/>
      <c r="R378" s="271">
        <v>43133</v>
      </c>
      <c r="S378" s="217" t="s">
        <v>911</v>
      </c>
      <c r="T378" s="257"/>
      <c r="U378" s="257"/>
      <c r="V378" s="258"/>
      <c r="W378" s="739">
        <f t="shared" si="28"/>
        <v>32152.2</v>
      </c>
    </row>
    <row r="379" spans="1:16383" s="13" customFormat="1" ht="30" customHeight="1">
      <c r="A379" s="411" t="s">
        <v>1814</v>
      </c>
      <c r="B379" s="255" t="s">
        <v>679</v>
      </c>
      <c r="C379" s="255" t="s">
        <v>680</v>
      </c>
      <c r="D379" s="282" t="s">
        <v>681</v>
      </c>
      <c r="E379" s="256">
        <v>11763</v>
      </c>
      <c r="F379" s="219">
        <f t="shared" si="34"/>
        <v>11763</v>
      </c>
      <c r="G379" s="220">
        <f t="shared" si="35"/>
        <v>0.5</v>
      </c>
      <c r="H379" s="256">
        <v>4999.2700000000004</v>
      </c>
      <c r="I379" s="256">
        <v>882.23</v>
      </c>
      <c r="J379" s="256">
        <v>0</v>
      </c>
      <c r="K379" s="256"/>
      <c r="L379" s="256">
        <v>0</v>
      </c>
      <c r="M379" s="256">
        <v>5881.5</v>
      </c>
      <c r="N379" s="228">
        <v>43109</v>
      </c>
      <c r="O379" s="270">
        <v>43112</v>
      </c>
      <c r="P379" s="270">
        <v>43118</v>
      </c>
      <c r="Q379" s="270"/>
      <c r="R379" s="271">
        <v>43133</v>
      </c>
      <c r="S379" s="217" t="s">
        <v>908</v>
      </c>
      <c r="T379" s="257"/>
      <c r="U379" s="257"/>
      <c r="V379" s="258"/>
      <c r="W379" s="739">
        <f t="shared" si="28"/>
        <v>11763</v>
      </c>
    </row>
    <row r="380" spans="1:16383" s="13" customFormat="1" ht="30" customHeight="1">
      <c r="A380" s="411" t="s">
        <v>1814</v>
      </c>
      <c r="B380" s="255" t="s">
        <v>682</v>
      </c>
      <c r="C380" s="255" t="s">
        <v>683</v>
      </c>
      <c r="D380" s="282" t="s">
        <v>684</v>
      </c>
      <c r="E380" s="256">
        <v>7515.25</v>
      </c>
      <c r="F380" s="219">
        <f t="shared" si="34"/>
        <v>7515.25</v>
      </c>
      <c r="G380" s="220">
        <f t="shared" si="35"/>
        <v>0.50000066531386178</v>
      </c>
      <c r="H380" s="256">
        <v>3193.98</v>
      </c>
      <c r="I380" s="256">
        <v>563.65</v>
      </c>
      <c r="J380" s="256">
        <v>0</v>
      </c>
      <c r="K380" s="256"/>
      <c r="L380" s="256">
        <v>0</v>
      </c>
      <c r="M380" s="256">
        <v>3757.62</v>
      </c>
      <c r="N380" s="228">
        <v>43109</v>
      </c>
      <c r="O380" s="270">
        <v>43112</v>
      </c>
      <c r="P380" s="270">
        <v>43118</v>
      </c>
      <c r="Q380" s="270"/>
      <c r="R380" s="271">
        <v>43133</v>
      </c>
      <c r="S380" s="217" t="s">
        <v>898</v>
      </c>
      <c r="T380" s="257"/>
      <c r="U380" s="257"/>
      <c r="V380" s="258"/>
      <c r="W380" s="739">
        <f t="shared" si="28"/>
        <v>7515.25</v>
      </c>
    </row>
    <row r="381" spans="1:16383" s="13" customFormat="1" ht="30" customHeight="1">
      <c r="A381" s="411" t="s">
        <v>1814</v>
      </c>
      <c r="B381" s="255" t="s">
        <v>685</v>
      </c>
      <c r="C381" s="255" t="s">
        <v>686</v>
      </c>
      <c r="D381" s="282" t="s">
        <v>687</v>
      </c>
      <c r="E381" s="256">
        <v>6273.6</v>
      </c>
      <c r="F381" s="219">
        <f t="shared" si="34"/>
        <v>6273.6</v>
      </c>
      <c r="G381" s="220">
        <f t="shared" si="35"/>
        <v>0.5</v>
      </c>
      <c r="H381" s="256">
        <v>2666.28</v>
      </c>
      <c r="I381" s="256">
        <v>470.52</v>
      </c>
      <c r="J381" s="256">
        <v>0</v>
      </c>
      <c r="K381" s="256">
        <v>0</v>
      </c>
      <c r="L381" s="256">
        <v>0</v>
      </c>
      <c r="M381" s="256">
        <v>3136.8</v>
      </c>
      <c r="N381" s="228">
        <v>43109</v>
      </c>
      <c r="O381" s="270">
        <v>43112</v>
      </c>
      <c r="P381" s="270">
        <v>43118</v>
      </c>
      <c r="Q381" s="270"/>
      <c r="R381" s="271">
        <v>43133</v>
      </c>
      <c r="S381" s="217" t="s">
        <v>904</v>
      </c>
      <c r="T381" s="257"/>
      <c r="U381" s="257"/>
      <c r="V381" s="258"/>
      <c r="W381" s="739">
        <f t="shared" si="28"/>
        <v>6273.6</v>
      </c>
    </row>
    <row r="382" spans="1:16383" s="13" customFormat="1" ht="30" customHeight="1">
      <c r="A382" s="411" t="s">
        <v>1814</v>
      </c>
      <c r="B382" s="255" t="s">
        <v>688</v>
      </c>
      <c r="C382" s="255" t="s">
        <v>689</v>
      </c>
      <c r="D382" s="282" t="s">
        <v>690</v>
      </c>
      <c r="E382" s="256">
        <v>69300</v>
      </c>
      <c r="F382" s="219">
        <f t="shared" si="34"/>
        <v>58763</v>
      </c>
      <c r="G382" s="220">
        <f t="shared" si="35"/>
        <v>0.64620594591835001</v>
      </c>
      <c r="H382" s="256">
        <v>32181.5</v>
      </c>
      <c r="I382" s="256">
        <v>5791.5</v>
      </c>
      <c r="J382" s="256">
        <v>0</v>
      </c>
      <c r="K382" s="256">
        <v>0</v>
      </c>
      <c r="L382" s="256">
        <v>0</v>
      </c>
      <c r="M382" s="256">
        <v>20790</v>
      </c>
      <c r="N382" s="228">
        <v>43109</v>
      </c>
      <c r="O382" s="270">
        <v>43112</v>
      </c>
      <c r="P382" s="270">
        <v>43118</v>
      </c>
      <c r="Q382" s="270"/>
      <c r="R382" s="271">
        <v>43133</v>
      </c>
      <c r="S382" s="217" t="s">
        <v>910</v>
      </c>
      <c r="T382" s="257"/>
      <c r="U382" s="257"/>
      <c r="V382" s="258"/>
      <c r="W382" s="739">
        <f t="shared" si="28"/>
        <v>58763</v>
      </c>
    </row>
    <row r="383" spans="1:16383" s="13" customFormat="1" ht="30" customHeight="1">
      <c r="A383" s="411" t="s">
        <v>1814</v>
      </c>
      <c r="B383" s="255" t="s">
        <v>691</v>
      </c>
      <c r="C383" s="255" t="s">
        <v>692</v>
      </c>
      <c r="D383" s="282" t="s">
        <v>529</v>
      </c>
      <c r="E383" s="256">
        <v>18363.349999999999</v>
      </c>
      <c r="F383" s="219">
        <f t="shared" si="34"/>
        <v>18363.349999999999</v>
      </c>
      <c r="G383" s="220">
        <f t="shared" si="35"/>
        <v>0.5000002722814737</v>
      </c>
      <c r="H383" s="256">
        <v>7804.42</v>
      </c>
      <c r="I383" s="256">
        <v>1377.26</v>
      </c>
      <c r="J383" s="256">
        <v>0</v>
      </c>
      <c r="K383" s="256">
        <v>0</v>
      </c>
      <c r="L383" s="256">
        <v>0</v>
      </c>
      <c r="M383" s="256">
        <v>9181.67</v>
      </c>
      <c r="N383" s="228">
        <v>43109</v>
      </c>
      <c r="O383" s="270">
        <v>43112</v>
      </c>
      <c r="P383" s="270">
        <v>43118</v>
      </c>
      <c r="Q383" s="270"/>
      <c r="R383" s="271">
        <v>43133</v>
      </c>
      <c r="S383" s="217" t="s">
        <v>906</v>
      </c>
      <c r="T383" s="257"/>
      <c r="U383" s="257"/>
      <c r="V383" s="258"/>
      <c r="W383" s="739">
        <f t="shared" si="28"/>
        <v>18363.349999999999</v>
      </c>
    </row>
    <row r="384" spans="1:16383" s="13" customFormat="1" ht="30" customHeight="1">
      <c r="A384" s="411" t="s">
        <v>1814</v>
      </c>
      <c r="B384" s="255" t="s">
        <v>693</v>
      </c>
      <c r="C384" s="255" t="s">
        <v>694</v>
      </c>
      <c r="D384" s="282" t="s">
        <v>540</v>
      </c>
      <c r="E384" s="256">
        <v>30500</v>
      </c>
      <c r="F384" s="219">
        <f t="shared" si="34"/>
        <v>29700</v>
      </c>
      <c r="G384" s="220">
        <f t="shared" si="35"/>
        <v>0.65</v>
      </c>
      <c r="H384" s="256">
        <v>16409.25</v>
      </c>
      <c r="I384" s="256">
        <v>2895.75</v>
      </c>
      <c r="J384" s="256">
        <v>0</v>
      </c>
      <c r="K384" s="256">
        <v>0</v>
      </c>
      <c r="L384" s="256">
        <v>0</v>
      </c>
      <c r="M384" s="256">
        <v>10395</v>
      </c>
      <c r="N384" s="228">
        <v>43109</v>
      </c>
      <c r="O384" s="270">
        <v>43112</v>
      </c>
      <c r="P384" s="270">
        <v>43118</v>
      </c>
      <c r="Q384" s="270"/>
      <c r="R384" s="271">
        <v>43133</v>
      </c>
      <c r="S384" s="217" t="s">
        <v>901</v>
      </c>
      <c r="T384" s="257"/>
      <c r="U384" s="257"/>
      <c r="V384" s="258"/>
      <c r="W384" s="739">
        <f t="shared" si="28"/>
        <v>29700</v>
      </c>
    </row>
    <row r="385" spans="1:23" s="13" customFormat="1" ht="30" customHeight="1">
      <c r="A385" s="411" t="s">
        <v>1814</v>
      </c>
      <c r="B385" s="255" t="s">
        <v>695</v>
      </c>
      <c r="C385" s="255" t="s">
        <v>696</v>
      </c>
      <c r="D385" s="282" t="s">
        <v>448</v>
      </c>
      <c r="E385" s="256">
        <v>28149</v>
      </c>
      <c r="F385" s="219">
        <f t="shared" si="34"/>
        <v>28149</v>
      </c>
      <c r="G385" s="220">
        <f t="shared" si="35"/>
        <v>0.64999999999999991</v>
      </c>
      <c r="H385" s="256">
        <v>15552.32</v>
      </c>
      <c r="I385" s="256">
        <v>2744.53</v>
      </c>
      <c r="J385" s="256">
        <v>0</v>
      </c>
      <c r="K385" s="256">
        <v>0</v>
      </c>
      <c r="L385" s="256">
        <v>0</v>
      </c>
      <c r="M385" s="256">
        <v>9852.15</v>
      </c>
      <c r="N385" s="228">
        <v>43109</v>
      </c>
      <c r="O385" s="270">
        <v>43112</v>
      </c>
      <c r="P385" s="270">
        <v>43118</v>
      </c>
      <c r="Q385" s="270"/>
      <c r="R385" s="271">
        <v>43133</v>
      </c>
      <c r="S385" s="217" t="s">
        <v>902</v>
      </c>
      <c r="T385" s="257"/>
      <c r="U385" s="257"/>
      <c r="V385" s="258"/>
      <c r="W385" s="739">
        <f t="shared" si="28"/>
        <v>28149</v>
      </c>
    </row>
    <row r="386" spans="1:23" s="13" customFormat="1" ht="30" customHeight="1">
      <c r="A386" s="411" t="s">
        <v>1814</v>
      </c>
      <c r="B386" s="255" t="s">
        <v>697</v>
      </c>
      <c r="C386" s="255" t="s">
        <v>698</v>
      </c>
      <c r="D386" s="282" t="s">
        <v>699</v>
      </c>
      <c r="E386" s="256">
        <v>7650</v>
      </c>
      <c r="F386" s="219">
        <f t="shared" si="34"/>
        <v>6600</v>
      </c>
      <c r="G386" s="220">
        <f t="shared" si="35"/>
        <v>0.65</v>
      </c>
      <c r="H386" s="256">
        <v>3646.5</v>
      </c>
      <c r="I386" s="256">
        <v>643.5</v>
      </c>
      <c r="J386" s="256">
        <v>0</v>
      </c>
      <c r="K386" s="256">
        <v>0</v>
      </c>
      <c r="L386" s="256">
        <v>0</v>
      </c>
      <c r="M386" s="256">
        <v>2310</v>
      </c>
      <c r="N386" s="228">
        <v>43109</v>
      </c>
      <c r="O386" s="270">
        <v>43112</v>
      </c>
      <c r="P386" s="270">
        <v>43118</v>
      </c>
      <c r="Q386" s="270"/>
      <c r="R386" s="271">
        <v>43133</v>
      </c>
      <c r="S386" s="217" t="s">
        <v>899</v>
      </c>
      <c r="T386" s="257"/>
      <c r="U386" s="257"/>
      <c r="V386" s="258"/>
      <c r="W386" s="739">
        <f t="shared" si="28"/>
        <v>6600</v>
      </c>
    </row>
    <row r="387" spans="1:23" s="13" customFormat="1" ht="30" customHeight="1">
      <c r="A387" s="411" t="s">
        <v>1814</v>
      </c>
      <c r="B387" s="255" t="s">
        <v>700</v>
      </c>
      <c r="C387" s="255" t="s">
        <v>701</v>
      </c>
      <c r="D387" s="282" t="s">
        <v>702</v>
      </c>
      <c r="E387" s="256">
        <v>17234</v>
      </c>
      <c r="F387" s="219">
        <f t="shared" si="34"/>
        <v>16434</v>
      </c>
      <c r="G387" s="220">
        <f t="shared" si="35"/>
        <v>0.65</v>
      </c>
      <c r="H387" s="256">
        <v>9079.7800000000007</v>
      </c>
      <c r="I387" s="256">
        <v>1602.32</v>
      </c>
      <c r="J387" s="256">
        <v>0</v>
      </c>
      <c r="K387" s="256">
        <v>0</v>
      </c>
      <c r="L387" s="256">
        <v>0</v>
      </c>
      <c r="M387" s="256">
        <v>5751.9</v>
      </c>
      <c r="N387" s="228">
        <v>43109</v>
      </c>
      <c r="O387" s="270">
        <v>43112</v>
      </c>
      <c r="P387" s="270">
        <v>43118</v>
      </c>
      <c r="Q387" s="270"/>
      <c r="R387" s="271">
        <v>43133</v>
      </c>
      <c r="S387" s="217" t="s">
        <v>907</v>
      </c>
      <c r="T387" s="257"/>
      <c r="U387" s="257"/>
      <c r="V387" s="258"/>
      <c r="W387" s="739">
        <f t="shared" si="28"/>
        <v>16434</v>
      </c>
    </row>
    <row r="388" spans="1:23" s="13" customFormat="1" ht="30" customHeight="1">
      <c r="A388" s="411" t="s">
        <v>1814</v>
      </c>
      <c r="B388" s="255" t="s">
        <v>703</v>
      </c>
      <c r="C388" s="255" t="s">
        <v>704</v>
      </c>
      <c r="D388" s="282" t="s">
        <v>353</v>
      </c>
      <c r="E388" s="256">
        <v>30061</v>
      </c>
      <c r="F388" s="219">
        <f t="shared" si="34"/>
        <v>30061</v>
      </c>
      <c r="G388" s="220">
        <f t="shared" si="35"/>
        <v>0.5</v>
      </c>
      <c r="H388" s="256">
        <v>12775.92</v>
      </c>
      <c r="I388" s="256">
        <v>2254.58</v>
      </c>
      <c r="J388" s="256">
        <v>0</v>
      </c>
      <c r="K388" s="256">
        <v>0</v>
      </c>
      <c r="L388" s="256">
        <v>0</v>
      </c>
      <c r="M388" s="256">
        <v>15030.5</v>
      </c>
      <c r="N388" s="228">
        <v>43109</v>
      </c>
      <c r="O388" s="270">
        <v>43112</v>
      </c>
      <c r="P388" s="270">
        <v>43118</v>
      </c>
      <c r="Q388" s="270"/>
      <c r="R388" s="271">
        <v>43133</v>
      </c>
      <c r="S388" s="217" t="s">
        <v>905</v>
      </c>
      <c r="T388" s="257"/>
      <c r="U388" s="257"/>
      <c r="V388" s="258"/>
      <c r="W388" s="739">
        <f t="shared" si="28"/>
        <v>30061</v>
      </c>
    </row>
    <row r="389" spans="1:23" s="13" customFormat="1" ht="30" customHeight="1">
      <c r="A389" s="411" t="s">
        <v>1814</v>
      </c>
      <c r="B389" s="255" t="s">
        <v>705</v>
      </c>
      <c r="C389" s="255" t="s">
        <v>706</v>
      </c>
      <c r="D389" s="282" t="s">
        <v>707</v>
      </c>
      <c r="E389" s="256">
        <v>17187.05</v>
      </c>
      <c r="F389" s="219">
        <f t="shared" si="34"/>
        <v>17188.050000000003</v>
      </c>
      <c r="G389" s="220">
        <f t="shared" si="35"/>
        <v>0.50002938087799365</v>
      </c>
      <c r="H389" s="256">
        <v>7305.5</v>
      </c>
      <c r="I389" s="256">
        <v>1289.03</v>
      </c>
      <c r="J389" s="256">
        <v>0</v>
      </c>
      <c r="K389" s="256">
        <v>0</v>
      </c>
      <c r="L389" s="256">
        <v>0</v>
      </c>
      <c r="M389" s="256">
        <v>8593.52</v>
      </c>
      <c r="N389" s="228">
        <v>43109</v>
      </c>
      <c r="O389" s="270">
        <v>43112</v>
      </c>
      <c r="P389" s="270">
        <v>43118</v>
      </c>
      <c r="Q389" s="270"/>
      <c r="R389" s="271">
        <v>43133</v>
      </c>
      <c r="S389" s="217" t="s">
        <v>897</v>
      </c>
      <c r="T389" s="257"/>
      <c r="U389" s="257"/>
      <c r="V389" s="258"/>
      <c r="W389" s="739">
        <f t="shared" si="28"/>
        <v>17188.050000000003</v>
      </c>
    </row>
    <row r="390" spans="1:23" s="13" customFormat="1" ht="30" customHeight="1">
      <c r="A390" s="411" t="s">
        <v>1814</v>
      </c>
      <c r="B390" s="489" t="s">
        <v>708</v>
      </c>
      <c r="C390" s="255" t="s">
        <v>709</v>
      </c>
      <c r="D390" s="282" t="s">
        <v>79</v>
      </c>
      <c r="E390" s="256">
        <v>78146.5</v>
      </c>
      <c r="F390" s="219">
        <f t="shared" si="34"/>
        <v>22011</v>
      </c>
      <c r="G390" s="220">
        <f t="shared" si="35"/>
        <v>0.65</v>
      </c>
      <c r="H390" s="256">
        <v>12161.07</v>
      </c>
      <c r="I390" s="256">
        <v>2146.08</v>
      </c>
      <c r="J390" s="256">
        <v>0</v>
      </c>
      <c r="K390" s="256">
        <v>0</v>
      </c>
      <c r="L390" s="256">
        <v>0</v>
      </c>
      <c r="M390" s="256">
        <v>7703.85</v>
      </c>
      <c r="N390" s="228">
        <v>43109</v>
      </c>
      <c r="O390" s="270">
        <v>43112</v>
      </c>
      <c r="P390" s="270">
        <v>43118</v>
      </c>
      <c r="Q390" s="270"/>
      <c r="R390" s="271">
        <v>43133</v>
      </c>
      <c r="S390" s="217" t="s">
        <v>900</v>
      </c>
      <c r="T390" s="257"/>
      <c r="U390" s="257"/>
      <c r="V390" s="258"/>
      <c r="W390" s="739">
        <f t="shared" si="28"/>
        <v>22011</v>
      </c>
    </row>
    <row r="391" spans="1:23" s="13" customFormat="1" ht="30" customHeight="1">
      <c r="A391" s="411" t="s">
        <v>1814</v>
      </c>
      <c r="B391" s="255" t="s">
        <v>939</v>
      </c>
      <c r="C391" s="255" t="s">
        <v>940</v>
      </c>
      <c r="D391" s="282" t="s">
        <v>941</v>
      </c>
      <c r="E391" s="256">
        <v>1188</v>
      </c>
      <c r="F391" s="219">
        <f t="shared" si="34"/>
        <v>1188</v>
      </c>
      <c r="G391" s="220">
        <f t="shared" si="35"/>
        <v>0.65</v>
      </c>
      <c r="H391" s="256">
        <v>656.37</v>
      </c>
      <c r="I391" s="256">
        <v>0</v>
      </c>
      <c r="J391" s="256">
        <v>115.83</v>
      </c>
      <c r="K391" s="256"/>
      <c r="L391" s="256">
        <v>0</v>
      </c>
      <c r="M391" s="256">
        <v>415.8</v>
      </c>
      <c r="N391" s="228">
        <v>43137</v>
      </c>
      <c r="O391" s="270">
        <v>43152</v>
      </c>
      <c r="P391" s="270">
        <v>43167</v>
      </c>
      <c r="Q391" s="270"/>
      <c r="R391" s="271">
        <v>43195</v>
      </c>
      <c r="S391" s="217" t="s">
        <v>984</v>
      </c>
      <c r="T391" s="257"/>
      <c r="U391" s="257"/>
      <c r="V391" s="258"/>
      <c r="W391" s="739">
        <f t="shared" si="28"/>
        <v>1188</v>
      </c>
    </row>
    <row r="392" spans="1:23" s="13" customFormat="1" ht="30" customHeight="1">
      <c r="A392" s="411" t="s">
        <v>1814</v>
      </c>
      <c r="B392" s="255" t="s">
        <v>942</v>
      </c>
      <c r="C392" s="255" t="s">
        <v>943</v>
      </c>
      <c r="D392" s="282" t="s">
        <v>944</v>
      </c>
      <c r="E392" s="256">
        <v>57442.65</v>
      </c>
      <c r="F392" s="219">
        <f t="shared" si="34"/>
        <v>57442.65</v>
      </c>
      <c r="G392" s="220">
        <f t="shared" si="35"/>
        <v>0.50000008704333798</v>
      </c>
      <c r="H392" s="256">
        <v>24413.13</v>
      </c>
      <c r="I392" s="256">
        <v>0</v>
      </c>
      <c r="J392" s="256">
        <v>4308.2</v>
      </c>
      <c r="K392" s="256"/>
      <c r="L392" s="256">
        <v>0</v>
      </c>
      <c r="M392" s="256">
        <v>28721.32</v>
      </c>
      <c r="N392" s="228">
        <v>43137</v>
      </c>
      <c r="O392" s="270">
        <v>43152</v>
      </c>
      <c r="P392" s="270">
        <v>43167</v>
      </c>
      <c r="Q392" s="270"/>
      <c r="R392" s="271">
        <v>43195</v>
      </c>
      <c r="S392" s="217" t="s">
        <v>982</v>
      </c>
      <c r="T392" s="257"/>
      <c r="U392" s="257"/>
      <c r="V392" s="258"/>
      <c r="W392" s="739">
        <f t="shared" si="28"/>
        <v>57442.65</v>
      </c>
    </row>
    <row r="393" spans="1:23" s="13" customFormat="1" ht="30" customHeight="1">
      <c r="A393" s="411" t="s">
        <v>1814</v>
      </c>
      <c r="B393" s="255" t="s">
        <v>945</v>
      </c>
      <c r="C393" s="255" t="s">
        <v>946</v>
      </c>
      <c r="D393" s="282" t="s">
        <v>947</v>
      </c>
      <c r="E393" s="256">
        <v>28754</v>
      </c>
      <c r="F393" s="219">
        <f t="shared" si="34"/>
        <v>28754</v>
      </c>
      <c r="G393" s="220">
        <f t="shared" si="35"/>
        <v>0.5</v>
      </c>
      <c r="H393" s="256">
        <v>12220.45</v>
      </c>
      <c r="I393" s="256">
        <v>0</v>
      </c>
      <c r="J393" s="256">
        <v>2156.5500000000002</v>
      </c>
      <c r="K393" s="256"/>
      <c r="L393" s="256">
        <v>0</v>
      </c>
      <c r="M393" s="256">
        <v>14377</v>
      </c>
      <c r="N393" s="228">
        <v>43137</v>
      </c>
      <c r="O393" s="270">
        <v>43152</v>
      </c>
      <c r="P393" s="270">
        <v>43167</v>
      </c>
      <c r="Q393" s="270"/>
      <c r="R393" s="271">
        <v>43195</v>
      </c>
      <c r="S393" s="217" t="s">
        <v>983</v>
      </c>
      <c r="T393" s="257"/>
      <c r="U393" s="257"/>
      <c r="V393" s="258"/>
      <c r="W393" s="739">
        <f t="shared" si="28"/>
        <v>28754</v>
      </c>
    </row>
    <row r="394" spans="1:23" s="13" customFormat="1" ht="30" customHeight="1">
      <c r="A394" s="411" t="s">
        <v>1814</v>
      </c>
      <c r="B394" s="255" t="s">
        <v>948</v>
      </c>
      <c r="C394" s="255" t="s">
        <v>949</v>
      </c>
      <c r="D394" s="282" t="s">
        <v>950</v>
      </c>
      <c r="E394" s="256">
        <v>3498</v>
      </c>
      <c r="F394" s="219">
        <f t="shared" si="34"/>
        <v>3498</v>
      </c>
      <c r="G394" s="220">
        <f t="shared" si="35"/>
        <v>0.65000000000000013</v>
      </c>
      <c r="H394" s="256">
        <v>1932.64</v>
      </c>
      <c r="I394" s="256">
        <v>0</v>
      </c>
      <c r="J394" s="256">
        <v>341.06</v>
      </c>
      <c r="K394" s="256"/>
      <c r="L394" s="256">
        <v>0</v>
      </c>
      <c r="M394" s="256">
        <v>1224.3</v>
      </c>
      <c r="N394" s="228">
        <v>43137</v>
      </c>
      <c r="O394" s="270">
        <v>43152</v>
      </c>
      <c r="P394" s="270">
        <v>43167</v>
      </c>
      <c r="Q394" s="270"/>
      <c r="R394" s="271">
        <v>43195</v>
      </c>
      <c r="S394" s="217" t="s">
        <v>977</v>
      </c>
      <c r="T394" s="257"/>
      <c r="U394" s="257"/>
      <c r="V394" s="258"/>
      <c r="W394" s="739">
        <f t="shared" si="28"/>
        <v>3498</v>
      </c>
    </row>
    <row r="395" spans="1:23" s="13" customFormat="1" ht="30" customHeight="1">
      <c r="A395" s="411" t="s">
        <v>1814</v>
      </c>
      <c r="B395" s="255" t="s">
        <v>974</v>
      </c>
      <c r="C395" s="255" t="s">
        <v>951</v>
      </c>
      <c r="D395" s="282" t="s">
        <v>170</v>
      </c>
      <c r="E395" s="256">
        <v>23331</v>
      </c>
      <c r="F395" s="219">
        <f t="shared" si="34"/>
        <v>23331</v>
      </c>
      <c r="G395" s="220">
        <f t="shared" si="35"/>
        <v>0.65</v>
      </c>
      <c r="H395" s="256">
        <v>12890.37</v>
      </c>
      <c r="I395" s="256">
        <v>0</v>
      </c>
      <c r="J395" s="256">
        <v>2274.7800000000002</v>
      </c>
      <c r="K395" s="256"/>
      <c r="L395" s="256">
        <v>0</v>
      </c>
      <c r="M395" s="256">
        <v>8165.85</v>
      </c>
      <c r="N395" s="228">
        <v>43137</v>
      </c>
      <c r="O395" s="270">
        <v>43121</v>
      </c>
      <c r="P395" s="270">
        <v>43167</v>
      </c>
      <c r="Q395" s="270"/>
      <c r="R395" s="271">
        <v>43195</v>
      </c>
      <c r="S395" s="217" t="s">
        <v>975</v>
      </c>
      <c r="T395" s="257"/>
      <c r="U395" s="257"/>
      <c r="V395" s="258"/>
      <c r="W395" s="739">
        <f t="shared" si="28"/>
        <v>23331</v>
      </c>
    </row>
    <row r="396" spans="1:23" s="13" customFormat="1" ht="46.5" customHeight="1">
      <c r="A396" s="411" t="s">
        <v>1814</v>
      </c>
      <c r="B396" s="255" t="s">
        <v>988</v>
      </c>
      <c r="C396" s="255" t="s">
        <v>989</v>
      </c>
      <c r="D396" s="282" t="s">
        <v>990</v>
      </c>
      <c r="E396" s="256">
        <v>313625</v>
      </c>
      <c r="F396" s="219">
        <f t="shared" si="34"/>
        <v>213294</v>
      </c>
      <c r="G396" s="220">
        <f t="shared" si="35"/>
        <v>0.58106346170075107</v>
      </c>
      <c r="H396" s="256">
        <v>105346.74</v>
      </c>
      <c r="I396" s="256">
        <v>0</v>
      </c>
      <c r="J396" s="256">
        <v>18590.61</v>
      </c>
      <c r="K396" s="256"/>
      <c r="L396" s="256">
        <v>0</v>
      </c>
      <c r="M396" s="256">
        <v>89356.65</v>
      </c>
      <c r="N396" s="228">
        <v>43196</v>
      </c>
      <c r="O396" s="287">
        <v>43202</v>
      </c>
      <c r="P396" s="270">
        <v>43223</v>
      </c>
      <c r="Q396" s="270">
        <v>43256</v>
      </c>
      <c r="R396" s="271">
        <v>43279</v>
      </c>
      <c r="S396" s="217" t="s">
        <v>1353</v>
      </c>
      <c r="T396" s="257"/>
      <c r="U396" s="257"/>
      <c r="V396" s="258"/>
      <c r="W396" s="739">
        <f t="shared" si="28"/>
        <v>213294</v>
      </c>
    </row>
    <row r="397" spans="1:23" s="13" customFormat="1" ht="30" customHeight="1">
      <c r="A397" s="411" t="s">
        <v>1814</v>
      </c>
      <c r="B397" s="255" t="s">
        <v>1046</v>
      </c>
      <c r="C397" s="255" t="s">
        <v>1047</v>
      </c>
      <c r="D397" s="282" t="s">
        <v>1048</v>
      </c>
      <c r="E397" s="256"/>
      <c r="F397" s="219">
        <f t="shared" si="34"/>
        <v>93640.25</v>
      </c>
      <c r="G397" s="220">
        <f t="shared" si="35"/>
        <v>0.53610226371672443</v>
      </c>
      <c r="H397" s="256">
        <v>42670.63</v>
      </c>
      <c r="I397" s="256">
        <v>0</v>
      </c>
      <c r="J397" s="256">
        <v>7530.12</v>
      </c>
      <c r="K397" s="256"/>
      <c r="L397" s="256">
        <v>0</v>
      </c>
      <c r="M397" s="256">
        <v>43439.5</v>
      </c>
      <c r="N397" s="228">
        <v>43165</v>
      </c>
      <c r="O397" s="287">
        <v>43172</v>
      </c>
      <c r="P397" s="270">
        <v>43209</v>
      </c>
      <c r="Q397" s="270"/>
      <c r="R397" s="271">
        <v>43238</v>
      </c>
      <c r="S397" s="217" t="s">
        <v>1241</v>
      </c>
      <c r="T397" s="257"/>
      <c r="U397" s="257"/>
      <c r="V397" s="258"/>
      <c r="W397" s="739">
        <f t="shared" si="28"/>
        <v>93640.25</v>
      </c>
    </row>
    <row r="398" spans="1:23" s="25" customFormat="1" ht="30" customHeight="1">
      <c r="A398" s="577" t="s">
        <v>1815</v>
      </c>
      <c r="B398" s="489" t="s">
        <v>1049</v>
      </c>
      <c r="C398" s="255" t="s">
        <v>1050</v>
      </c>
      <c r="D398" s="255" t="s">
        <v>372</v>
      </c>
      <c r="E398" s="256"/>
      <c r="F398" s="219">
        <f t="shared" si="34"/>
        <v>61951.8</v>
      </c>
      <c r="G398" s="220">
        <f t="shared" si="35"/>
        <v>0.49999999999999994</v>
      </c>
      <c r="H398" s="256">
        <v>26329.51</v>
      </c>
      <c r="I398" s="256">
        <v>4646.3900000000003</v>
      </c>
      <c r="J398" s="256">
        <v>0</v>
      </c>
      <c r="K398" s="256"/>
      <c r="L398" s="256">
        <v>0</v>
      </c>
      <c r="M398" s="256">
        <v>30975.9</v>
      </c>
      <c r="N398" s="228">
        <v>43165</v>
      </c>
      <c r="O398" s="287">
        <v>43172</v>
      </c>
      <c r="P398" s="270">
        <v>43209</v>
      </c>
      <c r="Q398" s="270"/>
      <c r="R398" s="271">
        <v>43238</v>
      </c>
      <c r="S398" s="228" t="s">
        <v>1242</v>
      </c>
      <c r="T398" s="271"/>
      <c r="U398" s="576"/>
      <c r="V398" s="282"/>
      <c r="W398" s="739">
        <f t="shared" si="28"/>
        <v>61951.8</v>
      </c>
    </row>
    <row r="399" spans="1:23" s="13" customFormat="1" ht="30" customHeight="1">
      <c r="A399" s="411" t="s">
        <v>1815</v>
      </c>
      <c r="B399" s="255" t="s">
        <v>1051</v>
      </c>
      <c r="C399" s="255" t="s">
        <v>1052</v>
      </c>
      <c r="D399" s="255" t="s">
        <v>506</v>
      </c>
      <c r="E399" s="256"/>
      <c r="F399" s="219">
        <f t="shared" si="34"/>
        <v>63716.25</v>
      </c>
      <c r="G399" s="220">
        <f t="shared" si="35"/>
        <v>0.50000007847291705</v>
      </c>
      <c r="H399" s="256">
        <v>27079.41</v>
      </c>
      <c r="I399" s="256">
        <v>0</v>
      </c>
      <c r="J399" s="256">
        <v>4778.72</v>
      </c>
      <c r="K399" s="256"/>
      <c r="L399" s="256">
        <v>0</v>
      </c>
      <c r="M399" s="256">
        <v>31858.12</v>
      </c>
      <c r="N399" s="228">
        <v>43165</v>
      </c>
      <c r="O399" s="287">
        <v>43172</v>
      </c>
      <c r="P399" s="270">
        <v>43209</v>
      </c>
      <c r="Q399" s="270"/>
      <c r="R399" s="271">
        <v>43238</v>
      </c>
      <c r="S399" s="217" t="s">
        <v>1243</v>
      </c>
      <c r="T399" s="257"/>
      <c r="U399" s="257"/>
      <c r="V399" s="258"/>
      <c r="W399" s="739">
        <f t="shared" si="28"/>
        <v>63716.25</v>
      </c>
    </row>
    <row r="400" spans="1:23" s="13" customFormat="1" ht="30" customHeight="1">
      <c r="A400" s="411" t="s">
        <v>1815</v>
      </c>
      <c r="B400" s="255" t="s">
        <v>1226</v>
      </c>
      <c r="C400" s="255" t="s">
        <v>1227</v>
      </c>
      <c r="D400" s="255" t="s">
        <v>102</v>
      </c>
      <c r="E400" s="256">
        <v>24981</v>
      </c>
      <c r="F400" s="219">
        <f t="shared" si="34"/>
        <v>24981</v>
      </c>
      <c r="G400" s="220">
        <f t="shared" si="35"/>
        <v>0.65</v>
      </c>
      <c r="H400" s="256">
        <v>13802</v>
      </c>
      <c r="I400" s="256">
        <v>0</v>
      </c>
      <c r="J400" s="256">
        <v>2435.65</v>
      </c>
      <c r="K400" s="256"/>
      <c r="L400" s="256">
        <v>0</v>
      </c>
      <c r="M400" s="256">
        <v>8743.35</v>
      </c>
      <c r="N400" s="335">
        <v>43165</v>
      </c>
      <c r="O400" s="335">
        <v>43172</v>
      </c>
      <c r="P400" s="271">
        <v>43195</v>
      </c>
      <c r="Q400" s="282"/>
      <c r="R400" s="271">
        <v>43286</v>
      </c>
      <c r="S400" s="257" t="s">
        <v>1231</v>
      </c>
      <c r="T400" s="257"/>
      <c r="U400" s="257"/>
      <c r="V400" s="258"/>
      <c r="W400" s="739">
        <f t="shared" ref="W400:W463" si="36">H400+I400+J400+K400+L400+M400</f>
        <v>24981</v>
      </c>
    </row>
    <row r="401" spans="1:23" s="13" customFormat="1" ht="30" customHeight="1">
      <c r="A401" s="411" t="s">
        <v>1815</v>
      </c>
      <c r="B401" s="255" t="s">
        <v>1106</v>
      </c>
      <c r="C401" s="255" t="s">
        <v>1107</v>
      </c>
      <c r="D401" s="255" t="s">
        <v>232</v>
      </c>
      <c r="E401" s="256">
        <v>39000</v>
      </c>
      <c r="F401" s="219">
        <f t="shared" si="34"/>
        <v>8415</v>
      </c>
      <c r="G401" s="220">
        <f t="shared" si="35"/>
        <v>0.65</v>
      </c>
      <c r="H401" s="256">
        <v>4649.28</v>
      </c>
      <c r="I401" s="256">
        <v>0</v>
      </c>
      <c r="J401" s="256">
        <v>820.47</v>
      </c>
      <c r="K401" s="256"/>
      <c r="L401" s="256">
        <v>0</v>
      </c>
      <c r="M401" s="256">
        <v>2945.25</v>
      </c>
      <c r="N401" s="293">
        <v>43223</v>
      </c>
      <c r="O401" s="287">
        <v>43235</v>
      </c>
      <c r="P401" s="270">
        <v>43258</v>
      </c>
      <c r="Q401" s="270"/>
      <c r="R401" s="271">
        <v>43271</v>
      </c>
      <c r="S401" s="217" t="s">
        <v>1335</v>
      </c>
      <c r="T401" s="257"/>
      <c r="U401" s="257"/>
      <c r="V401" s="258"/>
      <c r="W401" s="739">
        <f t="shared" si="36"/>
        <v>8415</v>
      </c>
    </row>
    <row r="402" spans="1:23" s="13" customFormat="1" ht="30" customHeight="1">
      <c r="A402" s="411" t="s">
        <v>1815</v>
      </c>
      <c r="B402" s="255" t="s">
        <v>1108</v>
      </c>
      <c r="C402" s="255" t="s">
        <v>1109</v>
      </c>
      <c r="D402" s="255" t="s">
        <v>282</v>
      </c>
      <c r="E402" s="256">
        <v>94179</v>
      </c>
      <c r="F402" s="219">
        <f t="shared" si="34"/>
        <v>30723</v>
      </c>
      <c r="G402" s="220">
        <f t="shared" si="35"/>
        <v>0.65</v>
      </c>
      <c r="H402" s="256">
        <v>16974.45</v>
      </c>
      <c r="I402" s="256">
        <v>0</v>
      </c>
      <c r="J402" s="256">
        <v>2995.5</v>
      </c>
      <c r="K402" s="256"/>
      <c r="L402" s="256">
        <v>0</v>
      </c>
      <c r="M402" s="256">
        <v>10753.05</v>
      </c>
      <c r="N402" s="293">
        <v>43223</v>
      </c>
      <c r="O402" s="287">
        <v>43235</v>
      </c>
      <c r="P402" s="270">
        <v>43258</v>
      </c>
      <c r="Q402" s="270"/>
      <c r="R402" s="271">
        <v>43271</v>
      </c>
      <c r="S402" s="217" t="s">
        <v>1338</v>
      </c>
      <c r="T402" s="257"/>
      <c r="U402" s="257"/>
      <c r="V402" s="258"/>
      <c r="W402" s="739">
        <f t="shared" si="36"/>
        <v>30723</v>
      </c>
    </row>
    <row r="403" spans="1:23" s="13" customFormat="1" ht="30" customHeight="1">
      <c r="A403" s="411" t="s">
        <v>1815</v>
      </c>
      <c r="B403" s="255" t="s">
        <v>1110</v>
      </c>
      <c r="C403" s="255" t="s">
        <v>1111</v>
      </c>
      <c r="D403" s="255" t="s">
        <v>1112</v>
      </c>
      <c r="E403" s="256">
        <v>83618.600000000006</v>
      </c>
      <c r="F403" s="219">
        <f t="shared" si="34"/>
        <v>61845.999999999993</v>
      </c>
      <c r="G403" s="220">
        <f t="shared" si="35"/>
        <v>0.67092293761924782</v>
      </c>
      <c r="H403" s="256">
        <v>35269.81</v>
      </c>
      <c r="I403" s="256">
        <v>6224.09</v>
      </c>
      <c r="J403" s="256">
        <v>0</v>
      </c>
      <c r="K403" s="256"/>
      <c r="L403" s="256">
        <v>0</v>
      </c>
      <c r="M403" s="256">
        <v>20352.099999999999</v>
      </c>
      <c r="N403" s="293">
        <v>43223</v>
      </c>
      <c r="O403" s="287">
        <v>43235</v>
      </c>
      <c r="P403" s="270">
        <v>43258</v>
      </c>
      <c r="Q403" s="270"/>
      <c r="R403" s="271">
        <v>43271</v>
      </c>
      <c r="S403" s="217" t="s">
        <v>1337</v>
      </c>
      <c r="T403" s="257"/>
      <c r="U403" s="257"/>
      <c r="V403" s="258"/>
      <c r="W403" s="739">
        <f t="shared" si="36"/>
        <v>61845.999999999993</v>
      </c>
    </row>
    <row r="404" spans="1:23" s="13" customFormat="1" ht="30" customHeight="1">
      <c r="A404" s="411" t="s">
        <v>1815</v>
      </c>
      <c r="B404" s="255" t="s">
        <v>1113</v>
      </c>
      <c r="C404" s="255" t="s">
        <v>1114</v>
      </c>
      <c r="D404" s="255" t="s">
        <v>522</v>
      </c>
      <c r="E404" s="256">
        <v>241548.4</v>
      </c>
      <c r="F404" s="219">
        <f t="shared" si="34"/>
        <v>89732.09</v>
      </c>
      <c r="G404" s="220">
        <f t="shared" si="35"/>
        <v>0.13043483106210946</v>
      </c>
      <c r="H404" s="256">
        <v>11704.19</v>
      </c>
      <c r="I404" s="256">
        <v>0</v>
      </c>
      <c r="J404" s="256">
        <v>0</v>
      </c>
      <c r="K404" s="256"/>
      <c r="L404" s="256">
        <v>0</v>
      </c>
      <c r="M404" s="256">
        <v>78027.899999999994</v>
      </c>
      <c r="N404" s="293">
        <v>43223</v>
      </c>
      <c r="O404" s="287">
        <v>43235</v>
      </c>
      <c r="P404" s="270">
        <v>43258</v>
      </c>
      <c r="Q404" s="270">
        <v>43294</v>
      </c>
      <c r="R404" s="271">
        <v>43314</v>
      </c>
      <c r="S404" s="217" t="s">
        <v>1363</v>
      </c>
      <c r="T404" s="257"/>
      <c r="U404" s="257"/>
      <c r="V404" s="258"/>
      <c r="W404" s="739">
        <f t="shared" si="36"/>
        <v>89732.09</v>
      </c>
    </row>
    <row r="405" spans="1:23" s="13" customFormat="1" ht="30" customHeight="1">
      <c r="A405" s="411" t="s">
        <v>1815</v>
      </c>
      <c r="B405" s="255" t="s">
        <v>1115</v>
      </c>
      <c r="C405" s="255" t="s">
        <v>1116</v>
      </c>
      <c r="D405" s="255" t="s">
        <v>1105</v>
      </c>
      <c r="E405" s="256">
        <v>268464.64000000001</v>
      </c>
      <c r="F405" s="219">
        <f t="shared" si="34"/>
        <v>152938</v>
      </c>
      <c r="G405" s="220">
        <f t="shared" si="35"/>
        <v>0.63855745465482749</v>
      </c>
      <c r="H405" s="256">
        <v>82260.740000000005</v>
      </c>
      <c r="I405" s="256">
        <v>15398.96</v>
      </c>
      <c r="J405" s="256">
        <v>0</v>
      </c>
      <c r="K405" s="256"/>
      <c r="L405" s="256">
        <v>0</v>
      </c>
      <c r="M405" s="256">
        <v>55278.3</v>
      </c>
      <c r="N405" s="293">
        <v>43223</v>
      </c>
      <c r="O405" s="287">
        <v>43235</v>
      </c>
      <c r="P405" s="270">
        <v>43258</v>
      </c>
      <c r="Q405" s="270">
        <v>43294</v>
      </c>
      <c r="R405" s="271">
        <v>43314</v>
      </c>
      <c r="S405" s="217" t="s">
        <v>1314</v>
      </c>
      <c r="T405" s="257"/>
      <c r="U405" s="257"/>
      <c r="V405" s="258"/>
      <c r="W405" s="739">
        <f t="shared" si="36"/>
        <v>152938</v>
      </c>
    </row>
    <row r="406" spans="1:23" s="13" customFormat="1" ht="30" customHeight="1">
      <c r="A406" s="411" t="s">
        <v>1815</v>
      </c>
      <c r="B406" s="489" t="s">
        <v>1117</v>
      </c>
      <c r="C406" s="255" t="s">
        <v>1118</v>
      </c>
      <c r="D406" s="255" t="s">
        <v>1119</v>
      </c>
      <c r="E406" s="256">
        <v>137293.95000000001</v>
      </c>
      <c r="F406" s="219">
        <f t="shared" si="34"/>
        <v>68617.5</v>
      </c>
      <c r="G406" s="220">
        <f t="shared" si="35"/>
        <v>0.5</v>
      </c>
      <c r="H406" s="256">
        <v>29162.43</v>
      </c>
      <c r="I406" s="256">
        <v>0</v>
      </c>
      <c r="J406" s="256">
        <v>5146.32</v>
      </c>
      <c r="K406" s="256"/>
      <c r="L406" s="256">
        <v>0</v>
      </c>
      <c r="M406" s="256">
        <v>34308.75</v>
      </c>
      <c r="N406" s="293">
        <v>43223</v>
      </c>
      <c r="O406" s="287">
        <v>43235</v>
      </c>
      <c r="P406" s="270">
        <v>43258</v>
      </c>
      <c r="Q406" s="270"/>
      <c r="R406" s="271">
        <v>43271</v>
      </c>
      <c r="S406" s="217" t="s">
        <v>1342</v>
      </c>
      <c r="T406" s="257"/>
      <c r="U406" s="257"/>
      <c r="V406" s="258"/>
      <c r="W406" s="739">
        <f t="shared" si="36"/>
        <v>68617.5</v>
      </c>
    </row>
    <row r="407" spans="1:23" s="25" customFormat="1" ht="30" customHeight="1">
      <c r="A407" s="411" t="s">
        <v>1815</v>
      </c>
      <c r="B407" s="323" t="s">
        <v>1257</v>
      </c>
      <c r="C407" s="323" t="s">
        <v>1258</v>
      </c>
      <c r="D407" s="323" t="s">
        <v>57</v>
      </c>
      <c r="E407" s="256">
        <v>95849</v>
      </c>
      <c r="F407" s="219">
        <f>SUM(H407:M407)</f>
        <v>42867</v>
      </c>
      <c r="G407" s="220">
        <f t="shared" si="35"/>
        <v>0.65</v>
      </c>
      <c r="H407" s="289">
        <v>23684.01</v>
      </c>
      <c r="I407" s="289">
        <v>4179.54</v>
      </c>
      <c r="J407" s="289">
        <v>0</v>
      </c>
      <c r="K407" s="256"/>
      <c r="L407" s="289">
        <v>0</v>
      </c>
      <c r="M407" s="289">
        <v>15003.45</v>
      </c>
      <c r="N407" s="271">
        <v>43284</v>
      </c>
      <c r="O407" s="270">
        <v>43287</v>
      </c>
      <c r="P407" s="266">
        <v>43300</v>
      </c>
      <c r="Q407" s="266"/>
      <c r="R407" s="330">
        <v>43679</v>
      </c>
      <c r="S407" s="330" t="s">
        <v>1614</v>
      </c>
      <c r="T407" s="330"/>
      <c r="U407" s="330"/>
      <c r="V407" s="282"/>
      <c r="W407" s="739">
        <f t="shared" si="36"/>
        <v>42867</v>
      </c>
    </row>
    <row r="408" spans="1:23" s="25" customFormat="1" ht="30" customHeight="1">
      <c r="A408" s="411" t="s">
        <v>1815</v>
      </c>
      <c r="B408" s="323" t="s">
        <v>1254</v>
      </c>
      <c r="C408" s="323" t="s">
        <v>1255</v>
      </c>
      <c r="D408" s="323" t="s">
        <v>1256</v>
      </c>
      <c r="E408" s="256">
        <v>194241</v>
      </c>
      <c r="F408" s="219">
        <f>SUM(H408:M408)</f>
        <v>82731</v>
      </c>
      <c r="G408" s="220">
        <f t="shared" si="35"/>
        <v>0.65</v>
      </c>
      <c r="H408" s="289">
        <v>45708.87</v>
      </c>
      <c r="I408" s="289">
        <v>8066.28</v>
      </c>
      <c r="J408" s="289">
        <v>0</v>
      </c>
      <c r="K408" s="256"/>
      <c r="L408" s="289">
        <v>0</v>
      </c>
      <c r="M408" s="289">
        <v>28955.85</v>
      </c>
      <c r="N408" s="271">
        <v>43284</v>
      </c>
      <c r="O408" s="270">
        <v>43287</v>
      </c>
      <c r="P408" s="266">
        <v>43300</v>
      </c>
      <c r="Q408" s="266">
        <v>43364</v>
      </c>
      <c r="R408" s="330">
        <v>43399</v>
      </c>
      <c r="S408" s="330" t="s">
        <v>1664</v>
      </c>
      <c r="T408" s="330"/>
      <c r="U408" s="330"/>
      <c r="V408" s="282"/>
      <c r="W408" s="739">
        <f t="shared" si="36"/>
        <v>82731</v>
      </c>
    </row>
    <row r="409" spans="1:23" s="25" customFormat="1" ht="30" customHeight="1">
      <c r="A409" s="502" t="s">
        <v>1815</v>
      </c>
      <c r="B409" s="593"/>
      <c r="C409" s="563" t="s">
        <v>1050</v>
      </c>
      <c r="D409" s="563" t="s">
        <v>372</v>
      </c>
      <c r="E409" s="654">
        <f>SUM(E377:E408)</f>
        <v>1976927.84</v>
      </c>
      <c r="F409" s="655">
        <f>H409++I409+J409+K409+L409+M409</f>
        <v>-61951.8</v>
      </c>
      <c r="G409" s="656">
        <v>0.5</v>
      </c>
      <c r="H409" s="654">
        <v>-26329.51</v>
      </c>
      <c r="I409" s="654">
        <v>-4646.3900000000003</v>
      </c>
      <c r="J409" s="654">
        <v>0</v>
      </c>
      <c r="K409" s="654"/>
      <c r="L409" s="654">
        <v>0</v>
      </c>
      <c r="M409" s="654">
        <v>-30975.9</v>
      </c>
      <c r="N409" s="657">
        <v>43402</v>
      </c>
      <c r="O409" s="658">
        <v>43417</v>
      </c>
      <c r="P409" s="636">
        <v>43426</v>
      </c>
      <c r="Q409" s="654"/>
      <c r="R409" s="659" t="s">
        <v>1718</v>
      </c>
      <c r="S409" s="590" t="s">
        <v>1798</v>
      </c>
      <c r="T409" s="437"/>
      <c r="U409" s="437" t="s">
        <v>1804</v>
      </c>
      <c r="V409" s="151"/>
      <c r="W409" s="739">
        <f t="shared" si="36"/>
        <v>-61951.8</v>
      </c>
    </row>
    <row r="410" spans="1:23" s="485" customFormat="1" ht="30" customHeight="1">
      <c r="A410" s="963" t="s">
        <v>1805</v>
      </c>
      <c r="B410" s="963"/>
      <c r="C410" s="963"/>
      <c r="D410" s="963"/>
      <c r="E410" s="320">
        <f>SUM(E377:E408)</f>
        <v>1976927.84</v>
      </c>
      <c r="F410" s="320">
        <f>SUM(F377:F409)</f>
        <v>1348306.84</v>
      </c>
      <c r="G410" s="321">
        <f>(H410+I410+J410+K410+L410)/F410</f>
        <v>0.55633506242540476</v>
      </c>
      <c r="H410" s="320">
        <f t="shared" ref="H410:M410" si="37">SUM(H377:H409)</f>
        <v>638503.92000000016</v>
      </c>
      <c r="I410" s="320">
        <f t="shared" si="37"/>
        <v>60112.639999999999</v>
      </c>
      <c r="J410" s="232">
        <f t="shared" si="37"/>
        <v>51493.810000000005</v>
      </c>
      <c r="K410" s="230">
        <f t="shared" si="37"/>
        <v>0</v>
      </c>
      <c r="L410" s="232">
        <f t="shared" si="37"/>
        <v>0</v>
      </c>
      <c r="M410" s="232">
        <f t="shared" si="37"/>
        <v>598196.46999999986</v>
      </c>
      <c r="N410" s="547"/>
      <c r="O410" s="547">
        <f>COUNTA(B377:B408)</f>
        <v>32</v>
      </c>
      <c r="P410" s="548"/>
      <c r="Q410" s="548"/>
      <c r="R410" s="548"/>
      <c r="S410" s="539"/>
      <c r="T410" s="538"/>
      <c r="U410" s="538"/>
      <c r="V410" s="484"/>
      <c r="W410" s="754">
        <f t="shared" si="36"/>
        <v>1348306.84</v>
      </c>
    </row>
    <row r="411" spans="1:23" s="235" customFormat="1" ht="30" customHeight="1">
      <c r="A411" s="432" t="s">
        <v>1816</v>
      </c>
      <c r="B411" s="489" t="s">
        <v>1411</v>
      </c>
      <c r="C411" s="489" t="s">
        <v>1412</v>
      </c>
      <c r="D411" s="489" t="s">
        <v>1413</v>
      </c>
      <c r="E411" s="646">
        <v>6208.25</v>
      </c>
      <c r="F411" s="644">
        <f>H411+I411+J411+K411+L411+M411</f>
        <v>6208.25</v>
      </c>
      <c r="G411" s="653">
        <f>(H411+I411+J411+K411+L411)/F411</f>
        <v>0.50000080537993796</v>
      </c>
      <c r="H411" s="646">
        <v>2638.51</v>
      </c>
      <c r="I411" s="646">
        <v>465.62</v>
      </c>
      <c r="J411" s="646">
        <v>0</v>
      </c>
      <c r="K411" s="277">
        <v>0</v>
      </c>
      <c r="L411" s="646">
        <v>0</v>
      </c>
      <c r="M411" s="646">
        <v>3104.12</v>
      </c>
      <c r="N411" s="270">
        <v>43312</v>
      </c>
      <c r="O411" s="270">
        <v>43318</v>
      </c>
      <c r="P411" s="647">
        <v>43321</v>
      </c>
      <c r="Q411" s="416"/>
      <c r="R411" s="647">
        <v>43334</v>
      </c>
      <c r="S411" s="434" t="s">
        <v>1620</v>
      </c>
      <c r="T411" s="416"/>
      <c r="U411" s="416"/>
      <c r="V411" s="255"/>
      <c r="W411" s="739">
        <f t="shared" si="36"/>
        <v>6208.25</v>
      </c>
    </row>
    <row r="412" spans="1:23" s="25" customFormat="1" ht="30" customHeight="1">
      <c r="A412" s="432" t="s">
        <v>1816</v>
      </c>
      <c r="B412" s="255" t="s">
        <v>1376</v>
      </c>
      <c r="C412" s="255" t="s">
        <v>1377</v>
      </c>
      <c r="D412" s="255" t="s">
        <v>1378</v>
      </c>
      <c r="E412" s="256">
        <v>55547.5</v>
      </c>
      <c r="F412" s="219">
        <f>SUM(H412:M412)</f>
        <v>55547.5</v>
      </c>
      <c r="G412" s="220">
        <f>(H412+I412+J412+K412)/F412</f>
        <v>0.5</v>
      </c>
      <c r="H412" s="256">
        <v>23607.68</v>
      </c>
      <c r="I412" s="256">
        <v>4166.07</v>
      </c>
      <c r="J412" s="256">
        <v>0</v>
      </c>
      <c r="K412" s="256"/>
      <c r="L412" s="256">
        <v>0</v>
      </c>
      <c r="M412" s="256">
        <v>27773.75</v>
      </c>
      <c r="N412" s="271">
        <v>43312</v>
      </c>
      <c r="O412" s="270">
        <v>43318</v>
      </c>
      <c r="P412" s="270">
        <v>43321</v>
      </c>
      <c r="Q412" s="270"/>
      <c r="R412" s="271">
        <v>43334</v>
      </c>
      <c r="S412" s="228" t="s">
        <v>1621</v>
      </c>
      <c r="T412" s="271"/>
      <c r="U412" s="271"/>
      <c r="V412" s="282"/>
      <c r="W412" s="739">
        <f t="shared" si="36"/>
        <v>55547.5</v>
      </c>
    </row>
    <row r="413" spans="1:23" s="25" customFormat="1" ht="30" customHeight="1">
      <c r="A413" s="432" t="s">
        <v>1816</v>
      </c>
      <c r="B413" s="255" t="s">
        <v>1379</v>
      </c>
      <c r="C413" s="255" t="s">
        <v>1380</v>
      </c>
      <c r="D413" s="255" t="s">
        <v>932</v>
      </c>
      <c r="E413" s="256">
        <v>72995.95</v>
      </c>
      <c r="F413" s="219">
        <f>SUM(H413:M413)</f>
        <v>72995.95</v>
      </c>
      <c r="G413" s="220">
        <f>(H413+I413+J413+K413)/F413</f>
        <v>0.50000006849695078</v>
      </c>
      <c r="H413" s="256">
        <v>31023.279999999999</v>
      </c>
      <c r="I413" s="256">
        <v>5474.7</v>
      </c>
      <c r="J413" s="256">
        <v>0</v>
      </c>
      <c r="K413" s="256"/>
      <c r="L413" s="256">
        <v>0</v>
      </c>
      <c r="M413" s="256">
        <v>36497.97</v>
      </c>
      <c r="N413" s="293">
        <v>43312</v>
      </c>
      <c r="O413" s="287">
        <v>43318</v>
      </c>
      <c r="P413" s="270">
        <v>43321</v>
      </c>
      <c r="Q413" s="270"/>
      <c r="R413" s="271">
        <v>43334</v>
      </c>
      <c r="S413" s="228" t="s">
        <v>1622</v>
      </c>
      <c r="T413" s="271"/>
      <c r="U413" s="271"/>
      <c r="V413" s="282"/>
      <c r="W413" s="739">
        <f t="shared" si="36"/>
        <v>72995.95</v>
      </c>
    </row>
    <row r="414" spans="1:23" s="25" customFormat="1" ht="30" customHeight="1">
      <c r="A414" s="432" t="s">
        <v>1816</v>
      </c>
      <c r="B414" s="255" t="s">
        <v>1381</v>
      </c>
      <c r="C414" s="255" t="s">
        <v>1383</v>
      </c>
      <c r="D414" s="255" t="s">
        <v>586</v>
      </c>
      <c r="E414" s="256">
        <v>102338.1</v>
      </c>
      <c r="F414" s="219">
        <f>SUM(H414:M414)</f>
        <v>86719.45</v>
      </c>
      <c r="G414" s="220">
        <f>(H414+I414+J414+K414)/F414</f>
        <v>0.50000005765719224</v>
      </c>
      <c r="H414" s="256">
        <v>36855.769999999997</v>
      </c>
      <c r="I414" s="256">
        <v>6503.96</v>
      </c>
      <c r="J414" s="256">
        <v>0</v>
      </c>
      <c r="K414" s="256"/>
      <c r="L414" s="256">
        <v>0</v>
      </c>
      <c r="M414" s="256">
        <v>43359.72</v>
      </c>
      <c r="N414" s="293">
        <v>43312</v>
      </c>
      <c r="O414" s="287">
        <v>43318</v>
      </c>
      <c r="P414" s="270">
        <v>43321</v>
      </c>
      <c r="Q414" s="270"/>
      <c r="R414" s="271">
        <v>43334</v>
      </c>
      <c r="S414" s="228" t="s">
        <v>1623</v>
      </c>
      <c r="T414" s="271"/>
      <c r="U414" s="271"/>
      <c r="V414" s="282"/>
      <c r="W414" s="739">
        <f t="shared" si="36"/>
        <v>86719.45</v>
      </c>
    </row>
    <row r="415" spans="1:23" s="25" customFormat="1" ht="30" customHeight="1">
      <c r="A415" s="432" t="s">
        <v>1816</v>
      </c>
      <c r="B415" s="255" t="s">
        <v>1382</v>
      </c>
      <c r="C415" s="255" t="s">
        <v>1384</v>
      </c>
      <c r="D415" s="255" t="s">
        <v>1385</v>
      </c>
      <c r="E415" s="256">
        <v>94251.86</v>
      </c>
      <c r="F415" s="219">
        <f>SUM(H415:M415)</f>
        <v>93842.6</v>
      </c>
      <c r="G415" s="220">
        <f>(H415+I415+J415+K415)/F415</f>
        <v>0.49999999999999994</v>
      </c>
      <c r="H415" s="256">
        <v>39883.1</v>
      </c>
      <c r="I415" s="256">
        <v>0</v>
      </c>
      <c r="J415" s="256">
        <v>7038.2</v>
      </c>
      <c r="K415" s="256"/>
      <c r="L415" s="256">
        <v>0</v>
      </c>
      <c r="M415" s="256">
        <v>46921.3</v>
      </c>
      <c r="N415" s="293">
        <v>43312</v>
      </c>
      <c r="O415" s="287">
        <v>43318</v>
      </c>
      <c r="P415" s="270">
        <v>43321</v>
      </c>
      <c r="Q415" s="270"/>
      <c r="R415" s="271">
        <v>43334</v>
      </c>
      <c r="S415" s="228" t="s">
        <v>1624</v>
      </c>
      <c r="T415" s="271"/>
      <c r="U415" s="271"/>
      <c r="V415" s="282"/>
      <c r="W415" s="739">
        <f t="shared" si="36"/>
        <v>93842.6</v>
      </c>
    </row>
    <row r="416" spans="1:23" s="25" customFormat="1" ht="30" customHeight="1">
      <c r="A416" s="432" t="s">
        <v>1816</v>
      </c>
      <c r="B416" s="255" t="s">
        <v>1386</v>
      </c>
      <c r="C416" s="255" t="s">
        <v>1387</v>
      </c>
      <c r="D416" s="255" t="s">
        <v>947</v>
      </c>
      <c r="E416" s="256">
        <v>3790</v>
      </c>
      <c r="F416" s="219">
        <f>SUM(H416:M416)</f>
        <v>3790.3</v>
      </c>
      <c r="G416" s="220">
        <f>(H416+I416+J416+K416)/F416</f>
        <v>0.49999999999999994</v>
      </c>
      <c r="H416" s="256">
        <v>1610.87</v>
      </c>
      <c r="I416" s="256">
        <v>284.27999999999997</v>
      </c>
      <c r="J416" s="256">
        <v>0</v>
      </c>
      <c r="K416" s="256"/>
      <c r="L416" s="256">
        <v>0</v>
      </c>
      <c r="M416" s="256">
        <v>1895.15</v>
      </c>
      <c r="N416" s="293">
        <v>43312</v>
      </c>
      <c r="O416" s="287">
        <v>43318</v>
      </c>
      <c r="P416" s="270">
        <v>43321</v>
      </c>
      <c r="Q416" s="270"/>
      <c r="R416" s="271">
        <v>43334</v>
      </c>
      <c r="S416" s="228" t="s">
        <v>1625</v>
      </c>
      <c r="T416" s="271"/>
      <c r="U416" s="271"/>
      <c r="V416" s="282"/>
      <c r="W416" s="739">
        <f t="shared" si="36"/>
        <v>3790.3</v>
      </c>
    </row>
    <row r="417" spans="1:23" s="25" customFormat="1" ht="30" customHeight="1">
      <c r="A417" s="432" t="s">
        <v>1816</v>
      </c>
      <c r="B417" s="295" t="s">
        <v>1444</v>
      </c>
      <c r="C417" s="255" t="s">
        <v>1445</v>
      </c>
      <c r="D417" s="255" t="s">
        <v>1446</v>
      </c>
      <c r="E417" s="213">
        <v>24375.55</v>
      </c>
      <c r="F417" s="644">
        <v>24375.550000000003</v>
      </c>
      <c r="G417" s="645">
        <v>0.50000020512357668</v>
      </c>
      <c r="H417" s="646">
        <v>10359.61</v>
      </c>
      <c r="I417" s="646">
        <v>1828.17</v>
      </c>
      <c r="J417" s="646">
        <v>0</v>
      </c>
      <c r="K417" s="256">
        <v>0</v>
      </c>
      <c r="L417" s="646">
        <v>0</v>
      </c>
      <c r="M417" s="646">
        <v>12187.77</v>
      </c>
      <c r="N417" s="228">
        <v>43342</v>
      </c>
      <c r="O417" s="251">
        <v>43346</v>
      </c>
      <c r="P417" s="251">
        <v>43360</v>
      </c>
      <c r="Q417" s="151"/>
      <c r="R417" s="647">
        <v>43384</v>
      </c>
      <c r="S417" s="434" t="s">
        <v>1601</v>
      </c>
      <c r="T417" s="434"/>
      <c r="U417" s="434"/>
      <c r="V417" s="282"/>
      <c r="W417" s="739">
        <f t="shared" si="36"/>
        <v>24375.550000000003</v>
      </c>
    </row>
    <row r="418" spans="1:23" s="25" customFormat="1" ht="30" customHeight="1">
      <c r="A418" s="432" t="s">
        <v>1816</v>
      </c>
      <c r="B418" s="295" t="s">
        <v>1447</v>
      </c>
      <c r="C418" s="255" t="s">
        <v>1448</v>
      </c>
      <c r="D418" s="255" t="s">
        <v>248</v>
      </c>
      <c r="E418" s="213">
        <v>40059.550000000003</v>
      </c>
      <c r="F418" s="644">
        <v>40059.550000000003</v>
      </c>
      <c r="G418" s="645">
        <v>0.50000012481418288</v>
      </c>
      <c r="H418" s="646">
        <v>17025.310000000001</v>
      </c>
      <c r="I418" s="646">
        <v>3004.47</v>
      </c>
      <c r="J418" s="646">
        <v>0</v>
      </c>
      <c r="K418" s="256">
        <v>0</v>
      </c>
      <c r="L418" s="646">
        <v>0</v>
      </c>
      <c r="M418" s="646">
        <v>20029.77</v>
      </c>
      <c r="N418" s="228">
        <v>43342</v>
      </c>
      <c r="O418" s="251">
        <v>43346</v>
      </c>
      <c r="P418" s="251">
        <v>43360</v>
      </c>
      <c r="Q418" s="151"/>
      <c r="R418" s="647">
        <v>43384</v>
      </c>
      <c r="S418" s="434" t="s">
        <v>1605</v>
      </c>
      <c r="T418" s="434"/>
      <c r="U418" s="434"/>
      <c r="V418" s="282"/>
      <c r="W418" s="739">
        <f t="shared" si="36"/>
        <v>40059.550000000003</v>
      </c>
    </row>
    <row r="419" spans="1:23" s="25" customFormat="1" ht="30" customHeight="1">
      <c r="A419" s="432" t="s">
        <v>1816</v>
      </c>
      <c r="B419" s="295" t="s">
        <v>1449</v>
      </c>
      <c r="C419" s="255" t="s">
        <v>1450</v>
      </c>
      <c r="D419" s="255" t="s">
        <v>229</v>
      </c>
      <c r="E419" s="213">
        <v>6535</v>
      </c>
      <c r="F419" s="644">
        <v>6535</v>
      </c>
      <c r="G419" s="645">
        <v>0.5</v>
      </c>
      <c r="H419" s="646">
        <v>2777.37</v>
      </c>
      <c r="I419" s="646">
        <v>490.13</v>
      </c>
      <c r="J419" s="646">
        <v>0</v>
      </c>
      <c r="K419" s="256">
        <v>0</v>
      </c>
      <c r="L419" s="646">
        <v>0</v>
      </c>
      <c r="M419" s="646">
        <v>3267.5</v>
      </c>
      <c r="N419" s="228">
        <v>43342</v>
      </c>
      <c r="O419" s="251">
        <v>43346</v>
      </c>
      <c r="P419" s="251">
        <v>43360</v>
      </c>
      <c r="Q419" s="151"/>
      <c r="R419" s="647">
        <v>43384</v>
      </c>
      <c r="S419" s="434" t="s">
        <v>1606</v>
      </c>
      <c r="T419" s="434"/>
      <c r="U419" s="434"/>
      <c r="V419" s="282"/>
      <c r="W419" s="739">
        <f t="shared" si="36"/>
        <v>6535</v>
      </c>
    </row>
    <row r="420" spans="1:23" s="25" customFormat="1" ht="30" customHeight="1">
      <c r="A420" s="432" t="s">
        <v>1816</v>
      </c>
      <c r="B420" s="295" t="s">
        <v>1451</v>
      </c>
      <c r="C420" s="255" t="s">
        <v>1452</v>
      </c>
      <c r="D420" s="255" t="s">
        <v>557</v>
      </c>
      <c r="E420" s="213">
        <v>30387.75</v>
      </c>
      <c r="F420" s="644">
        <v>30387.75</v>
      </c>
      <c r="G420" s="645">
        <v>0.50000016453998741</v>
      </c>
      <c r="H420" s="646">
        <v>12914.79</v>
      </c>
      <c r="I420" s="646">
        <v>2279.09</v>
      </c>
      <c r="J420" s="646">
        <v>0</v>
      </c>
      <c r="K420" s="256">
        <v>0</v>
      </c>
      <c r="L420" s="646">
        <v>0</v>
      </c>
      <c r="M420" s="646">
        <v>15193.87</v>
      </c>
      <c r="N420" s="228">
        <v>43342</v>
      </c>
      <c r="O420" s="251">
        <v>43346</v>
      </c>
      <c r="P420" s="251">
        <v>43360</v>
      </c>
      <c r="Q420" s="151"/>
      <c r="R420" s="647">
        <v>43384</v>
      </c>
      <c r="S420" s="434" t="s">
        <v>1604</v>
      </c>
      <c r="T420" s="434"/>
      <c r="U420" s="434"/>
      <c r="V420" s="282"/>
      <c r="W420" s="739">
        <f t="shared" si="36"/>
        <v>30387.75</v>
      </c>
    </row>
    <row r="421" spans="1:23" s="25" customFormat="1" ht="30" customHeight="1">
      <c r="A421" s="432" t="s">
        <v>1816</v>
      </c>
      <c r="B421" s="295" t="s">
        <v>1453</v>
      </c>
      <c r="C421" s="255" t="s">
        <v>1454</v>
      </c>
      <c r="D421" s="255" t="s">
        <v>152</v>
      </c>
      <c r="E421" s="213">
        <v>80993.59</v>
      </c>
      <c r="F421" s="644">
        <v>80641.899999999994</v>
      </c>
      <c r="G421" s="645">
        <v>0.50000000000000011</v>
      </c>
      <c r="H421" s="646">
        <v>34272.800000000003</v>
      </c>
      <c r="I421" s="646">
        <v>6048.15</v>
      </c>
      <c r="J421" s="646">
        <v>0</v>
      </c>
      <c r="K421" s="256">
        <v>0</v>
      </c>
      <c r="L421" s="646">
        <v>0</v>
      </c>
      <c r="M421" s="646">
        <v>40320.949999999997</v>
      </c>
      <c r="N421" s="228">
        <v>43342</v>
      </c>
      <c r="O421" s="251">
        <v>43346</v>
      </c>
      <c r="P421" s="251">
        <v>43360</v>
      </c>
      <c r="Q421" s="151"/>
      <c r="R421" s="647">
        <v>43384</v>
      </c>
      <c r="S421" s="434" t="s">
        <v>1607</v>
      </c>
      <c r="T421" s="434"/>
      <c r="U421" s="434"/>
      <c r="V421" s="282"/>
      <c r="W421" s="739">
        <f t="shared" si="36"/>
        <v>80641.899999999994</v>
      </c>
    </row>
    <row r="422" spans="1:23" s="25" customFormat="1" ht="30" customHeight="1">
      <c r="A422" s="432" t="s">
        <v>1816</v>
      </c>
      <c r="B422" s="295" t="s">
        <v>1455</v>
      </c>
      <c r="C422" s="255" t="s">
        <v>1456</v>
      </c>
      <c r="D422" s="255" t="s">
        <v>1457</v>
      </c>
      <c r="E422" s="213">
        <v>13723.5</v>
      </c>
      <c r="F422" s="644">
        <v>13723.5</v>
      </c>
      <c r="G422" s="645">
        <v>0.5</v>
      </c>
      <c r="H422" s="646">
        <v>5832.48</v>
      </c>
      <c r="I422" s="646">
        <v>1029.27</v>
      </c>
      <c r="J422" s="646">
        <v>0</v>
      </c>
      <c r="K422" s="256">
        <v>0</v>
      </c>
      <c r="L422" s="646">
        <v>0</v>
      </c>
      <c r="M422" s="646">
        <v>6861.75</v>
      </c>
      <c r="N422" s="228">
        <v>43342</v>
      </c>
      <c r="O422" s="251">
        <v>43346</v>
      </c>
      <c r="P422" s="251">
        <v>43360</v>
      </c>
      <c r="Q422" s="151"/>
      <c r="R422" s="647">
        <v>43384</v>
      </c>
      <c r="S422" s="434" t="s">
        <v>1600</v>
      </c>
      <c r="T422" s="434"/>
      <c r="U422" s="434"/>
      <c r="V422" s="282"/>
      <c r="W422" s="739">
        <f t="shared" si="36"/>
        <v>13723.5</v>
      </c>
    </row>
    <row r="423" spans="1:23" s="25" customFormat="1" ht="30" customHeight="1">
      <c r="A423" s="432" t="s">
        <v>1816</v>
      </c>
      <c r="B423" s="295" t="s">
        <v>1458</v>
      </c>
      <c r="C423" s="255" t="s">
        <v>1459</v>
      </c>
      <c r="D423" s="255" t="s">
        <v>1460</v>
      </c>
      <c r="E423" s="213">
        <v>16402.849999999999</v>
      </c>
      <c r="F423" s="644">
        <v>16402.849999999999</v>
      </c>
      <c r="G423" s="645">
        <v>0.50000030482507618</v>
      </c>
      <c r="H423" s="646">
        <v>6971.21</v>
      </c>
      <c r="I423" s="646">
        <v>1230.22</v>
      </c>
      <c r="J423" s="646">
        <v>0</v>
      </c>
      <c r="K423" s="256">
        <v>0</v>
      </c>
      <c r="L423" s="646">
        <v>0</v>
      </c>
      <c r="M423" s="646">
        <v>8201.42</v>
      </c>
      <c r="N423" s="228">
        <v>43342</v>
      </c>
      <c r="O423" s="251">
        <v>43346</v>
      </c>
      <c r="P423" s="251">
        <v>43360</v>
      </c>
      <c r="Q423" s="151"/>
      <c r="R423" s="647">
        <v>43384</v>
      </c>
      <c r="S423" s="434" t="s">
        <v>1609</v>
      </c>
      <c r="T423" s="434"/>
      <c r="U423" s="434"/>
      <c r="V423" s="282"/>
      <c r="W423" s="739">
        <f t="shared" si="36"/>
        <v>16402.849999999999</v>
      </c>
    </row>
    <row r="424" spans="1:23" s="25" customFormat="1" ht="30" customHeight="1">
      <c r="A424" s="432" t="s">
        <v>1816</v>
      </c>
      <c r="B424" s="295" t="s">
        <v>1461</v>
      </c>
      <c r="C424" s="255" t="s">
        <v>1462</v>
      </c>
      <c r="D424" s="255" t="s">
        <v>1463</v>
      </c>
      <c r="E424" s="213">
        <v>40750</v>
      </c>
      <c r="F424" s="644">
        <v>40091</v>
      </c>
      <c r="G424" s="645">
        <v>0.68851238432565909</v>
      </c>
      <c r="H424" s="646">
        <v>23462.67</v>
      </c>
      <c r="I424" s="646">
        <v>4140.4799999999996</v>
      </c>
      <c r="J424" s="646">
        <v>0</v>
      </c>
      <c r="K424" s="256">
        <v>0</v>
      </c>
      <c r="L424" s="646">
        <v>0</v>
      </c>
      <c r="M424" s="646">
        <v>12487.85</v>
      </c>
      <c r="N424" s="228">
        <v>43342</v>
      </c>
      <c r="O424" s="251">
        <v>43346</v>
      </c>
      <c r="P424" s="251">
        <v>43360</v>
      </c>
      <c r="Q424" s="151"/>
      <c r="R424" s="647">
        <v>43384</v>
      </c>
      <c r="S424" s="434" t="s">
        <v>1603</v>
      </c>
      <c r="T424" s="434"/>
      <c r="U424" s="434"/>
      <c r="V424" s="282"/>
      <c r="W424" s="739">
        <f t="shared" si="36"/>
        <v>40091</v>
      </c>
    </row>
    <row r="425" spans="1:23" s="25" customFormat="1" ht="30" customHeight="1">
      <c r="A425" s="432" t="s">
        <v>1816</v>
      </c>
      <c r="B425" s="648" t="s">
        <v>1464</v>
      </c>
      <c r="C425" s="416" t="s">
        <v>1465</v>
      </c>
      <c r="D425" s="416" t="s">
        <v>1466</v>
      </c>
      <c r="E425" s="213">
        <v>108415.65</v>
      </c>
      <c r="F425" s="644">
        <v>108415.65</v>
      </c>
      <c r="G425" s="645">
        <v>0.500000046118803</v>
      </c>
      <c r="H425" s="646">
        <v>46076.65</v>
      </c>
      <c r="I425" s="646">
        <v>8131.18</v>
      </c>
      <c r="J425" s="646">
        <v>0</v>
      </c>
      <c r="K425" s="646">
        <v>0</v>
      </c>
      <c r="L425" s="646">
        <v>0</v>
      </c>
      <c r="M425" s="646">
        <v>54207.82</v>
      </c>
      <c r="N425" s="228">
        <v>43342</v>
      </c>
      <c r="O425" s="251">
        <v>43346</v>
      </c>
      <c r="P425" s="251">
        <v>43360</v>
      </c>
      <c r="Q425" s="151"/>
      <c r="R425" s="647">
        <v>43384</v>
      </c>
      <c r="S425" s="434" t="s">
        <v>1602</v>
      </c>
      <c r="T425" s="434"/>
      <c r="U425" s="434"/>
      <c r="V425" s="435"/>
      <c r="W425" s="739">
        <f t="shared" si="36"/>
        <v>108415.65</v>
      </c>
    </row>
    <row r="426" spans="1:23" s="35" customFormat="1" ht="30" customHeight="1">
      <c r="A426" s="432" t="s">
        <v>1816</v>
      </c>
      <c r="B426" s="295" t="s">
        <v>1467</v>
      </c>
      <c r="C426" s="255" t="s">
        <v>1468</v>
      </c>
      <c r="D426" s="255" t="s">
        <v>1469</v>
      </c>
      <c r="E426" s="256">
        <v>26140</v>
      </c>
      <c r="F426" s="256">
        <v>26140</v>
      </c>
      <c r="G426" s="281">
        <v>0.5</v>
      </c>
      <c r="H426" s="256">
        <v>11109.5</v>
      </c>
      <c r="I426" s="256">
        <v>1960.5</v>
      </c>
      <c r="J426" s="649">
        <v>0</v>
      </c>
      <c r="K426" s="256">
        <v>0</v>
      </c>
      <c r="L426" s="256">
        <v>0</v>
      </c>
      <c r="M426" s="256">
        <v>13070</v>
      </c>
      <c r="N426" s="271">
        <v>43342</v>
      </c>
      <c r="O426" s="270">
        <v>43346</v>
      </c>
      <c r="P426" s="270">
        <v>43360</v>
      </c>
      <c r="Q426" s="151"/>
      <c r="R426" s="647">
        <v>43384</v>
      </c>
      <c r="S426" s="271" t="s">
        <v>1608</v>
      </c>
      <c r="T426" s="271"/>
      <c r="U426" s="271"/>
      <c r="V426" s="282"/>
      <c r="W426" s="739">
        <f t="shared" si="36"/>
        <v>26140</v>
      </c>
    </row>
    <row r="427" spans="1:23" s="35" customFormat="1" ht="30" customHeight="1">
      <c r="A427" s="432" t="s">
        <v>1816</v>
      </c>
      <c r="B427" s="650" t="s">
        <v>1483</v>
      </c>
      <c r="C427" s="651" t="s">
        <v>1484</v>
      </c>
      <c r="D427" s="651" t="s">
        <v>1485</v>
      </c>
      <c r="E427" s="487">
        <v>0</v>
      </c>
      <c r="F427" s="652">
        <f>E427</f>
        <v>0</v>
      </c>
      <c r="G427" s="281" t="e">
        <f>(H427+I427+J427+K427+L427)/F427</f>
        <v>#DIV/0!</v>
      </c>
      <c r="H427" s="487">
        <v>0</v>
      </c>
      <c r="I427" s="487">
        <v>0</v>
      </c>
      <c r="J427" s="601">
        <v>0</v>
      </c>
      <c r="K427" s="487">
        <v>0</v>
      </c>
      <c r="L427" s="487">
        <v>0</v>
      </c>
      <c r="M427" s="487">
        <v>0</v>
      </c>
      <c r="N427" s="640">
        <v>43374</v>
      </c>
      <c r="O427" s="228">
        <v>43346</v>
      </c>
      <c r="P427" s="251">
        <v>43377</v>
      </c>
      <c r="Q427" s="270"/>
      <c r="R427" s="271">
        <v>43417</v>
      </c>
      <c r="S427" s="271" t="s">
        <v>1668</v>
      </c>
      <c r="T427" s="271"/>
      <c r="U427" s="271"/>
      <c r="V427" s="282"/>
      <c r="W427" s="739">
        <f t="shared" si="36"/>
        <v>0</v>
      </c>
    </row>
    <row r="428" spans="1:23" s="25" customFormat="1" ht="30" customHeight="1">
      <c r="A428" s="432" t="s">
        <v>1816</v>
      </c>
      <c r="B428" s="650" t="s">
        <v>1486</v>
      </c>
      <c r="C428" s="651" t="s">
        <v>1487</v>
      </c>
      <c r="D428" s="651" t="s">
        <v>321</v>
      </c>
      <c r="E428" s="487">
        <v>61237.46</v>
      </c>
      <c r="F428" s="256">
        <f>H428+I428+J428+K428+L428+M428</f>
        <v>60971.55</v>
      </c>
      <c r="G428" s="281">
        <f>(H428+I428+J428+K428+L428)/F428</f>
        <v>0.50000008200545987</v>
      </c>
      <c r="H428" s="487">
        <v>25912.91</v>
      </c>
      <c r="I428" s="487">
        <v>4572.87</v>
      </c>
      <c r="J428" s="601">
        <v>0</v>
      </c>
      <c r="K428" s="487">
        <v>0</v>
      </c>
      <c r="L428" s="487">
        <v>0</v>
      </c>
      <c r="M428" s="487">
        <v>30485.77</v>
      </c>
      <c r="N428" s="640">
        <v>43374</v>
      </c>
      <c r="O428" s="228">
        <v>43346</v>
      </c>
      <c r="P428" s="251">
        <v>43377</v>
      </c>
      <c r="Q428" s="270"/>
      <c r="R428" s="271">
        <v>43417</v>
      </c>
      <c r="S428" s="271" t="s">
        <v>1669</v>
      </c>
      <c r="T428" s="271"/>
      <c r="U428" s="271"/>
      <c r="V428" s="282"/>
      <c r="W428" s="739">
        <f t="shared" si="36"/>
        <v>60971.55</v>
      </c>
    </row>
    <row r="429" spans="1:23" s="25" customFormat="1" ht="30" customHeight="1">
      <c r="A429" s="432" t="s">
        <v>1816</v>
      </c>
      <c r="B429" s="650" t="s">
        <v>1488</v>
      </c>
      <c r="C429" s="651" t="s">
        <v>1489</v>
      </c>
      <c r="D429" s="651" t="s">
        <v>76</v>
      </c>
      <c r="E429" s="487">
        <v>42603</v>
      </c>
      <c r="F429" s="256">
        <f>H429+I429+J429+K429+L429+M429</f>
        <v>42603</v>
      </c>
      <c r="G429" s="281">
        <f>(H429+I429+J429+K429+L429)/F429</f>
        <v>0.65</v>
      </c>
      <c r="H429" s="487">
        <v>23538.15</v>
      </c>
      <c r="I429" s="487">
        <v>4153.8</v>
      </c>
      <c r="J429" s="601">
        <v>0</v>
      </c>
      <c r="K429" s="487">
        <v>0</v>
      </c>
      <c r="L429" s="487">
        <v>0</v>
      </c>
      <c r="M429" s="487">
        <v>14911.05</v>
      </c>
      <c r="N429" s="640">
        <v>43374</v>
      </c>
      <c r="O429" s="228">
        <v>43346</v>
      </c>
      <c r="P429" s="251">
        <v>43377</v>
      </c>
      <c r="Q429" s="278"/>
      <c r="R429" s="271">
        <v>43417</v>
      </c>
      <c r="S429" s="368" t="s">
        <v>1670</v>
      </c>
      <c r="T429" s="368"/>
      <c r="U429" s="368"/>
      <c r="V429" s="331"/>
      <c r="W429" s="739">
        <f t="shared" si="36"/>
        <v>42603</v>
      </c>
    </row>
    <row r="430" spans="1:23" s="25" customFormat="1" ht="30" customHeight="1">
      <c r="A430" s="432" t="s">
        <v>1816</v>
      </c>
      <c r="B430" s="650" t="s">
        <v>1490</v>
      </c>
      <c r="C430" s="651" t="s">
        <v>1491</v>
      </c>
      <c r="D430" s="651" t="s">
        <v>1492</v>
      </c>
      <c r="E430" s="487">
        <v>62736</v>
      </c>
      <c r="F430" s="256">
        <f>H430+I430+J430+K430+L430+M430</f>
        <v>60252.7</v>
      </c>
      <c r="G430" s="281">
        <f>(H430+I430+J430+K430+L430)/F430</f>
        <v>0.5</v>
      </c>
      <c r="H430" s="487">
        <v>25607.39</v>
      </c>
      <c r="I430" s="487">
        <v>4518.96</v>
      </c>
      <c r="J430" s="601">
        <v>0</v>
      </c>
      <c r="K430" s="487">
        <v>0</v>
      </c>
      <c r="L430" s="487">
        <v>0</v>
      </c>
      <c r="M430" s="487">
        <v>30126.35</v>
      </c>
      <c r="N430" s="640">
        <v>43374</v>
      </c>
      <c r="O430" s="228">
        <v>43346</v>
      </c>
      <c r="P430" s="251">
        <v>43377</v>
      </c>
      <c r="Q430" s="647"/>
      <c r="R430" s="271">
        <v>43417</v>
      </c>
      <c r="S430" s="434" t="s">
        <v>1671</v>
      </c>
      <c r="T430" s="434"/>
      <c r="U430" s="434"/>
      <c r="V430" s="282"/>
      <c r="W430" s="739">
        <f t="shared" si="36"/>
        <v>60252.7</v>
      </c>
    </row>
    <row r="431" spans="1:23" s="25" customFormat="1" ht="30" customHeight="1">
      <c r="A431" s="432" t="s">
        <v>1816</v>
      </c>
      <c r="B431" s="237" t="s">
        <v>1543</v>
      </c>
      <c r="C431" s="637" t="s">
        <v>1544</v>
      </c>
      <c r="D431" s="637" t="s">
        <v>1282</v>
      </c>
      <c r="E431" s="638">
        <v>13101</v>
      </c>
      <c r="F431" s="242">
        <f>H431+I431+J431+K431+L431+M431</f>
        <v>13101</v>
      </c>
      <c r="G431" s="243">
        <f>(H431+I431+J431+K431+L431)/F431</f>
        <v>0.65</v>
      </c>
      <c r="H431" s="639">
        <v>7238.3</v>
      </c>
      <c r="I431" s="638">
        <v>0</v>
      </c>
      <c r="J431" s="639">
        <v>1277.3499999999999</v>
      </c>
      <c r="K431" s="487">
        <v>0</v>
      </c>
      <c r="L431" s="487">
        <v>0</v>
      </c>
      <c r="M431" s="638">
        <v>4585.3500000000004</v>
      </c>
      <c r="N431" s="640">
        <v>43374</v>
      </c>
      <c r="O431" s="228">
        <v>43378</v>
      </c>
      <c r="P431" s="251">
        <v>43391</v>
      </c>
      <c r="Q431" s="483"/>
      <c r="R431" s="437" t="s">
        <v>1716</v>
      </c>
      <c r="S431" s="437" t="s">
        <v>1691</v>
      </c>
      <c r="T431" s="437"/>
      <c r="U431" s="437"/>
      <c r="V431" s="151"/>
      <c r="W431" s="739">
        <f t="shared" si="36"/>
        <v>13101</v>
      </c>
    </row>
    <row r="432" spans="1:23" s="25" customFormat="1" ht="30" customHeight="1">
      <c r="A432" s="432" t="s">
        <v>1816</v>
      </c>
      <c r="B432" s="237" t="s">
        <v>1545</v>
      </c>
      <c r="C432" s="637" t="s">
        <v>1546</v>
      </c>
      <c r="D432" s="637" t="s">
        <v>1547</v>
      </c>
      <c r="E432" s="638">
        <v>53587</v>
      </c>
      <c r="F432" s="242">
        <f t="shared" ref="F432:F441" si="38">H432+I432+J432+K432+L432+M432</f>
        <v>16991</v>
      </c>
      <c r="G432" s="243">
        <f t="shared" ref="G432:G441" si="39">(H432+I432+J432+K432+L432)/F432</f>
        <v>0.5</v>
      </c>
      <c r="H432" s="591">
        <v>7221.17</v>
      </c>
      <c r="I432" s="638">
        <v>0</v>
      </c>
      <c r="J432" s="639">
        <v>1274.33</v>
      </c>
      <c r="K432" s="487">
        <v>0</v>
      </c>
      <c r="L432" s="487">
        <v>0</v>
      </c>
      <c r="M432" s="638">
        <v>8495.5</v>
      </c>
      <c r="N432" s="640">
        <v>43374</v>
      </c>
      <c r="O432" s="228">
        <v>43378</v>
      </c>
      <c r="P432" s="251">
        <v>43391</v>
      </c>
      <c r="Q432" s="483"/>
      <c r="R432" s="437" t="s">
        <v>1716</v>
      </c>
      <c r="S432" s="437" t="s">
        <v>1692</v>
      </c>
      <c r="T432" s="437"/>
      <c r="U432" s="437"/>
      <c r="V432" s="151"/>
      <c r="W432" s="739">
        <f t="shared" si="36"/>
        <v>16991</v>
      </c>
    </row>
    <row r="433" spans="1:93" s="25" customFormat="1" ht="30" customHeight="1">
      <c r="A433" s="432" t="s">
        <v>1816</v>
      </c>
      <c r="B433" s="237" t="s">
        <v>1548</v>
      </c>
      <c r="C433" s="637" t="s">
        <v>1549</v>
      </c>
      <c r="D433" s="637" t="s">
        <v>169</v>
      </c>
      <c r="E433" s="638">
        <v>54959.35</v>
      </c>
      <c r="F433" s="242">
        <f t="shared" si="38"/>
        <v>27447</v>
      </c>
      <c r="G433" s="243">
        <f t="shared" si="39"/>
        <v>0.5</v>
      </c>
      <c r="H433" s="591">
        <v>11664.97</v>
      </c>
      <c r="I433" s="638">
        <v>0</v>
      </c>
      <c r="J433" s="639">
        <v>2058.5300000000002</v>
      </c>
      <c r="K433" s="487">
        <v>0</v>
      </c>
      <c r="L433" s="487">
        <v>0</v>
      </c>
      <c r="M433" s="638">
        <v>13723.5</v>
      </c>
      <c r="N433" s="640">
        <v>43374</v>
      </c>
      <c r="O433" s="228">
        <v>43378</v>
      </c>
      <c r="P433" s="251">
        <v>43391</v>
      </c>
      <c r="Q433" s="483"/>
      <c r="R433" s="437" t="s">
        <v>1716</v>
      </c>
      <c r="S433" s="437" t="s">
        <v>1693</v>
      </c>
      <c r="T433" s="437"/>
      <c r="U433" s="437"/>
      <c r="V433" s="151"/>
      <c r="W433" s="739">
        <f t="shared" si="36"/>
        <v>27447</v>
      </c>
    </row>
    <row r="434" spans="1:93" s="25" customFormat="1" ht="30" customHeight="1">
      <c r="A434" s="432" t="s">
        <v>1816</v>
      </c>
      <c r="B434" s="237" t="s">
        <v>1550</v>
      </c>
      <c r="C434" s="637" t="s">
        <v>1551</v>
      </c>
      <c r="D434" s="637" t="s">
        <v>1552</v>
      </c>
      <c r="E434" s="638">
        <v>27447</v>
      </c>
      <c r="F434" s="242">
        <f t="shared" si="38"/>
        <v>27447</v>
      </c>
      <c r="G434" s="243">
        <f t="shared" si="39"/>
        <v>0.5</v>
      </c>
      <c r="H434" s="591">
        <v>11664.97</v>
      </c>
      <c r="I434" s="638">
        <v>0</v>
      </c>
      <c r="J434" s="639">
        <v>2058.5300000000002</v>
      </c>
      <c r="K434" s="487">
        <v>0</v>
      </c>
      <c r="L434" s="487">
        <v>0</v>
      </c>
      <c r="M434" s="638">
        <v>13723.5</v>
      </c>
      <c r="N434" s="640">
        <v>43374</v>
      </c>
      <c r="O434" s="228">
        <v>43378</v>
      </c>
      <c r="P434" s="251">
        <v>43391</v>
      </c>
      <c r="Q434" s="483"/>
      <c r="R434" s="437" t="s">
        <v>1716</v>
      </c>
      <c r="S434" s="437" t="s">
        <v>1694</v>
      </c>
      <c r="T434" s="437"/>
      <c r="U434" s="437"/>
      <c r="V434" s="151"/>
      <c r="W434" s="739">
        <f t="shared" si="36"/>
        <v>27447</v>
      </c>
    </row>
    <row r="435" spans="1:93" s="25" customFormat="1" ht="30" customHeight="1">
      <c r="A435" s="432" t="s">
        <v>1816</v>
      </c>
      <c r="B435" s="237" t="s">
        <v>1553</v>
      </c>
      <c r="C435" s="637" t="s">
        <v>1554</v>
      </c>
      <c r="D435" s="637" t="s">
        <v>1555</v>
      </c>
      <c r="E435" s="638">
        <v>55090.05</v>
      </c>
      <c r="F435" s="242">
        <f t="shared" si="38"/>
        <v>50580.9</v>
      </c>
      <c r="G435" s="243">
        <f t="shared" si="39"/>
        <v>0.5</v>
      </c>
      <c r="H435" s="591">
        <v>21496.880000000001</v>
      </c>
      <c r="I435" s="638">
        <v>0</v>
      </c>
      <c r="J435" s="639">
        <v>3793.57</v>
      </c>
      <c r="K435" s="487">
        <v>0</v>
      </c>
      <c r="L435" s="487">
        <v>0</v>
      </c>
      <c r="M435" s="638">
        <v>25290.45</v>
      </c>
      <c r="N435" s="640">
        <v>43374</v>
      </c>
      <c r="O435" s="228">
        <v>43378</v>
      </c>
      <c r="P435" s="251">
        <v>43391</v>
      </c>
      <c r="Q435" s="483"/>
      <c r="R435" s="437" t="s">
        <v>1716</v>
      </c>
      <c r="S435" s="437" t="s">
        <v>1695</v>
      </c>
      <c r="T435" s="437"/>
      <c r="U435" s="437"/>
      <c r="V435" s="151"/>
      <c r="W435" s="739">
        <f t="shared" si="36"/>
        <v>50580.9</v>
      </c>
    </row>
    <row r="436" spans="1:93" s="25" customFormat="1" ht="30" customHeight="1">
      <c r="A436" s="432" t="s">
        <v>1816</v>
      </c>
      <c r="B436" s="237" t="s">
        <v>1556</v>
      </c>
      <c r="C436" s="637" t="s">
        <v>1557</v>
      </c>
      <c r="D436" s="637" t="s">
        <v>687</v>
      </c>
      <c r="E436" s="638">
        <v>17579.150000000001</v>
      </c>
      <c r="F436" s="242">
        <f t="shared" si="38"/>
        <v>17579.150000000001</v>
      </c>
      <c r="G436" s="243">
        <f t="shared" si="39"/>
        <v>0.50000028442785904</v>
      </c>
      <c r="H436" s="591">
        <v>7471.14</v>
      </c>
      <c r="I436" s="638">
        <v>0</v>
      </c>
      <c r="J436" s="639">
        <v>1318.44</v>
      </c>
      <c r="K436" s="487">
        <v>0</v>
      </c>
      <c r="L436" s="487">
        <v>0</v>
      </c>
      <c r="M436" s="638">
        <v>8789.57</v>
      </c>
      <c r="N436" s="640">
        <v>43374</v>
      </c>
      <c r="O436" s="228">
        <v>43378</v>
      </c>
      <c r="P436" s="251">
        <v>43391</v>
      </c>
      <c r="Q436" s="483"/>
      <c r="R436" s="437" t="s">
        <v>1716</v>
      </c>
      <c r="S436" s="437" t="s">
        <v>1696</v>
      </c>
      <c r="T436" s="437"/>
      <c r="U436" s="437"/>
      <c r="V436" s="151"/>
      <c r="W436" s="739">
        <f t="shared" si="36"/>
        <v>17579.150000000001</v>
      </c>
    </row>
    <row r="437" spans="1:93" s="25" customFormat="1" ht="30" customHeight="1">
      <c r="A437" s="432" t="s">
        <v>1816</v>
      </c>
      <c r="B437" s="237" t="s">
        <v>1558</v>
      </c>
      <c r="C437" s="637" t="s">
        <v>1559</v>
      </c>
      <c r="D437" s="637" t="s">
        <v>1560</v>
      </c>
      <c r="E437" s="638">
        <v>56527.75</v>
      </c>
      <c r="F437" s="242">
        <f t="shared" si="38"/>
        <v>56527.75</v>
      </c>
      <c r="G437" s="243">
        <f t="shared" si="39"/>
        <v>0.50000008845213195</v>
      </c>
      <c r="H437" s="591">
        <v>24024.29</v>
      </c>
      <c r="I437" s="638">
        <v>0</v>
      </c>
      <c r="J437" s="639">
        <v>4239.59</v>
      </c>
      <c r="K437" s="487">
        <v>0</v>
      </c>
      <c r="L437" s="487">
        <v>0</v>
      </c>
      <c r="M437" s="638">
        <v>28263.87</v>
      </c>
      <c r="N437" s="640">
        <v>43374</v>
      </c>
      <c r="O437" s="228">
        <v>43378</v>
      </c>
      <c r="P437" s="251">
        <v>43391</v>
      </c>
      <c r="Q437" s="483"/>
      <c r="R437" s="437" t="s">
        <v>1716</v>
      </c>
      <c r="S437" s="437" t="s">
        <v>1697</v>
      </c>
      <c r="T437" s="437"/>
      <c r="U437" s="437"/>
      <c r="V437" s="151"/>
      <c r="W437" s="739">
        <f t="shared" si="36"/>
        <v>56527.75</v>
      </c>
    </row>
    <row r="438" spans="1:93" s="25" customFormat="1" ht="30" customHeight="1">
      <c r="A438" s="432" t="s">
        <v>1816</v>
      </c>
      <c r="B438" s="237" t="s">
        <v>1561</v>
      </c>
      <c r="C438" s="637" t="s">
        <v>1562</v>
      </c>
      <c r="D438" s="637" t="s">
        <v>282</v>
      </c>
      <c r="E438" s="638">
        <v>16337.5</v>
      </c>
      <c r="F438" s="242">
        <f t="shared" si="38"/>
        <v>16337.5</v>
      </c>
      <c r="G438" s="243">
        <f t="shared" si="39"/>
        <v>0.5</v>
      </c>
      <c r="H438" s="591">
        <v>6943.43</v>
      </c>
      <c r="I438" s="638">
        <v>0</v>
      </c>
      <c r="J438" s="639">
        <v>1225.32</v>
      </c>
      <c r="K438" s="487">
        <v>0</v>
      </c>
      <c r="L438" s="487">
        <v>0</v>
      </c>
      <c r="M438" s="638">
        <v>8168.75</v>
      </c>
      <c r="N438" s="640">
        <v>43374</v>
      </c>
      <c r="O438" s="228">
        <v>43378</v>
      </c>
      <c r="P438" s="251">
        <v>43391</v>
      </c>
      <c r="Q438" s="483"/>
      <c r="R438" s="437" t="s">
        <v>1716</v>
      </c>
      <c r="S438" s="437" t="s">
        <v>1698</v>
      </c>
      <c r="T438" s="437"/>
      <c r="U438" s="437"/>
      <c r="V438" s="151"/>
      <c r="W438" s="739">
        <f t="shared" si="36"/>
        <v>16337.5</v>
      </c>
    </row>
    <row r="439" spans="1:93" s="25" customFormat="1" ht="30" customHeight="1">
      <c r="A439" s="432" t="s">
        <v>1816</v>
      </c>
      <c r="B439" s="237" t="s">
        <v>1563</v>
      </c>
      <c r="C439" s="637" t="s">
        <v>1564</v>
      </c>
      <c r="D439" s="637" t="s">
        <v>297</v>
      </c>
      <c r="E439" s="638">
        <v>65635</v>
      </c>
      <c r="F439" s="242">
        <f t="shared" si="38"/>
        <v>65350</v>
      </c>
      <c r="G439" s="243">
        <f t="shared" si="39"/>
        <v>0.5</v>
      </c>
      <c r="H439" s="591">
        <v>27773.75</v>
      </c>
      <c r="I439" s="638">
        <v>0</v>
      </c>
      <c r="J439" s="639">
        <v>4901.25</v>
      </c>
      <c r="K439" s="487">
        <v>0</v>
      </c>
      <c r="L439" s="487">
        <v>0</v>
      </c>
      <c r="M439" s="638">
        <v>32675</v>
      </c>
      <c r="N439" s="640">
        <v>43374</v>
      </c>
      <c r="O439" s="228">
        <v>43378</v>
      </c>
      <c r="P439" s="251">
        <v>43391</v>
      </c>
      <c r="Q439" s="483"/>
      <c r="R439" s="437" t="s">
        <v>1716</v>
      </c>
      <c r="S439" s="437" t="s">
        <v>1699</v>
      </c>
      <c r="T439" s="437"/>
      <c r="U439" s="437"/>
      <c r="V439" s="151"/>
      <c r="W439" s="739">
        <f t="shared" si="36"/>
        <v>65350</v>
      </c>
    </row>
    <row r="440" spans="1:93" s="25" customFormat="1" ht="30" customHeight="1">
      <c r="A440" s="432" t="s">
        <v>1816</v>
      </c>
      <c r="B440" s="237" t="s">
        <v>1565</v>
      </c>
      <c r="C440" s="637" t="s">
        <v>1566</v>
      </c>
      <c r="D440" s="637" t="s">
        <v>1567</v>
      </c>
      <c r="E440" s="638">
        <v>115312.08</v>
      </c>
      <c r="F440" s="242">
        <f t="shared" si="38"/>
        <v>12600</v>
      </c>
      <c r="G440" s="243">
        <f t="shared" si="39"/>
        <v>0.75</v>
      </c>
      <c r="H440" s="591">
        <v>8032.5</v>
      </c>
      <c r="I440" s="638">
        <v>0</v>
      </c>
      <c r="J440" s="639">
        <v>1417.5</v>
      </c>
      <c r="K440" s="487">
        <v>0</v>
      </c>
      <c r="L440" s="487">
        <v>0</v>
      </c>
      <c r="M440" s="638">
        <v>3150</v>
      </c>
      <c r="N440" s="640">
        <v>43374</v>
      </c>
      <c r="O440" s="228">
        <v>43378</v>
      </c>
      <c r="P440" s="251">
        <v>43391</v>
      </c>
      <c r="Q440" s="483"/>
      <c r="R440" s="437" t="s">
        <v>1716</v>
      </c>
      <c r="S440" s="437" t="s">
        <v>1700</v>
      </c>
      <c r="T440" s="437"/>
      <c r="U440" s="437"/>
      <c r="V440" s="151"/>
      <c r="W440" s="739">
        <f t="shared" si="36"/>
        <v>12600</v>
      </c>
    </row>
    <row r="441" spans="1:93" s="25" customFormat="1" ht="30" customHeight="1">
      <c r="A441" s="432" t="s">
        <v>1816</v>
      </c>
      <c r="B441" s="237" t="s">
        <v>1568</v>
      </c>
      <c r="C441" s="637" t="s">
        <v>1569</v>
      </c>
      <c r="D441" s="637" t="s">
        <v>506</v>
      </c>
      <c r="E441" s="638">
        <v>71884</v>
      </c>
      <c r="F441" s="242">
        <f t="shared" si="38"/>
        <v>45222.2</v>
      </c>
      <c r="G441" s="243">
        <f t="shared" si="39"/>
        <v>0.5</v>
      </c>
      <c r="H441" s="591">
        <v>19219.43</v>
      </c>
      <c r="I441" s="638">
        <v>0</v>
      </c>
      <c r="J441" s="639">
        <v>3391.67</v>
      </c>
      <c r="K441" s="487">
        <v>0</v>
      </c>
      <c r="L441" s="487">
        <v>0</v>
      </c>
      <c r="M441" s="638">
        <v>22611.1</v>
      </c>
      <c r="N441" s="640">
        <v>43374</v>
      </c>
      <c r="O441" s="228">
        <v>43378</v>
      </c>
      <c r="P441" s="251">
        <v>43391</v>
      </c>
      <c r="Q441" s="483"/>
      <c r="R441" s="437" t="s">
        <v>1716</v>
      </c>
      <c r="S441" s="437" t="s">
        <v>1701</v>
      </c>
      <c r="T441" s="437"/>
      <c r="U441" s="437"/>
      <c r="V441" s="151"/>
      <c r="W441" s="739">
        <f t="shared" si="36"/>
        <v>45222.2</v>
      </c>
    </row>
    <row r="442" spans="1:93" s="25" customFormat="1" ht="30" customHeight="1">
      <c r="A442" s="432" t="s">
        <v>1816</v>
      </c>
      <c r="B442" s="211" t="s">
        <v>1508</v>
      </c>
      <c r="C442" s="212" t="s">
        <v>1509</v>
      </c>
      <c r="D442" s="151" t="s">
        <v>1510</v>
      </c>
      <c r="E442" s="641">
        <v>170716.64</v>
      </c>
      <c r="F442" s="242">
        <f>H442+I442+J442+M442</f>
        <v>168406.95</v>
      </c>
      <c r="G442" s="243"/>
      <c r="H442" s="638">
        <v>71572.95</v>
      </c>
      <c r="I442" s="638">
        <v>0</v>
      </c>
      <c r="J442" s="642">
        <v>12630.53</v>
      </c>
      <c r="K442" s="638">
        <v>0</v>
      </c>
      <c r="L442" s="638">
        <v>0</v>
      </c>
      <c r="M442" s="638">
        <v>84203.47</v>
      </c>
      <c r="N442" s="643">
        <v>43374</v>
      </c>
      <c r="O442" s="368">
        <v>43378</v>
      </c>
      <c r="P442" s="278">
        <v>43384</v>
      </c>
      <c r="Q442" s="483">
        <v>43404</v>
      </c>
      <c r="R442" s="437">
        <v>43420</v>
      </c>
      <c r="S442" s="590" t="s">
        <v>1798</v>
      </c>
      <c r="T442" s="437"/>
      <c r="U442" s="437"/>
      <c r="V442" s="151"/>
      <c r="W442" s="739">
        <f t="shared" si="36"/>
        <v>168406.95</v>
      </c>
      <c r="CO442" s="25" t="s">
        <v>1511</v>
      </c>
    </row>
    <row r="443" spans="1:93" s="25" customFormat="1" ht="30" customHeight="1">
      <c r="A443" s="432" t="s">
        <v>1816</v>
      </c>
      <c r="B443" s="628" t="s">
        <v>1719</v>
      </c>
      <c r="C443" s="629" t="s">
        <v>1723</v>
      </c>
      <c r="D443" s="629" t="s">
        <v>1727</v>
      </c>
      <c r="E443" s="583">
        <v>86394</v>
      </c>
      <c r="F443" s="630">
        <f t="shared" ref="F443:F449" si="40">H443+I443+J443+K443+L443+M443</f>
        <v>86394</v>
      </c>
      <c r="G443" s="631">
        <f t="shared" ref="G443:G450" si="41">(H443+I443+J443+K443+L443)/F443</f>
        <v>0.65</v>
      </c>
      <c r="H443" s="583">
        <v>47732.68</v>
      </c>
      <c r="I443" s="632">
        <v>0</v>
      </c>
      <c r="J443" s="583">
        <v>8423.42</v>
      </c>
      <c r="K443" s="632">
        <v>0</v>
      </c>
      <c r="L443" s="632">
        <v>0</v>
      </c>
      <c r="M443" s="583">
        <v>30237.9</v>
      </c>
      <c r="N443" s="600">
        <v>43402</v>
      </c>
      <c r="O443" s="588">
        <v>43417</v>
      </c>
      <c r="P443" s="589">
        <v>43426</v>
      </c>
      <c r="Q443" s="151"/>
      <c r="R443" s="589" t="s">
        <v>1718</v>
      </c>
      <c r="S443" s="590" t="s">
        <v>1798</v>
      </c>
      <c r="T443" s="437"/>
      <c r="U443" s="437"/>
      <c r="V443" s="151"/>
      <c r="W443" s="739">
        <f t="shared" si="36"/>
        <v>86394</v>
      </c>
    </row>
    <row r="444" spans="1:93" s="25" customFormat="1" ht="30" customHeight="1">
      <c r="A444" s="432" t="s">
        <v>1816</v>
      </c>
      <c r="B444" s="628" t="s">
        <v>1720</v>
      </c>
      <c r="C444" s="629" t="s">
        <v>1724</v>
      </c>
      <c r="D444" s="629" t="s">
        <v>1728</v>
      </c>
      <c r="E444" s="583">
        <v>93391.18</v>
      </c>
      <c r="F444" s="630">
        <f t="shared" si="40"/>
        <v>30761</v>
      </c>
      <c r="G444" s="631">
        <f t="shared" si="41"/>
        <v>0.65</v>
      </c>
      <c r="H444" s="583">
        <v>16995.45</v>
      </c>
      <c r="I444" s="632">
        <v>0</v>
      </c>
      <c r="J444" s="583">
        <v>2999.2</v>
      </c>
      <c r="K444" s="632">
        <v>0</v>
      </c>
      <c r="L444" s="632">
        <v>0</v>
      </c>
      <c r="M444" s="583">
        <v>10766.35</v>
      </c>
      <c r="N444" s="600">
        <v>43402</v>
      </c>
      <c r="O444" s="588">
        <v>43417</v>
      </c>
      <c r="P444" s="589">
        <v>43426</v>
      </c>
      <c r="Q444" s="151"/>
      <c r="R444" s="589" t="s">
        <v>1718</v>
      </c>
      <c r="S444" s="590" t="s">
        <v>1798</v>
      </c>
      <c r="T444" s="437"/>
      <c r="U444" s="437"/>
      <c r="V444" s="151"/>
      <c r="W444" s="739">
        <f t="shared" si="36"/>
        <v>30761</v>
      </c>
    </row>
    <row r="445" spans="1:93" s="25" customFormat="1" ht="30" customHeight="1">
      <c r="A445" s="432" t="s">
        <v>1816</v>
      </c>
      <c r="B445" s="628" t="s">
        <v>1721</v>
      </c>
      <c r="C445" s="629" t="s">
        <v>1725</v>
      </c>
      <c r="D445" s="629" t="s">
        <v>1729</v>
      </c>
      <c r="E445" s="583">
        <v>78411.399999999994</v>
      </c>
      <c r="F445" s="630">
        <f t="shared" si="40"/>
        <v>64756.399999999994</v>
      </c>
      <c r="G445" s="631">
        <f t="shared" si="41"/>
        <v>0.65312000049415964</v>
      </c>
      <c r="H445" s="583">
        <v>35949.64</v>
      </c>
      <c r="I445" s="632">
        <v>6344.06</v>
      </c>
      <c r="J445" s="583">
        <v>0</v>
      </c>
      <c r="K445" s="632">
        <v>0</v>
      </c>
      <c r="L445" s="632">
        <v>0</v>
      </c>
      <c r="M445" s="583">
        <v>22462.7</v>
      </c>
      <c r="N445" s="600">
        <v>43402</v>
      </c>
      <c r="O445" s="588">
        <v>43417</v>
      </c>
      <c r="P445" s="589">
        <v>43426</v>
      </c>
      <c r="Q445" s="151"/>
      <c r="R445" s="589" t="s">
        <v>1718</v>
      </c>
      <c r="S445" s="590" t="s">
        <v>1798</v>
      </c>
      <c r="T445" s="437"/>
      <c r="U445" s="437"/>
      <c r="V445" s="151"/>
      <c r="W445" s="739">
        <f t="shared" si="36"/>
        <v>64756.399999999994</v>
      </c>
    </row>
    <row r="446" spans="1:93" s="25" customFormat="1" ht="30" customHeight="1">
      <c r="A446" s="432" t="s">
        <v>1816</v>
      </c>
      <c r="B446" s="628" t="s">
        <v>1722</v>
      </c>
      <c r="C446" s="629" t="s">
        <v>1726</v>
      </c>
      <c r="D446" s="629" t="s">
        <v>1730</v>
      </c>
      <c r="E446" s="583">
        <v>118404</v>
      </c>
      <c r="F446" s="630">
        <f t="shared" si="40"/>
        <v>108009</v>
      </c>
      <c r="G446" s="631">
        <f t="shared" si="41"/>
        <v>0.64999999999999991</v>
      </c>
      <c r="H446" s="583">
        <v>59674.97</v>
      </c>
      <c r="I446" s="632">
        <v>6053.43</v>
      </c>
      <c r="J446" s="583">
        <v>4477.45</v>
      </c>
      <c r="K446" s="632">
        <v>0</v>
      </c>
      <c r="L446" s="632">
        <v>0</v>
      </c>
      <c r="M446" s="583">
        <v>37803.15</v>
      </c>
      <c r="N446" s="600">
        <v>43402</v>
      </c>
      <c r="O446" s="588">
        <v>43417</v>
      </c>
      <c r="P446" s="589">
        <v>43426</v>
      </c>
      <c r="Q446" s="151"/>
      <c r="R446" s="589" t="s">
        <v>1718</v>
      </c>
      <c r="S446" s="590" t="s">
        <v>1798</v>
      </c>
      <c r="T446" s="437"/>
      <c r="U446" s="437"/>
      <c r="V446" s="151"/>
      <c r="W446" s="739">
        <f t="shared" si="36"/>
        <v>108009</v>
      </c>
    </row>
    <row r="447" spans="1:93" s="25" customFormat="1" ht="30" customHeight="1">
      <c r="A447" s="432" t="s">
        <v>1816</v>
      </c>
      <c r="B447" s="628" t="s">
        <v>1735</v>
      </c>
      <c r="C447" s="629" t="s">
        <v>1733</v>
      </c>
      <c r="D447" s="629" t="s">
        <v>1731</v>
      </c>
      <c r="E447" s="583">
        <v>42608.2</v>
      </c>
      <c r="F447" s="630">
        <f t="shared" si="40"/>
        <v>42608.2</v>
      </c>
      <c r="G447" s="631">
        <f t="shared" si="41"/>
        <v>0.5</v>
      </c>
      <c r="H447" s="583">
        <v>18108.48</v>
      </c>
      <c r="I447" s="632">
        <v>3195.62</v>
      </c>
      <c r="J447" s="630">
        <v>0</v>
      </c>
      <c r="K447" s="630">
        <v>0</v>
      </c>
      <c r="L447" s="630">
        <v>0</v>
      </c>
      <c r="M447" s="583">
        <v>21304.1</v>
      </c>
      <c r="N447" s="600">
        <v>43402</v>
      </c>
      <c r="O447" s="588">
        <v>43417</v>
      </c>
      <c r="P447" s="589">
        <v>43426</v>
      </c>
      <c r="Q447" s="151"/>
      <c r="R447" s="589" t="s">
        <v>1718</v>
      </c>
      <c r="S447" s="590" t="s">
        <v>1798</v>
      </c>
      <c r="T447" s="437"/>
      <c r="U447" s="437"/>
      <c r="V447" s="151"/>
      <c r="W447" s="739">
        <f t="shared" si="36"/>
        <v>42608.2</v>
      </c>
    </row>
    <row r="448" spans="1:93" s="25" customFormat="1" ht="30" customHeight="1">
      <c r="A448" s="432" t="s">
        <v>1816</v>
      </c>
      <c r="B448" s="628" t="s">
        <v>1736</v>
      </c>
      <c r="C448" s="629" t="s">
        <v>1734</v>
      </c>
      <c r="D448" s="629" t="s">
        <v>1732</v>
      </c>
      <c r="E448" s="583">
        <v>17665</v>
      </c>
      <c r="F448" s="630">
        <f t="shared" si="40"/>
        <v>15350</v>
      </c>
      <c r="G448" s="631">
        <f t="shared" si="41"/>
        <v>0.65325732899022804</v>
      </c>
      <c r="H448" s="583">
        <v>8523.3700000000008</v>
      </c>
      <c r="I448" s="632">
        <v>1504.13</v>
      </c>
      <c r="J448" s="630">
        <v>0</v>
      </c>
      <c r="K448" s="630">
        <v>0</v>
      </c>
      <c r="L448" s="630">
        <v>0</v>
      </c>
      <c r="M448" s="583">
        <v>5322.5</v>
      </c>
      <c r="N448" s="600">
        <v>43402</v>
      </c>
      <c r="O448" s="588">
        <v>43417</v>
      </c>
      <c r="P448" s="589">
        <v>43426</v>
      </c>
      <c r="Q448" s="151"/>
      <c r="R448" s="589" t="s">
        <v>1718</v>
      </c>
      <c r="S448" s="590" t="s">
        <v>1798</v>
      </c>
      <c r="T448" s="437"/>
      <c r="U448" s="437"/>
      <c r="V448" s="151"/>
      <c r="W448" s="739">
        <f t="shared" si="36"/>
        <v>15350</v>
      </c>
    </row>
    <row r="449" spans="1:23" s="25" customFormat="1" ht="30" customHeight="1">
      <c r="A449" s="432" t="s">
        <v>1816</v>
      </c>
      <c r="B449" s="633" t="s">
        <v>1777</v>
      </c>
      <c r="C449" s="629" t="s">
        <v>1778</v>
      </c>
      <c r="D449" s="629" t="s">
        <v>1779</v>
      </c>
      <c r="E449" s="583">
        <v>195657.9</v>
      </c>
      <c r="F449" s="630">
        <f t="shared" si="40"/>
        <v>136189.4</v>
      </c>
      <c r="G449" s="631">
        <f t="shared" si="41"/>
        <v>0.5</v>
      </c>
      <c r="H449" s="632">
        <v>57880.49</v>
      </c>
      <c r="I449" s="632">
        <v>10214.209999999999</v>
      </c>
      <c r="J449" s="630">
        <v>0</v>
      </c>
      <c r="K449" s="630">
        <v>0</v>
      </c>
      <c r="L449" s="630">
        <v>0</v>
      </c>
      <c r="M449" s="632">
        <v>68094.7</v>
      </c>
      <c r="N449" s="634">
        <v>43402</v>
      </c>
      <c r="O449" s="635">
        <v>43417</v>
      </c>
      <c r="P449" s="636">
        <v>43432</v>
      </c>
      <c r="Q449" s="151"/>
      <c r="R449" s="589" t="s">
        <v>1718</v>
      </c>
      <c r="S449" s="590" t="s">
        <v>1798</v>
      </c>
      <c r="T449" s="437"/>
      <c r="U449" s="437"/>
      <c r="V449" s="151"/>
      <c r="W449" s="739">
        <f t="shared" si="36"/>
        <v>136189.4</v>
      </c>
    </row>
    <row r="450" spans="1:23" s="485" customFormat="1" ht="24.75" customHeight="1">
      <c r="A450" s="963" t="s">
        <v>1405</v>
      </c>
      <c r="B450" s="963"/>
      <c r="C450" s="963"/>
      <c r="D450" s="963"/>
      <c r="E450" s="320">
        <f>SUBTOTAL(9,E411:E449)</f>
        <v>2240199.7599999998</v>
      </c>
      <c r="F450" s="320">
        <f>SUM(F411:F449)</f>
        <v>1871362.4999999998</v>
      </c>
      <c r="G450" s="321">
        <f t="shared" si="41"/>
        <v>0.53479064585295477</v>
      </c>
      <c r="H450" s="320">
        <f>SUM(H411:H449)</f>
        <v>850668.90999999992</v>
      </c>
      <c r="I450" s="320">
        <f>SUM(I411:I449)</f>
        <v>87593.37</v>
      </c>
      <c r="J450" s="320">
        <f>SUM(J411:J449)</f>
        <v>62524.87999999999</v>
      </c>
      <c r="K450" s="232">
        <f>SUM(K411:K449)</f>
        <v>0</v>
      </c>
      <c r="L450" s="320">
        <f>SUM(L411:L449)</f>
        <v>0</v>
      </c>
      <c r="M450" s="320">
        <f>SUM(M377:M449)</f>
        <v>2066968.2800000003</v>
      </c>
      <c r="N450" s="547"/>
      <c r="O450" s="322">
        <f>COUNTA(B412:B448)</f>
        <v>37</v>
      </c>
      <c r="P450" s="538"/>
      <c r="Q450" s="538"/>
      <c r="R450" s="538"/>
      <c r="S450" s="539"/>
      <c r="T450" s="538"/>
      <c r="U450" s="538"/>
      <c r="V450" s="484"/>
      <c r="W450" s="740">
        <f t="shared" si="36"/>
        <v>3067755.4400000004</v>
      </c>
    </row>
    <row r="451" spans="1:23" s="13" customFormat="1" ht="30" customHeight="1">
      <c r="A451" s="400" t="s">
        <v>98</v>
      </c>
      <c r="B451" s="344" t="s">
        <v>99</v>
      </c>
      <c r="C451" s="311" t="s">
        <v>103</v>
      </c>
      <c r="D451" s="282" t="s">
        <v>101</v>
      </c>
      <c r="E451" s="702">
        <v>998090.94</v>
      </c>
      <c r="F451" s="345">
        <v>996143.33</v>
      </c>
      <c r="G451" s="346">
        <v>0.65</v>
      </c>
      <c r="H451" s="345">
        <v>246461.63</v>
      </c>
      <c r="I451" s="345">
        <v>0</v>
      </c>
      <c r="J451" s="345">
        <v>401031.53</v>
      </c>
      <c r="K451" s="316">
        <v>0</v>
      </c>
      <c r="L451" s="345">
        <v>0</v>
      </c>
      <c r="M451" s="701">
        <v>348650.17</v>
      </c>
      <c r="N451" s="282" t="s">
        <v>804</v>
      </c>
      <c r="O451" s="282" t="s">
        <v>810</v>
      </c>
      <c r="P451" s="257" t="s">
        <v>881</v>
      </c>
      <c r="Q451" s="257" t="s">
        <v>1675</v>
      </c>
      <c r="R451" s="257" t="s">
        <v>797</v>
      </c>
      <c r="S451" s="257" t="s">
        <v>864</v>
      </c>
      <c r="T451" s="703" t="s">
        <v>1817</v>
      </c>
      <c r="U451" s="257"/>
      <c r="V451" s="355"/>
      <c r="W451" s="739">
        <f t="shared" si="36"/>
        <v>996143.33000000007</v>
      </c>
    </row>
    <row r="452" spans="1:23" s="13" customFormat="1" ht="30" customHeight="1">
      <c r="A452" s="400" t="s">
        <v>98</v>
      </c>
      <c r="B452" s="344" t="s">
        <v>412</v>
      </c>
      <c r="C452" s="312" t="s">
        <v>104</v>
      </c>
      <c r="D452" s="283" t="s">
        <v>102</v>
      </c>
      <c r="E452" s="256">
        <v>280106.84000000003</v>
      </c>
      <c r="F452" s="256">
        <f t="shared" ref="F452:F461" si="42">SUM(H452:M452)</f>
        <v>277725</v>
      </c>
      <c r="G452" s="346">
        <v>0.65</v>
      </c>
      <c r="H452" s="345">
        <v>138681.57999999999</v>
      </c>
      <c r="I452" s="345">
        <v>0</v>
      </c>
      <c r="J452" s="345">
        <v>41839.67</v>
      </c>
      <c r="K452" s="317">
        <v>0</v>
      </c>
      <c r="L452" s="345">
        <v>0</v>
      </c>
      <c r="M452" s="345">
        <v>97203.75</v>
      </c>
      <c r="N452" s="282" t="s">
        <v>804</v>
      </c>
      <c r="O452" s="282" t="s">
        <v>810</v>
      </c>
      <c r="P452" s="257" t="s">
        <v>881</v>
      </c>
      <c r="Q452" s="257">
        <v>42570</v>
      </c>
      <c r="R452" s="257" t="s">
        <v>797</v>
      </c>
      <c r="S452" s="257" t="s">
        <v>865</v>
      </c>
      <c r="T452" s="257"/>
      <c r="U452" s="257"/>
      <c r="V452" s="258"/>
      <c r="W452" s="739">
        <f t="shared" si="36"/>
        <v>277725</v>
      </c>
    </row>
    <row r="453" spans="1:23" s="13" customFormat="1" ht="30" customHeight="1">
      <c r="A453" s="400" t="s">
        <v>98</v>
      </c>
      <c r="B453" s="295" t="s">
        <v>502</v>
      </c>
      <c r="C453" s="255" t="s">
        <v>242</v>
      </c>
      <c r="D453" s="282" t="s">
        <v>243</v>
      </c>
      <c r="E453" s="256">
        <v>805982</v>
      </c>
      <c r="F453" s="256">
        <f t="shared" si="42"/>
        <v>805982</v>
      </c>
      <c r="G453" s="347">
        <f>(H453+I453+J453+K453)/F453</f>
        <v>0.45</v>
      </c>
      <c r="H453" s="348">
        <v>65587.31</v>
      </c>
      <c r="I453" s="256">
        <v>0</v>
      </c>
      <c r="J453" s="348">
        <v>297104.59000000003</v>
      </c>
      <c r="K453" s="263">
        <v>0</v>
      </c>
      <c r="L453" s="256">
        <v>0</v>
      </c>
      <c r="M453" s="256">
        <v>443290.1</v>
      </c>
      <c r="N453" s="496"/>
      <c r="O453" s="255" t="s">
        <v>712</v>
      </c>
      <c r="P453" s="255" t="s">
        <v>877</v>
      </c>
      <c r="Q453" s="489" t="s">
        <v>1676</v>
      </c>
      <c r="R453" s="255" t="s">
        <v>798</v>
      </c>
      <c r="S453" s="257" t="s">
        <v>820</v>
      </c>
      <c r="T453" s="257"/>
      <c r="U453" s="257"/>
      <c r="V453" s="258"/>
      <c r="W453" s="739">
        <f t="shared" si="36"/>
        <v>805982</v>
      </c>
    </row>
    <row r="454" spans="1:23" s="13" customFormat="1" ht="30" customHeight="1">
      <c r="A454" s="400" t="s">
        <v>98</v>
      </c>
      <c r="B454" s="295" t="s">
        <v>503</v>
      </c>
      <c r="C454" s="255" t="s">
        <v>245</v>
      </c>
      <c r="D454" s="282" t="s">
        <v>246</v>
      </c>
      <c r="E454" s="256">
        <v>410765.06</v>
      </c>
      <c r="F454" s="256">
        <f t="shared" si="42"/>
        <v>410765.05999999994</v>
      </c>
      <c r="G454" s="347">
        <f>(H454+I454+J454+K454)/F454</f>
        <v>0.65000000243448164</v>
      </c>
      <c r="H454" s="348">
        <v>225505.58</v>
      </c>
      <c r="I454" s="256">
        <v>0</v>
      </c>
      <c r="J454" s="348">
        <v>41491.71</v>
      </c>
      <c r="K454" s="263">
        <v>0</v>
      </c>
      <c r="L454" s="256">
        <v>0</v>
      </c>
      <c r="M454" s="256">
        <v>143767.76999999999</v>
      </c>
      <c r="N454" s="496"/>
      <c r="O454" s="255" t="s">
        <v>883</v>
      </c>
      <c r="P454" s="255" t="s">
        <v>786</v>
      </c>
      <c r="Q454" s="489" t="s">
        <v>1677</v>
      </c>
      <c r="R454" s="255" t="s">
        <v>874</v>
      </c>
      <c r="S454" s="257" t="s">
        <v>866</v>
      </c>
      <c r="T454" s="257"/>
      <c r="U454" s="257"/>
      <c r="V454" s="258"/>
      <c r="W454" s="739">
        <f t="shared" si="36"/>
        <v>410765.05999999994</v>
      </c>
    </row>
    <row r="455" spans="1:23" s="13" customFormat="1" ht="30" customHeight="1">
      <c r="A455" s="400" t="s">
        <v>98</v>
      </c>
      <c r="B455" s="295" t="s">
        <v>312</v>
      </c>
      <c r="C455" s="255" t="s">
        <v>310</v>
      </c>
      <c r="D455" s="282" t="s">
        <v>311</v>
      </c>
      <c r="E455" s="256">
        <v>112473</v>
      </c>
      <c r="F455" s="256">
        <f t="shared" si="42"/>
        <v>112473</v>
      </c>
      <c r="G455" s="347">
        <f t="shared" ref="G455:G473" si="43">(H455+I455+J455+K455+L455)/F455</f>
        <v>0.75</v>
      </c>
      <c r="H455" s="348">
        <v>71701.53</v>
      </c>
      <c r="I455" s="256">
        <v>12653.22</v>
      </c>
      <c r="J455" s="348">
        <v>0</v>
      </c>
      <c r="K455" s="263">
        <v>0</v>
      </c>
      <c r="L455" s="256">
        <v>0</v>
      </c>
      <c r="M455" s="256">
        <v>28118.25</v>
      </c>
      <c r="N455" s="496"/>
      <c r="O455" s="255" t="s">
        <v>720</v>
      </c>
      <c r="P455" s="255" t="s">
        <v>726</v>
      </c>
      <c r="Q455" s="255"/>
      <c r="R455" s="270">
        <v>42789</v>
      </c>
      <c r="S455" s="257" t="s">
        <v>748</v>
      </c>
      <c r="T455" s="257"/>
      <c r="U455" s="257"/>
      <c r="V455" s="258"/>
      <c r="W455" s="739">
        <f t="shared" si="36"/>
        <v>112473</v>
      </c>
    </row>
    <row r="456" spans="1:23" s="13" customFormat="1" ht="30" customHeight="1">
      <c r="A456" s="400" t="s">
        <v>98</v>
      </c>
      <c r="B456" s="295" t="s">
        <v>383</v>
      </c>
      <c r="C456" s="255" t="s">
        <v>384</v>
      </c>
      <c r="D456" s="282" t="s">
        <v>76</v>
      </c>
      <c r="E456" s="256">
        <v>121691.3</v>
      </c>
      <c r="F456" s="256">
        <f t="shared" si="42"/>
        <v>121037.61000000002</v>
      </c>
      <c r="G456" s="347">
        <f t="shared" si="43"/>
        <v>0.65000002891663178</v>
      </c>
      <c r="H456" s="348">
        <v>66622.14</v>
      </c>
      <c r="I456" s="256">
        <v>11756.85</v>
      </c>
      <c r="J456" s="348">
        <v>295.45999999999998</v>
      </c>
      <c r="K456" s="263">
        <v>0</v>
      </c>
      <c r="L456" s="256">
        <v>0</v>
      </c>
      <c r="M456" s="256">
        <v>42363.16</v>
      </c>
      <c r="N456" s="496"/>
      <c r="O456" s="255" t="s">
        <v>721</v>
      </c>
      <c r="P456" s="255" t="s">
        <v>727</v>
      </c>
      <c r="Q456" s="255"/>
      <c r="R456" s="255" t="s">
        <v>735</v>
      </c>
      <c r="S456" s="257" t="s">
        <v>778</v>
      </c>
      <c r="T456" s="257"/>
      <c r="U456" s="257"/>
      <c r="V456" s="258"/>
      <c r="W456" s="739">
        <f t="shared" si="36"/>
        <v>121037.61000000002</v>
      </c>
    </row>
    <row r="457" spans="1:23" s="13" customFormat="1" ht="30" customHeight="1">
      <c r="A457" s="400" t="s">
        <v>98</v>
      </c>
      <c r="B457" s="295" t="s">
        <v>365</v>
      </c>
      <c r="C457" s="255" t="s">
        <v>367</v>
      </c>
      <c r="D457" s="282" t="s">
        <v>366</v>
      </c>
      <c r="E457" s="256">
        <v>36180</v>
      </c>
      <c r="F457" s="256">
        <f t="shared" si="42"/>
        <v>2022.23</v>
      </c>
      <c r="G457" s="347">
        <f t="shared" si="43"/>
        <v>0.74999876374101859</v>
      </c>
      <c r="H457" s="348">
        <v>1157.67</v>
      </c>
      <c r="I457" s="256">
        <v>204.3</v>
      </c>
      <c r="J457" s="348">
        <v>154.69999999999999</v>
      </c>
      <c r="K457" s="263">
        <v>0</v>
      </c>
      <c r="L457" s="256">
        <v>0</v>
      </c>
      <c r="M457" s="256">
        <v>505.56</v>
      </c>
      <c r="N457" s="496"/>
      <c r="O457" s="255" t="s">
        <v>721</v>
      </c>
      <c r="P457" s="255" t="s">
        <v>727</v>
      </c>
      <c r="Q457" s="255"/>
      <c r="R457" s="255" t="s">
        <v>735</v>
      </c>
      <c r="S457" s="257" t="s">
        <v>779</v>
      </c>
      <c r="T457" s="257"/>
      <c r="U457" s="257"/>
      <c r="V457" s="258"/>
      <c r="W457" s="739">
        <f t="shared" si="36"/>
        <v>2022.23</v>
      </c>
    </row>
    <row r="458" spans="1:23" s="13" customFormat="1" ht="30" customHeight="1">
      <c r="A458" s="400" t="s">
        <v>98</v>
      </c>
      <c r="B458" s="295" t="s">
        <v>991</v>
      </c>
      <c r="C458" s="255" t="s">
        <v>992</v>
      </c>
      <c r="D458" s="282" t="s">
        <v>151</v>
      </c>
      <c r="E458" s="256">
        <v>972907.94</v>
      </c>
      <c r="F458" s="256">
        <f t="shared" si="42"/>
        <v>917082.94000000006</v>
      </c>
      <c r="G458" s="347">
        <f t="shared" si="43"/>
        <v>0.64999999890958604</v>
      </c>
      <c r="H458" s="348">
        <v>290898.65000000002</v>
      </c>
      <c r="I458" s="256">
        <v>0</v>
      </c>
      <c r="J458" s="348">
        <v>51335.06</v>
      </c>
      <c r="K458" s="294">
        <v>0</v>
      </c>
      <c r="L458" s="256">
        <v>253870.2</v>
      </c>
      <c r="M458" s="256">
        <v>320979.03000000003</v>
      </c>
      <c r="N458" s="271">
        <v>43196</v>
      </c>
      <c r="O458" s="270">
        <v>43202</v>
      </c>
      <c r="P458" s="270">
        <v>43223</v>
      </c>
      <c r="Q458" s="270">
        <v>43256</v>
      </c>
      <c r="R458" s="271">
        <v>43279</v>
      </c>
      <c r="S458" s="257" t="s">
        <v>1352</v>
      </c>
      <c r="T458" s="257"/>
      <c r="U458" s="257"/>
      <c r="V458" s="258"/>
      <c r="W458" s="739">
        <f t="shared" si="36"/>
        <v>917082.94000000006</v>
      </c>
    </row>
    <row r="459" spans="1:23" s="13" customFormat="1" ht="30" customHeight="1">
      <c r="A459" s="400" t="s">
        <v>98</v>
      </c>
      <c r="B459" s="295" t="s">
        <v>1053</v>
      </c>
      <c r="C459" s="255" t="s">
        <v>1054</v>
      </c>
      <c r="D459" s="282" t="s">
        <v>615</v>
      </c>
      <c r="E459" s="503"/>
      <c r="F459" s="256">
        <f t="shared" si="42"/>
        <v>45608.060000000005</v>
      </c>
      <c r="G459" s="347">
        <f t="shared" si="43"/>
        <v>0.75000010962974528</v>
      </c>
      <c r="H459" s="348">
        <v>29075.14</v>
      </c>
      <c r="I459" s="256">
        <v>0</v>
      </c>
      <c r="J459" s="348">
        <v>5130.91</v>
      </c>
      <c r="K459" s="294">
        <v>0</v>
      </c>
      <c r="L459" s="256">
        <v>0</v>
      </c>
      <c r="M459" s="256">
        <v>11402.01</v>
      </c>
      <c r="N459" s="271">
        <v>43165</v>
      </c>
      <c r="O459" s="270">
        <v>43172</v>
      </c>
      <c r="P459" s="270">
        <v>43209</v>
      </c>
      <c r="Q459" s="270"/>
      <c r="R459" s="271">
        <v>43238</v>
      </c>
      <c r="S459" s="257" t="s">
        <v>1367</v>
      </c>
      <c r="T459" s="257"/>
      <c r="U459" s="257"/>
      <c r="V459" s="258"/>
      <c r="W459" s="739">
        <f t="shared" si="36"/>
        <v>45608.060000000005</v>
      </c>
    </row>
    <row r="460" spans="1:23" s="13" customFormat="1" ht="30" customHeight="1">
      <c r="A460" s="400" t="s">
        <v>98</v>
      </c>
      <c r="B460" s="295" t="s">
        <v>1252</v>
      </c>
      <c r="C460" s="255" t="s">
        <v>1253</v>
      </c>
      <c r="D460" s="282" t="s">
        <v>311</v>
      </c>
      <c r="E460" s="256">
        <v>502399.78</v>
      </c>
      <c r="F460" s="256">
        <f t="shared" si="42"/>
        <v>499661.22000000003</v>
      </c>
      <c r="G460" s="347">
        <f t="shared" si="43"/>
        <v>0.75000001000678018</v>
      </c>
      <c r="H460" s="348">
        <v>318534.03000000003</v>
      </c>
      <c r="I460" s="256">
        <v>56211.89</v>
      </c>
      <c r="J460" s="348">
        <v>0</v>
      </c>
      <c r="K460" s="294">
        <v>0</v>
      </c>
      <c r="L460" s="256">
        <v>0</v>
      </c>
      <c r="M460" s="256">
        <v>124915.3</v>
      </c>
      <c r="N460" s="499"/>
      <c r="O460" s="498"/>
      <c r="P460" s="270">
        <v>43293</v>
      </c>
      <c r="Q460" s="270">
        <v>43294</v>
      </c>
      <c r="R460" s="271">
        <v>42949</v>
      </c>
      <c r="S460" s="257" t="s">
        <v>1408</v>
      </c>
      <c r="T460" s="257"/>
      <c r="U460" s="257"/>
      <c r="V460" s="258"/>
      <c r="W460" s="739">
        <f t="shared" si="36"/>
        <v>499661.22000000003</v>
      </c>
    </row>
    <row r="461" spans="1:23" s="13" customFormat="1" ht="30" customHeight="1">
      <c r="A461" s="400" t="s">
        <v>98</v>
      </c>
      <c r="B461" s="255" t="s">
        <v>1120</v>
      </c>
      <c r="C461" s="255" t="s">
        <v>1121</v>
      </c>
      <c r="D461" s="255" t="s">
        <v>1122</v>
      </c>
      <c r="E461" s="256">
        <v>180605</v>
      </c>
      <c r="F461" s="256">
        <f t="shared" si="42"/>
        <v>157005</v>
      </c>
      <c r="G461" s="347">
        <f t="shared" si="43"/>
        <v>0.65</v>
      </c>
      <c r="H461" s="348">
        <v>80286.11</v>
      </c>
      <c r="I461" s="256">
        <v>0</v>
      </c>
      <c r="J461" s="348">
        <v>14168.14</v>
      </c>
      <c r="K461" s="294">
        <v>0</v>
      </c>
      <c r="L461" s="256">
        <v>7599</v>
      </c>
      <c r="M461" s="256">
        <v>54951.75</v>
      </c>
      <c r="N461" s="271">
        <v>43223</v>
      </c>
      <c r="O461" s="270">
        <v>43235</v>
      </c>
      <c r="P461" s="270">
        <v>43258</v>
      </c>
      <c r="Q461" s="270">
        <v>43271</v>
      </c>
      <c r="R461" s="271">
        <v>43291</v>
      </c>
      <c r="S461" s="257" t="s">
        <v>1615</v>
      </c>
      <c r="T461" s="257"/>
      <c r="U461" s="257"/>
      <c r="V461" s="258"/>
      <c r="W461" s="739">
        <f t="shared" si="36"/>
        <v>157005</v>
      </c>
    </row>
    <row r="462" spans="1:23" s="25" customFormat="1" ht="30" customHeight="1">
      <c r="A462" s="438" t="s">
        <v>98</v>
      </c>
      <c r="B462" s="295" t="s">
        <v>1426</v>
      </c>
      <c r="C462" s="255" t="s">
        <v>1427</v>
      </c>
      <c r="D462" s="255" t="s">
        <v>102</v>
      </c>
      <c r="E462" s="256">
        <v>436362.17</v>
      </c>
      <c r="F462" s="256">
        <f>H462+I462+J462+K462+L462+M462</f>
        <v>304485.07</v>
      </c>
      <c r="G462" s="347">
        <v>0.65</v>
      </c>
      <c r="H462" s="348">
        <v>161815.42000000001</v>
      </c>
      <c r="I462" s="256">
        <v>0</v>
      </c>
      <c r="J462" s="348">
        <v>36099.97</v>
      </c>
      <c r="K462" s="358">
        <v>0</v>
      </c>
      <c r="L462" s="256">
        <v>0</v>
      </c>
      <c r="M462" s="256">
        <v>106569.68</v>
      </c>
      <c r="N462" s="271">
        <v>43342</v>
      </c>
      <c r="O462" s="270">
        <v>43346</v>
      </c>
      <c r="P462" s="270">
        <v>43349</v>
      </c>
      <c r="Q462" s="626">
        <v>43364</v>
      </c>
      <c r="R462" s="271">
        <v>43399</v>
      </c>
      <c r="S462" s="271" t="s">
        <v>1686</v>
      </c>
      <c r="T462" s="271"/>
      <c r="U462" s="271"/>
      <c r="V462" s="282"/>
      <c r="W462" s="739">
        <f t="shared" si="36"/>
        <v>304485.07</v>
      </c>
    </row>
    <row r="463" spans="1:23" s="25" customFormat="1" ht="30" customHeight="1">
      <c r="A463" s="438" t="s">
        <v>98</v>
      </c>
      <c r="B463" s="295" t="s">
        <v>1428</v>
      </c>
      <c r="C463" s="255" t="s">
        <v>1429</v>
      </c>
      <c r="D463" s="255" t="s">
        <v>1430</v>
      </c>
      <c r="E463" s="256">
        <v>224204.25</v>
      </c>
      <c r="F463" s="256">
        <f>H463+I463+J463+K463+L463+M463</f>
        <v>219316.25</v>
      </c>
      <c r="G463" s="347">
        <v>0.75000001139906414</v>
      </c>
      <c r="H463" s="348">
        <v>139814.10999999999</v>
      </c>
      <c r="I463" s="256">
        <v>24673.08</v>
      </c>
      <c r="J463" s="348">
        <v>0</v>
      </c>
      <c r="K463" s="358">
        <v>0</v>
      </c>
      <c r="L463" s="256">
        <v>0</v>
      </c>
      <c r="M463" s="256">
        <v>54829.06</v>
      </c>
      <c r="N463" s="271">
        <v>43342</v>
      </c>
      <c r="O463" s="270">
        <v>43346</v>
      </c>
      <c r="P463" s="270">
        <v>43349</v>
      </c>
      <c r="Q463" s="626">
        <v>43364</v>
      </c>
      <c r="R463" s="271">
        <v>43399</v>
      </c>
      <c r="S463" s="271" t="s">
        <v>1612</v>
      </c>
      <c r="T463" s="271"/>
      <c r="U463" s="271"/>
      <c r="V463" s="282"/>
      <c r="W463" s="739">
        <f t="shared" si="36"/>
        <v>219316.25</v>
      </c>
    </row>
    <row r="464" spans="1:23" s="25" customFormat="1" ht="30" customHeight="1">
      <c r="A464" s="438" t="s">
        <v>98</v>
      </c>
      <c r="B464" s="211" t="s">
        <v>1499</v>
      </c>
      <c r="C464" s="212" t="s">
        <v>1500</v>
      </c>
      <c r="D464" s="212" t="s">
        <v>1501</v>
      </c>
      <c r="E464" s="591">
        <v>45608.14</v>
      </c>
      <c r="F464" s="213">
        <f>H464+I464+J464+K464+L464+M464</f>
        <v>34744.639999999999</v>
      </c>
      <c r="G464" s="214">
        <f>(H464+I464+J464+K464+L464)/F464</f>
        <v>0.75</v>
      </c>
      <c r="H464" s="215">
        <v>9399.7099999999991</v>
      </c>
      <c r="I464" s="213">
        <v>1658.77</v>
      </c>
      <c r="J464" s="215">
        <v>15000</v>
      </c>
      <c r="K464" s="627">
        <v>0</v>
      </c>
      <c r="L464" s="213">
        <v>0</v>
      </c>
      <c r="M464" s="213">
        <v>8686.16</v>
      </c>
      <c r="N464" s="228">
        <v>43342</v>
      </c>
      <c r="O464" s="251">
        <v>43346</v>
      </c>
      <c r="P464" s="251">
        <v>43377</v>
      </c>
      <c r="Q464" s="396"/>
      <c r="R464" s="228">
        <v>43417</v>
      </c>
      <c r="S464" s="228" t="s">
        <v>1667</v>
      </c>
      <c r="T464" s="228"/>
      <c r="U464" s="228"/>
      <c r="V464" s="151"/>
      <c r="W464" s="739">
        <f t="shared" ref="W464:W526" si="44">H464+I464+J464+K464+L464+M464</f>
        <v>34744.639999999999</v>
      </c>
    </row>
    <row r="465" spans="1:23" s="25" customFormat="1" ht="30" customHeight="1">
      <c r="A465" s="438" t="s">
        <v>98</v>
      </c>
      <c r="B465" s="211" t="s">
        <v>1530</v>
      </c>
      <c r="C465" s="212" t="s">
        <v>1531</v>
      </c>
      <c r="D465" s="212" t="s">
        <v>1532</v>
      </c>
      <c r="E465" s="591">
        <v>761181.99</v>
      </c>
      <c r="F465" s="213">
        <f>H465+I465+J465+K465+L465+M465</f>
        <v>675444.23</v>
      </c>
      <c r="G465" s="214">
        <f>(H465+I465+K465+L465)/F465</f>
        <v>0.54802638553889194</v>
      </c>
      <c r="H465" s="215">
        <v>370161.26</v>
      </c>
      <c r="I465" s="213">
        <v>0</v>
      </c>
      <c r="J465" s="215">
        <v>68877.490000000005</v>
      </c>
      <c r="K465" s="627">
        <v>0</v>
      </c>
      <c r="L465" s="213">
        <v>0</v>
      </c>
      <c r="M465" s="213">
        <v>236405.48</v>
      </c>
      <c r="N465" s="228">
        <v>43374</v>
      </c>
      <c r="O465" s="251">
        <v>43378</v>
      </c>
      <c r="P465" s="251">
        <v>43384</v>
      </c>
      <c r="Q465" s="396">
        <v>43404</v>
      </c>
      <c r="R465" s="228">
        <v>43420</v>
      </c>
      <c r="S465" s="590" t="s">
        <v>1798</v>
      </c>
      <c r="T465" s="228"/>
      <c r="U465" s="228"/>
      <c r="V465" s="151"/>
      <c r="W465" s="739">
        <f t="shared" si="44"/>
        <v>675444.23</v>
      </c>
    </row>
    <row r="466" spans="1:23" s="546" customFormat="1" ht="28.5" customHeight="1">
      <c r="A466" s="976" t="s">
        <v>100</v>
      </c>
      <c r="B466" s="977"/>
      <c r="C466" s="977"/>
      <c r="D466" s="978"/>
      <c r="E466" s="349">
        <f>SUM(E451:E465)</f>
        <v>5888558.4099999992</v>
      </c>
      <c r="F466" s="349">
        <f>SUM(F451:F465)</f>
        <v>5579495.6400000006</v>
      </c>
      <c r="G466" s="350">
        <f>(H466+I466+J466+K466+L466)/F466</f>
        <v>0.63748744321986772</v>
      </c>
      <c r="H466" s="349">
        <f>SUM(H451:H465)</f>
        <v>2215701.87</v>
      </c>
      <c r="I466" s="349">
        <f>SUM(I451:I465)</f>
        <v>107158.11</v>
      </c>
      <c r="J466" s="349">
        <f>SUM(J451:J465)</f>
        <v>972529.23</v>
      </c>
      <c r="K466" s="349">
        <f>SUBTOTAL(9,K451:K465)</f>
        <v>0</v>
      </c>
      <c r="L466" s="349">
        <f>SUM(L451:L465)</f>
        <v>261469.2</v>
      </c>
      <c r="M466" s="349">
        <f>SUM(M451:M465)</f>
        <v>2022637.23</v>
      </c>
      <c r="N466" s="353"/>
      <c r="O466" s="353">
        <f>COUNTA(B451:B465)</f>
        <v>15</v>
      </c>
      <c r="P466" s="353"/>
      <c r="Q466" s="353"/>
      <c r="R466" s="353"/>
      <c r="S466" s="353"/>
      <c r="T466" s="353"/>
      <c r="U466" s="353"/>
      <c r="V466" s="353"/>
      <c r="W466" s="754">
        <f t="shared" si="44"/>
        <v>5579495.6400000006</v>
      </c>
    </row>
    <row r="467" spans="1:23" s="14" customFormat="1" ht="24" customHeight="1">
      <c r="A467" s="398" t="s">
        <v>1208</v>
      </c>
      <c r="B467" s="389" t="s">
        <v>600</v>
      </c>
      <c r="C467" s="282" t="s">
        <v>1124</v>
      </c>
      <c r="D467" s="283" t="s">
        <v>601</v>
      </c>
      <c r="E467" s="277">
        <v>42000</v>
      </c>
      <c r="F467" s="277">
        <f>H467+I467+J467+K467+L467+M467</f>
        <v>42000</v>
      </c>
      <c r="G467" s="279">
        <f>(H467+I467+J467+K467+L467)/F467</f>
        <v>1</v>
      </c>
      <c r="H467" s="277">
        <v>35700</v>
      </c>
      <c r="I467" s="277">
        <v>0</v>
      </c>
      <c r="J467" s="277">
        <v>6300</v>
      </c>
      <c r="K467" s="319">
        <v>0</v>
      </c>
      <c r="L467" s="277">
        <v>0</v>
      </c>
      <c r="M467" s="277">
        <v>0</v>
      </c>
      <c r="N467" s="496"/>
      <c r="O467" s="270">
        <v>43053</v>
      </c>
      <c r="P467" s="270">
        <v>43062</v>
      </c>
      <c r="Q467" s="270"/>
      <c r="R467" s="270">
        <v>43084</v>
      </c>
      <c r="S467" s="257" t="s">
        <v>1137</v>
      </c>
      <c r="T467" s="271"/>
      <c r="U467" s="282"/>
      <c r="V467" s="285"/>
      <c r="W467" s="739">
        <f t="shared" si="44"/>
        <v>42000</v>
      </c>
    </row>
    <row r="468" spans="1:23" s="14" customFormat="1" ht="15.95" customHeight="1">
      <c r="A468" s="398" t="s">
        <v>1208</v>
      </c>
      <c r="B468" s="389" t="s">
        <v>141</v>
      </c>
      <c r="C468" s="282" t="s">
        <v>1124</v>
      </c>
      <c r="D468" s="283" t="s">
        <v>517</v>
      </c>
      <c r="E468" s="277">
        <v>39000</v>
      </c>
      <c r="F468" s="277">
        <f>H468+I468+J468+K468+L468+M468</f>
        <v>39000</v>
      </c>
      <c r="G468" s="279">
        <f>(H468+I468+J468+K468+L468)/F468</f>
        <v>1</v>
      </c>
      <c r="H468" s="277">
        <v>33150</v>
      </c>
      <c r="I468" s="277">
        <v>0</v>
      </c>
      <c r="J468" s="277">
        <v>5850</v>
      </c>
      <c r="K468" s="319">
        <v>0</v>
      </c>
      <c r="L468" s="277">
        <v>0</v>
      </c>
      <c r="M468" s="277">
        <v>0</v>
      </c>
      <c r="N468" s="496"/>
      <c r="O468" s="270">
        <v>43053</v>
      </c>
      <c r="P468" s="270">
        <v>43062</v>
      </c>
      <c r="Q468" s="270"/>
      <c r="R468" s="270">
        <v>43084</v>
      </c>
      <c r="S468" s="257" t="s">
        <v>1135</v>
      </c>
      <c r="T468" s="271"/>
      <c r="U468" s="282"/>
      <c r="V468" s="285"/>
      <c r="W468" s="739">
        <f t="shared" si="44"/>
        <v>39000</v>
      </c>
    </row>
    <row r="469" spans="1:23" s="14" customFormat="1" ht="15.95" customHeight="1">
      <c r="A469" s="398" t="s">
        <v>1208</v>
      </c>
      <c r="B469" s="389" t="s">
        <v>531</v>
      </c>
      <c r="C469" s="282" t="s">
        <v>1124</v>
      </c>
      <c r="D469" s="283" t="s">
        <v>628</v>
      </c>
      <c r="E469" s="277">
        <v>45000</v>
      </c>
      <c r="F469" s="277">
        <f>H469+I469+J469+K469+L469+M469</f>
        <v>45000</v>
      </c>
      <c r="G469" s="279">
        <f>(H469+I469+J469+K469+L469)/F469</f>
        <v>1</v>
      </c>
      <c r="H469" s="277">
        <v>38250</v>
      </c>
      <c r="I469" s="277">
        <v>0</v>
      </c>
      <c r="J469" s="277">
        <v>6750</v>
      </c>
      <c r="K469" s="319">
        <v>0</v>
      </c>
      <c r="L469" s="277">
        <v>0</v>
      </c>
      <c r="M469" s="277">
        <v>0</v>
      </c>
      <c r="N469" s="496"/>
      <c r="O469" s="270">
        <v>43025</v>
      </c>
      <c r="P469" s="270">
        <v>43034</v>
      </c>
      <c r="Q469" s="255"/>
      <c r="R469" s="270">
        <v>43084</v>
      </c>
      <c r="S469" s="257"/>
      <c r="T469" s="271"/>
      <c r="U469" s="282"/>
      <c r="V469" s="285"/>
      <c r="W469" s="739">
        <f t="shared" si="44"/>
        <v>45000</v>
      </c>
    </row>
    <row r="470" spans="1:23" s="14" customFormat="1" ht="15.95" customHeight="1">
      <c r="A470" s="398" t="s">
        <v>1208</v>
      </c>
      <c r="B470" s="389" t="s">
        <v>666</v>
      </c>
      <c r="C470" s="282" t="s">
        <v>1124</v>
      </c>
      <c r="D470" s="283" t="s">
        <v>668</v>
      </c>
      <c r="E470" s="277">
        <v>36000</v>
      </c>
      <c r="F470" s="277">
        <v>36000</v>
      </c>
      <c r="G470" s="279">
        <v>1</v>
      </c>
      <c r="H470" s="277">
        <v>30600</v>
      </c>
      <c r="I470" s="277">
        <v>0</v>
      </c>
      <c r="J470" s="277">
        <v>5400</v>
      </c>
      <c r="K470" s="319">
        <v>0</v>
      </c>
      <c r="L470" s="277">
        <v>0</v>
      </c>
      <c r="M470" s="277">
        <v>0</v>
      </c>
      <c r="N470" s="496"/>
      <c r="O470" s="498"/>
      <c r="P470" s="270">
        <v>43083</v>
      </c>
      <c r="Q470" s="255"/>
      <c r="R470" s="270">
        <v>43084</v>
      </c>
      <c r="S470" s="257" t="s">
        <v>885</v>
      </c>
      <c r="T470" s="271"/>
      <c r="U470" s="282"/>
      <c r="V470" s="285"/>
      <c r="W470" s="739">
        <f t="shared" si="44"/>
        <v>36000</v>
      </c>
    </row>
    <row r="471" spans="1:23" s="14" customFormat="1" ht="15.95" customHeight="1">
      <c r="A471" s="398" t="s">
        <v>1208</v>
      </c>
      <c r="B471" s="389" t="s">
        <v>665</v>
      </c>
      <c r="C471" s="282" t="s">
        <v>1124</v>
      </c>
      <c r="D471" s="283" t="s">
        <v>658</v>
      </c>
      <c r="E471" s="277">
        <v>39000</v>
      </c>
      <c r="F471" s="277">
        <v>39000</v>
      </c>
      <c r="G471" s="279">
        <v>1</v>
      </c>
      <c r="H471" s="277">
        <v>33150</v>
      </c>
      <c r="I471" s="277">
        <v>0</v>
      </c>
      <c r="J471" s="277">
        <v>5850</v>
      </c>
      <c r="K471" s="319">
        <v>0</v>
      </c>
      <c r="L471" s="277">
        <v>0</v>
      </c>
      <c r="M471" s="277">
        <v>0</v>
      </c>
      <c r="N471" s="496"/>
      <c r="O471" s="498"/>
      <c r="P471" s="270">
        <v>43083</v>
      </c>
      <c r="Q471" s="255"/>
      <c r="R471" s="270">
        <v>43084</v>
      </c>
      <c r="S471" s="257" t="s">
        <v>886</v>
      </c>
      <c r="T471" s="271"/>
      <c r="U471" s="282"/>
      <c r="V471" s="285"/>
      <c r="W471" s="739">
        <f t="shared" si="44"/>
        <v>39000</v>
      </c>
    </row>
    <row r="472" spans="1:23" s="25" customFormat="1" ht="15.95" customHeight="1">
      <c r="A472" s="398" t="s">
        <v>1208</v>
      </c>
      <c r="B472" s="389" t="s">
        <v>128</v>
      </c>
      <c r="C472" s="282" t="s">
        <v>1124</v>
      </c>
      <c r="D472" s="282" t="s">
        <v>49</v>
      </c>
      <c r="E472" s="277">
        <v>39000</v>
      </c>
      <c r="F472" s="277">
        <f t="shared" ref="F472:F480" si="45">H472+I472+J472+K472+L472+M472</f>
        <v>39000</v>
      </c>
      <c r="G472" s="279">
        <f t="shared" si="43"/>
        <v>1</v>
      </c>
      <c r="H472" s="277">
        <v>33150</v>
      </c>
      <c r="I472" s="277">
        <v>0</v>
      </c>
      <c r="J472" s="277">
        <v>5850</v>
      </c>
      <c r="K472" s="319">
        <v>0</v>
      </c>
      <c r="L472" s="277">
        <v>0</v>
      </c>
      <c r="M472" s="277">
        <v>0</v>
      </c>
      <c r="N472" s="282" t="s">
        <v>806</v>
      </c>
      <c r="O472" s="282" t="s">
        <v>799</v>
      </c>
      <c r="P472" s="497"/>
      <c r="Q472" s="282"/>
      <c r="R472" s="285" t="s">
        <v>799</v>
      </c>
      <c r="S472" s="257" t="s">
        <v>871</v>
      </c>
      <c r="T472" s="271">
        <v>42356</v>
      </c>
      <c r="U472" s="282"/>
      <c r="V472" s="285"/>
      <c r="W472" s="739">
        <f t="shared" si="44"/>
        <v>39000</v>
      </c>
    </row>
    <row r="473" spans="1:23" s="25" customFormat="1" ht="15.95" customHeight="1">
      <c r="A473" s="398" t="s">
        <v>1208</v>
      </c>
      <c r="B473" s="389" t="s">
        <v>130</v>
      </c>
      <c r="C473" s="282" t="s">
        <v>1124</v>
      </c>
      <c r="D473" s="282" t="s">
        <v>270</v>
      </c>
      <c r="E473" s="277">
        <v>45000</v>
      </c>
      <c r="F473" s="277">
        <f t="shared" si="45"/>
        <v>45000</v>
      </c>
      <c r="G473" s="279">
        <f t="shared" si="43"/>
        <v>1</v>
      </c>
      <c r="H473" s="277">
        <v>38250</v>
      </c>
      <c r="I473" s="277">
        <v>0</v>
      </c>
      <c r="J473" s="277">
        <v>6750</v>
      </c>
      <c r="K473" s="319">
        <f>SUM(K472)</f>
        <v>0</v>
      </c>
      <c r="L473" s="277">
        <v>0</v>
      </c>
      <c r="M473" s="277">
        <v>0</v>
      </c>
      <c r="N473" s="282" t="s">
        <v>806</v>
      </c>
      <c r="O473" s="282" t="s">
        <v>799</v>
      </c>
      <c r="P473" s="496"/>
      <c r="Q473" s="282"/>
      <c r="R473" s="285" t="s">
        <v>799</v>
      </c>
      <c r="S473" s="257" t="s">
        <v>871</v>
      </c>
      <c r="T473" s="271">
        <v>42359</v>
      </c>
      <c r="U473" s="282"/>
      <c r="V473" s="285"/>
      <c r="W473" s="739">
        <f t="shared" si="44"/>
        <v>45000</v>
      </c>
    </row>
    <row r="474" spans="1:23" s="25" customFormat="1" ht="15.95" customHeight="1">
      <c r="A474" s="398" t="s">
        <v>1208</v>
      </c>
      <c r="B474" s="382" t="s">
        <v>140</v>
      </c>
      <c r="C474" s="282" t="s">
        <v>1124</v>
      </c>
      <c r="D474" s="282" t="s">
        <v>157</v>
      </c>
      <c r="E474" s="256">
        <v>39000</v>
      </c>
      <c r="F474" s="277">
        <f t="shared" si="45"/>
        <v>39000</v>
      </c>
      <c r="G474" s="279">
        <v>1</v>
      </c>
      <c r="H474" s="256">
        <v>33150</v>
      </c>
      <c r="I474" s="277">
        <v>0</v>
      </c>
      <c r="J474" s="277">
        <v>5850</v>
      </c>
      <c r="K474" s="319">
        <v>0</v>
      </c>
      <c r="L474" s="277">
        <v>0</v>
      </c>
      <c r="M474" s="277">
        <v>0</v>
      </c>
      <c r="N474" s="496" t="s">
        <v>132</v>
      </c>
      <c r="O474" s="496"/>
      <c r="P474" s="257" t="s">
        <v>875</v>
      </c>
      <c r="Q474" s="282"/>
      <c r="R474" s="285" t="s">
        <v>786</v>
      </c>
      <c r="S474" s="257" t="s">
        <v>867</v>
      </c>
      <c r="T474" s="271"/>
      <c r="U474" s="282"/>
      <c r="V474" s="285"/>
      <c r="W474" s="739">
        <f t="shared" si="44"/>
        <v>39000</v>
      </c>
    </row>
    <row r="475" spans="1:23" s="25" customFormat="1" ht="15.95" customHeight="1">
      <c r="A475" s="398" t="s">
        <v>1208</v>
      </c>
      <c r="B475" s="382" t="s">
        <v>141</v>
      </c>
      <c r="C475" s="282" t="s">
        <v>1124</v>
      </c>
      <c r="D475" s="282" t="s">
        <v>158</v>
      </c>
      <c r="E475" s="256">
        <v>39000</v>
      </c>
      <c r="F475" s="277">
        <f t="shared" si="45"/>
        <v>39000</v>
      </c>
      <c r="G475" s="279">
        <v>1</v>
      </c>
      <c r="H475" s="256">
        <v>33150</v>
      </c>
      <c r="I475" s="277">
        <v>0</v>
      </c>
      <c r="J475" s="277">
        <v>5850</v>
      </c>
      <c r="K475" s="319">
        <v>0</v>
      </c>
      <c r="L475" s="277">
        <v>0</v>
      </c>
      <c r="M475" s="277">
        <v>0</v>
      </c>
      <c r="N475" s="496" t="s">
        <v>132</v>
      </c>
      <c r="O475" s="496"/>
      <c r="P475" s="257" t="s">
        <v>875</v>
      </c>
      <c r="Q475" s="282"/>
      <c r="R475" s="285" t="s">
        <v>786</v>
      </c>
      <c r="S475" s="257" t="s">
        <v>868</v>
      </c>
      <c r="T475" s="271"/>
      <c r="U475" s="282"/>
      <c r="V475" s="285"/>
      <c r="W475" s="739">
        <f t="shared" si="44"/>
        <v>39000</v>
      </c>
    </row>
    <row r="476" spans="1:23" s="14" customFormat="1" ht="15.95" customHeight="1">
      <c r="A476" s="398" t="s">
        <v>1208</v>
      </c>
      <c r="B476" s="389" t="s">
        <v>129</v>
      </c>
      <c r="C476" s="282" t="s">
        <v>1124</v>
      </c>
      <c r="D476" s="283" t="s">
        <v>50</v>
      </c>
      <c r="E476" s="351">
        <v>44700</v>
      </c>
      <c r="F476" s="277">
        <f t="shared" si="45"/>
        <v>44700</v>
      </c>
      <c r="G476" s="279">
        <f t="shared" ref="G476:G487" si="46">(H476+I476+J476+K476+L476)/F476</f>
        <v>1</v>
      </c>
      <c r="H476" s="277">
        <v>37995</v>
      </c>
      <c r="I476" s="277">
        <v>0</v>
      </c>
      <c r="J476" s="277">
        <v>6705</v>
      </c>
      <c r="K476" s="319">
        <f>SUM(K473)</f>
        <v>0</v>
      </c>
      <c r="L476" s="277">
        <v>0</v>
      </c>
      <c r="M476" s="277">
        <v>0</v>
      </c>
      <c r="N476" s="282" t="s">
        <v>806</v>
      </c>
      <c r="O476" s="282" t="s">
        <v>799</v>
      </c>
      <c r="P476" s="496"/>
      <c r="Q476" s="282"/>
      <c r="R476" s="285" t="s">
        <v>799</v>
      </c>
      <c r="S476" s="257" t="s">
        <v>871</v>
      </c>
      <c r="T476" s="271">
        <v>42359</v>
      </c>
      <c r="U476" s="282"/>
      <c r="V476" s="285"/>
      <c r="W476" s="739">
        <f t="shared" si="44"/>
        <v>44700</v>
      </c>
    </row>
    <row r="477" spans="1:23" s="14" customFormat="1" ht="15.95" customHeight="1">
      <c r="A477" s="398" t="s">
        <v>1208</v>
      </c>
      <c r="B477" s="389" t="s">
        <v>510</v>
      </c>
      <c r="C477" s="282" t="s">
        <v>1124</v>
      </c>
      <c r="D477" s="283" t="s">
        <v>50</v>
      </c>
      <c r="E477" s="351">
        <v>300</v>
      </c>
      <c r="F477" s="277">
        <f t="shared" si="45"/>
        <v>300</v>
      </c>
      <c r="G477" s="279">
        <f t="shared" si="46"/>
        <v>1</v>
      </c>
      <c r="H477" s="277">
        <v>255</v>
      </c>
      <c r="I477" s="277">
        <v>0</v>
      </c>
      <c r="J477" s="277">
        <v>45</v>
      </c>
      <c r="K477" s="319">
        <v>0</v>
      </c>
      <c r="L477" s="277">
        <v>0</v>
      </c>
      <c r="M477" s="277">
        <v>0</v>
      </c>
      <c r="N477" s="496"/>
      <c r="O477" s="255" t="s">
        <v>714</v>
      </c>
      <c r="P477" s="255" t="s">
        <v>728</v>
      </c>
      <c r="Q477" s="255"/>
      <c r="R477" s="255" t="s">
        <v>735</v>
      </c>
      <c r="S477" s="257" t="s">
        <v>780</v>
      </c>
      <c r="T477" s="271"/>
      <c r="U477" s="282"/>
      <c r="V477" s="285"/>
      <c r="W477" s="739">
        <f t="shared" si="44"/>
        <v>300</v>
      </c>
    </row>
    <row r="478" spans="1:23" s="14" customFormat="1" ht="15.95" customHeight="1">
      <c r="A478" s="398" t="s">
        <v>1208</v>
      </c>
      <c r="B478" s="389" t="s">
        <v>600</v>
      </c>
      <c r="C478" s="282" t="s">
        <v>1124</v>
      </c>
      <c r="D478" s="283" t="s">
        <v>601</v>
      </c>
      <c r="E478" s="277">
        <v>42000</v>
      </c>
      <c r="F478" s="277">
        <f t="shared" si="45"/>
        <v>42000</v>
      </c>
      <c r="G478" s="279">
        <f t="shared" si="46"/>
        <v>1</v>
      </c>
      <c r="H478" s="277">
        <v>35700</v>
      </c>
      <c r="I478" s="277">
        <v>0</v>
      </c>
      <c r="J478" s="277">
        <v>6300</v>
      </c>
      <c r="K478" s="319">
        <v>0</v>
      </c>
      <c r="L478" s="277">
        <v>0</v>
      </c>
      <c r="M478" s="277">
        <v>0</v>
      </c>
      <c r="N478" s="226"/>
      <c r="O478" s="270">
        <v>43053</v>
      </c>
      <c r="P478" s="270">
        <v>43062</v>
      </c>
      <c r="Q478" s="270"/>
      <c r="R478" s="271">
        <v>43084</v>
      </c>
      <c r="S478" s="257"/>
      <c r="T478" s="271"/>
      <c r="U478" s="282"/>
      <c r="V478" s="285"/>
      <c r="W478" s="739">
        <f t="shared" si="44"/>
        <v>42000</v>
      </c>
    </row>
    <row r="479" spans="1:23" s="14" customFormat="1" ht="15.95" customHeight="1">
      <c r="A479" s="398" t="s">
        <v>1208</v>
      </c>
      <c r="B479" s="390" t="s">
        <v>141</v>
      </c>
      <c r="C479" s="331" t="s">
        <v>1124</v>
      </c>
      <c r="D479" s="332" t="s">
        <v>517</v>
      </c>
      <c r="E479" s="333">
        <v>39000</v>
      </c>
      <c r="F479" s="333">
        <f t="shared" si="45"/>
        <v>39000</v>
      </c>
      <c r="G479" s="334">
        <f t="shared" si="46"/>
        <v>1</v>
      </c>
      <c r="H479" s="333">
        <v>33150</v>
      </c>
      <c r="I479" s="333">
        <v>0</v>
      </c>
      <c r="J479" s="333">
        <v>5850</v>
      </c>
      <c r="K479" s="319">
        <v>0</v>
      </c>
      <c r="L479" s="333">
        <v>0</v>
      </c>
      <c r="M479" s="333">
        <v>0</v>
      </c>
      <c r="N479" s="226"/>
      <c r="O479" s="278">
        <v>43053</v>
      </c>
      <c r="P479" s="278">
        <v>43062</v>
      </c>
      <c r="Q479" s="278"/>
      <c r="R479" s="335">
        <v>43084</v>
      </c>
      <c r="S479" s="336" t="s">
        <v>1139</v>
      </c>
      <c r="T479" s="335"/>
      <c r="U479" s="331"/>
      <c r="V479" s="337"/>
      <c r="W479" s="739">
        <f t="shared" si="44"/>
        <v>39000</v>
      </c>
    </row>
    <row r="480" spans="1:23" s="14" customFormat="1" ht="15.95" customHeight="1">
      <c r="A480" s="398" t="s">
        <v>1208</v>
      </c>
      <c r="B480" s="391" t="s">
        <v>531</v>
      </c>
      <c r="C480" s="282" t="s">
        <v>1124</v>
      </c>
      <c r="D480" s="249" t="s">
        <v>628</v>
      </c>
      <c r="E480" s="149">
        <v>45000</v>
      </c>
      <c r="F480" s="149">
        <f t="shared" si="45"/>
        <v>45000</v>
      </c>
      <c r="G480" s="250">
        <f t="shared" si="46"/>
        <v>1</v>
      </c>
      <c r="H480" s="149">
        <v>38250</v>
      </c>
      <c r="I480" s="149">
        <v>0</v>
      </c>
      <c r="J480" s="149">
        <v>6750</v>
      </c>
      <c r="K480" s="319">
        <v>0</v>
      </c>
      <c r="L480" s="149">
        <v>0</v>
      </c>
      <c r="M480" s="149">
        <v>0</v>
      </c>
      <c r="N480" s="226"/>
      <c r="O480" s="251">
        <v>43025</v>
      </c>
      <c r="P480" s="251">
        <v>43034</v>
      </c>
      <c r="Q480" s="212"/>
      <c r="R480" s="228">
        <v>43081</v>
      </c>
      <c r="S480" s="217" t="s">
        <v>869</v>
      </c>
      <c r="T480" s="228"/>
      <c r="U480" s="151"/>
      <c r="V480" s="155"/>
      <c r="W480" s="739">
        <f t="shared" si="44"/>
        <v>45000</v>
      </c>
    </row>
    <row r="481" spans="1:23" s="14" customFormat="1" ht="15.95" customHeight="1">
      <c r="A481" s="398" t="s">
        <v>1208</v>
      </c>
      <c r="B481" s="392" t="s">
        <v>532</v>
      </c>
      <c r="C481" s="326" t="s">
        <v>1124</v>
      </c>
      <c r="D481" s="327" t="s">
        <v>629</v>
      </c>
      <c r="E481" s="328">
        <v>45000</v>
      </c>
      <c r="F481" s="328">
        <v>45000</v>
      </c>
      <c r="G481" s="329">
        <f t="shared" si="46"/>
        <v>1</v>
      </c>
      <c r="H481" s="328">
        <v>38250</v>
      </c>
      <c r="I481" s="328">
        <v>0</v>
      </c>
      <c r="J481" s="328">
        <v>6750</v>
      </c>
      <c r="K481" s="319">
        <v>0</v>
      </c>
      <c r="L481" s="328">
        <v>0</v>
      </c>
      <c r="M481" s="328">
        <v>0</v>
      </c>
      <c r="N481" s="226"/>
      <c r="O481" s="266">
        <v>43025</v>
      </c>
      <c r="P481" s="266">
        <v>43034</v>
      </c>
      <c r="Q481" s="323"/>
      <c r="R481" s="330">
        <v>43081</v>
      </c>
      <c r="S481" s="325" t="s">
        <v>870</v>
      </c>
      <c r="T481" s="260"/>
      <c r="U481" s="35"/>
      <c r="V481" s="259"/>
      <c r="W481" s="739">
        <f t="shared" si="44"/>
        <v>45000</v>
      </c>
    </row>
    <row r="482" spans="1:23" s="14" customFormat="1" ht="15.95" customHeight="1">
      <c r="A482" s="398" t="s">
        <v>1208</v>
      </c>
      <c r="B482" s="389" t="s">
        <v>666</v>
      </c>
      <c r="C482" s="282" t="s">
        <v>1124</v>
      </c>
      <c r="D482" s="283" t="s">
        <v>667</v>
      </c>
      <c r="E482" s="277">
        <v>36000</v>
      </c>
      <c r="F482" s="277">
        <f t="shared" ref="F482:F487" si="47">H482+I482+J482+K482+L482+M482</f>
        <v>36000</v>
      </c>
      <c r="G482" s="279">
        <f t="shared" si="46"/>
        <v>1</v>
      </c>
      <c r="H482" s="277">
        <v>30600</v>
      </c>
      <c r="I482" s="277">
        <v>0</v>
      </c>
      <c r="J482" s="277">
        <v>5400</v>
      </c>
      <c r="K482" s="319">
        <v>0</v>
      </c>
      <c r="L482" s="277">
        <v>0</v>
      </c>
      <c r="M482" s="277">
        <v>0</v>
      </c>
      <c r="N482" s="496"/>
      <c r="O482" s="270">
        <v>43082</v>
      </c>
      <c r="P482" s="270">
        <v>43083</v>
      </c>
      <c r="Q482" s="255"/>
      <c r="R482" s="271" t="s">
        <v>599</v>
      </c>
      <c r="S482" s="257"/>
      <c r="T482" s="271"/>
      <c r="U482" s="282"/>
      <c r="V482" s="285"/>
      <c r="W482" s="739">
        <f t="shared" si="44"/>
        <v>36000</v>
      </c>
    </row>
    <row r="483" spans="1:23" s="14" customFormat="1" ht="15.95" customHeight="1">
      <c r="A483" s="398" t="s">
        <v>1208</v>
      </c>
      <c r="B483" s="389" t="s">
        <v>952</v>
      </c>
      <c r="C483" s="282" t="s">
        <v>1124</v>
      </c>
      <c r="D483" s="283" t="s">
        <v>954</v>
      </c>
      <c r="E483" s="277">
        <v>39000</v>
      </c>
      <c r="F483" s="277">
        <f t="shared" si="47"/>
        <v>39000</v>
      </c>
      <c r="G483" s="279">
        <f t="shared" si="46"/>
        <v>1</v>
      </c>
      <c r="H483" s="277">
        <v>33150</v>
      </c>
      <c r="I483" s="277">
        <v>0</v>
      </c>
      <c r="J483" s="277">
        <v>5850</v>
      </c>
      <c r="K483" s="319">
        <v>0</v>
      </c>
      <c r="L483" s="277">
        <v>0</v>
      </c>
      <c r="M483" s="277">
        <v>0</v>
      </c>
      <c r="N483" s="496"/>
      <c r="O483" s="270">
        <v>43082</v>
      </c>
      <c r="P483" s="270">
        <v>43083</v>
      </c>
      <c r="Q483" s="255"/>
      <c r="R483" s="271">
        <v>43195</v>
      </c>
      <c r="S483" s="257"/>
      <c r="T483" s="271"/>
      <c r="U483" s="282"/>
      <c r="V483" s="285"/>
      <c r="W483" s="739">
        <f t="shared" si="44"/>
        <v>39000</v>
      </c>
    </row>
    <row r="484" spans="1:23" s="229" customFormat="1" ht="15.95" customHeight="1">
      <c r="A484" s="398" t="s">
        <v>1208</v>
      </c>
      <c r="B484" s="393" t="s">
        <v>1224</v>
      </c>
      <c r="C484" s="282" t="s">
        <v>1124</v>
      </c>
      <c r="D484" s="283" t="s">
        <v>1225</v>
      </c>
      <c r="E484" s="277">
        <v>45000</v>
      </c>
      <c r="F484" s="277">
        <f t="shared" si="47"/>
        <v>45000</v>
      </c>
      <c r="G484" s="279">
        <f t="shared" si="46"/>
        <v>1</v>
      </c>
      <c r="H484" s="277">
        <v>38250</v>
      </c>
      <c r="I484" s="277">
        <v>0</v>
      </c>
      <c r="J484" s="277">
        <v>6750</v>
      </c>
      <c r="K484" s="319">
        <v>0</v>
      </c>
      <c r="L484" s="277">
        <v>0</v>
      </c>
      <c r="M484" s="277">
        <v>0</v>
      </c>
      <c r="N484" s="335">
        <v>43165</v>
      </c>
      <c r="O484" s="335">
        <v>43172</v>
      </c>
      <c r="P484" s="271">
        <v>43195</v>
      </c>
      <c r="Q484" s="282"/>
      <c r="R484" s="271">
        <v>43286</v>
      </c>
      <c r="S484" s="271" t="s">
        <v>1230</v>
      </c>
      <c r="T484" s="271"/>
      <c r="U484" s="282"/>
      <c r="V484" s="282"/>
      <c r="W484" s="739">
        <f t="shared" si="44"/>
        <v>45000</v>
      </c>
    </row>
    <row r="485" spans="1:23" s="14" customFormat="1" ht="15.95" customHeight="1">
      <c r="A485" s="398" t="s">
        <v>1208</v>
      </c>
      <c r="B485" s="394" t="s">
        <v>1123</v>
      </c>
      <c r="C485" s="282" t="s">
        <v>1124</v>
      </c>
      <c r="D485" s="311" t="s">
        <v>1125</v>
      </c>
      <c r="E485" s="277">
        <v>36000</v>
      </c>
      <c r="F485" s="277">
        <f t="shared" si="47"/>
        <v>36000</v>
      </c>
      <c r="G485" s="279">
        <f t="shared" si="46"/>
        <v>1</v>
      </c>
      <c r="H485" s="277">
        <v>30600</v>
      </c>
      <c r="I485" s="277">
        <v>0</v>
      </c>
      <c r="J485" s="277">
        <v>5400</v>
      </c>
      <c r="K485" s="319">
        <v>0</v>
      </c>
      <c r="L485" s="277">
        <v>0</v>
      </c>
      <c r="M485" s="277">
        <v>0</v>
      </c>
      <c r="N485" s="271">
        <v>43223</v>
      </c>
      <c r="O485" s="270">
        <v>43235</v>
      </c>
      <c r="P485" s="270">
        <v>43258</v>
      </c>
      <c r="Q485" s="270"/>
      <c r="R485" s="271">
        <v>43271</v>
      </c>
      <c r="S485" s="257" t="s">
        <v>1329</v>
      </c>
      <c r="T485" s="271"/>
      <c r="U485" s="282"/>
      <c r="V485" s="285"/>
      <c r="W485" s="739">
        <f t="shared" si="44"/>
        <v>36000</v>
      </c>
    </row>
    <row r="486" spans="1:23" s="14" customFormat="1" ht="15.95" customHeight="1">
      <c r="A486" s="398" t="s">
        <v>1208</v>
      </c>
      <c r="B486" s="394" t="s">
        <v>1126</v>
      </c>
      <c r="C486" s="282" t="s">
        <v>1124</v>
      </c>
      <c r="D486" s="311" t="s">
        <v>1127</v>
      </c>
      <c r="E486" s="277">
        <v>45000</v>
      </c>
      <c r="F486" s="277">
        <f t="shared" si="47"/>
        <v>45000</v>
      </c>
      <c r="G486" s="279">
        <f t="shared" si="46"/>
        <v>1</v>
      </c>
      <c r="H486" s="277">
        <v>38250</v>
      </c>
      <c r="I486" s="277">
        <v>6750</v>
      </c>
      <c r="J486" s="277">
        <v>0</v>
      </c>
      <c r="K486" s="319">
        <v>0</v>
      </c>
      <c r="L486" s="277">
        <v>0</v>
      </c>
      <c r="M486" s="277">
        <v>0</v>
      </c>
      <c r="N486" s="271">
        <v>43223</v>
      </c>
      <c r="O486" s="270">
        <v>43235</v>
      </c>
      <c r="P486" s="270">
        <v>43258</v>
      </c>
      <c r="Q486" s="270"/>
      <c r="R486" s="271">
        <v>43271</v>
      </c>
      <c r="S486" s="257" t="s">
        <v>1332</v>
      </c>
      <c r="T486" s="271"/>
      <c r="U486" s="282"/>
      <c r="V486" s="285"/>
      <c r="W486" s="739">
        <f t="shared" si="44"/>
        <v>45000</v>
      </c>
    </row>
    <row r="487" spans="1:23" s="14" customFormat="1" ht="15.95" customHeight="1">
      <c r="A487" s="398" t="s">
        <v>1208</v>
      </c>
      <c r="B487" s="409" t="s">
        <v>1204</v>
      </c>
      <c r="C487" s="282" t="s">
        <v>1124</v>
      </c>
      <c r="D487" s="311" t="s">
        <v>1199</v>
      </c>
      <c r="E487" s="277">
        <v>22500</v>
      </c>
      <c r="F487" s="277">
        <f t="shared" si="47"/>
        <v>22500</v>
      </c>
      <c r="G487" s="279">
        <f t="shared" si="46"/>
        <v>1</v>
      </c>
      <c r="H487" s="277">
        <v>19125</v>
      </c>
      <c r="I487" s="277">
        <v>0</v>
      </c>
      <c r="J487" s="277">
        <v>3375</v>
      </c>
      <c r="K487" s="319">
        <v>0</v>
      </c>
      <c r="L487" s="277">
        <v>0</v>
      </c>
      <c r="M487" s="277">
        <v>0</v>
      </c>
      <c r="N487" s="271">
        <v>43255</v>
      </c>
      <c r="O487" s="270">
        <v>43263</v>
      </c>
      <c r="P487" s="270">
        <v>43279</v>
      </c>
      <c r="Q487" s="270"/>
      <c r="R487" s="271">
        <v>43304</v>
      </c>
      <c r="S487" s="257" t="s">
        <v>1326</v>
      </c>
      <c r="T487" s="271"/>
      <c r="U487" s="282"/>
      <c r="V487" s="285"/>
      <c r="W487" s="739">
        <f t="shared" si="44"/>
        <v>22500</v>
      </c>
    </row>
    <row r="488" spans="1:23" s="229" customFormat="1" ht="15" customHeight="1">
      <c r="A488" s="398" t="s">
        <v>1208</v>
      </c>
      <c r="B488" s="440" t="s">
        <v>1306</v>
      </c>
      <c r="C488" s="282" t="s">
        <v>1124</v>
      </c>
      <c r="D488" s="255" t="s">
        <v>1307</v>
      </c>
      <c r="E488" s="256">
        <v>48000</v>
      </c>
      <c r="F488" s="256">
        <f t="shared" ref="F488:F493" si="48">SUM(H488:M488)</f>
        <v>48000</v>
      </c>
      <c r="G488" s="281">
        <f t="shared" ref="G488:G493" si="49">(H488+I488+J488+K488)/F488</f>
        <v>1</v>
      </c>
      <c r="H488" s="256">
        <v>40800</v>
      </c>
      <c r="I488" s="256">
        <v>0</v>
      </c>
      <c r="J488" s="256">
        <v>7200</v>
      </c>
      <c r="K488" s="319">
        <v>0</v>
      </c>
      <c r="L488" s="256">
        <v>0</v>
      </c>
      <c r="M488" s="256">
        <v>0</v>
      </c>
      <c r="N488" s="335">
        <v>43284</v>
      </c>
      <c r="O488" s="357">
        <v>43287</v>
      </c>
      <c r="P488" s="366">
        <v>43300</v>
      </c>
      <c r="Q488" s="251"/>
      <c r="R488" s="228">
        <v>43314</v>
      </c>
      <c r="S488" s="335" t="s">
        <v>1616</v>
      </c>
      <c r="T488" s="228"/>
      <c r="U488" s="151"/>
      <c r="V488" s="151"/>
      <c r="W488" s="739">
        <f t="shared" si="44"/>
        <v>48000</v>
      </c>
    </row>
    <row r="489" spans="1:23" s="229" customFormat="1" ht="15.95" customHeight="1">
      <c r="A489" s="398" t="s">
        <v>1208</v>
      </c>
      <c r="B489" s="381" t="s">
        <v>1308</v>
      </c>
      <c r="C489" s="282" t="s">
        <v>1124</v>
      </c>
      <c r="D489" s="255" t="s">
        <v>1268</v>
      </c>
      <c r="E489" s="256">
        <v>45000</v>
      </c>
      <c r="F489" s="256">
        <f t="shared" si="48"/>
        <v>45000</v>
      </c>
      <c r="G489" s="281">
        <f t="shared" si="49"/>
        <v>1</v>
      </c>
      <c r="H489" s="256">
        <v>38250</v>
      </c>
      <c r="I489" s="256">
        <v>0</v>
      </c>
      <c r="J489" s="256">
        <v>6750</v>
      </c>
      <c r="K489" s="319">
        <v>0</v>
      </c>
      <c r="L489" s="256">
        <v>0</v>
      </c>
      <c r="M489" s="256">
        <v>0</v>
      </c>
      <c r="N489" s="335">
        <v>43284</v>
      </c>
      <c r="O489" s="357">
        <v>43287</v>
      </c>
      <c r="P489" s="366">
        <v>43300</v>
      </c>
      <c r="Q489" s="251"/>
      <c r="R489" s="228">
        <v>43314</v>
      </c>
      <c r="S489" s="335" t="s">
        <v>1617</v>
      </c>
      <c r="T489" s="228"/>
      <c r="U489" s="151"/>
      <c r="V489" s="151"/>
      <c r="W489" s="739">
        <f t="shared" si="44"/>
        <v>45000</v>
      </c>
    </row>
    <row r="490" spans="1:23" s="229" customFormat="1" ht="15.95" customHeight="1">
      <c r="A490" s="398" t="s">
        <v>1208</v>
      </c>
      <c r="B490" s="440" t="s">
        <v>1309</v>
      </c>
      <c r="C490" s="282" t="s">
        <v>1124</v>
      </c>
      <c r="D490" s="203" t="s">
        <v>1310</v>
      </c>
      <c r="E490" s="256">
        <v>48000</v>
      </c>
      <c r="F490" s="256">
        <f t="shared" si="48"/>
        <v>48000</v>
      </c>
      <c r="G490" s="281">
        <f t="shared" si="49"/>
        <v>1</v>
      </c>
      <c r="H490" s="256">
        <v>40800</v>
      </c>
      <c r="I490" s="256">
        <v>0</v>
      </c>
      <c r="J490" s="256">
        <v>7200</v>
      </c>
      <c r="K490" s="319">
        <v>0</v>
      </c>
      <c r="L490" s="256">
        <v>0</v>
      </c>
      <c r="M490" s="256">
        <v>0</v>
      </c>
      <c r="N490" s="335">
        <v>43284</v>
      </c>
      <c r="O490" s="357">
        <v>43287</v>
      </c>
      <c r="P490" s="366">
        <v>43300</v>
      </c>
      <c r="Q490" s="251"/>
      <c r="R490" s="228">
        <v>43314</v>
      </c>
      <c r="S490" s="335" t="s">
        <v>1618</v>
      </c>
      <c r="T490" s="228"/>
      <c r="U490" s="151"/>
      <c r="V490" s="151"/>
      <c r="W490" s="739">
        <f t="shared" si="44"/>
        <v>48000</v>
      </c>
    </row>
    <row r="491" spans="1:23" s="229" customFormat="1" ht="15.95" customHeight="1">
      <c r="A491" s="398" t="s">
        <v>1208</v>
      </c>
      <c r="B491" s="440" t="s">
        <v>1374</v>
      </c>
      <c r="C491" s="282" t="s">
        <v>1124</v>
      </c>
      <c r="D491" s="203" t="s">
        <v>1063</v>
      </c>
      <c r="E491" s="369">
        <v>45000</v>
      </c>
      <c r="F491" s="256">
        <f t="shared" si="48"/>
        <v>45000</v>
      </c>
      <c r="G491" s="281">
        <f t="shared" si="49"/>
        <v>1</v>
      </c>
      <c r="H491" s="369">
        <v>38250</v>
      </c>
      <c r="I491" s="369">
        <v>0</v>
      </c>
      <c r="J491" s="369">
        <v>6750</v>
      </c>
      <c r="K491" s="319">
        <v>0</v>
      </c>
      <c r="L491" s="369">
        <v>0</v>
      </c>
      <c r="M491" s="369">
        <v>0</v>
      </c>
      <c r="N491" s="260">
        <v>43312</v>
      </c>
      <c r="O491" s="278">
        <v>43318</v>
      </c>
      <c r="P491" s="252">
        <v>43321</v>
      </c>
      <c r="Q491" s="697"/>
      <c r="R491" s="697">
        <v>43334</v>
      </c>
      <c r="S491" s="368" t="s">
        <v>1619</v>
      </c>
      <c r="T491" s="271"/>
      <c r="U491" s="282"/>
      <c r="V491" s="282"/>
      <c r="W491" s="739">
        <f t="shared" si="44"/>
        <v>45000</v>
      </c>
    </row>
    <row r="492" spans="1:23" s="229" customFormat="1" ht="23.25" customHeight="1">
      <c r="A492" s="398" t="s">
        <v>1208</v>
      </c>
      <c r="B492" s="211" t="s">
        <v>1502</v>
      </c>
      <c r="C492" s="212" t="s">
        <v>1503</v>
      </c>
      <c r="D492" s="212" t="s">
        <v>1504</v>
      </c>
      <c r="E492" s="578">
        <v>45000</v>
      </c>
      <c r="F492" s="578">
        <f t="shared" si="48"/>
        <v>45000</v>
      </c>
      <c r="G492" s="579">
        <f t="shared" si="49"/>
        <v>1</v>
      </c>
      <c r="H492" s="578">
        <v>38250</v>
      </c>
      <c r="I492" s="578">
        <v>0</v>
      </c>
      <c r="J492" s="578">
        <v>6750</v>
      </c>
      <c r="K492" s="506">
        <v>0</v>
      </c>
      <c r="L492" s="578">
        <v>0</v>
      </c>
      <c r="M492" s="578">
        <v>0</v>
      </c>
      <c r="N492" s="271"/>
      <c r="O492" s="270">
        <v>43346</v>
      </c>
      <c r="P492" s="270">
        <v>43377</v>
      </c>
      <c r="Q492" s="270"/>
      <c r="R492" s="270">
        <v>43417</v>
      </c>
      <c r="S492" s="271" t="s">
        <v>1665</v>
      </c>
      <c r="T492" s="228"/>
      <c r="U492" s="151"/>
      <c r="V492" s="151"/>
      <c r="W492" s="739">
        <f t="shared" si="44"/>
        <v>45000</v>
      </c>
    </row>
    <row r="493" spans="1:23" s="229" customFormat="1" ht="30.75" customHeight="1">
      <c r="A493" s="515" t="s">
        <v>1208</v>
      </c>
      <c r="B493" s="216" t="s">
        <v>1576</v>
      </c>
      <c r="C493" s="172" t="s">
        <v>156</v>
      </c>
      <c r="D493" s="172" t="s">
        <v>1518</v>
      </c>
      <c r="E493" s="580">
        <v>45000</v>
      </c>
      <c r="F493" s="369">
        <f t="shared" si="48"/>
        <v>45000</v>
      </c>
      <c r="G493" s="507">
        <f t="shared" si="49"/>
        <v>1</v>
      </c>
      <c r="H493" s="369">
        <v>38250</v>
      </c>
      <c r="I493" s="369">
        <v>0</v>
      </c>
      <c r="J493" s="369">
        <v>6750</v>
      </c>
      <c r="K493" s="506">
        <v>0</v>
      </c>
      <c r="L493" s="369">
        <v>0</v>
      </c>
      <c r="M493" s="369">
        <v>0</v>
      </c>
      <c r="N493" s="271">
        <v>43374</v>
      </c>
      <c r="O493" s="270">
        <v>43378</v>
      </c>
      <c r="P493" s="270">
        <v>43391</v>
      </c>
      <c r="Q493" s="270"/>
      <c r="R493" s="270">
        <v>43411</v>
      </c>
      <c r="S493" s="271" t="s">
        <v>1702</v>
      </c>
      <c r="T493" s="228"/>
      <c r="U493" s="151"/>
      <c r="V493" s="151"/>
      <c r="W493" s="739">
        <f t="shared" si="44"/>
        <v>45000</v>
      </c>
    </row>
    <row r="494" spans="1:23" s="229" customFormat="1" ht="30" customHeight="1">
      <c r="A494" s="515" t="s">
        <v>1208</v>
      </c>
      <c r="B494" s="581" t="s">
        <v>1752</v>
      </c>
      <c r="C494" s="582" t="s">
        <v>156</v>
      </c>
      <c r="D494" s="581" t="s">
        <v>1755</v>
      </c>
      <c r="E494" s="583">
        <v>45000</v>
      </c>
      <c r="F494" s="584">
        <f>H494+I494+J494+K494+L494+M494</f>
        <v>45000</v>
      </c>
      <c r="G494" s="585">
        <f t="shared" ref="G494:G500" si="50">(H494+I494+J494+K494+L494)/F494</f>
        <v>1</v>
      </c>
      <c r="H494" s="586">
        <v>38250</v>
      </c>
      <c r="I494" s="586">
        <v>0</v>
      </c>
      <c r="J494" s="586">
        <v>6750</v>
      </c>
      <c r="K494" s="587">
        <v>0</v>
      </c>
      <c r="L494" s="587">
        <v>0</v>
      </c>
      <c r="M494" s="587">
        <v>0</v>
      </c>
      <c r="N494" s="588">
        <v>43402</v>
      </c>
      <c r="O494" s="589">
        <v>43417</v>
      </c>
      <c r="P494" s="589">
        <v>43426</v>
      </c>
      <c r="Q494" s="251"/>
      <c r="R494" s="589" t="s">
        <v>1718</v>
      </c>
      <c r="S494" s="590" t="s">
        <v>1798</v>
      </c>
      <c r="T494" s="228"/>
      <c r="U494" s="151"/>
      <c r="V494" s="151"/>
      <c r="W494" s="739">
        <f t="shared" si="44"/>
        <v>45000</v>
      </c>
    </row>
    <row r="495" spans="1:23" s="229" customFormat="1" ht="36.75" customHeight="1">
      <c r="A495" s="515" t="s">
        <v>1208</v>
      </c>
      <c r="B495" s="581" t="s">
        <v>1753</v>
      </c>
      <c r="C495" s="582" t="s">
        <v>156</v>
      </c>
      <c r="D495" s="581" t="s">
        <v>1747</v>
      </c>
      <c r="E495" s="583">
        <v>22500</v>
      </c>
      <c r="F495" s="584">
        <f>H495+I495+J495+K495+L495+M495</f>
        <v>22500</v>
      </c>
      <c r="G495" s="585">
        <f t="shared" si="50"/>
        <v>1</v>
      </c>
      <c r="H495" s="586">
        <v>19125</v>
      </c>
      <c r="I495" s="586">
        <v>0</v>
      </c>
      <c r="J495" s="586">
        <v>3375</v>
      </c>
      <c r="K495" s="587">
        <v>0</v>
      </c>
      <c r="L495" s="587">
        <v>0</v>
      </c>
      <c r="M495" s="587">
        <v>0</v>
      </c>
      <c r="N495" s="588">
        <v>43402</v>
      </c>
      <c r="O495" s="589">
        <v>43417</v>
      </c>
      <c r="P495" s="589">
        <v>43426</v>
      </c>
      <c r="Q495" s="251"/>
      <c r="R495" s="589" t="s">
        <v>1718</v>
      </c>
      <c r="S495" s="590" t="s">
        <v>1798</v>
      </c>
      <c r="T495" s="228"/>
      <c r="U495" s="151"/>
      <c r="V495" s="151"/>
      <c r="W495" s="739">
        <f t="shared" si="44"/>
        <v>22500</v>
      </c>
    </row>
    <row r="496" spans="1:23" s="229" customFormat="1" ht="31.5" customHeight="1">
      <c r="A496" s="515" t="s">
        <v>1208</v>
      </c>
      <c r="B496" s="581" t="s">
        <v>1754</v>
      </c>
      <c r="C496" s="582" t="s">
        <v>156</v>
      </c>
      <c r="D496" s="581" t="s">
        <v>1756</v>
      </c>
      <c r="E496" s="583">
        <v>45000</v>
      </c>
      <c r="F496" s="584">
        <f>H496+I496+J496+K496+L496+M496</f>
        <v>45000</v>
      </c>
      <c r="G496" s="585">
        <f t="shared" si="50"/>
        <v>1</v>
      </c>
      <c r="H496" s="586">
        <v>38250</v>
      </c>
      <c r="I496" s="586">
        <v>0</v>
      </c>
      <c r="J496" s="586">
        <v>6750</v>
      </c>
      <c r="K496" s="587">
        <v>0</v>
      </c>
      <c r="L496" s="587">
        <v>0</v>
      </c>
      <c r="M496" s="587">
        <v>0</v>
      </c>
      <c r="N496" s="588">
        <v>43402</v>
      </c>
      <c r="O496" s="589">
        <v>43417</v>
      </c>
      <c r="P496" s="589">
        <v>43426</v>
      </c>
      <c r="Q496" s="251"/>
      <c r="R496" s="589" t="s">
        <v>1718</v>
      </c>
      <c r="S496" s="590" t="s">
        <v>1798</v>
      </c>
      <c r="T496" s="228"/>
      <c r="U496" s="151"/>
      <c r="V496" s="151"/>
      <c r="W496" s="739">
        <f t="shared" si="44"/>
        <v>45000</v>
      </c>
    </row>
    <row r="497" spans="1:24" s="470" customFormat="1" ht="23.25" customHeight="1">
      <c r="A497" s="535"/>
      <c r="B497" s="339"/>
      <c r="C497" s="340" t="s">
        <v>51</v>
      </c>
      <c r="D497" s="341"/>
      <c r="E497" s="342">
        <f>SUM(E467:E496)</f>
        <v>1191000</v>
      </c>
      <c r="F497" s="342">
        <f>SUM(F467:F496)</f>
        <v>1191000</v>
      </c>
      <c r="G497" s="343">
        <f t="shared" si="50"/>
        <v>1</v>
      </c>
      <c r="H497" s="342">
        <f>SUM(H467:H496)</f>
        <v>1012350</v>
      </c>
      <c r="I497" s="342">
        <f>SUM(I467:I496)</f>
        <v>6750</v>
      </c>
      <c r="J497" s="342">
        <f>SUM(J467:J496)</f>
        <v>171900</v>
      </c>
      <c r="K497" s="207">
        <f>SUBTOTAL(9,K467:K496)</f>
        <v>0</v>
      </c>
      <c r="L497" s="342">
        <f>SUM(L467:L496)</f>
        <v>0</v>
      </c>
      <c r="M497" s="342">
        <f>SUM(M467:M496)</f>
        <v>0</v>
      </c>
      <c r="N497" s="528"/>
      <c r="O497" s="516">
        <f>COUNTA(B467:B493)</f>
        <v>27</v>
      </c>
      <c r="P497" s="528"/>
      <c r="Q497" s="528"/>
      <c r="R497" s="528"/>
      <c r="S497" s="529"/>
      <c r="T497" s="528"/>
      <c r="U497" s="528"/>
      <c r="V497" s="471"/>
      <c r="W497" s="740">
        <f t="shared" si="44"/>
        <v>1191000</v>
      </c>
    </row>
    <row r="498" spans="1:24" s="527" customFormat="1" ht="66" customHeight="1">
      <c r="A498" s="534" t="s">
        <v>1780</v>
      </c>
      <c r="B498" s="592" t="s">
        <v>1782</v>
      </c>
      <c r="C498" s="593" t="s">
        <v>1783</v>
      </c>
      <c r="D498" s="594" t="s">
        <v>1784</v>
      </c>
      <c r="E498" s="595">
        <v>199387</v>
      </c>
      <c r="F498" s="596">
        <f>H498+I498+J498+K498+L498+M498</f>
        <v>199387</v>
      </c>
      <c r="G498" s="597">
        <f t="shared" si="50"/>
        <v>0.64999724154533645</v>
      </c>
      <c r="H498" s="586">
        <v>110160.85</v>
      </c>
      <c r="I498" s="586">
        <v>19440.150000000001</v>
      </c>
      <c r="J498" s="598">
        <v>0</v>
      </c>
      <c r="K498" s="598">
        <v>0</v>
      </c>
      <c r="L498" s="598">
        <v>0</v>
      </c>
      <c r="M498" s="583">
        <v>69786</v>
      </c>
      <c r="N498" s="581" t="s">
        <v>1785</v>
      </c>
      <c r="O498" s="599">
        <v>43417</v>
      </c>
      <c r="P498" s="600">
        <v>43426</v>
      </c>
      <c r="Q498" s="600">
        <v>43432</v>
      </c>
      <c r="R498" s="589" t="s">
        <v>1718</v>
      </c>
      <c r="S498" s="590" t="s">
        <v>1798</v>
      </c>
      <c r="T498" s="526"/>
      <c r="U498" s="526"/>
      <c r="V498" s="526"/>
      <c r="W498" s="739">
        <f t="shared" si="44"/>
        <v>199387</v>
      </c>
    </row>
    <row r="499" spans="1:24" s="470" customFormat="1" ht="34.5" customHeight="1">
      <c r="A499" s="535"/>
      <c r="B499" s="205"/>
      <c r="C499" s="206" t="s">
        <v>1781</v>
      </c>
      <c r="D499" s="304"/>
      <c r="E499" s="223">
        <f>SUBTOTAL(9,E498)</f>
        <v>199387</v>
      </c>
      <c r="F499" s="525">
        <f>SUBTOTAL(9,F498)</f>
        <v>199387</v>
      </c>
      <c r="G499" s="510">
        <f t="shared" si="50"/>
        <v>0.64999724154533645</v>
      </c>
      <c r="H499" s="525">
        <f t="shared" ref="H499:M499" si="51">SUBTOTAL(9,H498)</f>
        <v>110160.85</v>
      </c>
      <c r="I499" s="525">
        <f t="shared" si="51"/>
        <v>19440.150000000001</v>
      </c>
      <c r="J499" s="525">
        <f t="shared" si="51"/>
        <v>0</v>
      </c>
      <c r="K499" s="525">
        <f t="shared" si="51"/>
        <v>0</v>
      </c>
      <c r="L499" s="525">
        <f t="shared" si="51"/>
        <v>0</v>
      </c>
      <c r="M499" s="525">
        <f t="shared" si="51"/>
        <v>69786</v>
      </c>
      <c r="N499" s="528"/>
      <c r="O499" s="516">
        <f>COUNTA(B498)</f>
        <v>1</v>
      </c>
      <c r="P499" s="528"/>
      <c r="Q499" s="528"/>
      <c r="R499" s="528"/>
      <c r="S499" s="530"/>
      <c r="T499" s="528"/>
      <c r="U499" s="528"/>
      <c r="V499" s="471"/>
      <c r="W499" s="740">
        <f t="shared" si="44"/>
        <v>199387</v>
      </c>
    </row>
    <row r="500" spans="1:24" s="439" customFormat="1" ht="64.5" customHeight="1">
      <c r="A500" s="255" t="s">
        <v>1431</v>
      </c>
      <c r="B500" s="295" t="s">
        <v>1432</v>
      </c>
      <c r="C500" s="255" t="s">
        <v>1433</v>
      </c>
      <c r="D500" s="255" t="s">
        <v>255</v>
      </c>
      <c r="E500" s="488">
        <v>5100000</v>
      </c>
      <c r="F500" s="488">
        <f>H500+I500+J500+K500+L500+M500</f>
        <v>5100000</v>
      </c>
      <c r="G500" s="347">
        <f t="shared" si="50"/>
        <v>1</v>
      </c>
      <c r="H500" s="601">
        <v>4335000</v>
      </c>
      <c r="I500" s="602">
        <v>765000</v>
      </c>
      <c r="J500" s="602">
        <v>0</v>
      </c>
      <c r="K500" s="603">
        <v>0</v>
      </c>
      <c r="L500" s="602">
        <v>0</v>
      </c>
      <c r="M500" s="602">
        <v>0</v>
      </c>
      <c r="N500" s="271">
        <v>43344</v>
      </c>
      <c r="O500" s="270">
        <v>43346</v>
      </c>
      <c r="P500" s="270">
        <v>43349</v>
      </c>
      <c r="Q500" s="270">
        <v>43364</v>
      </c>
      <c r="R500" s="604">
        <v>43399</v>
      </c>
      <c r="S500" s="335" t="s">
        <v>1613</v>
      </c>
      <c r="T500" s="605"/>
      <c r="U500" s="605"/>
      <c r="V500" s="605"/>
      <c r="W500" s="739">
        <f t="shared" si="44"/>
        <v>5100000</v>
      </c>
    </row>
    <row r="501" spans="1:24" s="458" customFormat="1" ht="30.75" customHeight="1">
      <c r="A501" s="401"/>
      <c r="B501" s="339"/>
      <c r="C501" s="340" t="s">
        <v>1434</v>
      </c>
      <c r="D501" s="341"/>
      <c r="E501" s="342">
        <f>SUBTOTAL(9,E500)</f>
        <v>5100000</v>
      </c>
      <c r="F501" s="402">
        <f>SUM(F500)</f>
        <v>5100000</v>
      </c>
      <c r="G501" s="343"/>
      <c r="H501" s="342">
        <f t="shared" ref="H501:M501" si="52">SUBTOTAL(9,H500)</f>
        <v>4335000</v>
      </c>
      <c r="I501" s="342">
        <f t="shared" si="52"/>
        <v>765000</v>
      </c>
      <c r="J501" s="342">
        <f t="shared" si="52"/>
        <v>0</v>
      </c>
      <c r="K501" s="342">
        <f t="shared" si="52"/>
        <v>0</v>
      </c>
      <c r="L501" s="342">
        <f t="shared" si="52"/>
        <v>0</v>
      </c>
      <c r="M501" s="342">
        <f t="shared" si="52"/>
        <v>0</v>
      </c>
      <c r="N501" s="531"/>
      <c r="O501" s="236">
        <f>COUNTA(B512)</f>
        <v>1</v>
      </c>
      <c r="P501" s="531"/>
      <c r="Q501" s="532"/>
      <c r="R501" s="532"/>
      <c r="S501" s="533"/>
      <c r="T501" s="540"/>
      <c r="U501" s="540"/>
      <c r="V501" s="469"/>
      <c r="W501" s="740">
        <f t="shared" si="44"/>
        <v>5100000</v>
      </c>
    </row>
    <row r="502" spans="1:24" s="229" customFormat="1" ht="48.75" customHeight="1">
      <c r="A502" s="416" t="s">
        <v>1479</v>
      </c>
      <c r="B502" s="295" t="s">
        <v>1480</v>
      </c>
      <c r="C502" s="255" t="s">
        <v>1481</v>
      </c>
      <c r="D502" s="255" t="s">
        <v>1482</v>
      </c>
      <c r="E502" s="348">
        <v>135100</v>
      </c>
      <c r="F502" s="606">
        <f>H502+I502+J502+K502+L502+M502</f>
        <v>96651.79</v>
      </c>
      <c r="G502" s="279">
        <f t="shared" ref="G502:G512" si="53">(H502+I502+J502+K502+L502)/F502</f>
        <v>0.74999997413395036</v>
      </c>
      <c r="H502" s="277">
        <v>61615.51</v>
      </c>
      <c r="I502" s="277">
        <v>0</v>
      </c>
      <c r="J502" s="277">
        <v>10873.33</v>
      </c>
      <c r="K502" s="277">
        <v>0</v>
      </c>
      <c r="L502" s="277">
        <v>0</v>
      </c>
      <c r="M502" s="277">
        <v>24162.95</v>
      </c>
      <c r="N502" s="228">
        <v>43342</v>
      </c>
      <c r="O502" s="251">
        <v>43346</v>
      </c>
      <c r="P502" s="251">
        <v>43360</v>
      </c>
      <c r="Q502" s="251"/>
      <c r="R502" s="228">
        <v>43384</v>
      </c>
      <c r="S502" s="228" t="s">
        <v>1610</v>
      </c>
      <c r="T502" s="260"/>
      <c r="U502" s="35"/>
      <c r="V502" s="35"/>
      <c r="W502" s="739">
        <f t="shared" si="44"/>
        <v>96651.79</v>
      </c>
    </row>
    <row r="503" spans="1:24" s="229" customFormat="1" ht="52.5" customHeight="1">
      <c r="A503" s="416" t="s">
        <v>1479</v>
      </c>
      <c r="B503" s="607" t="s">
        <v>1506</v>
      </c>
      <c r="C503" s="608" t="s">
        <v>1507</v>
      </c>
      <c r="D503" s="608" t="s">
        <v>1482</v>
      </c>
      <c r="E503" s="215">
        <v>14500</v>
      </c>
      <c r="F503" s="506">
        <f>H503+I503+J503+K503+L503+M503</f>
        <v>10506.07</v>
      </c>
      <c r="G503" s="250">
        <f t="shared" si="53"/>
        <v>0.7499997620423241</v>
      </c>
      <c r="H503" s="149">
        <v>6697.61</v>
      </c>
      <c r="I503" s="149">
        <v>0</v>
      </c>
      <c r="J503" s="149">
        <v>1181.94</v>
      </c>
      <c r="K503" s="149">
        <v>0</v>
      </c>
      <c r="L503" s="149">
        <v>0</v>
      </c>
      <c r="M503" s="149">
        <v>2626.52</v>
      </c>
      <c r="N503" s="228">
        <v>43342</v>
      </c>
      <c r="O503" s="251">
        <v>43346</v>
      </c>
      <c r="P503" s="251">
        <v>43377</v>
      </c>
      <c r="Q503" s="251"/>
      <c r="R503" s="228">
        <v>43417</v>
      </c>
      <c r="S503" s="228" t="s">
        <v>1666</v>
      </c>
      <c r="T503" s="228"/>
      <c r="U503" s="151"/>
      <c r="V503" s="151"/>
      <c r="W503" s="739">
        <f t="shared" si="44"/>
        <v>10506.07</v>
      </c>
    </row>
    <row r="504" spans="1:24" s="229" customFormat="1" ht="54" customHeight="1">
      <c r="A504" s="416" t="s">
        <v>1479</v>
      </c>
      <c r="B504" s="211" t="s">
        <v>1577</v>
      </c>
      <c r="C504" s="212" t="s">
        <v>1578</v>
      </c>
      <c r="D504" s="212" t="s">
        <v>1579</v>
      </c>
      <c r="E504" s="215">
        <v>123700</v>
      </c>
      <c r="F504" s="506">
        <f>H504+I504+J504+K504+L504+M504</f>
        <v>88949.34</v>
      </c>
      <c r="G504" s="250">
        <f t="shared" si="53"/>
        <v>0.74999994378822821</v>
      </c>
      <c r="H504" s="149">
        <v>56705.2</v>
      </c>
      <c r="I504" s="149">
        <v>0</v>
      </c>
      <c r="J504" s="149">
        <v>10006.799999999999</v>
      </c>
      <c r="K504" s="149">
        <v>0</v>
      </c>
      <c r="L504" s="149">
        <v>0</v>
      </c>
      <c r="M504" s="149">
        <v>22237.34</v>
      </c>
      <c r="N504" s="228">
        <v>43374</v>
      </c>
      <c r="O504" s="251">
        <v>43378</v>
      </c>
      <c r="P504" s="251">
        <v>43391</v>
      </c>
      <c r="Q504" s="251"/>
      <c r="R504" s="251">
        <v>43411</v>
      </c>
      <c r="S504" s="335" t="s">
        <v>1703</v>
      </c>
      <c r="T504" s="228"/>
      <c r="U504" s="151"/>
      <c r="V504" s="151"/>
      <c r="W504" s="739">
        <f t="shared" si="44"/>
        <v>88949.34</v>
      </c>
    </row>
    <row r="505" spans="1:24" s="229" customFormat="1" ht="66" customHeight="1">
      <c r="A505" s="416" t="s">
        <v>1479</v>
      </c>
      <c r="B505" s="211" t="s">
        <v>1580</v>
      </c>
      <c r="C505" s="212" t="s">
        <v>1581</v>
      </c>
      <c r="D505" s="212" t="s">
        <v>1582</v>
      </c>
      <c r="E505" s="215">
        <v>11880.75</v>
      </c>
      <c r="F505" s="506">
        <f>H505+I505+J505+K505+M505</f>
        <v>10950</v>
      </c>
      <c r="G505" s="250">
        <f t="shared" si="53"/>
        <v>0.75</v>
      </c>
      <c r="H505" s="149">
        <v>6980.62</v>
      </c>
      <c r="I505" s="149">
        <v>0</v>
      </c>
      <c r="J505" s="149">
        <v>1231.8800000000001</v>
      </c>
      <c r="K505" s="149">
        <v>0</v>
      </c>
      <c r="L505" s="149">
        <v>0</v>
      </c>
      <c r="M505" s="149">
        <v>2737.5</v>
      </c>
      <c r="N505" s="228">
        <v>43374</v>
      </c>
      <c r="O505" s="251">
        <v>43378</v>
      </c>
      <c r="P505" s="251">
        <v>43391</v>
      </c>
      <c r="Q505" s="251"/>
      <c r="R505" s="228">
        <v>43411</v>
      </c>
      <c r="S505" s="335" t="s">
        <v>1704</v>
      </c>
      <c r="T505" s="228"/>
      <c r="U505" s="151"/>
      <c r="V505" s="151"/>
      <c r="W505" s="739">
        <f t="shared" si="44"/>
        <v>10950</v>
      </c>
    </row>
    <row r="506" spans="1:24" ht="27.75" customHeight="1">
      <c r="A506" s="204"/>
      <c r="B506" s="205"/>
      <c r="C506" s="206" t="s">
        <v>550</v>
      </c>
      <c r="D506" s="304"/>
      <c r="E506" s="464">
        <f>SUBTOTAL(9,E502:E505)</f>
        <v>285180.75</v>
      </c>
      <c r="F506" s="207">
        <f>SUM(F502:F505)</f>
        <v>207057.19999999998</v>
      </c>
      <c r="G506" s="208">
        <f t="shared" si="53"/>
        <v>0.74999995170416689</v>
      </c>
      <c r="H506" s="207">
        <f>SUM(H502:H505)</f>
        <v>131998.94</v>
      </c>
      <c r="I506" s="207">
        <f>SUBTOTAL(9,I502:I505)</f>
        <v>0</v>
      </c>
      <c r="J506" s="207">
        <f>SUM(J502:J505)</f>
        <v>23293.95</v>
      </c>
      <c r="K506" s="207">
        <f>SUBTOTAL(9,K502:K505)</f>
        <v>0</v>
      </c>
      <c r="L506" s="207">
        <f>SUBTOTAL(9,L502:L505)</f>
        <v>0</v>
      </c>
      <c r="M506" s="207">
        <f>SUM(M502:M505)</f>
        <v>51764.31</v>
      </c>
      <c r="N506" s="541"/>
      <c r="O506" s="236">
        <f>COUNTA(B502:B505)</f>
        <v>4</v>
      </c>
      <c r="P506" s="541"/>
      <c r="Q506" s="541"/>
      <c r="R506" s="541"/>
      <c r="S506" s="542"/>
      <c r="T506" s="541"/>
      <c r="U506" s="541"/>
      <c r="W506" s="740">
        <f t="shared" si="44"/>
        <v>207057.2</v>
      </c>
    </row>
    <row r="507" spans="1:24" s="14" customFormat="1" ht="51" customHeight="1">
      <c r="A507" s="417" t="s">
        <v>478</v>
      </c>
      <c r="B507" s="253" t="s">
        <v>627</v>
      </c>
      <c r="C507" s="44" t="s">
        <v>479</v>
      </c>
      <c r="D507" s="199" t="s">
        <v>480</v>
      </c>
      <c r="E507" s="215">
        <v>998031.48</v>
      </c>
      <c r="F507" s="200">
        <v>998031.48</v>
      </c>
      <c r="G507" s="201">
        <f t="shared" si="53"/>
        <v>0.52651403340503844</v>
      </c>
      <c r="H507" s="45">
        <v>424264.17</v>
      </c>
      <c r="I507" s="45">
        <v>75399.56</v>
      </c>
      <c r="J507" s="45">
        <v>0</v>
      </c>
      <c r="K507" s="45">
        <v>0</v>
      </c>
      <c r="L507" s="45">
        <v>25813.85</v>
      </c>
      <c r="M507" s="45">
        <v>176159.27</v>
      </c>
      <c r="N507" s="44"/>
      <c r="O507" s="265">
        <v>42950</v>
      </c>
      <c r="P507" s="265">
        <v>42992</v>
      </c>
      <c r="Q507" s="265">
        <v>43020</v>
      </c>
      <c r="R507" s="228">
        <v>43062</v>
      </c>
      <c r="S507" s="217" t="s">
        <v>1148</v>
      </c>
      <c r="T507" s="202"/>
      <c r="U507" s="44"/>
      <c r="V507" s="46"/>
      <c r="W507" s="739">
        <f>H507+I507+J507+K507+L507+M507</f>
        <v>701636.85</v>
      </c>
      <c r="X507" s="733">
        <f>F507-W507</f>
        <v>296394.63</v>
      </c>
    </row>
    <row r="508" spans="1:24" ht="27.75" customHeight="1">
      <c r="A508" s="404"/>
      <c r="B508" s="517"/>
      <c r="C508" s="518" t="s">
        <v>1505</v>
      </c>
      <c r="D508" s="519"/>
      <c r="E508" s="520">
        <f>SUM(E507:E507)</f>
        <v>998031.48</v>
      </c>
      <c r="F508" s="521">
        <f>SUM(F507:F507)</f>
        <v>998031.48</v>
      </c>
      <c r="G508" s="522">
        <f t="shared" si="53"/>
        <v>0.52651403340503844</v>
      </c>
      <c r="H508" s="521">
        <f t="shared" ref="H508:M508" si="54">SUM(H507:H507)</f>
        <v>424264.17</v>
      </c>
      <c r="I508" s="521">
        <f t="shared" si="54"/>
        <v>75399.56</v>
      </c>
      <c r="J508" s="521">
        <f t="shared" si="54"/>
        <v>0</v>
      </c>
      <c r="K508" s="521">
        <f t="shared" si="54"/>
        <v>0</v>
      </c>
      <c r="L508" s="521">
        <f t="shared" si="54"/>
        <v>25813.85</v>
      </c>
      <c r="M508" s="521">
        <f t="shared" si="54"/>
        <v>176159.27</v>
      </c>
      <c r="N508" s="541"/>
      <c r="O508" s="236">
        <f>COUNTA(B507:B507)</f>
        <v>1</v>
      </c>
      <c r="P508" s="541"/>
      <c r="Q508" s="541"/>
      <c r="R508" s="541"/>
      <c r="S508" s="543"/>
      <c r="T508" s="541"/>
      <c r="U508" s="541"/>
      <c r="W508" s="742">
        <f t="shared" si="44"/>
        <v>701636.85</v>
      </c>
      <c r="X508" s="40" t="s">
        <v>1819</v>
      </c>
    </row>
    <row r="509" spans="1:24" s="211" customFormat="1" ht="45.75" customHeight="1">
      <c r="A509" s="151" t="s">
        <v>1759</v>
      </c>
      <c r="B509" s="609">
        <v>1</v>
      </c>
      <c r="C509" s="582" t="s">
        <v>1757</v>
      </c>
      <c r="D509" s="582" t="s">
        <v>1760</v>
      </c>
      <c r="E509" s="583">
        <v>257008.4</v>
      </c>
      <c r="F509" s="610">
        <f>H509+I509+J509+K509+L509+M509</f>
        <v>257008.40000000002</v>
      </c>
      <c r="G509" s="611">
        <f t="shared" si="53"/>
        <v>1</v>
      </c>
      <c r="H509" s="583">
        <v>218457.14</v>
      </c>
      <c r="I509" s="610">
        <v>0</v>
      </c>
      <c r="J509" s="610">
        <v>38551.26</v>
      </c>
      <c r="K509" s="610">
        <v>0</v>
      </c>
      <c r="L509" s="610">
        <v>0</v>
      </c>
      <c r="M509" s="610">
        <v>0</v>
      </c>
      <c r="N509" s="600">
        <v>43402</v>
      </c>
      <c r="O509" s="589">
        <v>43417</v>
      </c>
      <c r="P509" s="600">
        <v>43426</v>
      </c>
      <c r="Q509" s="600">
        <v>43432</v>
      </c>
      <c r="R509" s="581" t="s">
        <v>1718</v>
      </c>
      <c r="S509" s="588" t="s">
        <v>1798</v>
      </c>
      <c r="W509" s="739">
        <f t="shared" si="44"/>
        <v>257008.40000000002</v>
      </c>
    </row>
    <row r="510" spans="1:24" s="458" customFormat="1" ht="30" customHeight="1">
      <c r="A510" s="401"/>
      <c r="B510" s="523"/>
      <c r="C510" s="340" t="s">
        <v>1758</v>
      </c>
      <c r="D510" s="341"/>
      <c r="E510" s="342">
        <f>SUBTOTAL(9,E509)</f>
        <v>257008.4</v>
      </c>
      <c r="F510" s="342">
        <f>SUBTOTAL(9,F509)</f>
        <v>257008.40000000002</v>
      </c>
      <c r="G510" s="537">
        <f t="shared" si="53"/>
        <v>1</v>
      </c>
      <c r="H510" s="342">
        <f t="shared" ref="H510:M510" si="55">SUBTOTAL(9,H509)</f>
        <v>218457.14</v>
      </c>
      <c r="I510" s="342">
        <f t="shared" si="55"/>
        <v>0</v>
      </c>
      <c r="J510" s="342">
        <f t="shared" si="55"/>
        <v>38551.26</v>
      </c>
      <c r="K510" s="342">
        <f t="shared" si="55"/>
        <v>0</v>
      </c>
      <c r="L510" s="342">
        <f t="shared" si="55"/>
        <v>0</v>
      </c>
      <c r="M510" s="342">
        <f t="shared" si="55"/>
        <v>0</v>
      </c>
      <c r="N510" s="531"/>
      <c r="O510" s="236">
        <f>COUNTA(B509)</f>
        <v>1</v>
      </c>
      <c r="P510" s="531"/>
      <c r="Q510" s="531"/>
      <c r="R510" s="531"/>
      <c r="S510" s="533"/>
      <c r="T510" s="531"/>
      <c r="U510" s="531"/>
      <c r="W510" s="740">
        <f t="shared" si="44"/>
        <v>257008.40000000002</v>
      </c>
    </row>
    <row r="511" spans="1:24" s="439" customFormat="1" ht="55.5" customHeight="1">
      <c r="A511" s="536" t="s">
        <v>1786</v>
      </c>
      <c r="B511" s="581" t="s">
        <v>1787</v>
      </c>
      <c r="C511" s="582" t="s">
        <v>1788</v>
      </c>
      <c r="D511" s="612" t="s">
        <v>1789</v>
      </c>
      <c r="E511" s="583">
        <v>3581553.71</v>
      </c>
      <c r="F511" s="613">
        <f>H511+I511+J511+K511+L511+M511</f>
        <v>3050763.84</v>
      </c>
      <c r="G511" s="614">
        <f t="shared" si="53"/>
        <v>0.75</v>
      </c>
      <c r="H511" s="613">
        <v>1944861.95</v>
      </c>
      <c r="I511" s="613">
        <v>343210.93</v>
      </c>
      <c r="J511" s="613">
        <v>0</v>
      </c>
      <c r="K511" s="613">
        <v>0</v>
      </c>
      <c r="L511" s="613">
        <v>0</v>
      </c>
      <c r="M511" s="613">
        <v>762690.96</v>
      </c>
      <c r="N511" s="615">
        <v>43402</v>
      </c>
      <c r="O511" s="599">
        <v>43417</v>
      </c>
      <c r="P511" s="615">
        <v>43426</v>
      </c>
      <c r="Q511" s="615">
        <v>43432</v>
      </c>
      <c r="R511" s="581" t="s">
        <v>1718</v>
      </c>
      <c r="S511" s="616" t="s">
        <v>1798</v>
      </c>
      <c r="W511" s="739">
        <f t="shared" si="44"/>
        <v>3050763.84</v>
      </c>
    </row>
    <row r="512" spans="1:24" s="234" customFormat="1" ht="58.5" customHeight="1">
      <c r="A512" s="416" t="s">
        <v>1435</v>
      </c>
      <c r="B512" s="617" t="s">
        <v>1436</v>
      </c>
      <c r="C512" s="618" t="s">
        <v>1437</v>
      </c>
      <c r="D512" s="618" t="s">
        <v>1438</v>
      </c>
      <c r="E512" s="619">
        <v>188370.55</v>
      </c>
      <c r="F512" s="603">
        <f>H512+I512+J512+K512+L512+M512</f>
        <v>169929.86</v>
      </c>
      <c r="G512" s="620">
        <f t="shared" si="53"/>
        <v>1</v>
      </c>
      <c r="H512" s="603">
        <v>142801.01999999999</v>
      </c>
      <c r="I512" s="603">
        <v>25200.19</v>
      </c>
      <c r="J512" s="603">
        <v>1928.65</v>
      </c>
      <c r="K512" s="603">
        <v>0</v>
      </c>
      <c r="L512" s="603">
        <v>0</v>
      </c>
      <c r="M512" s="603">
        <v>0</v>
      </c>
      <c r="N512" s="271">
        <v>43344</v>
      </c>
      <c r="O512" s="270">
        <v>43346</v>
      </c>
      <c r="P512" s="270">
        <v>43349</v>
      </c>
      <c r="Q512" s="251">
        <v>43364</v>
      </c>
      <c r="R512" s="239">
        <v>43399</v>
      </c>
      <c r="S512" s="616" t="s">
        <v>1798</v>
      </c>
      <c r="T512" s="237"/>
      <c r="U512" s="237"/>
      <c r="V512" s="237"/>
      <c r="W512" s="739">
        <f t="shared" si="44"/>
        <v>169929.86</v>
      </c>
    </row>
    <row r="513" spans="1:24" ht="18" customHeight="1">
      <c r="A513" s="404"/>
      <c r="B513" s="405"/>
      <c r="C513" s="206" t="s">
        <v>1439</v>
      </c>
      <c r="D513" s="406"/>
      <c r="E513" s="465">
        <f>SUBTOTAL(9,E511:E512)</f>
        <v>3769924.26</v>
      </c>
      <c r="F513" s="403">
        <f>SUM(F511:F512)</f>
        <v>3220693.6999999997</v>
      </c>
      <c r="G513" s="407">
        <f>SUBTOTAL(9,G512)</f>
        <v>1</v>
      </c>
      <c r="H513" s="403">
        <f>SUM(H511:H512)</f>
        <v>2087662.97</v>
      </c>
      <c r="I513" s="403">
        <f>SUM(I511:I512)</f>
        <v>368411.12</v>
      </c>
      <c r="J513" s="403">
        <f>SUM(J511:J512)</f>
        <v>1928.65</v>
      </c>
      <c r="K513" s="403">
        <f>SUBTOTAL(9,K511:K512)</f>
        <v>0</v>
      </c>
      <c r="L513" s="403">
        <f>SUBTOTAL(9,L511:L512)</f>
        <v>0</v>
      </c>
      <c r="M513" s="403">
        <f>SUM(M511:M512)</f>
        <v>762690.96</v>
      </c>
      <c r="N513" s="541"/>
      <c r="O513" s="236">
        <f>COUNTA(A511:A512)</f>
        <v>2</v>
      </c>
      <c r="P513" s="541"/>
      <c r="Q513" s="541"/>
      <c r="R513" s="541"/>
      <c r="S513" s="542"/>
      <c r="T513" s="541"/>
      <c r="U513" s="541"/>
      <c r="W513" s="740">
        <f t="shared" si="44"/>
        <v>3220693.6999999997</v>
      </c>
    </row>
    <row r="514" spans="1:24" s="234" customFormat="1" ht="66.75" customHeight="1">
      <c r="A514" s="421" t="s">
        <v>1533</v>
      </c>
      <c r="B514" s="211" t="s">
        <v>1534</v>
      </c>
      <c r="C514" s="212" t="s">
        <v>1535</v>
      </c>
      <c r="D514" s="212" t="s">
        <v>1536</v>
      </c>
      <c r="E514" s="621">
        <v>400272.75</v>
      </c>
      <c r="F514" s="622">
        <f>H514+I514+J514+K514+L514+M514</f>
        <v>350903.83</v>
      </c>
      <c r="G514" s="623">
        <f>(H514+I514+J514+K514+L514)/F514</f>
        <v>1</v>
      </c>
      <c r="H514" s="622">
        <v>298268.26</v>
      </c>
      <c r="I514" s="622">
        <v>0</v>
      </c>
      <c r="J514" s="622">
        <v>52635.57</v>
      </c>
      <c r="K514" s="622">
        <v>0</v>
      </c>
      <c r="L514" s="622">
        <v>0</v>
      </c>
      <c r="M514" s="622">
        <v>0</v>
      </c>
      <c r="N514" s="239">
        <v>43374</v>
      </c>
      <c r="O514" s="251">
        <v>43378</v>
      </c>
      <c r="P514" s="239">
        <v>43384</v>
      </c>
      <c r="Q514" s="239">
        <v>43404</v>
      </c>
      <c r="R514" s="239">
        <v>43420</v>
      </c>
      <c r="S514" s="616" t="s">
        <v>1798</v>
      </c>
      <c r="T514" s="237"/>
      <c r="U514" s="237"/>
      <c r="V514" s="237"/>
      <c r="W514" s="739">
        <f t="shared" si="44"/>
        <v>350903.83</v>
      </c>
    </row>
    <row r="515" spans="1:24" s="234" customFormat="1" ht="52.5" customHeight="1">
      <c r="A515" s="421" t="s">
        <v>1761</v>
      </c>
      <c r="B515" s="211" t="s">
        <v>1537</v>
      </c>
      <c r="C515" s="212" t="s">
        <v>1538</v>
      </c>
      <c r="D515" s="212" t="s">
        <v>1539</v>
      </c>
      <c r="E515" s="621">
        <v>201591.22</v>
      </c>
      <c r="F515" s="622">
        <f>H515+I515+J515+K515+L515+M515</f>
        <v>198861.45</v>
      </c>
      <c r="G515" s="623">
        <f>(H515+I515+J515+K515+L515)/F515</f>
        <v>0.79999999999999993</v>
      </c>
      <c r="H515" s="622">
        <v>135225.79</v>
      </c>
      <c r="I515" s="622">
        <v>0</v>
      </c>
      <c r="J515" s="622">
        <v>23863.37</v>
      </c>
      <c r="K515" s="622">
        <v>0</v>
      </c>
      <c r="L515" s="622">
        <v>0</v>
      </c>
      <c r="M515" s="622">
        <v>39772.29</v>
      </c>
      <c r="N515" s="239">
        <v>43374</v>
      </c>
      <c r="O515" s="251">
        <v>43378</v>
      </c>
      <c r="P515" s="239">
        <v>43384</v>
      </c>
      <c r="Q515" s="239">
        <v>43404</v>
      </c>
      <c r="R515" s="239">
        <v>43420</v>
      </c>
      <c r="S515" s="616" t="s">
        <v>1798</v>
      </c>
      <c r="T515" s="237"/>
      <c r="U515" s="237"/>
      <c r="V515" s="237"/>
      <c r="W515" s="739">
        <f t="shared" si="44"/>
        <v>198861.45</v>
      </c>
    </row>
    <row r="516" spans="1:24" s="234" customFormat="1" ht="67.5" customHeight="1">
      <c r="A516" s="420" t="s">
        <v>1634</v>
      </c>
      <c r="B516" s="211" t="s">
        <v>1583</v>
      </c>
      <c r="C516" s="212" t="s">
        <v>1584</v>
      </c>
      <c r="D516" s="212" t="s">
        <v>1539</v>
      </c>
      <c r="E516" s="149">
        <v>77050.17</v>
      </c>
      <c r="F516" s="622">
        <f>H516+I516+J516+K516+L516+M516</f>
        <v>75808.76999999999</v>
      </c>
      <c r="G516" s="623">
        <f>(H516+I516+J516+K516+L516)/F516</f>
        <v>0.80000005276434383</v>
      </c>
      <c r="H516" s="622">
        <v>51549.96</v>
      </c>
      <c r="I516" s="622">
        <v>0</v>
      </c>
      <c r="J516" s="622">
        <v>9097.06</v>
      </c>
      <c r="K516" s="622">
        <v>0</v>
      </c>
      <c r="L516" s="622">
        <v>0</v>
      </c>
      <c r="M516" s="622">
        <v>15161.75</v>
      </c>
      <c r="N516" s="239">
        <v>43374</v>
      </c>
      <c r="O516" s="251">
        <v>43378</v>
      </c>
      <c r="P516" s="239">
        <v>43391</v>
      </c>
      <c r="Q516" s="239"/>
      <c r="R516" s="239">
        <v>43411</v>
      </c>
      <c r="S516" s="228" t="s">
        <v>1705</v>
      </c>
      <c r="T516" s="237"/>
      <c r="U516" s="237"/>
      <c r="V516" s="237"/>
      <c r="W516" s="739">
        <f t="shared" si="44"/>
        <v>75808.76999999999</v>
      </c>
    </row>
    <row r="517" spans="1:24" s="234" customFormat="1" ht="63.75" customHeight="1">
      <c r="A517" s="420" t="s">
        <v>1634</v>
      </c>
      <c r="B517" s="211" t="s">
        <v>1585</v>
      </c>
      <c r="C517" s="212" t="s">
        <v>1586</v>
      </c>
      <c r="D517" s="212" t="s">
        <v>1539</v>
      </c>
      <c r="E517" s="149">
        <v>77780.12</v>
      </c>
      <c r="F517" s="622">
        <f>H517+I517+J517+K517+L517+M517</f>
        <v>76628.900000000009</v>
      </c>
      <c r="G517" s="623">
        <f>(H517+I517+J517+K517+L517)/F517</f>
        <v>0.79999999999999993</v>
      </c>
      <c r="H517" s="622">
        <v>52107.65</v>
      </c>
      <c r="I517" s="622">
        <v>0</v>
      </c>
      <c r="J517" s="622">
        <v>9195.4699999999993</v>
      </c>
      <c r="K517" s="622">
        <v>0</v>
      </c>
      <c r="L517" s="622">
        <v>0</v>
      </c>
      <c r="M517" s="622">
        <v>15325.78</v>
      </c>
      <c r="N517" s="239">
        <v>43374</v>
      </c>
      <c r="O517" s="251">
        <v>43378</v>
      </c>
      <c r="P517" s="239">
        <v>43391</v>
      </c>
      <c r="Q517" s="239"/>
      <c r="R517" s="239">
        <v>43411</v>
      </c>
      <c r="S517" s="228" t="s">
        <v>1706</v>
      </c>
      <c r="T517" s="237"/>
      <c r="U517" s="237"/>
      <c r="V517" s="237"/>
      <c r="W517" s="739">
        <f t="shared" si="44"/>
        <v>76628.900000000009</v>
      </c>
    </row>
    <row r="518" spans="1:24" s="458" customFormat="1" ht="22.5" customHeight="1">
      <c r="A518" s="418"/>
      <c r="B518" s="205"/>
      <c r="C518" s="206"/>
      <c r="D518" s="304"/>
      <c r="E518" s="223">
        <f>SUBTOTAL(9,E514:E517)</f>
        <v>756694.26</v>
      </c>
      <c r="F518" s="223">
        <f>SUM(F514:F517)</f>
        <v>702202.95000000007</v>
      </c>
      <c r="G518" s="224"/>
      <c r="H518" s="223">
        <f>SUM(H514:H517)</f>
        <v>537151.66</v>
      </c>
      <c r="I518" s="223">
        <f>SUBTOTAL(9,I514:I517)</f>
        <v>0</v>
      </c>
      <c r="J518" s="223">
        <f>SUM(J514:J517)</f>
        <v>94791.47</v>
      </c>
      <c r="K518" s="223">
        <f>SUBTOTAL(9,K514:K517)</f>
        <v>0</v>
      </c>
      <c r="L518" s="223">
        <f>SUBTOTAL(9,L514:L517)</f>
        <v>0</v>
      </c>
      <c r="M518" s="223">
        <f>SUM(M514:M517)</f>
        <v>70259.820000000007</v>
      </c>
      <c r="N518" s="531"/>
      <c r="O518" s="236">
        <f>COUNTA(B514:B517)</f>
        <v>4</v>
      </c>
      <c r="P518" s="531"/>
      <c r="Q518" s="531"/>
      <c r="R518" s="531"/>
      <c r="S518" s="544"/>
      <c r="T518" s="531"/>
      <c r="U518" s="531"/>
      <c r="W518" s="740">
        <f t="shared" si="44"/>
        <v>702202.95</v>
      </c>
    </row>
    <row r="519" spans="1:24" s="234" customFormat="1" ht="51.75" customHeight="1">
      <c r="A519" s="433" t="s">
        <v>477</v>
      </c>
      <c r="B519" s="151" t="s">
        <v>469</v>
      </c>
      <c r="C519" s="151" t="s">
        <v>470</v>
      </c>
      <c r="D519" s="151" t="s">
        <v>474</v>
      </c>
      <c r="E519" s="215">
        <v>35000</v>
      </c>
      <c r="F519" s="213">
        <f>SUM(H519:M519)</f>
        <v>35000</v>
      </c>
      <c r="G519" s="220">
        <f>(H519+I519+J519+K519)/F519</f>
        <v>1</v>
      </c>
      <c r="H519" s="213">
        <v>29750</v>
      </c>
      <c r="I519" s="213">
        <v>0</v>
      </c>
      <c r="J519" s="213">
        <v>5250</v>
      </c>
      <c r="K519" s="213">
        <v>0</v>
      </c>
      <c r="L519" s="213">
        <v>0</v>
      </c>
      <c r="M519" s="213">
        <v>0</v>
      </c>
      <c r="N519" s="494"/>
      <c r="O519" s="238">
        <v>42950</v>
      </c>
      <c r="P519" s="239">
        <v>42992</v>
      </c>
      <c r="Q519" s="237"/>
      <c r="R519" s="239">
        <v>43024</v>
      </c>
      <c r="S519" s="217" t="s">
        <v>1174</v>
      </c>
      <c r="T519" s="237"/>
      <c r="U519" s="237"/>
      <c r="V519" s="237"/>
      <c r="W519" s="739">
        <f t="shared" si="44"/>
        <v>35000</v>
      </c>
      <c r="X519" s="741"/>
    </row>
    <row r="520" spans="1:24" s="234" customFormat="1" ht="45.75" customHeight="1">
      <c r="A520" s="433" t="s">
        <v>477</v>
      </c>
      <c r="B520" s="151" t="s">
        <v>471</v>
      </c>
      <c r="C520" s="235" t="s">
        <v>472</v>
      </c>
      <c r="D520" s="151" t="s">
        <v>475</v>
      </c>
      <c r="E520" s="233">
        <v>35000</v>
      </c>
      <c r="F520" s="242">
        <f>SUM(H520:M520)</f>
        <v>35000</v>
      </c>
      <c r="G520" s="243">
        <f>(H520+I520+J520+K520)/F520</f>
        <v>1</v>
      </c>
      <c r="H520" s="242">
        <v>29750</v>
      </c>
      <c r="I520" s="242">
        <v>0</v>
      </c>
      <c r="J520" s="242">
        <v>5250</v>
      </c>
      <c r="K520" s="242">
        <v>0</v>
      </c>
      <c r="L520" s="242">
        <v>0</v>
      </c>
      <c r="M520" s="242">
        <v>0</v>
      </c>
      <c r="N520" s="494"/>
      <c r="O520" s="238">
        <v>42950</v>
      </c>
      <c r="P520" s="239">
        <v>42992</v>
      </c>
      <c r="Q520" s="237"/>
      <c r="R520" s="239">
        <v>43024</v>
      </c>
      <c r="S520" s="217" t="s">
        <v>1173</v>
      </c>
      <c r="T520" s="237"/>
      <c r="U520" s="237"/>
      <c r="V520" s="237"/>
      <c r="W520" s="739">
        <f t="shared" si="44"/>
        <v>35000</v>
      </c>
    </row>
    <row r="521" spans="1:24" s="234" customFormat="1" ht="45.75" customHeight="1">
      <c r="A521" s="433" t="s">
        <v>477</v>
      </c>
      <c r="B521" s="151" t="s">
        <v>473</v>
      </c>
      <c r="C521" s="212" t="s">
        <v>472</v>
      </c>
      <c r="D521" s="151" t="s">
        <v>476</v>
      </c>
      <c r="E521" s="215">
        <v>35000</v>
      </c>
      <c r="F521" s="213">
        <f>SUM(H521:M521)</f>
        <v>35000</v>
      </c>
      <c r="G521" s="220">
        <f>(H521+I521+J521+K521)/F521</f>
        <v>1</v>
      </c>
      <c r="H521" s="213">
        <v>29750</v>
      </c>
      <c r="I521" s="213">
        <v>0</v>
      </c>
      <c r="J521" s="213">
        <v>5250</v>
      </c>
      <c r="K521" s="213">
        <v>0</v>
      </c>
      <c r="L521" s="213">
        <v>0</v>
      </c>
      <c r="M521" s="213">
        <v>0</v>
      </c>
      <c r="N521" s="495"/>
      <c r="O521" s="238">
        <v>42950</v>
      </c>
      <c r="P521" s="239">
        <v>42992</v>
      </c>
      <c r="Q521" s="237"/>
      <c r="R521" s="239">
        <v>43024</v>
      </c>
      <c r="S521" s="217" t="s">
        <v>1175</v>
      </c>
      <c r="T521" s="237"/>
      <c r="U521" s="237"/>
      <c r="V521" s="237"/>
      <c r="W521" s="739">
        <f t="shared" si="44"/>
        <v>35000</v>
      </c>
    </row>
    <row r="522" spans="1:24" ht="24.75" customHeight="1">
      <c r="A522" s="412"/>
      <c r="B522" s="221"/>
      <c r="C522" s="206" t="s">
        <v>1493</v>
      </c>
      <c r="D522" s="305"/>
      <c r="E522" s="466">
        <f>SUM(E519:E521)</f>
        <v>105000</v>
      </c>
      <c r="F522" s="223">
        <f>SUM(F519:F521)</f>
        <v>105000</v>
      </c>
      <c r="G522" s="245">
        <f>(H522+I522+J522+K522)/F522</f>
        <v>1</v>
      </c>
      <c r="H522" s="225">
        <f t="shared" ref="H522:M522" si="56">SUM(H519:H521)</f>
        <v>89250</v>
      </c>
      <c r="I522" s="225">
        <f t="shared" si="56"/>
        <v>0</v>
      </c>
      <c r="J522" s="225">
        <f t="shared" si="56"/>
        <v>15750</v>
      </c>
      <c r="K522" s="225">
        <f t="shared" si="56"/>
        <v>0</v>
      </c>
      <c r="L522" s="225">
        <f t="shared" si="56"/>
        <v>0</v>
      </c>
      <c r="M522" s="225">
        <f t="shared" si="56"/>
        <v>0</v>
      </c>
      <c r="N522" s="545"/>
      <c r="O522" s="247">
        <f>COUNTA(B519:B521)</f>
        <v>3</v>
      </c>
      <c r="P522" s="545"/>
      <c r="Q522" s="545"/>
      <c r="R522" s="545"/>
      <c r="S522" s="545"/>
      <c r="T522" s="545"/>
      <c r="U522" s="545"/>
      <c r="V522" s="246"/>
      <c r="W522" s="740">
        <f t="shared" si="44"/>
        <v>105000</v>
      </c>
    </row>
    <row r="523" spans="1:24" s="14" customFormat="1" ht="48.75" customHeight="1">
      <c r="A523" s="427" t="s">
        <v>618</v>
      </c>
      <c r="B523" s="428" t="s">
        <v>619</v>
      </c>
      <c r="C523" s="429" t="s">
        <v>620</v>
      </c>
      <c r="D523" s="429" t="s">
        <v>621</v>
      </c>
      <c r="E523" s="430">
        <v>1146231.8700000001</v>
      </c>
      <c r="F523" s="274">
        <f>H523+I523+J523+K523+L523+M523</f>
        <v>1146231.8700000001</v>
      </c>
      <c r="G523" s="54">
        <f>(H523+I523+J523+K523+L523)/F523</f>
        <v>1</v>
      </c>
      <c r="H523" s="55">
        <v>913228.12</v>
      </c>
      <c r="I523" s="56">
        <v>0</v>
      </c>
      <c r="J523" s="55">
        <v>233003.75</v>
      </c>
      <c r="K523" s="56">
        <v>0</v>
      </c>
      <c r="L523" s="56">
        <v>0</v>
      </c>
      <c r="M523" s="56">
        <v>0</v>
      </c>
      <c r="N523" s="493" t="s">
        <v>551</v>
      </c>
      <c r="O523" s="486">
        <v>43025</v>
      </c>
      <c r="P523" s="58">
        <v>43349</v>
      </c>
      <c r="Q523" s="58">
        <v>43364</v>
      </c>
      <c r="R523" s="198">
        <v>43399</v>
      </c>
      <c r="S523" s="58" t="s">
        <v>1612</v>
      </c>
      <c r="T523" s="58">
        <v>42359</v>
      </c>
      <c r="U523" s="58" t="s">
        <v>1611</v>
      </c>
      <c r="V523" s="60"/>
      <c r="W523" s="739">
        <f t="shared" si="44"/>
        <v>1146231.8700000001</v>
      </c>
    </row>
    <row r="524" spans="1:24" s="229" customFormat="1" ht="48.75" customHeight="1">
      <c r="A524" s="431" t="s">
        <v>618</v>
      </c>
      <c r="B524" s="211" t="s">
        <v>1540</v>
      </c>
      <c r="C524" s="212" t="s">
        <v>1541</v>
      </c>
      <c r="D524" s="212" t="s">
        <v>1542</v>
      </c>
      <c r="E524" s="274">
        <v>1419686.16</v>
      </c>
      <c r="F524" s="274">
        <f>H524+I524+J524+K524+L524+M524</f>
        <v>1243154.73</v>
      </c>
      <c r="G524" s="250">
        <f>(H524+I524+J524+K524+L524)/F524</f>
        <v>1</v>
      </c>
      <c r="H524" s="149">
        <v>1056681.52</v>
      </c>
      <c r="I524" s="149">
        <v>186473.21</v>
      </c>
      <c r="J524" s="149">
        <v>0</v>
      </c>
      <c r="K524" s="149">
        <v>0</v>
      </c>
      <c r="L524" s="149">
        <v>0</v>
      </c>
      <c r="M524" s="149">
        <v>0</v>
      </c>
      <c r="N524" s="260">
        <v>43374</v>
      </c>
      <c r="O524" s="624">
        <v>43378</v>
      </c>
      <c r="P524" s="228">
        <v>43384</v>
      </c>
      <c r="Q524" s="228">
        <v>43404</v>
      </c>
      <c r="R524" s="228" t="s">
        <v>1717</v>
      </c>
      <c r="S524" s="616" t="s">
        <v>1798</v>
      </c>
      <c r="T524" s="228"/>
      <c r="U524" s="228"/>
      <c r="V524" s="625"/>
      <c r="W524" s="739">
        <f t="shared" si="44"/>
        <v>1243154.73</v>
      </c>
    </row>
    <row r="525" spans="1:24" s="458" customFormat="1" ht="27.75" customHeight="1">
      <c r="A525" s="204"/>
      <c r="B525" s="500"/>
      <c r="C525" s="206" t="s">
        <v>622</v>
      </c>
      <c r="D525" s="501"/>
      <c r="E525" s="207">
        <f>SUM(E523:E524)</f>
        <v>2565918.0300000003</v>
      </c>
      <c r="F525" s="207">
        <f>SUM(F523:F524)</f>
        <v>2389386.6</v>
      </c>
      <c r="G525" s="477">
        <f>SUM(G523:G523)</f>
        <v>1</v>
      </c>
      <c r="H525" s="207">
        <f t="shared" ref="H525:M525" si="57">SUM(H523:H524)</f>
        <v>1969909.6400000001</v>
      </c>
      <c r="I525" s="207">
        <f t="shared" si="57"/>
        <v>186473.21</v>
      </c>
      <c r="J525" s="207">
        <f t="shared" si="57"/>
        <v>233003.75</v>
      </c>
      <c r="K525" s="207">
        <f t="shared" si="57"/>
        <v>0</v>
      </c>
      <c r="L525" s="207">
        <f t="shared" si="57"/>
        <v>0</v>
      </c>
      <c r="M525" s="207">
        <f t="shared" si="57"/>
        <v>0</v>
      </c>
      <c r="N525" s="531"/>
      <c r="O525" s="236">
        <f>COUNTA(B523:B524)</f>
        <v>2</v>
      </c>
      <c r="P525" s="531"/>
      <c r="Q525" s="531"/>
      <c r="R525" s="531"/>
      <c r="S525" s="531"/>
      <c r="T525" s="531"/>
      <c r="U525" s="531"/>
      <c r="W525" s="740">
        <f t="shared" si="44"/>
        <v>2389386.6</v>
      </c>
    </row>
    <row r="526" spans="1:24" s="426" customFormat="1" ht="19.5" customHeight="1">
      <c r="A526" s="422"/>
      <c r="B526" s="423"/>
      <c r="C526" s="424"/>
      <c r="D526" s="425"/>
      <c r="E526" s="467"/>
      <c r="W526" s="739">
        <f t="shared" si="44"/>
        <v>0</v>
      </c>
    </row>
    <row r="527" spans="1:24" s="30" customFormat="1" ht="38.25" customHeight="1">
      <c r="A527" s="204" t="s">
        <v>48</v>
      </c>
      <c r="B527" s="204"/>
      <c r="C527" s="204"/>
      <c r="D527" s="307"/>
      <c r="E527" s="209">
        <f>E525+E508+E522+E497+E466+E410+E376+E518+E513++E506+E501+E450+E510+E499+E17</f>
        <v>207732526.09999999</v>
      </c>
      <c r="F527" s="209">
        <f>F525+F508+F522+F497+F466+F410+F376+F510+F518+F513++F506+F501+F450+F499+F17</f>
        <v>71291204.590000033</v>
      </c>
      <c r="G527" s="210">
        <f>(H527+J527)/F527</f>
        <v>0.65570365051785173</v>
      </c>
      <c r="H527" s="209">
        <f t="shared" ref="H527:M527" si="58">H525+H508+H522+H497+H466+H410+H376+H513+H510+H506+H501+H450+H518+H499+H17</f>
        <v>42366707.555728056</v>
      </c>
      <c r="I527" s="209">
        <f t="shared" si="58"/>
        <v>4409791.0600000015</v>
      </c>
      <c r="J527" s="209">
        <f t="shared" si="58"/>
        <v>4379195.5437499993</v>
      </c>
      <c r="K527" s="209">
        <f t="shared" si="58"/>
        <v>0</v>
      </c>
      <c r="L527" s="209">
        <f t="shared" si="58"/>
        <v>1100338.8399999999</v>
      </c>
      <c r="M527" s="209">
        <f t="shared" si="58"/>
        <v>19934169.86999999</v>
      </c>
      <c r="N527" s="28"/>
      <c r="O527" s="286">
        <f>O525+O522+O508+O497+O466+O410+O376+O513+O501+O450+O518+O506+O17+O510+O499</f>
        <v>489</v>
      </c>
      <c r="P527" s="7"/>
      <c r="Q527" s="29"/>
      <c r="R527" s="29"/>
      <c r="S527" s="29"/>
      <c r="T527" s="29"/>
      <c r="U527" s="29"/>
      <c r="V527" s="29"/>
      <c r="W527" s="740">
        <f>H527+I527+J527+K527+L527+M527</f>
        <v>72190202.869478047</v>
      </c>
    </row>
    <row r="528" spans="1:24" ht="21">
      <c r="A528" s="5"/>
      <c r="B528" s="5"/>
      <c r="C528" s="5"/>
      <c r="D528" s="308"/>
      <c r="E528" s="468"/>
      <c r="F528" s="4">
        <f>H527+I527+J527+K527+L527+M527</f>
        <v>72190202.869478047</v>
      </c>
      <c r="G528" s="5"/>
      <c r="K528" s="5"/>
      <c r="L528" s="5"/>
      <c r="M528" s="5"/>
      <c r="N528" s="5"/>
      <c r="O528" s="5"/>
      <c r="P528" s="29"/>
      <c r="Q528" s="5"/>
      <c r="R528" s="5"/>
      <c r="S528" s="5"/>
      <c r="T528" s="5"/>
      <c r="U528" s="5"/>
    </row>
    <row r="529" spans="6:17">
      <c r="J529" s="41"/>
      <c r="K529" s="4"/>
    </row>
    <row r="530" spans="6:17">
      <c r="F530" s="4">
        <f>F527-F528</f>
        <v>-898998.27947801352</v>
      </c>
      <c r="G530" s="4"/>
      <c r="H530" s="4"/>
      <c r="I530" s="4"/>
      <c r="J530" s="4"/>
    </row>
    <row r="536" spans="6:17">
      <c r="Q536" s="36"/>
    </row>
    <row r="537" spans="6:17">
      <c r="Q537" s="36"/>
    </row>
    <row r="538" spans="6:17">
      <c r="Q538" s="37"/>
    </row>
    <row r="539" spans="6:17">
      <c r="Q539" s="38"/>
    </row>
    <row r="540" spans="6:17">
      <c r="Q540" s="38"/>
    </row>
    <row r="541" spans="6:17">
      <c r="Q541" s="38"/>
    </row>
    <row r="542" spans="6:17">
      <c r="Q542" s="37"/>
    </row>
    <row r="543" spans="6:17">
      <c r="Q543" s="38"/>
    </row>
    <row r="544" spans="6:17">
      <c r="Q544" s="38"/>
    </row>
    <row r="545" spans="16:17">
      <c r="Q545" s="37"/>
    </row>
    <row r="546" spans="16:17">
      <c r="Q546" s="37"/>
    </row>
    <row r="547" spans="16:17">
      <c r="Q547" s="37"/>
    </row>
    <row r="548" spans="16:17">
      <c r="Q548" s="37"/>
    </row>
    <row r="549" spans="16:17">
      <c r="Q549" s="37"/>
    </row>
    <row r="550" spans="16:17">
      <c r="Q550" s="37"/>
    </row>
    <row r="551" spans="16:17">
      <c r="Q551" s="37"/>
    </row>
    <row r="552" spans="16:17">
      <c r="Q552" s="37"/>
    </row>
    <row r="553" spans="16:17">
      <c r="Q553" s="37"/>
    </row>
    <row r="554" spans="16:17">
      <c r="Q554" s="37"/>
    </row>
    <row r="555" spans="16:17">
      <c r="Q555" s="37"/>
    </row>
    <row r="556" spans="16:17">
      <c r="P556" s="36"/>
      <c r="Q556" s="37"/>
    </row>
    <row r="557" spans="16:17">
      <c r="P557" s="36"/>
      <c r="Q557" s="37"/>
    </row>
    <row r="558" spans="16:17">
      <c r="P558" s="36"/>
      <c r="Q558" s="37"/>
    </row>
    <row r="559" spans="16:17">
      <c r="P559" s="36"/>
      <c r="Q559" s="36"/>
    </row>
    <row r="560" spans="16:17">
      <c r="P560" s="36"/>
    </row>
  </sheetData>
  <sheetProtection formatColumns="0" formatRows="0" sort="0" autoFilter="0"/>
  <mergeCells count="6">
    <mergeCell ref="A466:D466"/>
    <mergeCell ref="A11:D11"/>
    <mergeCell ref="A13:D13"/>
    <mergeCell ref="A376:D376"/>
    <mergeCell ref="A410:D410"/>
    <mergeCell ref="A450:D450"/>
  </mergeCells>
  <pageMargins left="0.23622047244094488" right="0.23622047244094488" top="0.74803149606299213" bottom="0.74803149606299213" header="0.31496062992125984" footer="0.31496062992125984"/>
  <pageSetup paperSize="8" scale="15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3:XFB560"/>
  <sheetViews>
    <sheetView topLeftCell="G15" zoomScale="70" zoomScaleNormal="70" workbookViewId="0">
      <pane ySplit="1" topLeftCell="A522" activePane="bottomLeft" state="frozen"/>
      <selection activeCell="F15" sqref="F15"/>
      <selection pane="bottomLeft" activeCell="A517" sqref="A517:XFD517"/>
    </sheetView>
  </sheetViews>
  <sheetFormatPr baseColWidth="10" defaultColWidth="11.42578125" defaultRowHeight="15"/>
  <cols>
    <col min="1" max="1" width="46.28515625" style="7" customWidth="1"/>
    <col min="2" max="2" width="26.7109375" style="7" customWidth="1"/>
    <col min="3" max="3" width="40.140625" style="7" customWidth="1"/>
    <col min="4" max="4" width="34.7109375" style="14" customWidth="1"/>
    <col min="5" max="5" width="21.42578125" style="457" customWidth="1"/>
    <col min="6" max="6" width="18.5703125" style="7" customWidth="1"/>
    <col min="7" max="7" width="14.42578125" style="457" customWidth="1"/>
    <col min="8" max="8" width="18.85546875" style="7" customWidth="1"/>
    <col min="9" max="9" width="20" style="7" customWidth="1"/>
    <col min="10" max="10" width="19.5703125" style="7" customWidth="1"/>
    <col min="11" max="11" width="17.28515625" style="7" customWidth="1"/>
    <col min="12" max="12" width="19.140625" style="7" customWidth="1"/>
    <col min="13" max="13" width="12.140625" style="7" customWidth="1"/>
    <col min="14" max="14" width="14.7109375" style="7" customWidth="1"/>
    <col min="15" max="16" width="13.42578125" style="7" customWidth="1"/>
    <col min="17" max="17" width="14.85546875" style="7" customWidth="1"/>
    <col min="18" max="18" width="16.140625" style="7" customWidth="1"/>
    <col min="19" max="19" width="18.28515625" style="7" customWidth="1"/>
    <col min="20" max="20" width="52.7109375" style="7" customWidth="1"/>
    <col min="21" max="21" width="15.85546875" style="7" customWidth="1"/>
    <col min="22" max="22" width="19.42578125" style="7" customWidth="1"/>
    <col min="23" max="23" width="25.5703125" style="7" customWidth="1"/>
    <col min="24" max="16384" width="11.42578125" style="7"/>
  </cols>
  <sheetData>
    <row r="3" spans="1:22">
      <c r="A3" s="395"/>
      <c r="B3" s="7" t="s">
        <v>1588</v>
      </c>
    </row>
    <row r="4" spans="1:22">
      <c r="A4" s="399"/>
      <c r="B4" s="7" t="s">
        <v>1589</v>
      </c>
    </row>
    <row r="5" spans="1:22">
      <c r="A5" s="408"/>
      <c r="B5" s="7" t="s">
        <v>1590</v>
      </c>
    </row>
    <row r="6" spans="1:22">
      <c r="A6" s="474"/>
      <c r="B6" s="473" t="s">
        <v>1591</v>
      </c>
    </row>
    <row r="7" spans="1:22">
      <c r="A7" s="475"/>
      <c r="B7" s="473" t="s">
        <v>1592</v>
      </c>
    </row>
    <row r="8" spans="1:22">
      <c r="A8" s="419"/>
      <c r="B8" s="476" t="s">
        <v>1593</v>
      </c>
      <c r="C8" s="246" t="s">
        <v>1594</v>
      </c>
      <c r="N8" s="4"/>
    </row>
    <row r="9" spans="1:22">
      <c r="A9" s="472"/>
      <c r="B9" s="7" t="s">
        <v>1587</v>
      </c>
      <c r="O9" s="36"/>
      <c r="P9" s="36"/>
      <c r="Q9" s="36"/>
      <c r="R9" s="36"/>
    </row>
    <row r="10" spans="1:22">
      <c r="O10" s="36"/>
      <c r="P10" s="36"/>
      <c r="Q10" s="36"/>
      <c r="R10" s="36"/>
    </row>
    <row r="11" spans="1:22" ht="30.75" customHeight="1">
      <c r="A11" s="959" t="s">
        <v>500</v>
      </c>
      <c r="B11" s="960"/>
      <c r="C11" s="960"/>
      <c r="D11" s="961"/>
      <c r="E11" s="705">
        <v>9928640.4700000007</v>
      </c>
      <c r="F11" s="49"/>
      <c r="G11" s="720" t="s">
        <v>47</v>
      </c>
      <c r="H11" s="267">
        <f>H527</f>
        <v>42294499.959999993</v>
      </c>
      <c r="I11" s="268">
        <f>(E11+H11)/130200000</f>
        <v>0.40109938886328717</v>
      </c>
      <c r="J11" s="32"/>
      <c r="K11" s="42"/>
      <c r="L11" s="32"/>
      <c r="M11" s="32"/>
      <c r="N11" s="32"/>
      <c r="O11" s="252"/>
      <c r="P11" s="252"/>
      <c r="Q11" s="252"/>
      <c r="R11" s="261"/>
      <c r="S11" s="32"/>
      <c r="T11" s="32"/>
      <c r="U11" s="32"/>
    </row>
    <row r="12" spans="1:22" ht="10.5" customHeight="1">
      <c r="A12" s="32"/>
      <c r="B12" s="32"/>
      <c r="C12" s="32"/>
      <c r="D12" s="297"/>
      <c r="E12" s="460"/>
      <c r="F12" s="32"/>
      <c r="G12" s="460"/>
      <c r="H12" s="32"/>
      <c r="I12" s="32"/>
      <c r="J12" s="32"/>
      <c r="K12" s="32"/>
      <c r="L12" s="32"/>
      <c r="M12" s="32"/>
      <c r="N12" s="32"/>
      <c r="O12" s="262"/>
      <c r="P12" s="262"/>
      <c r="Q12" s="262"/>
      <c r="R12" s="262"/>
      <c r="S12" s="32"/>
      <c r="T12" s="32"/>
      <c r="U12" s="32"/>
    </row>
    <row r="13" spans="1:22" ht="21.75" customHeight="1">
      <c r="A13" s="962" t="s">
        <v>41</v>
      </c>
      <c r="B13" s="962"/>
      <c r="C13" s="962"/>
      <c r="D13" s="962"/>
      <c r="E13" s="461"/>
      <c r="F13" s="6"/>
      <c r="G13" s="46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2" ht="12" customHeight="1">
      <c r="A14" s="8"/>
      <c r="B14" s="6"/>
      <c r="C14" s="6"/>
      <c r="D14" s="298"/>
      <c r="E14" s="462"/>
      <c r="F14" s="6"/>
      <c r="G14" s="462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2" s="1" customFormat="1" ht="45">
      <c r="A15" s="387" t="s">
        <v>0</v>
      </c>
      <c r="B15" s="51" t="s">
        <v>106</v>
      </c>
      <c r="C15" s="51" t="s">
        <v>1</v>
      </c>
      <c r="D15" s="299" t="s">
        <v>2</v>
      </c>
      <c r="E15" s="463" t="s">
        <v>413</v>
      </c>
      <c r="F15" s="51" t="s">
        <v>435</v>
      </c>
      <c r="G15" s="463" t="s">
        <v>46</v>
      </c>
      <c r="H15" s="51" t="s">
        <v>42</v>
      </c>
      <c r="I15" s="51" t="s">
        <v>255</v>
      </c>
      <c r="J15" s="51" t="s">
        <v>4</v>
      </c>
      <c r="K15" s="51" t="s">
        <v>5</v>
      </c>
      <c r="L15" s="51" t="s">
        <v>3</v>
      </c>
      <c r="M15" s="51" t="s">
        <v>673</v>
      </c>
      <c r="N15" s="51" t="s">
        <v>420</v>
      </c>
      <c r="O15" s="51" t="s">
        <v>92</v>
      </c>
      <c r="P15" s="51" t="s">
        <v>93</v>
      </c>
      <c r="Q15" s="51" t="s">
        <v>7</v>
      </c>
      <c r="R15" s="2" t="s">
        <v>131</v>
      </c>
      <c r="S15" s="2" t="s">
        <v>8</v>
      </c>
      <c r="T15" s="51" t="s">
        <v>96</v>
      </c>
      <c r="U15" s="51" t="s">
        <v>95</v>
      </c>
      <c r="V15" s="738" t="s">
        <v>1818</v>
      </c>
    </row>
    <row r="16" spans="1:22" s="25" customFormat="1" ht="47.25" customHeight="1">
      <c r="A16" s="446" t="s">
        <v>1573</v>
      </c>
      <c r="B16" s="441" t="s">
        <v>1574</v>
      </c>
      <c r="C16" s="442" t="s">
        <v>1575</v>
      </c>
      <c r="D16" s="442" t="s">
        <v>1595</v>
      </c>
      <c r="E16" s="452">
        <v>52065</v>
      </c>
      <c r="F16" s="452">
        <f>H16+K16+L16+I16+J16</f>
        <v>51965</v>
      </c>
      <c r="G16" s="453">
        <f>(H16+I16+J16+K16)/F16</f>
        <v>0.7</v>
      </c>
      <c r="H16" s="452">
        <v>30919.17</v>
      </c>
      <c r="I16" s="452">
        <v>0</v>
      </c>
      <c r="J16" s="452">
        <v>5456.33</v>
      </c>
      <c r="K16" s="452">
        <v>0</v>
      </c>
      <c r="L16" s="452">
        <v>15589.5</v>
      </c>
      <c r="M16" s="444">
        <v>43165</v>
      </c>
      <c r="N16" s="444">
        <v>43172</v>
      </c>
      <c r="O16" s="456">
        <v>43391</v>
      </c>
      <c r="P16" s="443"/>
      <c r="Q16" s="444">
        <v>43411</v>
      </c>
      <c r="R16" s="455" t="s">
        <v>1707</v>
      </c>
      <c r="S16" s="455"/>
      <c r="T16" s="454"/>
      <c r="U16" s="454"/>
      <c r="V16" s="735">
        <f t="shared" ref="V16:V79" si="0">SUM(H16:L16)</f>
        <v>51965</v>
      </c>
    </row>
    <row r="17" spans="1:23" s="561" customFormat="1" ht="26.25" customHeight="1">
      <c r="A17" s="449"/>
      <c r="B17" s="448"/>
      <c r="C17" s="448"/>
      <c r="D17" s="448"/>
      <c r="E17" s="560">
        <f>SUBTOTAL(9,E16)</f>
        <v>52065</v>
      </c>
      <c r="F17" s="560">
        <f>SUM(F16)</f>
        <v>51965</v>
      </c>
      <c r="G17" s="537">
        <f>(H17+I17+J17+K17)/F17</f>
        <v>0.7</v>
      </c>
      <c r="H17" s="492">
        <f>SUM(H16)</f>
        <v>30919.17</v>
      </c>
      <c r="I17" s="492">
        <f>SUBTOTAL(9,I16)</f>
        <v>0</v>
      </c>
      <c r="J17" s="492">
        <f>SUBTOTAL(9,J16)</f>
        <v>5456.33</v>
      </c>
      <c r="K17" s="492">
        <f>SUBTOTAL(9,K16)</f>
        <v>0</v>
      </c>
      <c r="L17" s="492">
        <f>SUBTOTAL(9,L16)</f>
        <v>15589.5</v>
      </c>
      <c r="M17" s="445"/>
      <c r="N17" s="445">
        <f>COUNTA(B16)</f>
        <v>1</v>
      </c>
      <c r="O17" s="450"/>
      <c r="P17" s="450"/>
      <c r="Q17" s="445"/>
      <c r="R17" s="451"/>
      <c r="S17" s="451"/>
      <c r="T17" s="450"/>
      <c r="U17" s="450"/>
      <c r="V17" s="736">
        <f t="shared" si="0"/>
        <v>51965</v>
      </c>
    </row>
    <row r="18" spans="1:23" s="14" customFormat="1" ht="30" customHeight="1">
      <c r="A18" s="447" t="s">
        <v>537</v>
      </c>
      <c r="B18" s="390" t="s">
        <v>107</v>
      </c>
      <c r="C18" s="331" t="s">
        <v>24</v>
      </c>
      <c r="D18" s="331" t="s">
        <v>23</v>
      </c>
      <c r="E18" s="55"/>
      <c r="F18" s="53">
        <f t="shared" ref="F18:F81" si="1">SUM(H18+I18+J18+K18+L18)</f>
        <v>114231.4</v>
      </c>
      <c r="G18" s="250">
        <f>(H18+I18+J18+K18)/F18</f>
        <v>0.50000175083208298</v>
      </c>
      <c r="H18" s="704">
        <v>48548.51</v>
      </c>
      <c r="I18" s="56">
        <v>0</v>
      </c>
      <c r="J18" s="55">
        <v>8567.39</v>
      </c>
      <c r="K18" s="56">
        <v>0</v>
      </c>
      <c r="L18" s="56">
        <v>57115.5</v>
      </c>
      <c r="M18" s="57" t="s">
        <v>800</v>
      </c>
      <c r="N18" s="57" t="s">
        <v>807</v>
      </c>
      <c r="O18" s="58"/>
      <c r="P18" s="58"/>
      <c r="Q18" s="59" t="s">
        <v>781</v>
      </c>
      <c r="R18" s="58" t="s">
        <v>871</v>
      </c>
      <c r="S18" s="58">
        <v>42359</v>
      </c>
      <c r="T18" s="58"/>
      <c r="U18" s="60"/>
      <c r="V18" s="735">
        <f t="shared" si="0"/>
        <v>114231.4</v>
      </c>
    </row>
    <row r="19" spans="1:23" s="14" customFormat="1" ht="30" customHeight="1">
      <c r="A19" s="410" t="s">
        <v>537</v>
      </c>
      <c r="B19" s="370" t="s">
        <v>108</v>
      </c>
      <c r="C19" s="61" t="s">
        <v>25</v>
      </c>
      <c r="D19" s="61" t="s">
        <v>23</v>
      </c>
      <c r="E19" s="66"/>
      <c r="F19" s="53">
        <f t="shared" si="1"/>
        <v>106651.20000000001</v>
      </c>
      <c r="G19" s="250">
        <f t="shared" ref="G19:G39" si="2">(H19+I19+J19+K19)/F19</f>
        <v>0.5</v>
      </c>
      <c r="H19" s="64">
        <v>45326.76</v>
      </c>
      <c r="I19" s="65">
        <v>0</v>
      </c>
      <c r="J19" s="66">
        <v>7998.84</v>
      </c>
      <c r="K19" s="65">
        <v>0</v>
      </c>
      <c r="L19" s="64">
        <v>53325.599999999999</v>
      </c>
      <c r="M19" s="67" t="s">
        <v>800</v>
      </c>
      <c r="N19" s="67" t="s">
        <v>807</v>
      </c>
      <c r="O19" s="68"/>
      <c r="P19" s="68"/>
      <c r="Q19" s="68" t="s">
        <v>782</v>
      </c>
      <c r="R19" s="69" t="s">
        <v>871</v>
      </c>
      <c r="S19" s="69">
        <v>42359</v>
      </c>
      <c r="T19" s="68"/>
      <c r="U19" s="70"/>
      <c r="V19" s="735">
        <f t="shared" si="0"/>
        <v>106651.20000000001</v>
      </c>
    </row>
    <row r="20" spans="1:23" s="13" customFormat="1" ht="30" customHeight="1">
      <c r="A20" s="410" t="s">
        <v>537</v>
      </c>
      <c r="B20" s="370" t="s">
        <v>109</v>
      </c>
      <c r="C20" s="61" t="s">
        <v>26</v>
      </c>
      <c r="D20" s="61" t="s">
        <v>23</v>
      </c>
      <c r="E20" s="66"/>
      <c r="F20" s="53">
        <f t="shared" si="1"/>
        <v>180431.37</v>
      </c>
      <c r="G20" s="250">
        <f t="shared" si="2"/>
        <v>0.50000002771136753</v>
      </c>
      <c r="H20" s="64">
        <v>76683.320000000007</v>
      </c>
      <c r="I20" s="66">
        <v>0</v>
      </c>
      <c r="J20" s="66">
        <v>13532.37</v>
      </c>
      <c r="K20" s="66">
        <v>0</v>
      </c>
      <c r="L20" s="64">
        <v>90215.679999999993</v>
      </c>
      <c r="M20" s="67" t="s">
        <v>800</v>
      </c>
      <c r="N20" s="67" t="s">
        <v>807</v>
      </c>
      <c r="O20" s="71"/>
      <c r="P20" s="71"/>
      <c r="Q20" s="72" t="s">
        <v>781</v>
      </c>
      <c r="R20" s="71" t="s">
        <v>871</v>
      </c>
      <c r="S20" s="69">
        <v>42359</v>
      </c>
      <c r="T20" s="71"/>
      <c r="U20" s="73"/>
      <c r="V20" s="735">
        <f t="shared" si="0"/>
        <v>180431.37</v>
      </c>
    </row>
    <row r="21" spans="1:23" s="13" customFormat="1" ht="30" customHeight="1">
      <c r="A21" s="410" t="s">
        <v>537</v>
      </c>
      <c r="B21" s="370" t="s">
        <v>110</v>
      </c>
      <c r="C21" s="74" t="s">
        <v>28</v>
      </c>
      <c r="D21" s="74" t="s">
        <v>27</v>
      </c>
      <c r="E21" s="78"/>
      <c r="F21" s="53">
        <f t="shared" si="1"/>
        <v>90967.2</v>
      </c>
      <c r="G21" s="250">
        <f t="shared" si="2"/>
        <v>0.5</v>
      </c>
      <c r="H21" s="77">
        <v>38661.06</v>
      </c>
      <c r="I21" s="78">
        <v>0</v>
      </c>
      <c r="J21" s="78">
        <v>6822.54</v>
      </c>
      <c r="K21" s="78">
        <v>0</v>
      </c>
      <c r="L21" s="77">
        <v>45483.6</v>
      </c>
      <c r="M21" s="79" t="s">
        <v>800</v>
      </c>
      <c r="N21" s="79" t="s">
        <v>807</v>
      </c>
      <c r="O21" s="80"/>
      <c r="P21" s="80"/>
      <c r="Q21" s="81" t="s">
        <v>781</v>
      </c>
      <c r="R21" s="80" t="s">
        <v>871</v>
      </c>
      <c r="S21" s="82">
        <v>42359</v>
      </c>
      <c r="T21" s="80"/>
      <c r="U21" s="83"/>
      <c r="V21" s="735">
        <f t="shared" si="0"/>
        <v>90967.2</v>
      </c>
    </row>
    <row r="22" spans="1:23" s="13" customFormat="1" ht="30" customHeight="1">
      <c r="A22" s="410" t="s">
        <v>537</v>
      </c>
      <c r="B22" s="370" t="s">
        <v>111</v>
      </c>
      <c r="C22" s="84" t="s">
        <v>29</v>
      </c>
      <c r="D22" s="84" t="s">
        <v>27</v>
      </c>
      <c r="E22" s="87"/>
      <c r="F22" s="53">
        <f t="shared" si="1"/>
        <v>89143.45</v>
      </c>
      <c r="G22" s="250">
        <f t="shared" si="2"/>
        <v>0.48317346927901039</v>
      </c>
      <c r="H22" s="87">
        <v>36160.980000000003</v>
      </c>
      <c r="I22" s="87">
        <v>0</v>
      </c>
      <c r="J22" s="87">
        <v>6910.77</v>
      </c>
      <c r="K22" s="87">
        <v>0</v>
      </c>
      <c r="L22" s="88">
        <v>46071.7</v>
      </c>
      <c r="M22" s="79" t="s">
        <v>800</v>
      </c>
      <c r="N22" s="79" t="s">
        <v>807</v>
      </c>
      <c r="O22" s="90"/>
      <c r="P22" s="90"/>
      <c r="Q22" s="91" t="s">
        <v>781</v>
      </c>
      <c r="R22" s="90" t="s">
        <v>871</v>
      </c>
      <c r="S22" s="92">
        <v>42359</v>
      </c>
      <c r="T22" s="90"/>
      <c r="U22" s="93"/>
      <c r="V22" s="735">
        <f t="shared" si="0"/>
        <v>89143.45</v>
      </c>
    </row>
    <row r="23" spans="1:23" s="13" customFormat="1" ht="30" customHeight="1">
      <c r="A23" s="410" t="s">
        <v>537</v>
      </c>
      <c r="B23" s="370" t="s">
        <v>112</v>
      </c>
      <c r="C23" s="94" t="s">
        <v>31</v>
      </c>
      <c r="D23" s="94" t="s">
        <v>30</v>
      </c>
      <c r="E23" s="98"/>
      <c r="F23" s="53">
        <f t="shared" si="1"/>
        <v>91163.29</v>
      </c>
      <c r="G23" s="250">
        <f t="shared" si="2"/>
        <v>0.50000016453991514</v>
      </c>
      <c r="H23" s="97">
        <v>38744.379999999997</v>
      </c>
      <c r="I23" s="98">
        <v>0</v>
      </c>
      <c r="J23" s="98">
        <v>6837.28</v>
      </c>
      <c r="K23" s="98">
        <v>0</v>
      </c>
      <c r="L23" s="97">
        <v>45581.63</v>
      </c>
      <c r="M23" s="99" t="s">
        <v>800</v>
      </c>
      <c r="N23" s="99" t="s">
        <v>807</v>
      </c>
      <c r="O23" s="100"/>
      <c r="P23" s="100"/>
      <c r="Q23" s="101" t="s">
        <v>781</v>
      </c>
      <c r="R23" s="100" t="s">
        <v>871</v>
      </c>
      <c r="S23" s="102">
        <v>42359</v>
      </c>
      <c r="T23" s="100"/>
      <c r="U23" s="103"/>
      <c r="V23" s="735">
        <f t="shared" si="0"/>
        <v>91163.29</v>
      </c>
    </row>
    <row r="24" spans="1:23" s="13" customFormat="1" ht="30" customHeight="1">
      <c r="A24" s="410" t="s">
        <v>537</v>
      </c>
      <c r="B24" s="370" t="s">
        <v>113</v>
      </c>
      <c r="C24" s="104" t="s">
        <v>33</v>
      </c>
      <c r="D24" s="104" t="s">
        <v>32</v>
      </c>
      <c r="E24" s="108"/>
      <c r="F24" s="53">
        <f t="shared" si="1"/>
        <v>261400</v>
      </c>
      <c r="G24" s="250">
        <f t="shared" si="2"/>
        <v>0.5</v>
      </c>
      <c r="H24" s="107">
        <v>111095</v>
      </c>
      <c r="I24" s="108">
        <v>0</v>
      </c>
      <c r="J24" s="108">
        <v>19605</v>
      </c>
      <c r="K24" s="108">
        <v>0</v>
      </c>
      <c r="L24" s="107">
        <v>130700</v>
      </c>
      <c r="M24" s="109" t="s">
        <v>800</v>
      </c>
      <c r="N24" s="109" t="s">
        <v>807</v>
      </c>
      <c r="O24" s="110"/>
      <c r="P24" s="110"/>
      <c r="Q24" s="111" t="s">
        <v>781</v>
      </c>
      <c r="R24" s="110" t="s">
        <v>871</v>
      </c>
      <c r="S24" s="112">
        <v>42359</v>
      </c>
      <c r="T24" s="110"/>
      <c r="U24" s="113"/>
      <c r="V24" s="735">
        <f t="shared" si="0"/>
        <v>261400</v>
      </c>
    </row>
    <row r="25" spans="1:23" s="13" customFormat="1" ht="30" customHeight="1">
      <c r="A25" s="410" t="s">
        <v>537</v>
      </c>
      <c r="B25" s="371" t="s">
        <v>114</v>
      </c>
      <c r="C25" s="114" t="s">
        <v>35</v>
      </c>
      <c r="D25" s="114" t="s">
        <v>34</v>
      </c>
      <c r="E25" s="117"/>
      <c r="F25" s="53">
        <f t="shared" si="1"/>
        <v>56919.839999999997</v>
      </c>
      <c r="G25" s="250">
        <f t="shared" si="2"/>
        <v>0.5</v>
      </c>
      <c r="H25" s="117">
        <v>24190.93</v>
      </c>
      <c r="I25" s="117">
        <v>0</v>
      </c>
      <c r="J25" s="117">
        <v>4268.99</v>
      </c>
      <c r="K25" s="117">
        <v>0</v>
      </c>
      <c r="L25" s="117">
        <v>28459.919999999998</v>
      </c>
      <c r="M25" s="114" t="s">
        <v>800</v>
      </c>
      <c r="N25" s="114" t="s">
        <v>807</v>
      </c>
      <c r="O25" s="118"/>
      <c r="P25" s="118"/>
      <c r="Q25" s="119" t="s">
        <v>781</v>
      </c>
      <c r="R25" s="118" t="s">
        <v>871</v>
      </c>
      <c r="S25" s="118">
        <v>42359</v>
      </c>
      <c r="T25" s="120"/>
      <c r="U25" s="121"/>
      <c r="V25" s="735">
        <f t="shared" si="0"/>
        <v>56919.839999999997</v>
      </c>
    </row>
    <row r="26" spans="1:23" s="13" customFormat="1" ht="30" customHeight="1">
      <c r="A26" s="410" t="s">
        <v>537</v>
      </c>
      <c r="B26" s="370" t="s">
        <v>115</v>
      </c>
      <c r="C26" s="122" t="s">
        <v>37</v>
      </c>
      <c r="D26" s="122" t="s">
        <v>36</v>
      </c>
      <c r="E26" s="125"/>
      <c r="F26" s="53">
        <f t="shared" si="1"/>
        <v>222618</v>
      </c>
      <c r="G26" s="250">
        <f t="shared" si="2"/>
        <v>0.65</v>
      </c>
      <c r="H26" s="125">
        <v>122996.44</v>
      </c>
      <c r="I26" s="125">
        <v>0</v>
      </c>
      <c r="J26" s="125">
        <v>21705.26</v>
      </c>
      <c r="K26" s="125">
        <v>0</v>
      </c>
      <c r="L26" s="125">
        <v>77916.3</v>
      </c>
      <c r="M26" s="126" t="s">
        <v>800</v>
      </c>
      <c r="N26" s="126" t="s">
        <v>807</v>
      </c>
      <c r="O26" s="127"/>
      <c r="P26" s="127"/>
      <c r="Q26" s="128" t="s">
        <v>781</v>
      </c>
      <c r="R26" s="127" t="s">
        <v>871</v>
      </c>
      <c r="S26" s="129">
        <v>42359</v>
      </c>
      <c r="T26" s="127"/>
      <c r="U26" s="127"/>
      <c r="V26" s="735">
        <f t="shared" si="0"/>
        <v>222618</v>
      </c>
    </row>
    <row r="27" spans="1:23" s="13" customFormat="1" ht="30" customHeight="1">
      <c r="A27" s="410" t="s">
        <v>537</v>
      </c>
      <c r="B27" s="370" t="s">
        <v>116</v>
      </c>
      <c r="C27" s="130" t="s">
        <v>39</v>
      </c>
      <c r="D27" s="130" t="s">
        <v>38</v>
      </c>
      <c r="E27" s="133"/>
      <c r="F27" s="53">
        <f t="shared" si="1"/>
        <v>173844</v>
      </c>
      <c r="G27" s="250">
        <f t="shared" si="2"/>
        <v>0.65</v>
      </c>
      <c r="H27" s="133">
        <v>96048.81</v>
      </c>
      <c r="I27" s="133">
        <v>0</v>
      </c>
      <c r="J27" s="133">
        <v>16949.79</v>
      </c>
      <c r="K27" s="133">
        <v>0</v>
      </c>
      <c r="L27" s="133">
        <v>60845.4</v>
      </c>
      <c r="M27" s="134" t="s">
        <v>800</v>
      </c>
      <c r="N27" s="134" t="s">
        <v>807</v>
      </c>
      <c r="O27" s="135"/>
      <c r="P27" s="135"/>
      <c r="Q27" s="136" t="s">
        <v>781</v>
      </c>
      <c r="R27" s="135" t="s">
        <v>871</v>
      </c>
      <c r="S27" s="137">
        <v>42359</v>
      </c>
      <c r="T27" s="135"/>
      <c r="U27" s="138"/>
      <c r="V27" s="735">
        <f t="shared" si="0"/>
        <v>173844</v>
      </c>
      <c r="W27" s="16"/>
    </row>
    <row r="28" spans="1:23" s="13" customFormat="1" ht="30" customHeight="1">
      <c r="A28" s="410" t="s">
        <v>537</v>
      </c>
      <c r="B28" s="370" t="s">
        <v>117</v>
      </c>
      <c r="C28" s="139" t="s">
        <v>40</v>
      </c>
      <c r="D28" s="139" t="s">
        <v>45</v>
      </c>
      <c r="E28" s="142"/>
      <c r="F28" s="53">
        <f t="shared" si="1"/>
        <v>127576.59999999999</v>
      </c>
      <c r="G28" s="250">
        <f t="shared" si="2"/>
        <v>0.63032993511349256</v>
      </c>
      <c r="H28" s="142">
        <v>68353.039999999994</v>
      </c>
      <c r="I28" s="142">
        <v>0</v>
      </c>
      <c r="J28" s="142">
        <v>12062.31</v>
      </c>
      <c r="K28" s="142">
        <v>0</v>
      </c>
      <c r="L28" s="142">
        <v>47161.25</v>
      </c>
      <c r="M28" s="143" t="s">
        <v>800</v>
      </c>
      <c r="N28" s="143" t="s">
        <v>807</v>
      </c>
      <c r="O28" s="144"/>
      <c r="P28" s="144"/>
      <c r="Q28" s="145" t="s">
        <v>783</v>
      </c>
      <c r="R28" s="144" t="s">
        <v>871</v>
      </c>
      <c r="S28" s="146">
        <v>42359</v>
      </c>
      <c r="T28" s="144"/>
      <c r="U28" s="147"/>
      <c r="V28" s="735">
        <f t="shared" si="0"/>
        <v>127576.59999999999</v>
      </c>
    </row>
    <row r="29" spans="1:23" s="13" customFormat="1" ht="30" customHeight="1">
      <c r="A29" s="410" t="s">
        <v>537</v>
      </c>
      <c r="B29" s="370" t="s">
        <v>118</v>
      </c>
      <c r="C29" s="18" t="s">
        <v>43</v>
      </c>
      <c r="D29" s="18" t="s">
        <v>44</v>
      </c>
      <c r="E29" s="360"/>
      <c r="F29" s="53">
        <f t="shared" si="1"/>
        <v>97982</v>
      </c>
      <c r="G29" s="250">
        <f t="shared" si="2"/>
        <v>0.65</v>
      </c>
      <c r="H29" s="149">
        <v>54135.05</v>
      </c>
      <c r="I29" s="149">
        <v>0</v>
      </c>
      <c r="J29" s="149">
        <v>9553.25</v>
      </c>
      <c r="K29" s="149">
        <v>0</v>
      </c>
      <c r="L29" s="149">
        <v>34293.699999999997</v>
      </c>
      <c r="M29" s="150" t="s">
        <v>801</v>
      </c>
      <c r="N29" s="151" t="s">
        <v>94</v>
      </c>
      <c r="O29" s="152"/>
      <c r="P29" s="152"/>
      <c r="Q29" s="152" t="s">
        <v>783</v>
      </c>
      <c r="R29" s="153" t="s">
        <v>871</v>
      </c>
      <c r="S29" s="154">
        <v>42359</v>
      </c>
      <c r="T29" s="152"/>
      <c r="U29" s="155"/>
      <c r="V29" s="735">
        <f t="shared" si="0"/>
        <v>97982</v>
      </c>
    </row>
    <row r="30" spans="1:23" s="13" customFormat="1" ht="30" customHeight="1">
      <c r="A30" s="410" t="s">
        <v>537</v>
      </c>
      <c r="B30" s="370" t="s">
        <v>121</v>
      </c>
      <c r="C30" s="18" t="s">
        <v>9</v>
      </c>
      <c r="D30" s="18" t="s">
        <v>10</v>
      </c>
      <c r="E30" s="361"/>
      <c r="F30" s="53">
        <f t="shared" si="1"/>
        <v>233145</v>
      </c>
      <c r="G30" s="250">
        <f t="shared" si="2"/>
        <v>0.65</v>
      </c>
      <c r="H30" s="149">
        <v>128812.61</v>
      </c>
      <c r="I30" s="149">
        <v>0</v>
      </c>
      <c r="J30" s="149">
        <v>22731.64</v>
      </c>
      <c r="K30" s="149">
        <v>0</v>
      </c>
      <c r="L30" s="149">
        <v>81600.75</v>
      </c>
      <c r="M30" s="150" t="s">
        <v>801</v>
      </c>
      <c r="N30" s="151" t="s">
        <v>94</v>
      </c>
      <c r="O30" s="152"/>
      <c r="P30" s="152"/>
      <c r="Q30" s="152" t="s">
        <v>783</v>
      </c>
      <c r="R30" s="153" t="s">
        <v>871</v>
      </c>
      <c r="S30" s="154">
        <v>42359</v>
      </c>
      <c r="T30" s="152"/>
      <c r="U30" s="155"/>
      <c r="V30" s="735">
        <f t="shared" si="0"/>
        <v>233145</v>
      </c>
    </row>
    <row r="31" spans="1:23" s="13" customFormat="1" ht="30" customHeight="1">
      <c r="A31" s="410" t="s">
        <v>537</v>
      </c>
      <c r="B31" s="370" t="s">
        <v>122</v>
      </c>
      <c r="C31" s="18" t="s">
        <v>11</v>
      </c>
      <c r="D31" s="18" t="s">
        <v>12</v>
      </c>
      <c r="E31" s="361"/>
      <c r="F31" s="53">
        <f t="shared" si="1"/>
        <v>229515</v>
      </c>
      <c r="G31" s="250">
        <f t="shared" si="2"/>
        <v>0.65</v>
      </c>
      <c r="H31" s="524">
        <v>126807.03</v>
      </c>
      <c r="I31" s="149">
        <v>0</v>
      </c>
      <c r="J31" s="149">
        <v>22377.72</v>
      </c>
      <c r="K31" s="149">
        <v>0</v>
      </c>
      <c r="L31" s="149">
        <v>80330.25</v>
      </c>
      <c r="M31" s="150" t="s">
        <v>801</v>
      </c>
      <c r="N31" s="151" t="s">
        <v>94</v>
      </c>
      <c r="O31" s="152"/>
      <c r="P31" s="152"/>
      <c r="Q31" s="152" t="s">
        <v>783</v>
      </c>
      <c r="R31" s="153" t="s">
        <v>871</v>
      </c>
      <c r="S31" s="154">
        <v>42359</v>
      </c>
      <c r="T31" s="152"/>
      <c r="U31" s="155"/>
      <c r="V31" s="735">
        <f t="shared" si="0"/>
        <v>229515</v>
      </c>
    </row>
    <row r="32" spans="1:23" s="13" customFormat="1" ht="30" customHeight="1">
      <c r="A32" s="410" t="s">
        <v>537</v>
      </c>
      <c r="B32" s="370" t="s">
        <v>119</v>
      </c>
      <c r="C32" s="18" t="s">
        <v>13</v>
      </c>
      <c r="D32" s="18" t="s">
        <v>14</v>
      </c>
      <c r="E32" s="361"/>
      <c r="F32" s="53">
        <f t="shared" si="1"/>
        <v>85569</v>
      </c>
      <c r="G32" s="250">
        <f t="shared" si="2"/>
        <v>0.65</v>
      </c>
      <c r="H32" s="133">
        <v>47276.87</v>
      </c>
      <c r="I32" s="133">
        <v>0</v>
      </c>
      <c r="J32" s="133">
        <v>8342.98</v>
      </c>
      <c r="K32" s="133">
        <v>0</v>
      </c>
      <c r="L32" s="133">
        <v>29949.15</v>
      </c>
      <c r="M32" s="156" t="s">
        <v>801</v>
      </c>
      <c r="N32" s="130" t="s">
        <v>94</v>
      </c>
      <c r="O32" s="136"/>
      <c r="P32" s="136"/>
      <c r="Q32" s="136" t="s">
        <v>783</v>
      </c>
      <c r="R32" s="135" t="s">
        <v>871</v>
      </c>
      <c r="S32" s="137">
        <v>42359</v>
      </c>
      <c r="T32" s="136"/>
      <c r="U32" s="157"/>
      <c r="V32" s="735">
        <f t="shared" si="0"/>
        <v>85569</v>
      </c>
    </row>
    <row r="33" spans="1:22" s="13" customFormat="1" ht="30" customHeight="1">
      <c r="A33" s="410" t="s">
        <v>537</v>
      </c>
      <c r="B33" s="370" t="s">
        <v>120</v>
      </c>
      <c r="C33" s="18" t="s">
        <v>15</v>
      </c>
      <c r="D33" s="18" t="s">
        <v>16</v>
      </c>
      <c r="E33" s="361"/>
      <c r="F33" s="53">
        <f t="shared" si="1"/>
        <v>46190</v>
      </c>
      <c r="G33" s="250">
        <f t="shared" si="2"/>
        <v>0.66407231002381473</v>
      </c>
      <c r="H33" s="117">
        <v>26072.47</v>
      </c>
      <c r="I33" s="117">
        <v>0</v>
      </c>
      <c r="J33" s="117">
        <v>4601.03</v>
      </c>
      <c r="K33" s="117">
        <v>0</v>
      </c>
      <c r="L33" s="117">
        <v>15516.5</v>
      </c>
      <c r="M33" s="159" t="s">
        <v>801</v>
      </c>
      <c r="N33" s="114" t="s">
        <v>94</v>
      </c>
      <c r="O33" s="26"/>
      <c r="P33" s="26"/>
      <c r="Q33" s="20" t="s">
        <v>783</v>
      </c>
      <c r="R33" s="26" t="s">
        <v>871</v>
      </c>
      <c r="S33" s="160">
        <v>42359</v>
      </c>
      <c r="T33" s="26"/>
      <c r="U33" s="15"/>
      <c r="V33" s="735">
        <f t="shared" si="0"/>
        <v>46190</v>
      </c>
    </row>
    <row r="34" spans="1:22" s="13" customFormat="1" ht="30" customHeight="1">
      <c r="A34" s="410" t="s">
        <v>537</v>
      </c>
      <c r="B34" s="370" t="s">
        <v>123</v>
      </c>
      <c r="C34" s="17" t="s">
        <v>17</v>
      </c>
      <c r="D34" s="17" t="s">
        <v>14</v>
      </c>
      <c r="E34" s="361"/>
      <c r="F34" s="710">
        <f t="shared" si="1"/>
        <v>45651</v>
      </c>
      <c r="G34" s="716">
        <f>(H34+I34+J34+K34)/F34</f>
        <v>0.30499112834330022</v>
      </c>
      <c r="H34" s="706">
        <v>5084.67</v>
      </c>
      <c r="I34" s="706">
        <v>0</v>
      </c>
      <c r="J34" s="706">
        <v>8838.48</v>
      </c>
      <c r="K34" s="706">
        <v>0</v>
      </c>
      <c r="L34" s="707">
        <v>31727.850000000002</v>
      </c>
      <c r="M34" s="708" t="s">
        <v>801</v>
      </c>
      <c r="N34" s="709" t="s">
        <v>94</v>
      </c>
      <c r="O34" s="26"/>
      <c r="P34" s="26"/>
      <c r="Q34" s="20" t="s">
        <v>783</v>
      </c>
      <c r="R34" s="26" t="s">
        <v>871</v>
      </c>
      <c r="S34" s="160">
        <v>42359</v>
      </c>
      <c r="T34" s="26"/>
      <c r="U34" s="15"/>
      <c r="V34" s="735">
        <f t="shared" si="0"/>
        <v>45651</v>
      </c>
    </row>
    <row r="35" spans="1:22" s="13" customFormat="1" ht="30" customHeight="1">
      <c r="A35" s="410" t="s">
        <v>537</v>
      </c>
      <c r="B35" s="370" t="s">
        <v>124</v>
      </c>
      <c r="C35" s="17" t="s">
        <v>18</v>
      </c>
      <c r="D35" s="18" t="s">
        <v>16</v>
      </c>
      <c r="E35" s="361"/>
      <c r="F35" s="53">
        <f t="shared" si="1"/>
        <v>96459</v>
      </c>
      <c r="G35" s="250">
        <f t="shared" si="2"/>
        <v>0.65</v>
      </c>
      <c r="H35" s="117">
        <v>53293.59</v>
      </c>
      <c r="I35" s="117">
        <v>0</v>
      </c>
      <c r="J35" s="117">
        <v>9404.76</v>
      </c>
      <c r="K35" s="117">
        <v>0</v>
      </c>
      <c r="L35" s="19">
        <v>33760.65</v>
      </c>
      <c r="M35" s="159" t="s">
        <v>801</v>
      </c>
      <c r="N35" s="114" t="s">
        <v>94</v>
      </c>
      <c r="O35" s="26"/>
      <c r="P35" s="26"/>
      <c r="Q35" s="20" t="s">
        <v>783</v>
      </c>
      <c r="R35" s="26" t="s">
        <v>871</v>
      </c>
      <c r="S35" s="160">
        <v>42359</v>
      </c>
      <c r="T35" s="26"/>
      <c r="U35" s="15"/>
      <c r="V35" s="735">
        <f t="shared" si="0"/>
        <v>96459</v>
      </c>
    </row>
    <row r="36" spans="1:22" s="13" customFormat="1" ht="30" customHeight="1">
      <c r="A36" s="410" t="s">
        <v>537</v>
      </c>
      <c r="B36" s="370" t="s">
        <v>125</v>
      </c>
      <c r="C36" s="18" t="s">
        <v>19</v>
      </c>
      <c r="D36" s="165" t="s">
        <v>170</v>
      </c>
      <c r="E36" s="361"/>
      <c r="F36" s="53">
        <f t="shared" si="1"/>
        <v>53526</v>
      </c>
      <c r="G36" s="250">
        <f t="shared" si="2"/>
        <v>0.65</v>
      </c>
      <c r="H36" s="117">
        <v>29573.11</v>
      </c>
      <c r="I36" s="117">
        <v>0</v>
      </c>
      <c r="J36" s="117">
        <v>5218.79</v>
      </c>
      <c r="K36" s="117">
        <v>0</v>
      </c>
      <c r="L36" s="19">
        <v>18734.099999999999</v>
      </c>
      <c r="M36" s="159" t="s">
        <v>801</v>
      </c>
      <c r="N36" s="114" t="s">
        <v>94</v>
      </c>
      <c r="O36" s="27"/>
      <c r="P36" s="27"/>
      <c r="Q36" s="21" t="s">
        <v>783</v>
      </c>
      <c r="R36" s="27" t="s">
        <v>871</v>
      </c>
      <c r="S36" s="160">
        <v>42359</v>
      </c>
      <c r="T36" s="27"/>
      <c r="U36" s="22"/>
      <c r="V36" s="735">
        <f t="shared" si="0"/>
        <v>53526</v>
      </c>
    </row>
    <row r="37" spans="1:22" s="24" customFormat="1" ht="30" customHeight="1">
      <c r="A37" s="410" t="s">
        <v>537</v>
      </c>
      <c r="B37" s="370" t="s">
        <v>126</v>
      </c>
      <c r="C37" s="18" t="s">
        <v>20</v>
      </c>
      <c r="D37" s="18" t="s">
        <v>21</v>
      </c>
      <c r="E37" s="47"/>
      <c r="F37" s="53">
        <f t="shared" si="1"/>
        <v>46992</v>
      </c>
      <c r="G37" s="250">
        <f t="shared" si="2"/>
        <v>0.65</v>
      </c>
      <c r="H37" s="98">
        <v>25963.08</v>
      </c>
      <c r="I37" s="98">
        <v>0</v>
      </c>
      <c r="J37" s="98">
        <v>4581.72</v>
      </c>
      <c r="K37" s="98">
        <v>0</v>
      </c>
      <c r="L37" s="19">
        <v>16447.199999999997</v>
      </c>
      <c r="M37" s="161" t="s">
        <v>801</v>
      </c>
      <c r="N37" s="94" t="s">
        <v>94</v>
      </c>
      <c r="O37" s="112"/>
      <c r="P37" s="112"/>
      <c r="Q37" s="112" t="s">
        <v>783</v>
      </c>
      <c r="R37" s="112" t="s">
        <v>871</v>
      </c>
      <c r="S37" s="112">
        <v>42359</v>
      </c>
      <c r="T37" s="112"/>
      <c r="U37" s="162"/>
      <c r="V37" s="735">
        <f t="shared" si="0"/>
        <v>46992</v>
      </c>
    </row>
    <row r="38" spans="1:22" s="13" customFormat="1" ht="30" customHeight="1">
      <c r="A38" s="410" t="s">
        <v>537</v>
      </c>
      <c r="B38" s="370" t="s">
        <v>127</v>
      </c>
      <c r="C38" s="18" t="s">
        <v>22</v>
      </c>
      <c r="D38" s="18" t="s">
        <v>21</v>
      </c>
      <c r="E38" s="47"/>
      <c r="F38" s="53">
        <f t="shared" si="1"/>
        <v>46200</v>
      </c>
      <c r="G38" s="250">
        <f t="shared" si="2"/>
        <v>0.65</v>
      </c>
      <c r="H38" s="98">
        <v>25525.5</v>
      </c>
      <c r="I38" s="98">
        <v>0</v>
      </c>
      <c r="J38" s="98">
        <v>4504.5</v>
      </c>
      <c r="K38" s="98">
        <v>0</v>
      </c>
      <c r="L38" s="19">
        <v>16170</v>
      </c>
      <c r="M38" s="161" t="s">
        <v>801</v>
      </c>
      <c r="N38" s="94" t="s">
        <v>94</v>
      </c>
      <c r="O38" s="112"/>
      <c r="P38" s="112"/>
      <c r="Q38" s="163" t="s">
        <v>783</v>
      </c>
      <c r="R38" s="112" t="s">
        <v>871</v>
      </c>
      <c r="S38" s="112">
        <v>42359</v>
      </c>
      <c r="T38" s="112"/>
      <c r="U38" s="162"/>
      <c r="V38" s="735">
        <f t="shared" si="0"/>
        <v>46200</v>
      </c>
    </row>
    <row r="39" spans="1:22" s="13" customFormat="1" ht="30" customHeight="1">
      <c r="A39" s="410" t="s">
        <v>537</v>
      </c>
      <c r="B39" s="372" t="s">
        <v>52</v>
      </c>
      <c r="C39" s="18" t="s">
        <v>53</v>
      </c>
      <c r="D39" s="48" t="s">
        <v>54</v>
      </c>
      <c r="E39" s="164"/>
      <c r="F39" s="53">
        <f t="shared" si="1"/>
        <v>206579</v>
      </c>
      <c r="G39" s="250">
        <f t="shared" si="2"/>
        <v>0.64983057329157368</v>
      </c>
      <c r="H39" s="98">
        <v>114090.14</v>
      </c>
      <c r="I39" s="98">
        <v>0</v>
      </c>
      <c r="J39" s="98">
        <v>20151.21</v>
      </c>
      <c r="K39" s="98">
        <v>0</v>
      </c>
      <c r="L39" s="19">
        <v>72337.649999999994</v>
      </c>
      <c r="M39" s="161" t="s">
        <v>802</v>
      </c>
      <c r="N39" s="94" t="s">
        <v>808</v>
      </c>
      <c r="O39" s="112"/>
      <c r="P39" s="112"/>
      <c r="Q39" s="163" t="s">
        <v>784</v>
      </c>
      <c r="R39" s="112" t="s">
        <v>871</v>
      </c>
      <c r="S39" s="112"/>
      <c r="T39" s="112"/>
      <c r="U39" s="162"/>
      <c r="V39" s="735">
        <f t="shared" si="0"/>
        <v>206579</v>
      </c>
    </row>
    <row r="40" spans="1:22" s="13" customFormat="1" ht="30" customHeight="1">
      <c r="A40" s="410" t="s">
        <v>537</v>
      </c>
      <c r="B40" s="372" t="s">
        <v>55</v>
      </c>
      <c r="C40" s="18" t="s">
        <v>56</v>
      </c>
      <c r="D40" s="48" t="s">
        <v>57</v>
      </c>
      <c r="E40" s="164"/>
      <c r="F40" s="53">
        <f t="shared" si="1"/>
        <v>60790.999999999993</v>
      </c>
      <c r="G40" s="96">
        <v>0.65</v>
      </c>
      <c r="H40" s="98">
        <v>33587.019999999997</v>
      </c>
      <c r="I40" s="98">
        <v>0</v>
      </c>
      <c r="J40" s="98">
        <v>5927.13</v>
      </c>
      <c r="K40" s="98">
        <v>0</v>
      </c>
      <c r="L40" s="19">
        <v>21276.85</v>
      </c>
      <c r="M40" s="161" t="s">
        <v>802</v>
      </c>
      <c r="N40" s="94" t="s">
        <v>808</v>
      </c>
      <c r="O40" s="112"/>
      <c r="P40" s="112"/>
      <c r="Q40" s="163" t="s">
        <v>784</v>
      </c>
      <c r="R40" s="112" t="s">
        <v>871</v>
      </c>
      <c r="S40" s="112"/>
      <c r="T40" s="112"/>
      <c r="U40" s="162"/>
      <c r="V40" s="735">
        <f t="shared" si="0"/>
        <v>60790.999999999993</v>
      </c>
    </row>
    <row r="41" spans="1:22" s="13" customFormat="1" ht="30" customHeight="1">
      <c r="A41" s="410" t="s">
        <v>537</v>
      </c>
      <c r="B41" s="372" t="s">
        <v>58</v>
      </c>
      <c r="C41" s="18" t="s">
        <v>59</v>
      </c>
      <c r="D41" s="48" t="s">
        <v>57</v>
      </c>
      <c r="E41" s="164"/>
      <c r="F41" s="53">
        <f t="shared" si="1"/>
        <v>83297</v>
      </c>
      <c r="G41" s="96">
        <v>0.65</v>
      </c>
      <c r="H41" s="98">
        <v>46021.59</v>
      </c>
      <c r="I41" s="98">
        <v>0</v>
      </c>
      <c r="J41" s="98">
        <v>8121.46</v>
      </c>
      <c r="K41" s="98">
        <v>0</v>
      </c>
      <c r="L41" s="19">
        <v>29153.95</v>
      </c>
      <c r="M41" s="161" t="s">
        <v>802</v>
      </c>
      <c r="N41" s="94" t="s">
        <v>808</v>
      </c>
      <c r="O41" s="112"/>
      <c r="P41" s="112"/>
      <c r="Q41" s="163" t="s">
        <v>784</v>
      </c>
      <c r="R41" s="112" t="s">
        <v>871</v>
      </c>
      <c r="S41" s="112"/>
      <c r="T41" s="112"/>
      <c r="U41" s="162"/>
      <c r="V41" s="735">
        <f t="shared" si="0"/>
        <v>83297</v>
      </c>
    </row>
    <row r="42" spans="1:22" s="13" customFormat="1" ht="30" customHeight="1">
      <c r="A42" s="410" t="s">
        <v>537</v>
      </c>
      <c r="B42" s="372" t="s">
        <v>60</v>
      </c>
      <c r="C42" s="18" t="s">
        <v>61</v>
      </c>
      <c r="D42" s="48" t="s">
        <v>62</v>
      </c>
      <c r="E42" s="164"/>
      <c r="F42" s="53">
        <f t="shared" si="1"/>
        <v>30191.699999999997</v>
      </c>
      <c r="G42" s="96">
        <v>0.5</v>
      </c>
      <c r="H42" s="98">
        <v>12831.47</v>
      </c>
      <c r="I42" s="98">
        <v>0</v>
      </c>
      <c r="J42" s="98">
        <v>2264.38</v>
      </c>
      <c r="K42" s="98">
        <v>0</v>
      </c>
      <c r="L42" s="19">
        <v>15095.85</v>
      </c>
      <c r="M42" s="161" t="s">
        <v>802</v>
      </c>
      <c r="N42" s="94" t="s">
        <v>808</v>
      </c>
      <c r="O42" s="112"/>
      <c r="P42" s="112"/>
      <c r="Q42" s="163" t="s">
        <v>784</v>
      </c>
      <c r="R42" s="112" t="s">
        <v>871</v>
      </c>
      <c r="S42" s="112"/>
      <c r="T42" s="112"/>
      <c r="U42" s="162"/>
      <c r="V42" s="735">
        <f t="shared" si="0"/>
        <v>30191.699999999997</v>
      </c>
    </row>
    <row r="43" spans="1:22" s="13" customFormat="1" ht="30" customHeight="1">
      <c r="A43" s="410" t="s">
        <v>537</v>
      </c>
      <c r="B43" s="372" t="s">
        <v>63</v>
      </c>
      <c r="C43" s="18" t="s">
        <v>64</v>
      </c>
      <c r="D43" s="48" t="s">
        <v>65</v>
      </c>
      <c r="E43" s="164"/>
      <c r="F43" s="53">
        <f t="shared" si="1"/>
        <v>25747.9</v>
      </c>
      <c r="G43" s="96">
        <f>(H43+I43+J43+K43)/F43</f>
        <v>0.5</v>
      </c>
      <c r="H43" s="98">
        <v>10942.85</v>
      </c>
      <c r="I43" s="98">
        <v>0</v>
      </c>
      <c r="J43" s="98">
        <v>1931.1</v>
      </c>
      <c r="K43" s="98">
        <v>0</v>
      </c>
      <c r="L43" s="19">
        <v>12873.95</v>
      </c>
      <c r="M43" s="161" t="s">
        <v>802</v>
      </c>
      <c r="N43" s="94" t="s">
        <v>808</v>
      </c>
      <c r="O43" s="112"/>
      <c r="P43" s="112"/>
      <c r="Q43" s="163" t="s">
        <v>784</v>
      </c>
      <c r="R43" s="112" t="s">
        <v>871</v>
      </c>
      <c r="S43" s="112"/>
      <c r="T43" s="112"/>
      <c r="U43" s="162"/>
      <c r="V43" s="735">
        <f t="shared" si="0"/>
        <v>25747.9</v>
      </c>
    </row>
    <row r="44" spans="1:22" s="13" customFormat="1" ht="30" customHeight="1">
      <c r="A44" s="410" t="s">
        <v>537</v>
      </c>
      <c r="B44" s="372" t="s">
        <v>66</v>
      </c>
      <c r="C44" s="18" t="s">
        <v>67</v>
      </c>
      <c r="D44" s="48" t="s">
        <v>65</v>
      </c>
      <c r="E44" s="164"/>
      <c r="F44" s="53">
        <f t="shared" si="1"/>
        <v>94300.049999999988</v>
      </c>
      <c r="G44" s="96">
        <v>0.5</v>
      </c>
      <c r="H44" s="98">
        <v>40077.519999999997</v>
      </c>
      <c r="I44" s="98">
        <v>0</v>
      </c>
      <c r="J44" s="98">
        <v>7072.51</v>
      </c>
      <c r="K44" s="98">
        <v>0</v>
      </c>
      <c r="L44" s="19">
        <v>47150.02</v>
      </c>
      <c r="M44" s="161" t="s">
        <v>802</v>
      </c>
      <c r="N44" s="94" t="s">
        <v>808</v>
      </c>
      <c r="O44" s="112"/>
      <c r="P44" s="112"/>
      <c r="Q44" s="163" t="s">
        <v>784</v>
      </c>
      <c r="R44" s="112" t="s">
        <v>871</v>
      </c>
      <c r="S44" s="112"/>
      <c r="T44" s="112"/>
      <c r="U44" s="162"/>
      <c r="V44" s="735">
        <f t="shared" si="0"/>
        <v>94300.049999999988</v>
      </c>
    </row>
    <row r="45" spans="1:22" s="13" customFormat="1" ht="30" customHeight="1">
      <c r="A45" s="410" t="s">
        <v>537</v>
      </c>
      <c r="B45" s="372" t="s">
        <v>68</v>
      </c>
      <c r="C45" s="18" t="s">
        <v>69</v>
      </c>
      <c r="D45" s="48" t="s">
        <v>70</v>
      </c>
      <c r="E45" s="164"/>
      <c r="F45" s="53">
        <f t="shared" si="1"/>
        <v>38940</v>
      </c>
      <c r="G45" s="96">
        <v>0.65</v>
      </c>
      <c r="H45" s="98">
        <v>21514.35</v>
      </c>
      <c r="I45" s="98">
        <v>0</v>
      </c>
      <c r="J45" s="98">
        <v>3796.65</v>
      </c>
      <c r="K45" s="98">
        <v>0</v>
      </c>
      <c r="L45" s="19">
        <v>13629</v>
      </c>
      <c r="M45" s="161" t="s">
        <v>802</v>
      </c>
      <c r="N45" s="94" t="s">
        <v>808</v>
      </c>
      <c r="O45" s="112"/>
      <c r="P45" s="112"/>
      <c r="Q45" s="163" t="s">
        <v>784</v>
      </c>
      <c r="R45" s="112" t="s">
        <v>871</v>
      </c>
      <c r="S45" s="112"/>
      <c r="T45" s="112"/>
      <c r="U45" s="162"/>
      <c r="V45" s="735">
        <f t="shared" si="0"/>
        <v>38940</v>
      </c>
    </row>
    <row r="46" spans="1:22" s="13" customFormat="1" ht="30" customHeight="1">
      <c r="A46" s="410" t="s">
        <v>537</v>
      </c>
      <c r="B46" s="372" t="s">
        <v>71</v>
      </c>
      <c r="C46" s="18" t="s">
        <v>72</v>
      </c>
      <c r="D46" s="48" t="s">
        <v>62</v>
      </c>
      <c r="E46" s="164"/>
      <c r="F46" s="711">
        <f t="shared" si="1"/>
        <v>90124.19</v>
      </c>
      <c r="G46" s="712">
        <v>0.5</v>
      </c>
      <c r="H46" s="713">
        <v>24440.9</v>
      </c>
      <c r="I46" s="713">
        <v>0</v>
      </c>
      <c r="J46" s="713">
        <v>8567.39</v>
      </c>
      <c r="K46" s="713">
        <v>0</v>
      </c>
      <c r="L46" s="707">
        <v>57115.9</v>
      </c>
      <c r="M46" s="161" t="s">
        <v>802</v>
      </c>
      <c r="N46" s="94" t="s">
        <v>808</v>
      </c>
      <c r="O46" s="112"/>
      <c r="P46" s="112"/>
      <c r="Q46" s="163" t="s">
        <v>784</v>
      </c>
      <c r="R46" s="112" t="s">
        <v>871</v>
      </c>
      <c r="S46" s="112"/>
      <c r="T46" s="112"/>
      <c r="U46" s="162"/>
      <c r="V46" s="735">
        <f t="shared" si="0"/>
        <v>90124.19</v>
      </c>
    </row>
    <row r="47" spans="1:22" s="13" customFormat="1" ht="30" customHeight="1">
      <c r="A47" s="410" t="s">
        <v>537</v>
      </c>
      <c r="B47" s="372" t="s">
        <v>73</v>
      </c>
      <c r="C47" s="18" t="s">
        <v>74</v>
      </c>
      <c r="D47" s="48" t="s">
        <v>75</v>
      </c>
      <c r="E47" s="164"/>
      <c r="F47" s="53">
        <f t="shared" si="1"/>
        <v>57508</v>
      </c>
      <c r="G47" s="96">
        <v>0.5</v>
      </c>
      <c r="H47" s="98">
        <v>24440.9</v>
      </c>
      <c r="I47" s="98">
        <v>0</v>
      </c>
      <c r="J47" s="98">
        <v>4313.1000000000004</v>
      </c>
      <c r="K47" s="98">
        <v>0</v>
      </c>
      <c r="L47" s="19">
        <v>28754</v>
      </c>
      <c r="M47" s="161" t="s">
        <v>802</v>
      </c>
      <c r="N47" s="94" t="s">
        <v>808</v>
      </c>
      <c r="O47" s="112"/>
      <c r="P47" s="112"/>
      <c r="Q47" s="163" t="s">
        <v>784</v>
      </c>
      <c r="R47" s="112" t="s">
        <v>871</v>
      </c>
      <c r="S47" s="112"/>
      <c r="T47" s="112"/>
      <c r="U47" s="162"/>
      <c r="V47" s="735">
        <f t="shared" si="0"/>
        <v>57508</v>
      </c>
    </row>
    <row r="48" spans="1:22" s="13" customFormat="1" ht="30" customHeight="1">
      <c r="A48" s="410" t="s">
        <v>537</v>
      </c>
      <c r="B48" s="372" t="s">
        <v>91</v>
      </c>
      <c r="C48" s="18" t="s">
        <v>97</v>
      </c>
      <c r="D48" s="48" t="s">
        <v>76</v>
      </c>
      <c r="E48" s="164"/>
      <c r="F48" s="53">
        <f t="shared" si="1"/>
        <v>20988</v>
      </c>
      <c r="G48" s="96">
        <v>0.65</v>
      </c>
      <c r="H48" s="98">
        <v>11595.87</v>
      </c>
      <c r="I48" s="98">
        <v>0</v>
      </c>
      <c r="J48" s="98">
        <v>2046.33</v>
      </c>
      <c r="K48" s="98">
        <v>0</v>
      </c>
      <c r="L48" s="19">
        <v>7345.8</v>
      </c>
      <c r="M48" s="161" t="s">
        <v>803</v>
      </c>
      <c r="N48" s="94" t="s">
        <v>809</v>
      </c>
      <c r="O48" s="112"/>
      <c r="P48" s="112"/>
      <c r="Q48" s="163" t="s">
        <v>785</v>
      </c>
      <c r="R48" s="112" t="s">
        <v>871</v>
      </c>
      <c r="S48" s="112"/>
      <c r="T48" s="112"/>
      <c r="U48" s="162"/>
      <c r="V48" s="735">
        <f t="shared" si="0"/>
        <v>20988</v>
      </c>
    </row>
    <row r="49" spans="1:22" s="13" customFormat="1" ht="30" customHeight="1">
      <c r="A49" s="410" t="s">
        <v>537</v>
      </c>
      <c r="B49" s="372" t="s">
        <v>77</v>
      </c>
      <c r="C49" s="18" t="s">
        <v>78</v>
      </c>
      <c r="D49" s="48" t="s">
        <v>79</v>
      </c>
      <c r="E49" s="164"/>
      <c r="F49" s="53">
        <f t="shared" si="1"/>
        <v>143092.15</v>
      </c>
      <c r="G49" s="96">
        <v>0.54</v>
      </c>
      <c r="H49" s="98">
        <v>65152.1</v>
      </c>
      <c r="I49" s="98">
        <v>0</v>
      </c>
      <c r="J49" s="98">
        <v>11497.43</v>
      </c>
      <c r="K49" s="98">
        <v>0</v>
      </c>
      <c r="L49" s="19">
        <v>66442.62</v>
      </c>
      <c r="M49" s="161" t="s">
        <v>803</v>
      </c>
      <c r="N49" s="94" t="s">
        <v>809</v>
      </c>
      <c r="O49" s="112"/>
      <c r="P49" s="112"/>
      <c r="Q49" s="163" t="s">
        <v>785</v>
      </c>
      <c r="R49" s="112" t="s">
        <v>871</v>
      </c>
      <c r="S49" s="112"/>
      <c r="T49" s="112"/>
      <c r="U49" s="162"/>
      <c r="V49" s="735">
        <f t="shared" si="0"/>
        <v>143092.15</v>
      </c>
    </row>
    <row r="50" spans="1:22" s="13" customFormat="1" ht="30" customHeight="1">
      <c r="A50" s="410" t="s">
        <v>537</v>
      </c>
      <c r="B50" s="372" t="s">
        <v>80</v>
      </c>
      <c r="C50" s="18" t="s">
        <v>81</v>
      </c>
      <c r="D50" s="48" t="s">
        <v>79</v>
      </c>
      <c r="E50" s="164"/>
      <c r="F50" s="53">
        <f t="shared" si="1"/>
        <v>59664.55</v>
      </c>
      <c r="G50" s="96">
        <v>0.5</v>
      </c>
      <c r="H50" s="98">
        <v>25357.43</v>
      </c>
      <c r="I50" s="98">
        <v>0</v>
      </c>
      <c r="J50" s="98">
        <v>4474.8500000000004</v>
      </c>
      <c r="K50" s="98">
        <v>0</v>
      </c>
      <c r="L50" s="19">
        <v>29832.27</v>
      </c>
      <c r="M50" s="161" t="s">
        <v>803</v>
      </c>
      <c r="N50" s="94" t="s">
        <v>809</v>
      </c>
      <c r="O50" s="112"/>
      <c r="P50" s="112"/>
      <c r="Q50" s="163" t="s">
        <v>785</v>
      </c>
      <c r="R50" s="112" t="s">
        <v>871</v>
      </c>
      <c r="S50" s="112"/>
      <c r="T50" s="112"/>
      <c r="U50" s="162"/>
      <c r="V50" s="735">
        <f t="shared" si="0"/>
        <v>59664.55</v>
      </c>
    </row>
    <row r="51" spans="1:22" s="13" customFormat="1" ht="30" customHeight="1">
      <c r="A51" s="410" t="s">
        <v>537</v>
      </c>
      <c r="B51" s="372" t="s">
        <v>82</v>
      </c>
      <c r="C51" s="18" t="s">
        <v>83</v>
      </c>
      <c r="D51" s="48" t="s">
        <v>84</v>
      </c>
      <c r="E51" s="164"/>
      <c r="F51" s="53">
        <f t="shared" si="1"/>
        <v>15642</v>
      </c>
      <c r="G51" s="96">
        <v>0.65</v>
      </c>
      <c r="H51" s="98">
        <v>8642.2000000000007</v>
      </c>
      <c r="I51" s="98">
        <v>0</v>
      </c>
      <c r="J51" s="98">
        <v>1525.1</v>
      </c>
      <c r="K51" s="98">
        <v>0</v>
      </c>
      <c r="L51" s="19">
        <v>5474.7</v>
      </c>
      <c r="M51" s="161" t="s">
        <v>803</v>
      </c>
      <c r="N51" s="94" t="s">
        <v>809</v>
      </c>
      <c r="O51" s="112"/>
      <c r="P51" s="112"/>
      <c r="Q51" s="163" t="s">
        <v>785</v>
      </c>
      <c r="R51" s="112" t="s">
        <v>871</v>
      </c>
      <c r="S51" s="112"/>
      <c r="T51" s="112"/>
      <c r="U51" s="162"/>
      <c r="V51" s="735">
        <f t="shared" si="0"/>
        <v>15642</v>
      </c>
    </row>
    <row r="52" spans="1:22" s="13" customFormat="1" ht="30" customHeight="1">
      <c r="A52" s="410" t="s">
        <v>537</v>
      </c>
      <c r="B52" s="372" t="s">
        <v>85</v>
      </c>
      <c r="C52" s="18" t="s">
        <v>86</v>
      </c>
      <c r="D52" s="48" t="s">
        <v>87</v>
      </c>
      <c r="E52" s="164"/>
      <c r="F52" s="53">
        <f t="shared" si="1"/>
        <v>84225</v>
      </c>
      <c r="G52" s="96">
        <v>0.7</v>
      </c>
      <c r="H52" s="98">
        <v>50046.93</v>
      </c>
      <c r="I52" s="98">
        <v>0</v>
      </c>
      <c r="J52" s="98">
        <v>8831.82</v>
      </c>
      <c r="K52" s="98">
        <v>0</v>
      </c>
      <c r="L52" s="19">
        <v>25346.25</v>
      </c>
      <c r="M52" s="161" t="s">
        <v>803</v>
      </c>
      <c r="N52" s="94" t="s">
        <v>809</v>
      </c>
      <c r="O52" s="112"/>
      <c r="P52" s="112"/>
      <c r="Q52" s="163" t="s">
        <v>785</v>
      </c>
      <c r="R52" s="112" t="s">
        <v>871</v>
      </c>
      <c r="S52" s="112"/>
      <c r="T52" s="112"/>
      <c r="U52" s="162"/>
      <c r="V52" s="735">
        <f t="shared" si="0"/>
        <v>84225</v>
      </c>
    </row>
    <row r="53" spans="1:22" s="13" customFormat="1" ht="30" customHeight="1">
      <c r="A53" s="410" t="s">
        <v>537</v>
      </c>
      <c r="B53" s="373" t="s">
        <v>133</v>
      </c>
      <c r="C53" s="94" t="s">
        <v>142</v>
      </c>
      <c r="D53" s="165" t="s">
        <v>149</v>
      </c>
      <c r="E53" s="98"/>
      <c r="F53" s="53">
        <f t="shared" si="1"/>
        <v>26793.5</v>
      </c>
      <c r="G53" s="96">
        <v>0.5</v>
      </c>
      <c r="H53" s="98">
        <v>11387.23</v>
      </c>
      <c r="I53" s="98">
        <v>0</v>
      </c>
      <c r="J53" s="98">
        <v>2009.52</v>
      </c>
      <c r="K53" s="98">
        <v>0</v>
      </c>
      <c r="L53" s="98">
        <v>13396.75</v>
      </c>
      <c r="M53" s="166" t="s">
        <v>132</v>
      </c>
      <c r="N53" s="94"/>
      <c r="O53" s="102" t="s">
        <v>875</v>
      </c>
      <c r="P53" s="102"/>
      <c r="Q53" s="163" t="s">
        <v>786</v>
      </c>
      <c r="R53" s="102" t="s">
        <v>812</v>
      </c>
      <c r="S53" s="102"/>
      <c r="T53" s="102"/>
      <c r="U53" s="167"/>
      <c r="V53" s="735">
        <f t="shared" si="0"/>
        <v>26793.5</v>
      </c>
    </row>
    <row r="54" spans="1:22" s="13" customFormat="1" ht="30" customHeight="1">
      <c r="A54" s="410" t="s">
        <v>537</v>
      </c>
      <c r="B54" s="374" t="s">
        <v>134</v>
      </c>
      <c r="C54" s="168" t="s">
        <v>143</v>
      </c>
      <c r="D54" s="35" t="s">
        <v>150</v>
      </c>
      <c r="E54" s="169"/>
      <c r="F54" s="53">
        <f t="shared" si="1"/>
        <v>184793.49</v>
      </c>
      <c r="G54" s="170">
        <v>0.75</v>
      </c>
      <c r="H54" s="169">
        <v>117805.85</v>
      </c>
      <c r="I54" s="98">
        <v>0</v>
      </c>
      <c r="J54" s="169">
        <v>20789.27</v>
      </c>
      <c r="K54" s="169">
        <v>0</v>
      </c>
      <c r="L54" s="169">
        <v>46198.37</v>
      </c>
      <c r="M54" s="166" t="s">
        <v>132</v>
      </c>
      <c r="N54" s="94"/>
      <c r="O54" s="171" t="s">
        <v>875</v>
      </c>
      <c r="P54" s="171" t="s">
        <v>501</v>
      </c>
      <c r="Q54" s="163" t="s">
        <v>786</v>
      </c>
      <c r="R54" s="102" t="s">
        <v>872</v>
      </c>
      <c r="S54" s="102"/>
      <c r="T54" s="102"/>
      <c r="U54" s="167"/>
      <c r="V54" s="735">
        <f t="shared" si="0"/>
        <v>184793.49</v>
      </c>
    </row>
    <row r="55" spans="1:22" s="13" customFormat="1" ht="30" customHeight="1">
      <c r="A55" s="410" t="s">
        <v>537</v>
      </c>
      <c r="B55" s="375" t="s">
        <v>135</v>
      </c>
      <c r="C55" s="173" t="s">
        <v>144</v>
      </c>
      <c r="D55" s="165" t="s">
        <v>151</v>
      </c>
      <c r="E55" s="169"/>
      <c r="F55" s="53">
        <f t="shared" si="1"/>
        <v>430864.85000000003</v>
      </c>
      <c r="G55" s="170">
        <v>0.65</v>
      </c>
      <c r="H55" s="169">
        <v>158095.42000000001</v>
      </c>
      <c r="I55" s="98">
        <v>0</v>
      </c>
      <c r="J55" s="169">
        <v>42757.33</v>
      </c>
      <c r="K55" s="169">
        <v>79209.399999999994</v>
      </c>
      <c r="L55" s="169">
        <v>150802.70000000001</v>
      </c>
      <c r="M55" s="159" t="s">
        <v>132</v>
      </c>
      <c r="N55" s="94"/>
      <c r="O55" s="118" t="s">
        <v>875</v>
      </c>
      <c r="P55" s="118" t="s">
        <v>501</v>
      </c>
      <c r="Q55" s="163" t="s">
        <v>786</v>
      </c>
      <c r="R55" s="160" t="s">
        <v>873</v>
      </c>
      <c r="S55" s="160"/>
      <c r="T55" s="160"/>
      <c r="U55" s="174"/>
      <c r="V55" s="735">
        <f t="shared" si="0"/>
        <v>430864.85000000003</v>
      </c>
    </row>
    <row r="56" spans="1:22" s="13" customFormat="1" ht="30" customHeight="1">
      <c r="A56" s="410" t="s">
        <v>537</v>
      </c>
      <c r="B56" s="564" t="s">
        <v>136</v>
      </c>
      <c r="C56" s="31" t="s">
        <v>145</v>
      </c>
      <c r="D56" s="165" t="s">
        <v>152</v>
      </c>
      <c r="E56" s="169"/>
      <c r="F56" s="714">
        <f t="shared" si="1"/>
        <v>61625.05</v>
      </c>
      <c r="G56" s="96">
        <v>0.5</v>
      </c>
      <c r="H56" s="169">
        <v>26190.65</v>
      </c>
      <c r="I56" s="98">
        <v>0</v>
      </c>
      <c r="J56" s="169">
        <v>4621.88</v>
      </c>
      <c r="K56" s="169">
        <v>0</v>
      </c>
      <c r="L56" s="169">
        <v>30812.52</v>
      </c>
      <c r="M56" s="159" t="s">
        <v>132</v>
      </c>
      <c r="N56" s="94"/>
      <c r="O56" s="160" t="s">
        <v>875</v>
      </c>
      <c r="P56" s="160"/>
      <c r="Q56" s="163" t="s">
        <v>786</v>
      </c>
      <c r="R56" s="160" t="s">
        <v>813</v>
      </c>
      <c r="S56" s="160"/>
      <c r="T56" s="160"/>
      <c r="U56" s="174"/>
      <c r="V56" s="735">
        <f t="shared" si="0"/>
        <v>61625.05</v>
      </c>
    </row>
    <row r="57" spans="1:22" s="13" customFormat="1" ht="30" customHeight="1">
      <c r="A57" s="410" t="s">
        <v>537</v>
      </c>
      <c r="B57" s="376" t="s">
        <v>137</v>
      </c>
      <c r="C57" s="168" t="s">
        <v>146</v>
      </c>
      <c r="D57" s="165" t="s">
        <v>153</v>
      </c>
      <c r="E57" s="169"/>
      <c r="F57" s="53">
        <f t="shared" si="1"/>
        <v>8910</v>
      </c>
      <c r="G57" s="96">
        <v>0.65</v>
      </c>
      <c r="H57" s="169">
        <v>4922.7700000000004</v>
      </c>
      <c r="I57" s="98">
        <v>0</v>
      </c>
      <c r="J57" s="169">
        <v>868.73</v>
      </c>
      <c r="K57" s="169">
        <v>0</v>
      </c>
      <c r="L57" s="169">
        <v>3118.5</v>
      </c>
      <c r="M57" s="159" t="s">
        <v>132</v>
      </c>
      <c r="N57" s="94"/>
      <c r="O57" s="160" t="s">
        <v>875</v>
      </c>
      <c r="P57" s="160"/>
      <c r="Q57" s="163" t="s">
        <v>786</v>
      </c>
      <c r="R57" s="160" t="s">
        <v>814</v>
      </c>
      <c r="S57" s="160"/>
      <c r="T57" s="160"/>
      <c r="U57" s="174"/>
      <c r="V57" s="735">
        <f t="shared" si="0"/>
        <v>8910</v>
      </c>
    </row>
    <row r="58" spans="1:22" s="13" customFormat="1" ht="30" customHeight="1">
      <c r="A58" s="410" t="s">
        <v>537</v>
      </c>
      <c r="B58" s="376" t="s">
        <v>138</v>
      </c>
      <c r="C58" s="168" t="s">
        <v>147</v>
      </c>
      <c r="D58" s="165" t="s">
        <v>154</v>
      </c>
      <c r="E58" s="169"/>
      <c r="F58" s="53">
        <f t="shared" si="1"/>
        <v>30200</v>
      </c>
      <c r="G58" s="96">
        <v>0.65</v>
      </c>
      <c r="H58" s="169">
        <v>16685.5</v>
      </c>
      <c r="I58" s="98">
        <v>0</v>
      </c>
      <c r="J58" s="169">
        <v>2944.5</v>
      </c>
      <c r="K58" s="169">
        <v>0</v>
      </c>
      <c r="L58" s="169">
        <v>10570</v>
      </c>
      <c r="M58" s="159" t="s">
        <v>132</v>
      </c>
      <c r="N58" s="94"/>
      <c r="O58" s="160" t="s">
        <v>875</v>
      </c>
      <c r="P58" s="160"/>
      <c r="Q58" s="163" t="s">
        <v>786</v>
      </c>
      <c r="R58" s="160" t="s">
        <v>812</v>
      </c>
      <c r="S58" s="160"/>
      <c r="T58" s="160"/>
      <c r="U58" s="174"/>
      <c r="V58" s="735">
        <f t="shared" si="0"/>
        <v>30200</v>
      </c>
    </row>
    <row r="59" spans="1:22" s="13" customFormat="1" ht="30" customHeight="1">
      <c r="A59" s="410" t="s">
        <v>537</v>
      </c>
      <c r="B59" s="376" t="s">
        <v>139</v>
      </c>
      <c r="C59" s="168" t="s">
        <v>148</v>
      </c>
      <c r="D59" s="165" t="s">
        <v>155</v>
      </c>
      <c r="E59" s="169"/>
      <c r="F59" s="53">
        <f t="shared" si="1"/>
        <v>35942.5</v>
      </c>
      <c r="G59" s="96">
        <v>0.5</v>
      </c>
      <c r="H59" s="169">
        <v>15275.56</v>
      </c>
      <c r="I59" s="98">
        <v>0</v>
      </c>
      <c r="J59" s="169">
        <v>2695.69</v>
      </c>
      <c r="K59" s="169">
        <v>0</v>
      </c>
      <c r="L59" s="169">
        <v>17971.25</v>
      </c>
      <c r="M59" s="159" t="s">
        <v>132</v>
      </c>
      <c r="N59" s="94"/>
      <c r="O59" s="160" t="s">
        <v>875</v>
      </c>
      <c r="P59" s="160"/>
      <c r="Q59" s="163" t="s">
        <v>786</v>
      </c>
      <c r="R59" s="160" t="s">
        <v>815</v>
      </c>
      <c r="S59" s="160"/>
      <c r="T59" s="160"/>
      <c r="U59" s="174"/>
      <c r="V59" s="735">
        <f t="shared" si="0"/>
        <v>35942.5</v>
      </c>
    </row>
    <row r="60" spans="1:22" s="13" customFormat="1" ht="30" customHeight="1">
      <c r="A60" s="410" t="s">
        <v>537</v>
      </c>
      <c r="B60" s="376" t="s">
        <v>159</v>
      </c>
      <c r="C60" s="175" t="s">
        <v>164</v>
      </c>
      <c r="D60" s="300" t="s">
        <v>169</v>
      </c>
      <c r="E60" s="176"/>
      <c r="F60" s="53">
        <f t="shared" si="1"/>
        <v>14652</v>
      </c>
      <c r="G60" s="96">
        <v>0.64999999999999991</v>
      </c>
      <c r="H60" s="98">
        <v>8095.23</v>
      </c>
      <c r="I60" s="98">
        <v>0</v>
      </c>
      <c r="J60" s="98">
        <v>1428.57</v>
      </c>
      <c r="K60" s="98">
        <v>0</v>
      </c>
      <c r="L60" s="19">
        <v>5128.2</v>
      </c>
      <c r="M60" s="159" t="s">
        <v>804</v>
      </c>
      <c r="N60" s="94" t="s">
        <v>810</v>
      </c>
      <c r="O60" s="160" t="s">
        <v>875</v>
      </c>
      <c r="P60" s="160"/>
      <c r="Q60" s="163" t="s">
        <v>786</v>
      </c>
      <c r="R60" s="160" t="s">
        <v>816</v>
      </c>
      <c r="S60" s="160"/>
      <c r="T60" s="160"/>
      <c r="U60" s="174"/>
      <c r="V60" s="735">
        <f t="shared" si="0"/>
        <v>14652</v>
      </c>
    </row>
    <row r="61" spans="1:22" s="13" customFormat="1" ht="30" customHeight="1">
      <c r="A61" s="410" t="s">
        <v>537</v>
      </c>
      <c r="B61" s="376" t="s">
        <v>160</v>
      </c>
      <c r="C61" s="175" t="s">
        <v>165</v>
      </c>
      <c r="D61" s="300" t="s">
        <v>169</v>
      </c>
      <c r="E61" s="176"/>
      <c r="F61" s="53">
        <f t="shared" si="1"/>
        <v>89138.4</v>
      </c>
      <c r="G61" s="96">
        <v>0.52566234080934826</v>
      </c>
      <c r="H61" s="98">
        <v>39828.19</v>
      </c>
      <c r="I61" s="98">
        <v>0</v>
      </c>
      <c r="J61" s="98">
        <v>7028.51</v>
      </c>
      <c r="K61" s="98">
        <v>0</v>
      </c>
      <c r="L61" s="19">
        <v>42281.7</v>
      </c>
      <c r="M61" s="159" t="s">
        <v>804</v>
      </c>
      <c r="N61" s="94" t="s">
        <v>810</v>
      </c>
      <c r="O61" s="160" t="s">
        <v>875</v>
      </c>
      <c r="P61" s="160"/>
      <c r="Q61" s="163" t="s">
        <v>786</v>
      </c>
      <c r="R61" s="160" t="s">
        <v>817</v>
      </c>
      <c r="S61" s="160"/>
      <c r="T61" s="160"/>
      <c r="U61" s="174"/>
      <c r="V61" s="735">
        <f t="shared" si="0"/>
        <v>89138.4</v>
      </c>
    </row>
    <row r="62" spans="1:22" s="13" customFormat="1" ht="30" customHeight="1">
      <c r="A62" s="410" t="s">
        <v>537</v>
      </c>
      <c r="B62" s="372" t="s">
        <v>161</v>
      </c>
      <c r="C62" s="168" t="s">
        <v>166</v>
      </c>
      <c r="D62" s="165" t="s">
        <v>170</v>
      </c>
      <c r="E62" s="169"/>
      <c r="F62" s="53">
        <f t="shared" si="1"/>
        <v>45407.7</v>
      </c>
      <c r="G62" s="96">
        <v>0.750000110113483</v>
      </c>
      <c r="H62" s="98">
        <v>28947.41</v>
      </c>
      <c r="I62" s="98">
        <v>0</v>
      </c>
      <c r="J62" s="98">
        <v>5108.37</v>
      </c>
      <c r="K62" s="98">
        <v>0</v>
      </c>
      <c r="L62" s="19">
        <v>11351.92</v>
      </c>
      <c r="M62" s="159" t="s">
        <v>804</v>
      </c>
      <c r="N62" s="94" t="s">
        <v>810</v>
      </c>
      <c r="O62" s="160" t="s">
        <v>875</v>
      </c>
      <c r="P62" s="160"/>
      <c r="Q62" s="163" t="s">
        <v>786</v>
      </c>
      <c r="R62" s="160" t="s">
        <v>818</v>
      </c>
      <c r="S62" s="160"/>
      <c r="T62" s="160"/>
      <c r="U62" s="174"/>
      <c r="V62" s="735">
        <f t="shared" si="0"/>
        <v>45407.7</v>
      </c>
    </row>
    <row r="63" spans="1:22" s="13" customFormat="1" ht="30" customHeight="1">
      <c r="A63" s="410" t="s">
        <v>537</v>
      </c>
      <c r="B63" s="372" t="s">
        <v>162</v>
      </c>
      <c r="C63" s="175" t="s">
        <v>167</v>
      </c>
      <c r="D63" s="300" t="s">
        <v>171</v>
      </c>
      <c r="E63" s="176"/>
      <c r="F63" s="53">
        <f t="shared" si="1"/>
        <v>42409.45</v>
      </c>
      <c r="G63" s="96">
        <f>(H63+I63+J63+K63)/F63</f>
        <v>0.73189418867728773</v>
      </c>
      <c r="H63" s="98">
        <v>26383.34</v>
      </c>
      <c r="I63" s="98">
        <v>0</v>
      </c>
      <c r="J63" s="98">
        <v>4655.8900000000003</v>
      </c>
      <c r="K63" s="98">
        <v>0</v>
      </c>
      <c r="L63" s="19">
        <v>11370.22</v>
      </c>
      <c r="M63" s="159" t="s">
        <v>805</v>
      </c>
      <c r="N63" s="94" t="s">
        <v>811</v>
      </c>
      <c r="O63" s="160" t="s">
        <v>875</v>
      </c>
      <c r="P63" s="160"/>
      <c r="Q63" s="163" t="s">
        <v>786</v>
      </c>
      <c r="R63" s="160" t="s">
        <v>819</v>
      </c>
      <c r="S63" s="160"/>
      <c r="T63" s="160"/>
      <c r="U63" s="174"/>
      <c r="V63" s="735">
        <f t="shared" si="0"/>
        <v>42409.45</v>
      </c>
    </row>
    <row r="64" spans="1:22" s="13" customFormat="1" ht="30" customHeight="1">
      <c r="A64" s="410" t="s">
        <v>537</v>
      </c>
      <c r="B64" s="377" t="s">
        <v>163</v>
      </c>
      <c r="C64" s="177" t="s">
        <v>168</v>
      </c>
      <c r="D64" s="301" t="s">
        <v>172</v>
      </c>
      <c r="E64" s="178"/>
      <c r="F64" s="53">
        <f t="shared" si="1"/>
        <v>18820.8</v>
      </c>
      <c r="G64" s="96">
        <v>0.5</v>
      </c>
      <c r="H64" s="98">
        <v>7998.84</v>
      </c>
      <c r="I64" s="98">
        <v>0</v>
      </c>
      <c r="J64" s="98">
        <v>1411.56</v>
      </c>
      <c r="K64" s="98">
        <v>0</v>
      </c>
      <c r="L64" s="19">
        <v>9410.4</v>
      </c>
      <c r="M64" s="159" t="s">
        <v>805</v>
      </c>
      <c r="N64" s="94" t="s">
        <v>811</v>
      </c>
      <c r="O64" s="160" t="s">
        <v>875</v>
      </c>
      <c r="P64" s="160"/>
      <c r="Q64" s="163" t="s">
        <v>786</v>
      </c>
      <c r="R64" s="160" t="s">
        <v>820</v>
      </c>
      <c r="S64" s="160"/>
      <c r="T64" s="160"/>
      <c r="U64" s="174"/>
      <c r="V64" s="735">
        <f t="shared" si="0"/>
        <v>18820.8</v>
      </c>
    </row>
    <row r="65" spans="1:22" s="13" customFormat="1" ht="30" customHeight="1">
      <c r="A65" s="410" t="s">
        <v>537</v>
      </c>
      <c r="B65" s="378" t="s">
        <v>178</v>
      </c>
      <c r="C65" s="168" t="s">
        <v>176</v>
      </c>
      <c r="D65" s="302" t="s">
        <v>174</v>
      </c>
      <c r="E65" s="178"/>
      <c r="F65" s="53">
        <f t="shared" si="1"/>
        <v>79596.299999999988</v>
      </c>
      <c r="G65" s="96">
        <v>0.5</v>
      </c>
      <c r="H65" s="98">
        <v>33828.42</v>
      </c>
      <c r="I65" s="98">
        <v>0</v>
      </c>
      <c r="J65" s="98">
        <v>5969.73</v>
      </c>
      <c r="K65" s="98">
        <v>0</v>
      </c>
      <c r="L65" s="19">
        <v>39798.15</v>
      </c>
      <c r="M65" s="159" t="s">
        <v>173</v>
      </c>
      <c r="N65" s="94"/>
      <c r="O65" s="160" t="s">
        <v>786</v>
      </c>
      <c r="P65" s="160"/>
      <c r="Q65" s="163" t="s">
        <v>787</v>
      </c>
      <c r="R65" s="160" t="s">
        <v>821</v>
      </c>
      <c r="S65" s="160"/>
      <c r="T65" s="160"/>
      <c r="U65" s="174"/>
      <c r="V65" s="735">
        <f t="shared" si="0"/>
        <v>79596.299999999988</v>
      </c>
    </row>
    <row r="66" spans="1:22" s="13" customFormat="1" ht="30" customHeight="1">
      <c r="A66" s="410" t="s">
        <v>537</v>
      </c>
      <c r="B66" s="378" t="s">
        <v>179</v>
      </c>
      <c r="C66" s="168" t="s">
        <v>177</v>
      </c>
      <c r="D66" s="302" t="s">
        <v>175</v>
      </c>
      <c r="E66" s="178"/>
      <c r="F66" s="53">
        <f t="shared" si="1"/>
        <v>15513.75</v>
      </c>
      <c r="G66" s="96">
        <v>0.65</v>
      </c>
      <c r="H66" s="98">
        <v>8571.34</v>
      </c>
      <c r="I66" s="98">
        <v>0</v>
      </c>
      <c r="J66" s="98">
        <v>1512.6</v>
      </c>
      <c r="K66" s="98">
        <v>0</v>
      </c>
      <c r="L66" s="19">
        <v>5429.81</v>
      </c>
      <c r="M66" s="159" t="s">
        <v>173</v>
      </c>
      <c r="N66" s="94"/>
      <c r="O66" s="160" t="s">
        <v>786</v>
      </c>
      <c r="P66" s="160"/>
      <c r="Q66" s="163" t="s">
        <v>788</v>
      </c>
      <c r="R66" s="160" t="s">
        <v>822</v>
      </c>
      <c r="S66" s="160"/>
      <c r="T66" s="160"/>
      <c r="U66" s="174"/>
      <c r="V66" s="735">
        <f t="shared" si="0"/>
        <v>15513.75</v>
      </c>
    </row>
    <row r="67" spans="1:22" s="13" customFormat="1" ht="30" customHeight="1">
      <c r="A67" s="410" t="s">
        <v>537</v>
      </c>
      <c r="B67" s="378" t="s">
        <v>182</v>
      </c>
      <c r="C67" s="168" t="s">
        <v>180</v>
      </c>
      <c r="D67" s="302" t="s">
        <v>181</v>
      </c>
      <c r="E67" s="178"/>
      <c r="F67" s="53">
        <f t="shared" si="1"/>
        <v>40451.65</v>
      </c>
      <c r="G67" s="96">
        <v>0.5</v>
      </c>
      <c r="H67" s="98">
        <v>17191.95</v>
      </c>
      <c r="I67" s="98">
        <v>0</v>
      </c>
      <c r="J67" s="98">
        <v>3033.88</v>
      </c>
      <c r="K67" s="98">
        <v>0</v>
      </c>
      <c r="L67" s="19">
        <v>20225.82</v>
      </c>
      <c r="M67" s="159" t="s">
        <v>173</v>
      </c>
      <c r="N67" s="94"/>
      <c r="O67" s="160" t="s">
        <v>786</v>
      </c>
      <c r="P67" s="160"/>
      <c r="Q67" s="163" t="s">
        <v>789</v>
      </c>
      <c r="R67" s="160" t="s">
        <v>823</v>
      </c>
      <c r="S67" s="160"/>
      <c r="T67" s="160"/>
      <c r="U67" s="174"/>
      <c r="V67" s="735">
        <f t="shared" si="0"/>
        <v>40451.65</v>
      </c>
    </row>
    <row r="68" spans="1:22" s="13" customFormat="1" ht="30" customHeight="1">
      <c r="A68" s="410" t="s">
        <v>537</v>
      </c>
      <c r="B68" s="378" t="s">
        <v>187</v>
      </c>
      <c r="C68" s="168" t="s">
        <v>183</v>
      </c>
      <c r="D68" s="302" t="s">
        <v>184</v>
      </c>
      <c r="E68" s="178"/>
      <c r="F68" s="53">
        <f t="shared" si="1"/>
        <v>6501</v>
      </c>
      <c r="G68" s="96">
        <v>0.65</v>
      </c>
      <c r="H68" s="98">
        <v>3591.8</v>
      </c>
      <c r="I68" s="98">
        <v>0</v>
      </c>
      <c r="J68" s="98">
        <v>633.85</v>
      </c>
      <c r="K68" s="98">
        <v>0</v>
      </c>
      <c r="L68" s="19">
        <v>2275.35</v>
      </c>
      <c r="M68" s="159" t="s">
        <v>173</v>
      </c>
      <c r="N68" s="94"/>
      <c r="O68" s="160" t="s">
        <v>786</v>
      </c>
      <c r="P68" s="160"/>
      <c r="Q68" s="163" t="s">
        <v>790</v>
      </c>
      <c r="R68" s="160" t="s">
        <v>824</v>
      </c>
      <c r="S68" s="160"/>
      <c r="T68" s="160"/>
      <c r="U68" s="174"/>
      <c r="V68" s="735">
        <f t="shared" si="0"/>
        <v>6501</v>
      </c>
    </row>
    <row r="69" spans="1:22" s="13" customFormat="1" ht="30" customHeight="1">
      <c r="A69" s="410" t="s">
        <v>537</v>
      </c>
      <c r="B69" s="378" t="s">
        <v>188</v>
      </c>
      <c r="C69" s="168" t="s">
        <v>185</v>
      </c>
      <c r="D69" s="300" t="s">
        <v>186</v>
      </c>
      <c r="E69" s="180"/>
      <c r="F69" s="53">
        <f t="shared" si="1"/>
        <v>41562.6</v>
      </c>
      <c r="G69" s="96">
        <v>0.5</v>
      </c>
      <c r="H69" s="98">
        <v>17664.099999999999</v>
      </c>
      <c r="I69" s="98">
        <v>0</v>
      </c>
      <c r="J69" s="98">
        <v>3117.2</v>
      </c>
      <c r="K69" s="98">
        <v>0</v>
      </c>
      <c r="L69" s="19">
        <v>20781.3</v>
      </c>
      <c r="M69" s="159" t="s">
        <v>173</v>
      </c>
      <c r="N69" s="94"/>
      <c r="O69" s="160" t="s">
        <v>786</v>
      </c>
      <c r="P69" s="160"/>
      <c r="Q69" s="163" t="s">
        <v>791</v>
      </c>
      <c r="R69" s="160" t="s">
        <v>825</v>
      </c>
      <c r="S69" s="160"/>
      <c r="T69" s="160"/>
      <c r="U69" s="174"/>
      <c r="V69" s="735">
        <f t="shared" si="0"/>
        <v>41562.6</v>
      </c>
    </row>
    <row r="70" spans="1:22" s="13" customFormat="1" ht="30" customHeight="1">
      <c r="A70" s="410" t="s">
        <v>537</v>
      </c>
      <c r="B70" s="379" t="s">
        <v>88</v>
      </c>
      <c r="C70" s="33" t="s">
        <v>89</v>
      </c>
      <c r="D70" s="34" t="s">
        <v>90</v>
      </c>
      <c r="E70" s="164"/>
      <c r="F70" s="53">
        <f t="shared" si="1"/>
        <v>115948.59999999999</v>
      </c>
      <c r="G70" s="96">
        <v>0.67</v>
      </c>
      <c r="H70" s="98">
        <v>65640.649999999994</v>
      </c>
      <c r="I70" s="98">
        <v>0</v>
      </c>
      <c r="J70" s="98">
        <v>11583.65</v>
      </c>
      <c r="K70" s="98">
        <v>0</v>
      </c>
      <c r="L70" s="23">
        <v>38724.300000000003</v>
      </c>
      <c r="M70" s="181" t="s">
        <v>803</v>
      </c>
      <c r="N70" s="94" t="s">
        <v>809</v>
      </c>
      <c r="O70" s="160"/>
      <c r="P70" s="160"/>
      <c r="Q70" s="163" t="s">
        <v>785</v>
      </c>
      <c r="R70" s="160" t="s">
        <v>871</v>
      </c>
      <c r="S70" s="160"/>
      <c r="T70" s="160"/>
      <c r="U70" s="174"/>
      <c r="V70" s="735">
        <f t="shared" si="0"/>
        <v>115948.59999999999</v>
      </c>
    </row>
    <row r="71" spans="1:22" s="13" customFormat="1" ht="30" customHeight="1">
      <c r="A71" s="410" t="s">
        <v>537</v>
      </c>
      <c r="B71" s="380" t="s">
        <v>189</v>
      </c>
      <c r="C71" s="173" t="s">
        <v>190</v>
      </c>
      <c r="D71" s="165" t="s">
        <v>191</v>
      </c>
      <c r="E71" s="182"/>
      <c r="F71" s="53">
        <f t="shared" si="1"/>
        <v>127889.95000000001</v>
      </c>
      <c r="G71" s="183">
        <f>(H71+I71+J71+K71)/F71</f>
        <v>0.50000003909611346</v>
      </c>
      <c r="H71" s="169">
        <v>54353.23</v>
      </c>
      <c r="I71" s="169">
        <v>0</v>
      </c>
      <c r="J71" s="169">
        <v>9591.75</v>
      </c>
      <c r="K71" s="169">
        <v>0</v>
      </c>
      <c r="L71" s="169">
        <v>63944.97</v>
      </c>
      <c r="M71" s="94"/>
      <c r="N71" s="94" t="s">
        <v>882</v>
      </c>
      <c r="O71" s="163" t="s">
        <v>876</v>
      </c>
      <c r="P71" s="163"/>
      <c r="Q71" s="163" t="s">
        <v>792</v>
      </c>
      <c r="R71" s="163" t="s">
        <v>396</v>
      </c>
      <c r="S71" s="163"/>
      <c r="T71" s="163"/>
      <c r="U71" s="184"/>
      <c r="V71" s="735">
        <f t="shared" si="0"/>
        <v>127889.95000000001</v>
      </c>
    </row>
    <row r="72" spans="1:22" s="13" customFormat="1" ht="30" customHeight="1">
      <c r="A72" s="410" t="s">
        <v>537</v>
      </c>
      <c r="B72" s="381" t="s">
        <v>192</v>
      </c>
      <c r="C72" s="168" t="s">
        <v>193</v>
      </c>
      <c r="D72" s="94" t="s">
        <v>194</v>
      </c>
      <c r="E72" s="169"/>
      <c r="F72" s="53">
        <f t="shared" si="1"/>
        <v>74891.100000000006</v>
      </c>
      <c r="G72" s="183">
        <f t="shared" ref="G72:G135" si="3">(H72+I72+J72+K72)/F72</f>
        <v>0.5</v>
      </c>
      <c r="H72" s="185">
        <v>31828.71</v>
      </c>
      <c r="I72" s="169">
        <v>0</v>
      </c>
      <c r="J72" s="185">
        <v>5616.84</v>
      </c>
      <c r="K72" s="169">
        <v>0</v>
      </c>
      <c r="L72" s="169">
        <v>37445.550000000003</v>
      </c>
      <c r="M72" s="94"/>
      <c r="N72" s="94" t="s">
        <v>882</v>
      </c>
      <c r="O72" s="163" t="s">
        <v>876</v>
      </c>
      <c r="P72" s="163"/>
      <c r="Q72" s="163" t="s">
        <v>793</v>
      </c>
      <c r="R72" s="163" t="s">
        <v>406</v>
      </c>
      <c r="S72" s="163"/>
      <c r="T72" s="163"/>
      <c r="U72" s="184"/>
      <c r="V72" s="735">
        <f t="shared" si="0"/>
        <v>74891.100000000006</v>
      </c>
    </row>
    <row r="73" spans="1:22" s="13" customFormat="1" ht="30" customHeight="1">
      <c r="A73" s="410" t="s">
        <v>537</v>
      </c>
      <c r="B73" s="381" t="s">
        <v>195</v>
      </c>
      <c r="C73" s="168" t="s">
        <v>196</v>
      </c>
      <c r="D73" s="94" t="s">
        <v>197</v>
      </c>
      <c r="E73" s="169"/>
      <c r="F73" s="53">
        <f t="shared" si="1"/>
        <v>86293.39</v>
      </c>
      <c r="G73" s="183">
        <f t="shared" si="3"/>
        <v>0.74999997102906724</v>
      </c>
      <c r="H73" s="185">
        <v>55012.03</v>
      </c>
      <c r="I73" s="169">
        <v>0</v>
      </c>
      <c r="J73" s="185">
        <v>9708.01</v>
      </c>
      <c r="K73" s="169">
        <v>0</v>
      </c>
      <c r="L73" s="169">
        <v>21573.35</v>
      </c>
      <c r="M73" s="94"/>
      <c r="N73" s="94" t="s">
        <v>882</v>
      </c>
      <c r="O73" s="163" t="s">
        <v>876</v>
      </c>
      <c r="P73" s="163"/>
      <c r="Q73" s="163" t="s">
        <v>793</v>
      </c>
      <c r="R73" s="163" t="s">
        <v>407</v>
      </c>
      <c r="S73" s="163"/>
      <c r="T73" s="163"/>
      <c r="U73" s="184"/>
      <c r="V73" s="735">
        <f t="shared" si="0"/>
        <v>86293.39</v>
      </c>
    </row>
    <row r="74" spans="1:22" s="13" customFormat="1" ht="30" customHeight="1">
      <c r="A74" s="410" t="s">
        <v>537</v>
      </c>
      <c r="B74" s="381" t="s">
        <v>198</v>
      </c>
      <c r="C74" s="168" t="s">
        <v>199</v>
      </c>
      <c r="D74" s="94" t="s">
        <v>200</v>
      </c>
      <c r="E74" s="169"/>
      <c r="F74" s="53">
        <f t="shared" si="1"/>
        <v>3300</v>
      </c>
      <c r="G74" s="183">
        <f t="shared" si="3"/>
        <v>0.65</v>
      </c>
      <c r="H74" s="185">
        <v>1823.25</v>
      </c>
      <c r="I74" s="169">
        <v>0</v>
      </c>
      <c r="J74" s="185">
        <v>321.75</v>
      </c>
      <c r="K74" s="169">
        <v>0</v>
      </c>
      <c r="L74" s="169">
        <v>1155</v>
      </c>
      <c r="M74" s="94"/>
      <c r="N74" s="94" t="s">
        <v>882</v>
      </c>
      <c r="O74" s="163" t="s">
        <v>876</v>
      </c>
      <c r="P74" s="163"/>
      <c r="Q74" s="163" t="s">
        <v>793</v>
      </c>
      <c r="R74" s="163" t="s">
        <v>408</v>
      </c>
      <c r="S74" s="163"/>
      <c r="T74" s="163"/>
      <c r="U74" s="184"/>
      <c r="V74" s="735">
        <f t="shared" si="0"/>
        <v>3300</v>
      </c>
    </row>
    <row r="75" spans="1:22" s="13" customFormat="1" ht="30" customHeight="1">
      <c r="A75" s="410" t="s">
        <v>537</v>
      </c>
      <c r="B75" s="381" t="s">
        <v>201</v>
      </c>
      <c r="C75" s="168" t="s">
        <v>202</v>
      </c>
      <c r="D75" s="94" t="s">
        <v>203</v>
      </c>
      <c r="E75" s="169"/>
      <c r="F75" s="53">
        <f t="shared" si="1"/>
        <v>55256</v>
      </c>
      <c r="G75" s="183">
        <f t="shared" si="3"/>
        <v>0.6975242507600985</v>
      </c>
      <c r="H75" s="185">
        <v>32761.040000000001</v>
      </c>
      <c r="I75" s="169">
        <v>0</v>
      </c>
      <c r="J75" s="185">
        <v>5781.36</v>
      </c>
      <c r="K75" s="169">
        <v>0</v>
      </c>
      <c r="L75" s="169">
        <v>16713.599999999999</v>
      </c>
      <c r="M75" s="94"/>
      <c r="N75" s="94" t="s">
        <v>882</v>
      </c>
      <c r="O75" s="163" t="s">
        <v>876</v>
      </c>
      <c r="P75" s="163"/>
      <c r="Q75" s="163" t="s">
        <v>793</v>
      </c>
      <c r="R75" s="163" t="s">
        <v>409</v>
      </c>
      <c r="S75" s="163"/>
      <c r="T75" s="163"/>
      <c r="U75" s="184"/>
      <c r="V75" s="735">
        <f t="shared" si="0"/>
        <v>55256</v>
      </c>
    </row>
    <row r="76" spans="1:22" s="13" customFormat="1" ht="30" customHeight="1">
      <c r="A76" s="410" t="s">
        <v>537</v>
      </c>
      <c r="B76" s="381" t="s">
        <v>204</v>
      </c>
      <c r="C76" s="168" t="s">
        <v>205</v>
      </c>
      <c r="D76" s="94" t="s">
        <v>206</v>
      </c>
      <c r="E76" s="169"/>
      <c r="F76" s="53">
        <f t="shared" si="1"/>
        <v>8076.9500000000007</v>
      </c>
      <c r="G76" s="183">
        <f t="shared" si="3"/>
        <v>0.55379567782393102</v>
      </c>
      <c r="H76" s="185">
        <v>3802.03</v>
      </c>
      <c r="I76" s="169">
        <v>0</v>
      </c>
      <c r="J76" s="185">
        <v>670.95</v>
      </c>
      <c r="K76" s="169">
        <v>0</v>
      </c>
      <c r="L76" s="169">
        <v>3603.97</v>
      </c>
      <c r="M76" s="94"/>
      <c r="N76" s="94" t="s">
        <v>882</v>
      </c>
      <c r="O76" s="163" t="s">
        <v>876</v>
      </c>
      <c r="P76" s="163"/>
      <c r="Q76" s="163" t="s">
        <v>793</v>
      </c>
      <c r="R76" s="163" t="s">
        <v>410</v>
      </c>
      <c r="S76" s="163"/>
      <c r="T76" s="163"/>
      <c r="U76" s="184"/>
      <c r="V76" s="735">
        <f t="shared" si="0"/>
        <v>8076.9500000000007</v>
      </c>
    </row>
    <row r="77" spans="1:22" s="13" customFormat="1" ht="30" customHeight="1">
      <c r="A77" s="410" t="s">
        <v>537</v>
      </c>
      <c r="B77" s="381" t="s">
        <v>207</v>
      </c>
      <c r="C77" s="168" t="s">
        <v>208</v>
      </c>
      <c r="D77" s="94" t="s">
        <v>209</v>
      </c>
      <c r="E77" s="169"/>
      <c r="F77" s="53">
        <f t="shared" si="1"/>
        <v>73365.25</v>
      </c>
      <c r="G77" s="183">
        <f t="shared" si="3"/>
        <v>0.50000006815215647</v>
      </c>
      <c r="H77" s="185">
        <v>31180.23</v>
      </c>
      <c r="I77" s="169">
        <v>0</v>
      </c>
      <c r="J77" s="185">
        <v>5502.4</v>
      </c>
      <c r="K77" s="169">
        <v>0</v>
      </c>
      <c r="L77" s="169">
        <v>36682.620000000003</v>
      </c>
      <c r="M77" s="94"/>
      <c r="N77" s="94" t="s">
        <v>882</v>
      </c>
      <c r="O77" s="163" t="s">
        <v>876</v>
      </c>
      <c r="P77" s="163"/>
      <c r="Q77" s="163" t="s">
        <v>793</v>
      </c>
      <c r="R77" s="163" t="s">
        <v>411</v>
      </c>
      <c r="S77" s="163"/>
      <c r="T77" s="163"/>
      <c r="U77" s="184"/>
      <c r="V77" s="735">
        <f t="shared" si="0"/>
        <v>73365.25</v>
      </c>
    </row>
    <row r="78" spans="1:22" s="13" customFormat="1" ht="30" customHeight="1">
      <c r="A78" s="410" t="s">
        <v>537</v>
      </c>
      <c r="B78" s="381" t="s">
        <v>210</v>
      </c>
      <c r="C78" s="168" t="s">
        <v>211</v>
      </c>
      <c r="D78" s="94" t="s">
        <v>212</v>
      </c>
      <c r="E78" s="169"/>
      <c r="F78" s="53">
        <f t="shared" si="1"/>
        <v>29466</v>
      </c>
      <c r="G78" s="183">
        <f t="shared" si="3"/>
        <v>0.85</v>
      </c>
      <c r="H78" s="185">
        <v>21289.18</v>
      </c>
      <c r="I78" s="169">
        <v>0</v>
      </c>
      <c r="J78" s="185">
        <v>3756.92</v>
      </c>
      <c r="K78" s="169">
        <v>0</v>
      </c>
      <c r="L78" s="169">
        <v>4419.8999999999996</v>
      </c>
      <c r="M78" s="35"/>
      <c r="N78" s="168" t="s">
        <v>712</v>
      </c>
      <c r="O78" s="168" t="s">
        <v>877</v>
      </c>
      <c r="P78" s="168"/>
      <c r="Q78" s="168" t="s">
        <v>874</v>
      </c>
      <c r="R78" s="163" t="s">
        <v>826</v>
      </c>
      <c r="S78" s="163"/>
      <c r="T78" s="163"/>
      <c r="U78" s="184"/>
      <c r="V78" s="735">
        <f t="shared" si="0"/>
        <v>29466</v>
      </c>
    </row>
    <row r="79" spans="1:22" s="13" customFormat="1" ht="30" customHeight="1">
      <c r="A79" s="410" t="s">
        <v>537</v>
      </c>
      <c r="B79" s="381" t="s">
        <v>213</v>
      </c>
      <c r="C79" s="168" t="s">
        <v>214</v>
      </c>
      <c r="D79" s="94" t="s">
        <v>215</v>
      </c>
      <c r="E79" s="169"/>
      <c r="F79" s="53">
        <f t="shared" si="1"/>
        <v>66853.049999999988</v>
      </c>
      <c r="G79" s="183">
        <f t="shared" si="3"/>
        <v>0.50000007479090336</v>
      </c>
      <c r="H79" s="185">
        <v>28412.55</v>
      </c>
      <c r="I79" s="169">
        <v>0</v>
      </c>
      <c r="J79" s="185">
        <v>5013.9799999999996</v>
      </c>
      <c r="K79" s="169">
        <v>0</v>
      </c>
      <c r="L79" s="169">
        <v>33426.519999999997</v>
      </c>
      <c r="M79" s="35"/>
      <c r="N79" s="168" t="s">
        <v>712</v>
      </c>
      <c r="O79" s="168" t="s">
        <v>877</v>
      </c>
      <c r="P79" s="168"/>
      <c r="Q79" s="168" t="s">
        <v>874</v>
      </c>
      <c r="R79" s="163" t="s">
        <v>827</v>
      </c>
      <c r="S79" s="163"/>
      <c r="T79" s="163"/>
      <c r="U79" s="184"/>
      <c r="V79" s="735">
        <f t="shared" si="0"/>
        <v>66853.049999999988</v>
      </c>
    </row>
    <row r="80" spans="1:22" s="13" customFormat="1" ht="30" customHeight="1">
      <c r="A80" s="410" t="s">
        <v>537</v>
      </c>
      <c r="B80" s="381" t="s">
        <v>216</v>
      </c>
      <c r="C80" s="168" t="s">
        <v>217</v>
      </c>
      <c r="D80" s="94" t="s">
        <v>218</v>
      </c>
      <c r="E80" s="169"/>
      <c r="F80" s="53">
        <f t="shared" si="1"/>
        <v>6600</v>
      </c>
      <c r="G80" s="183">
        <f t="shared" si="3"/>
        <v>0.65</v>
      </c>
      <c r="H80" s="185">
        <v>3646.5</v>
      </c>
      <c r="I80" s="169">
        <v>0</v>
      </c>
      <c r="J80" s="185">
        <v>643.5</v>
      </c>
      <c r="K80" s="169">
        <v>0</v>
      </c>
      <c r="L80" s="169">
        <v>2310</v>
      </c>
      <c r="M80" s="35"/>
      <c r="N80" s="168" t="s">
        <v>712</v>
      </c>
      <c r="O80" s="168" t="s">
        <v>877</v>
      </c>
      <c r="P80" s="168"/>
      <c r="Q80" s="168" t="s">
        <v>874</v>
      </c>
      <c r="R80" s="163" t="s">
        <v>828</v>
      </c>
      <c r="S80" s="163"/>
      <c r="T80" s="163"/>
      <c r="U80" s="184"/>
      <c r="V80" s="735">
        <f t="shared" ref="V80:V143" si="4">SUM(H80:L80)</f>
        <v>6600</v>
      </c>
    </row>
    <row r="81" spans="1:22" s="13" customFormat="1" ht="30" customHeight="1">
      <c r="A81" s="410" t="s">
        <v>537</v>
      </c>
      <c r="B81" s="381" t="s">
        <v>219</v>
      </c>
      <c r="C81" s="168" t="s">
        <v>220</v>
      </c>
      <c r="D81" s="94" t="s">
        <v>221</v>
      </c>
      <c r="E81" s="169"/>
      <c r="F81" s="53">
        <f t="shared" si="1"/>
        <v>22360.799999999999</v>
      </c>
      <c r="G81" s="183">
        <f t="shared" si="3"/>
        <v>0.75</v>
      </c>
      <c r="H81" s="185">
        <v>13851.27</v>
      </c>
      <c r="I81" s="169">
        <v>0</v>
      </c>
      <c r="J81" s="185">
        <v>2919.33</v>
      </c>
      <c r="K81" s="169">
        <v>0</v>
      </c>
      <c r="L81" s="169">
        <v>5590.2</v>
      </c>
      <c r="M81" s="35"/>
      <c r="N81" s="168" t="s">
        <v>712</v>
      </c>
      <c r="O81" s="168" t="s">
        <v>877</v>
      </c>
      <c r="P81" s="168"/>
      <c r="Q81" s="168" t="s">
        <v>874</v>
      </c>
      <c r="R81" s="163" t="s">
        <v>829</v>
      </c>
      <c r="S81" s="163"/>
      <c r="T81" s="163"/>
      <c r="U81" s="184"/>
      <c r="V81" s="735">
        <f t="shared" si="4"/>
        <v>22360.799999999999</v>
      </c>
    </row>
    <row r="82" spans="1:22" s="13" customFormat="1" ht="30" customHeight="1">
      <c r="A82" s="410" t="s">
        <v>537</v>
      </c>
      <c r="B82" s="381" t="s">
        <v>222</v>
      </c>
      <c r="C82" s="168" t="s">
        <v>223</v>
      </c>
      <c r="D82" s="94" t="s">
        <v>224</v>
      </c>
      <c r="E82" s="169"/>
      <c r="F82" s="53">
        <f t="shared" ref="F82:F145" si="5">SUM(H82+I82+J82+K82+L82)</f>
        <v>14686.350000000002</v>
      </c>
      <c r="G82" s="183">
        <f t="shared" si="3"/>
        <v>0.65000017022609424</v>
      </c>
      <c r="H82" s="185">
        <v>8114.21</v>
      </c>
      <c r="I82" s="169">
        <v>0</v>
      </c>
      <c r="J82" s="185">
        <v>1431.92</v>
      </c>
      <c r="K82" s="169">
        <v>0</v>
      </c>
      <c r="L82" s="169">
        <v>5140.22</v>
      </c>
      <c r="M82" s="35"/>
      <c r="N82" s="168" t="s">
        <v>712</v>
      </c>
      <c r="O82" s="168" t="s">
        <v>877</v>
      </c>
      <c r="P82" s="168"/>
      <c r="Q82" s="168" t="s">
        <v>874</v>
      </c>
      <c r="R82" s="163" t="s">
        <v>830</v>
      </c>
      <c r="S82" s="163"/>
      <c r="T82" s="163"/>
      <c r="U82" s="184"/>
      <c r="V82" s="735">
        <f t="shared" si="4"/>
        <v>14686.350000000002</v>
      </c>
    </row>
    <row r="83" spans="1:22" s="13" customFormat="1" ht="30" customHeight="1">
      <c r="A83" s="410" t="s">
        <v>537</v>
      </c>
      <c r="B83" s="381" t="s">
        <v>225</v>
      </c>
      <c r="C83" s="168" t="s">
        <v>226</v>
      </c>
      <c r="D83" s="94" t="s">
        <v>227</v>
      </c>
      <c r="E83" s="169"/>
      <c r="F83" s="53">
        <f t="shared" si="5"/>
        <v>3630</v>
      </c>
      <c r="G83" s="183">
        <f t="shared" si="3"/>
        <v>0.65</v>
      </c>
      <c r="H83" s="185">
        <v>2005.57</v>
      </c>
      <c r="I83" s="169">
        <v>0</v>
      </c>
      <c r="J83" s="185">
        <v>353.93</v>
      </c>
      <c r="K83" s="169">
        <v>0</v>
      </c>
      <c r="L83" s="169">
        <v>1270.5</v>
      </c>
      <c r="M83" s="35"/>
      <c r="N83" s="168" t="s">
        <v>712</v>
      </c>
      <c r="O83" s="168" t="s">
        <v>877</v>
      </c>
      <c r="P83" s="168"/>
      <c r="Q83" s="168" t="s">
        <v>874</v>
      </c>
      <c r="R83" s="163" t="s">
        <v>831</v>
      </c>
      <c r="S83" s="163"/>
      <c r="T83" s="163"/>
      <c r="U83" s="184"/>
      <c r="V83" s="735">
        <f t="shared" si="4"/>
        <v>3630</v>
      </c>
    </row>
    <row r="84" spans="1:22" s="13" customFormat="1" ht="30" customHeight="1">
      <c r="A84" s="410" t="s">
        <v>537</v>
      </c>
      <c r="B84" s="381" t="s">
        <v>216</v>
      </c>
      <c r="C84" s="168" t="s">
        <v>228</v>
      </c>
      <c r="D84" s="94" t="s">
        <v>229</v>
      </c>
      <c r="E84" s="186"/>
      <c r="F84" s="53">
        <f t="shared" si="5"/>
        <v>115190</v>
      </c>
      <c r="G84" s="183">
        <f t="shared" si="3"/>
        <v>0.75599010330757876</v>
      </c>
      <c r="H84" s="185">
        <v>67440.67</v>
      </c>
      <c r="I84" s="169">
        <v>0</v>
      </c>
      <c r="J84" s="185">
        <v>19641.830000000002</v>
      </c>
      <c r="K84" s="169">
        <v>0</v>
      </c>
      <c r="L84" s="169">
        <v>28107.5</v>
      </c>
      <c r="M84" s="35"/>
      <c r="N84" s="168" t="s">
        <v>712</v>
      </c>
      <c r="O84" s="187" t="s">
        <v>877</v>
      </c>
      <c r="P84" s="168"/>
      <c r="Q84" s="168" t="s">
        <v>874</v>
      </c>
      <c r="R84" s="163" t="s">
        <v>832</v>
      </c>
      <c r="S84" s="163"/>
      <c r="T84" s="163"/>
      <c r="U84" s="184"/>
      <c r="V84" s="735">
        <f t="shared" si="4"/>
        <v>115190</v>
      </c>
    </row>
    <row r="85" spans="1:22" s="13" customFormat="1" ht="30" customHeight="1">
      <c r="A85" s="410" t="s">
        <v>537</v>
      </c>
      <c r="B85" s="381" t="s">
        <v>239</v>
      </c>
      <c r="C85" s="168" t="s">
        <v>240</v>
      </c>
      <c r="D85" s="94" t="s">
        <v>241</v>
      </c>
      <c r="E85" s="169">
        <v>197914</v>
      </c>
      <c r="F85" s="53">
        <f t="shared" si="5"/>
        <v>169014</v>
      </c>
      <c r="G85" s="183">
        <f t="shared" si="3"/>
        <v>0.75</v>
      </c>
      <c r="H85" s="185">
        <v>107746.42</v>
      </c>
      <c r="I85" s="169">
        <v>0</v>
      </c>
      <c r="J85" s="185">
        <v>19014.080000000002</v>
      </c>
      <c r="K85" s="169">
        <v>0</v>
      </c>
      <c r="L85" s="169">
        <v>42253.5</v>
      </c>
      <c r="M85" s="35"/>
      <c r="N85" s="168" t="s">
        <v>712</v>
      </c>
      <c r="O85" s="168" t="s">
        <v>877</v>
      </c>
      <c r="P85" s="168" t="s">
        <v>251</v>
      </c>
      <c r="Q85" s="168" t="s">
        <v>874</v>
      </c>
      <c r="R85" s="163" t="s">
        <v>812</v>
      </c>
      <c r="S85" s="163"/>
      <c r="T85" s="163"/>
      <c r="U85" s="184"/>
      <c r="V85" s="735">
        <f t="shared" si="4"/>
        <v>169014</v>
      </c>
    </row>
    <row r="86" spans="1:22" s="13" customFormat="1" ht="30" customHeight="1">
      <c r="A86" s="410" t="s">
        <v>537</v>
      </c>
      <c r="B86" s="381" t="s">
        <v>230</v>
      </c>
      <c r="C86" s="168" t="s">
        <v>231</v>
      </c>
      <c r="D86" s="94" t="s">
        <v>232</v>
      </c>
      <c r="E86" s="169">
        <v>69400</v>
      </c>
      <c r="F86" s="53">
        <f t="shared" si="5"/>
        <v>69400</v>
      </c>
      <c r="G86" s="183">
        <f t="shared" si="3"/>
        <v>0.75</v>
      </c>
      <c r="H86" s="185">
        <v>39228.35</v>
      </c>
      <c r="I86" s="169">
        <v>0</v>
      </c>
      <c r="J86" s="185">
        <v>12821.65</v>
      </c>
      <c r="K86" s="169">
        <v>0</v>
      </c>
      <c r="L86" s="169">
        <v>17350</v>
      </c>
      <c r="M86" s="35"/>
      <c r="N86" s="168" t="s">
        <v>712</v>
      </c>
      <c r="O86" s="168" t="s">
        <v>877</v>
      </c>
      <c r="P86" s="168"/>
      <c r="Q86" s="168" t="s">
        <v>874</v>
      </c>
      <c r="R86" s="163" t="s">
        <v>833</v>
      </c>
      <c r="S86" s="163"/>
      <c r="T86" s="163"/>
      <c r="U86" s="184"/>
      <c r="V86" s="735">
        <f t="shared" si="4"/>
        <v>69400</v>
      </c>
    </row>
    <row r="87" spans="1:22" s="13" customFormat="1" ht="30" customHeight="1">
      <c r="A87" s="410" t="s">
        <v>537</v>
      </c>
      <c r="B87" s="381" t="s">
        <v>236</v>
      </c>
      <c r="C87" s="168" t="s">
        <v>237</v>
      </c>
      <c r="D87" s="94" t="s">
        <v>238</v>
      </c>
      <c r="E87" s="169">
        <v>76530</v>
      </c>
      <c r="F87" s="53">
        <f t="shared" si="5"/>
        <v>76530</v>
      </c>
      <c r="G87" s="183">
        <f t="shared" si="3"/>
        <v>0.75</v>
      </c>
      <c r="H87" s="185">
        <v>48787.87</v>
      </c>
      <c r="I87" s="169">
        <v>0</v>
      </c>
      <c r="J87" s="185">
        <v>8609.6299999999992</v>
      </c>
      <c r="K87" s="169">
        <v>0</v>
      </c>
      <c r="L87" s="169">
        <v>19132.5</v>
      </c>
      <c r="M87" s="35"/>
      <c r="N87" s="168" t="s">
        <v>712</v>
      </c>
      <c r="O87" s="168" t="s">
        <v>877</v>
      </c>
      <c r="P87" s="168"/>
      <c r="Q87" s="168" t="s">
        <v>874</v>
      </c>
      <c r="R87" s="163" t="s">
        <v>835</v>
      </c>
      <c r="S87" s="163"/>
      <c r="T87" s="163"/>
      <c r="U87" s="184"/>
      <c r="V87" s="735">
        <f t="shared" si="4"/>
        <v>76530</v>
      </c>
    </row>
    <row r="88" spans="1:22" s="13" customFormat="1" ht="30" customHeight="1">
      <c r="A88" s="410" t="s">
        <v>537</v>
      </c>
      <c r="B88" s="381" t="s">
        <v>249</v>
      </c>
      <c r="C88" s="168" t="s">
        <v>247</v>
      </c>
      <c r="D88" s="94" t="s">
        <v>248</v>
      </c>
      <c r="E88" s="169">
        <v>40205.949999999997</v>
      </c>
      <c r="F88" s="53">
        <f t="shared" si="5"/>
        <v>30005.95</v>
      </c>
      <c r="G88" s="183">
        <f t="shared" si="3"/>
        <v>0.55888915365119252</v>
      </c>
      <c r="H88" s="190">
        <v>14254.5</v>
      </c>
      <c r="I88" s="188">
        <v>0</v>
      </c>
      <c r="J88" s="190">
        <v>2515.5</v>
      </c>
      <c r="K88" s="188">
        <v>0</v>
      </c>
      <c r="L88" s="188">
        <v>13235.95</v>
      </c>
      <c r="M88" s="35"/>
      <c r="N88" s="168" t="s">
        <v>882</v>
      </c>
      <c r="O88" s="168" t="s">
        <v>878</v>
      </c>
      <c r="P88" s="168"/>
      <c r="Q88" s="168" t="s">
        <v>794</v>
      </c>
      <c r="R88" s="163" t="s">
        <v>836</v>
      </c>
      <c r="S88" s="163"/>
      <c r="T88" s="752" t="s">
        <v>1822</v>
      </c>
      <c r="U88" s="184"/>
      <c r="V88" s="735">
        <f t="shared" si="4"/>
        <v>30005.95</v>
      </c>
    </row>
    <row r="89" spans="1:22" s="13" customFormat="1" ht="30" customHeight="1">
      <c r="A89" s="410" t="s">
        <v>537</v>
      </c>
      <c r="B89" s="381" t="s">
        <v>252</v>
      </c>
      <c r="C89" s="168" t="s">
        <v>253</v>
      </c>
      <c r="D89" s="94" t="s">
        <v>254</v>
      </c>
      <c r="E89" s="169">
        <v>42073.85</v>
      </c>
      <c r="F89" s="715">
        <f t="shared" si="5"/>
        <v>30076</v>
      </c>
      <c r="G89" s="183">
        <f t="shared" si="3"/>
        <v>0.71301569357627348</v>
      </c>
      <c r="H89" s="95">
        <v>18227.96</v>
      </c>
      <c r="I89" s="98">
        <v>3216.7</v>
      </c>
      <c r="J89" s="95">
        <v>0</v>
      </c>
      <c r="K89" s="98">
        <v>0</v>
      </c>
      <c r="L89" s="188">
        <v>8631.34</v>
      </c>
      <c r="M89" s="35"/>
      <c r="N89" s="168" t="s">
        <v>710</v>
      </c>
      <c r="O89" s="168" t="s">
        <v>722</v>
      </c>
      <c r="P89" s="168"/>
      <c r="Q89" s="168" t="s">
        <v>720</v>
      </c>
      <c r="R89" s="163" t="s">
        <v>736</v>
      </c>
      <c r="S89" s="163"/>
      <c r="T89" s="752" t="s">
        <v>1822</v>
      </c>
      <c r="U89" s="184"/>
      <c r="V89" s="735">
        <f t="shared" si="4"/>
        <v>30076</v>
      </c>
    </row>
    <row r="90" spans="1:22" s="13" customFormat="1" ht="30" customHeight="1">
      <c r="A90" s="410" t="s">
        <v>537</v>
      </c>
      <c r="B90" s="381" t="s">
        <v>256</v>
      </c>
      <c r="C90" s="168" t="s">
        <v>257</v>
      </c>
      <c r="D90" s="94" t="s">
        <v>258</v>
      </c>
      <c r="E90" s="169">
        <v>43449.72</v>
      </c>
      <c r="F90" s="53">
        <f t="shared" si="5"/>
        <v>43799.880000000005</v>
      </c>
      <c r="G90" s="183">
        <f t="shared" si="3"/>
        <v>0.85000004566222553</v>
      </c>
      <c r="H90" s="95">
        <v>31425.759999999998</v>
      </c>
      <c r="I90" s="98">
        <v>5545.73</v>
      </c>
      <c r="J90" s="95">
        <v>258.41000000000003</v>
      </c>
      <c r="K90" s="98">
        <v>0</v>
      </c>
      <c r="L90" s="98">
        <v>6569.98</v>
      </c>
      <c r="M90" s="35"/>
      <c r="N90" s="168" t="s">
        <v>710</v>
      </c>
      <c r="O90" s="168" t="s">
        <v>722</v>
      </c>
      <c r="P90" s="168"/>
      <c r="Q90" s="168" t="s">
        <v>720</v>
      </c>
      <c r="R90" s="163" t="s">
        <v>737</v>
      </c>
      <c r="S90" s="163"/>
      <c r="T90" s="163"/>
      <c r="U90" s="184"/>
      <c r="V90" s="735">
        <f t="shared" si="4"/>
        <v>43799.880000000005</v>
      </c>
    </row>
    <row r="91" spans="1:22" s="13" customFormat="1" ht="30" customHeight="1">
      <c r="A91" s="410" t="s">
        <v>537</v>
      </c>
      <c r="B91" s="381" t="s">
        <v>259</v>
      </c>
      <c r="C91" s="168" t="s">
        <v>260</v>
      </c>
      <c r="D91" s="94" t="s">
        <v>261</v>
      </c>
      <c r="E91" s="169">
        <v>67334.960000000006</v>
      </c>
      <c r="F91" s="53">
        <f t="shared" si="5"/>
        <v>67334.960000000006</v>
      </c>
      <c r="G91" s="183">
        <f t="shared" si="3"/>
        <v>0.75</v>
      </c>
      <c r="H91" s="185">
        <v>38087.29</v>
      </c>
      <c r="I91" s="169">
        <v>6721.29</v>
      </c>
      <c r="J91" s="185">
        <v>5692.64</v>
      </c>
      <c r="K91" s="169">
        <v>0</v>
      </c>
      <c r="L91" s="169">
        <v>16833.740000000002</v>
      </c>
      <c r="M91" s="35"/>
      <c r="N91" s="168" t="s">
        <v>710</v>
      </c>
      <c r="O91" s="168" t="s">
        <v>722</v>
      </c>
      <c r="P91" s="168"/>
      <c r="Q91" s="168" t="s">
        <v>720</v>
      </c>
      <c r="R91" s="163" t="s">
        <v>738</v>
      </c>
      <c r="S91" s="163"/>
      <c r="T91" s="163"/>
      <c r="U91" s="184"/>
      <c r="V91" s="735">
        <f t="shared" si="4"/>
        <v>67334.960000000006</v>
      </c>
    </row>
    <row r="92" spans="1:22" s="13" customFormat="1" ht="30" customHeight="1">
      <c r="A92" s="410" t="s">
        <v>537</v>
      </c>
      <c r="B92" s="381" t="s">
        <v>262</v>
      </c>
      <c r="C92" s="168" t="s">
        <v>263</v>
      </c>
      <c r="D92" s="94" t="s">
        <v>264</v>
      </c>
      <c r="E92" s="169">
        <v>33701.83</v>
      </c>
      <c r="F92" s="53">
        <f t="shared" si="5"/>
        <v>33701.83</v>
      </c>
      <c r="G92" s="183">
        <f t="shared" si="3"/>
        <v>0.85000013352390658</v>
      </c>
      <c r="H92" s="185">
        <v>23859.06</v>
      </c>
      <c r="I92" s="169">
        <v>4210.43</v>
      </c>
      <c r="J92" s="185">
        <v>577.07000000000005</v>
      </c>
      <c r="K92" s="169">
        <v>0</v>
      </c>
      <c r="L92" s="169">
        <v>5055.2700000000004</v>
      </c>
      <c r="M92" s="35"/>
      <c r="N92" s="168" t="s">
        <v>710</v>
      </c>
      <c r="O92" s="168" t="s">
        <v>722</v>
      </c>
      <c r="P92" s="168"/>
      <c r="Q92" s="168" t="s">
        <v>720</v>
      </c>
      <c r="R92" s="163" t="s">
        <v>739</v>
      </c>
      <c r="S92" s="163"/>
      <c r="T92" s="163"/>
      <c r="U92" s="184"/>
      <c r="V92" s="735">
        <f t="shared" si="4"/>
        <v>33701.83</v>
      </c>
    </row>
    <row r="93" spans="1:22" s="13" customFormat="1" ht="30" customHeight="1">
      <c r="A93" s="410" t="s">
        <v>537</v>
      </c>
      <c r="B93" s="381" t="s">
        <v>265</v>
      </c>
      <c r="C93" s="168" t="s">
        <v>266</v>
      </c>
      <c r="D93" s="94" t="s">
        <v>267</v>
      </c>
      <c r="E93" s="169">
        <v>17292.25</v>
      </c>
      <c r="F93" s="53">
        <f t="shared" si="5"/>
        <v>17292.25</v>
      </c>
      <c r="G93" s="183">
        <f t="shared" si="3"/>
        <v>0.73604418164206509</v>
      </c>
      <c r="H93" s="185">
        <v>10818.68</v>
      </c>
      <c r="I93" s="169">
        <v>1909.18</v>
      </c>
      <c r="J93" s="185">
        <v>0</v>
      </c>
      <c r="K93" s="169">
        <v>0</v>
      </c>
      <c r="L93" s="169">
        <v>4564.3900000000003</v>
      </c>
      <c r="M93" s="35"/>
      <c r="N93" s="168" t="s">
        <v>710</v>
      </c>
      <c r="O93" s="168" t="s">
        <v>722</v>
      </c>
      <c r="P93" s="168"/>
      <c r="Q93" s="168" t="s">
        <v>720</v>
      </c>
      <c r="R93" s="163" t="s">
        <v>740</v>
      </c>
      <c r="S93" s="163"/>
      <c r="T93" s="163"/>
      <c r="U93" s="184"/>
      <c r="V93" s="735">
        <f t="shared" si="4"/>
        <v>17292.25</v>
      </c>
    </row>
    <row r="94" spans="1:22" s="13" customFormat="1" ht="30" customHeight="1">
      <c r="A94" s="410" t="s">
        <v>537</v>
      </c>
      <c r="B94" s="381" t="s">
        <v>268</v>
      </c>
      <c r="C94" s="168" t="s">
        <v>269</v>
      </c>
      <c r="D94" s="94" t="s">
        <v>270</v>
      </c>
      <c r="E94" s="169">
        <v>103525.03</v>
      </c>
      <c r="F94" s="53">
        <f t="shared" si="5"/>
        <v>82473.820000000007</v>
      </c>
      <c r="G94" s="183">
        <f t="shared" si="3"/>
        <v>0.8500000363751794</v>
      </c>
      <c r="H94" s="185">
        <v>59241.65</v>
      </c>
      <c r="I94" s="169">
        <v>10454.42</v>
      </c>
      <c r="J94" s="185">
        <v>406.68</v>
      </c>
      <c r="K94" s="169">
        <v>0</v>
      </c>
      <c r="L94" s="169">
        <v>12371.07</v>
      </c>
      <c r="M94" s="35"/>
      <c r="N94" s="168" t="s">
        <v>710</v>
      </c>
      <c r="O94" s="195">
        <v>43132</v>
      </c>
      <c r="P94" s="168"/>
      <c r="Q94" s="197">
        <v>43160</v>
      </c>
      <c r="R94" s="163" t="s">
        <v>973</v>
      </c>
      <c r="S94" s="163"/>
      <c r="T94" s="163"/>
      <c r="U94" s="184"/>
      <c r="V94" s="735">
        <f t="shared" si="4"/>
        <v>82473.820000000007</v>
      </c>
    </row>
    <row r="95" spans="1:22" s="13" customFormat="1" ht="30" customHeight="1">
      <c r="A95" s="410" t="s">
        <v>537</v>
      </c>
      <c r="B95" s="381" t="s">
        <v>271</v>
      </c>
      <c r="C95" s="168" t="s">
        <v>272</v>
      </c>
      <c r="D95" s="94" t="s">
        <v>273</v>
      </c>
      <c r="E95" s="169">
        <v>37500</v>
      </c>
      <c r="F95" s="53">
        <f t="shared" si="5"/>
        <v>35870</v>
      </c>
      <c r="G95" s="183">
        <f t="shared" si="3"/>
        <v>0.85</v>
      </c>
      <c r="H95" s="185">
        <v>25916.07</v>
      </c>
      <c r="I95" s="169">
        <v>4573.43</v>
      </c>
      <c r="J95" s="185">
        <v>0</v>
      </c>
      <c r="K95" s="169">
        <v>0</v>
      </c>
      <c r="L95" s="169">
        <v>5380.5</v>
      </c>
      <c r="M95" s="35"/>
      <c r="N95" s="168" t="s">
        <v>710</v>
      </c>
      <c r="O95" s="168" t="s">
        <v>722</v>
      </c>
      <c r="P95" s="168"/>
      <c r="Q95" s="168" t="s">
        <v>720</v>
      </c>
      <c r="R95" s="163" t="s">
        <v>741</v>
      </c>
      <c r="S95" s="163"/>
      <c r="T95" s="163"/>
      <c r="U95" s="184"/>
      <c r="V95" s="735">
        <f t="shared" si="4"/>
        <v>35870</v>
      </c>
    </row>
    <row r="96" spans="1:22" s="13" customFormat="1" ht="30" customHeight="1">
      <c r="A96" s="410" t="s">
        <v>537</v>
      </c>
      <c r="B96" s="381" t="s">
        <v>274</v>
      </c>
      <c r="C96" s="168" t="s">
        <v>275</v>
      </c>
      <c r="D96" s="94" t="s">
        <v>276</v>
      </c>
      <c r="E96" s="169">
        <v>39481</v>
      </c>
      <c r="F96" s="53">
        <f t="shared" si="5"/>
        <v>33881</v>
      </c>
      <c r="G96" s="183">
        <f t="shared" si="3"/>
        <v>0.77208022195330717</v>
      </c>
      <c r="H96" s="185">
        <v>21917.119999999999</v>
      </c>
      <c r="I96" s="169">
        <v>3867.73</v>
      </c>
      <c r="J96" s="185">
        <v>374</v>
      </c>
      <c r="K96" s="169">
        <v>0</v>
      </c>
      <c r="L96" s="169">
        <v>7722.15</v>
      </c>
      <c r="M96" s="35"/>
      <c r="N96" s="168" t="s">
        <v>710</v>
      </c>
      <c r="O96" s="168" t="s">
        <v>722</v>
      </c>
      <c r="P96" s="168"/>
      <c r="Q96" s="168" t="s">
        <v>720</v>
      </c>
      <c r="R96" s="163" t="s">
        <v>742</v>
      </c>
      <c r="S96" s="163"/>
      <c r="T96" s="163"/>
      <c r="U96" s="184"/>
      <c r="V96" s="735">
        <f t="shared" si="4"/>
        <v>33881</v>
      </c>
    </row>
    <row r="97" spans="1:22" s="13" customFormat="1" ht="30" customHeight="1">
      <c r="A97" s="410" t="s">
        <v>537</v>
      </c>
      <c r="B97" s="381" t="s">
        <v>277</v>
      </c>
      <c r="C97" s="168" t="s">
        <v>278</v>
      </c>
      <c r="D97" s="94" t="s">
        <v>279</v>
      </c>
      <c r="E97" s="169">
        <v>113360</v>
      </c>
      <c r="F97" s="53">
        <f t="shared" si="5"/>
        <v>104980</v>
      </c>
      <c r="G97" s="183">
        <f t="shared" si="3"/>
        <v>0.75</v>
      </c>
      <c r="H97" s="185">
        <v>60670.79</v>
      </c>
      <c r="I97" s="169">
        <v>10706.61</v>
      </c>
      <c r="J97" s="185">
        <v>7357.6</v>
      </c>
      <c r="K97" s="169">
        <v>0</v>
      </c>
      <c r="L97" s="169">
        <v>26245</v>
      </c>
      <c r="M97" s="35"/>
      <c r="N97" s="168" t="s">
        <v>710</v>
      </c>
      <c r="O97" s="168" t="s">
        <v>722</v>
      </c>
      <c r="P97" s="168"/>
      <c r="Q97" s="168" t="s">
        <v>720</v>
      </c>
      <c r="R97" s="163" t="s">
        <v>743</v>
      </c>
      <c r="S97" s="163"/>
      <c r="T97" s="163"/>
      <c r="U97" s="184"/>
      <c r="V97" s="735">
        <f t="shared" si="4"/>
        <v>104980</v>
      </c>
    </row>
    <row r="98" spans="1:22" s="13" customFormat="1" ht="30" customHeight="1">
      <c r="A98" s="410" t="s">
        <v>537</v>
      </c>
      <c r="B98" s="381" t="s">
        <v>280</v>
      </c>
      <c r="C98" s="168" t="s">
        <v>281</v>
      </c>
      <c r="D98" s="94" t="s">
        <v>282</v>
      </c>
      <c r="E98" s="169">
        <v>10488</v>
      </c>
      <c r="F98" s="53">
        <f t="shared" si="5"/>
        <v>10488</v>
      </c>
      <c r="G98" s="183">
        <f t="shared" si="3"/>
        <v>0.75</v>
      </c>
      <c r="H98" s="185">
        <v>6686.1</v>
      </c>
      <c r="I98" s="169">
        <v>1179.9000000000001</v>
      </c>
      <c r="J98" s="185">
        <v>0</v>
      </c>
      <c r="K98" s="169">
        <v>0</v>
      </c>
      <c r="L98" s="169">
        <v>2622</v>
      </c>
      <c r="M98" s="35"/>
      <c r="N98" s="168" t="s">
        <v>710</v>
      </c>
      <c r="O98" s="168" t="s">
        <v>722</v>
      </c>
      <c r="P98" s="168"/>
      <c r="Q98" s="168" t="s">
        <v>720</v>
      </c>
      <c r="R98" s="163" t="s">
        <v>744</v>
      </c>
      <c r="S98" s="163"/>
      <c r="T98" s="163"/>
      <c r="U98" s="184"/>
      <c r="V98" s="735">
        <f t="shared" si="4"/>
        <v>10488</v>
      </c>
    </row>
    <row r="99" spans="1:22" s="13" customFormat="1" ht="30" customHeight="1">
      <c r="A99" s="410" t="s">
        <v>537</v>
      </c>
      <c r="B99" s="381" t="s">
        <v>1245</v>
      </c>
      <c r="C99" s="255" t="s">
        <v>1246</v>
      </c>
      <c r="D99" s="282" t="s">
        <v>1247</v>
      </c>
      <c r="E99" s="256">
        <v>733701.63</v>
      </c>
      <c r="F99" s="53">
        <f t="shared" si="5"/>
        <v>667513.12</v>
      </c>
      <c r="G99" s="183">
        <f t="shared" si="3"/>
        <v>0.75</v>
      </c>
      <c r="H99" s="348">
        <v>397748.68</v>
      </c>
      <c r="I99" s="256">
        <v>70190.95</v>
      </c>
      <c r="J99" s="348">
        <v>0</v>
      </c>
      <c r="K99" s="256">
        <f>3524+15951+13220.21</f>
        <v>32695.21</v>
      </c>
      <c r="L99" s="256">
        <v>166878.28</v>
      </c>
      <c r="M99" s="260">
        <v>43109</v>
      </c>
      <c r="N99" s="270">
        <v>43112</v>
      </c>
      <c r="O99" s="270">
        <v>43118</v>
      </c>
      <c r="P99" s="270">
        <v>43139</v>
      </c>
      <c r="Q99" s="270">
        <v>43146</v>
      </c>
      <c r="R99" s="257" t="s">
        <v>904</v>
      </c>
      <c r="S99" s="257"/>
      <c r="T99" s="257"/>
      <c r="U99" s="258"/>
      <c r="V99" s="735">
        <f t="shared" si="4"/>
        <v>667513.12</v>
      </c>
    </row>
    <row r="100" spans="1:22" s="13" customFormat="1" ht="30" customHeight="1">
      <c r="A100" s="410" t="s">
        <v>537</v>
      </c>
      <c r="B100" s="381" t="s">
        <v>1248</v>
      </c>
      <c r="C100" s="255" t="s">
        <v>1249</v>
      </c>
      <c r="D100" s="282" t="s">
        <v>636</v>
      </c>
      <c r="E100" s="256">
        <v>191213</v>
      </c>
      <c r="F100" s="53">
        <f t="shared" si="5"/>
        <v>152025</v>
      </c>
      <c r="G100" s="183">
        <f t="shared" si="3"/>
        <v>0.721672422298964</v>
      </c>
      <c r="H100" s="348">
        <v>93255.41</v>
      </c>
      <c r="I100" s="256">
        <v>16456.84</v>
      </c>
      <c r="J100" s="348">
        <v>0</v>
      </c>
      <c r="K100" s="256">
        <v>0</v>
      </c>
      <c r="L100" s="256">
        <v>42312.75</v>
      </c>
      <c r="M100" s="260">
        <v>43109</v>
      </c>
      <c r="N100" s="270">
        <v>43112</v>
      </c>
      <c r="O100" s="270">
        <v>43118</v>
      </c>
      <c r="P100" s="270">
        <v>43139</v>
      </c>
      <c r="Q100" s="270">
        <v>43146</v>
      </c>
      <c r="R100" s="257" t="s">
        <v>1250</v>
      </c>
      <c r="S100" s="257"/>
      <c r="T100" s="257"/>
      <c r="U100" s="258"/>
      <c r="V100" s="735">
        <f t="shared" si="4"/>
        <v>152025</v>
      </c>
    </row>
    <row r="101" spans="1:22" s="13" customFormat="1" ht="30" customHeight="1">
      <c r="A101" s="410" t="s">
        <v>537</v>
      </c>
      <c r="B101" s="381" t="s">
        <v>283</v>
      </c>
      <c r="C101" s="168" t="s">
        <v>284</v>
      </c>
      <c r="D101" s="94" t="s">
        <v>285</v>
      </c>
      <c r="E101" s="169">
        <v>66327.8</v>
      </c>
      <c r="F101" s="53">
        <f t="shared" si="5"/>
        <v>44327.8</v>
      </c>
      <c r="G101" s="183">
        <f t="shared" si="3"/>
        <v>0.74999999999999989</v>
      </c>
      <c r="H101" s="185">
        <v>28258.97</v>
      </c>
      <c r="I101" s="169">
        <v>4986.88</v>
      </c>
      <c r="J101" s="185">
        <v>0</v>
      </c>
      <c r="K101" s="169">
        <v>0</v>
      </c>
      <c r="L101" s="169">
        <v>11081.95</v>
      </c>
      <c r="M101" s="35"/>
      <c r="N101" s="168" t="s">
        <v>710</v>
      </c>
      <c r="O101" s="168" t="s">
        <v>722</v>
      </c>
      <c r="P101" s="168"/>
      <c r="Q101" s="168" t="s">
        <v>720</v>
      </c>
      <c r="R101" s="163" t="s">
        <v>745</v>
      </c>
      <c r="S101" s="163"/>
      <c r="T101" s="163"/>
      <c r="U101" s="184"/>
      <c r="V101" s="735">
        <f t="shared" si="4"/>
        <v>44327.8</v>
      </c>
    </row>
    <row r="102" spans="1:22" s="13" customFormat="1" ht="30" customHeight="1">
      <c r="A102" s="410" t="s">
        <v>537</v>
      </c>
      <c r="B102" s="381" t="s">
        <v>286</v>
      </c>
      <c r="C102" s="168" t="s">
        <v>287</v>
      </c>
      <c r="D102" s="94" t="s">
        <v>76</v>
      </c>
      <c r="E102" s="169">
        <v>71890</v>
      </c>
      <c r="F102" s="53">
        <f t="shared" si="5"/>
        <v>71890</v>
      </c>
      <c r="G102" s="183">
        <f t="shared" si="3"/>
        <v>0.75</v>
      </c>
      <c r="H102" s="185">
        <v>40635.82</v>
      </c>
      <c r="I102" s="169">
        <v>0</v>
      </c>
      <c r="J102" s="185">
        <v>13281.68</v>
      </c>
      <c r="K102" s="169">
        <v>0</v>
      </c>
      <c r="L102" s="169">
        <v>17972.5</v>
      </c>
      <c r="M102" s="35"/>
      <c r="N102" s="168" t="s">
        <v>883</v>
      </c>
      <c r="O102" s="168" t="s">
        <v>879</v>
      </c>
      <c r="P102" s="168"/>
      <c r="Q102" s="168" t="s">
        <v>795</v>
      </c>
      <c r="R102" s="163" t="s">
        <v>837</v>
      </c>
      <c r="S102" s="163"/>
      <c r="T102" s="163"/>
      <c r="U102" s="184"/>
      <c r="V102" s="735">
        <f t="shared" si="4"/>
        <v>71890</v>
      </c>
    </row>
    <row r="103" spans="1:22" s="13" customFormat="1" ht="30" customHeight="1">
      <c r="A103" s="410" t="s">
        <v>537</v>
      </c>
      <c r="B103" s="381" t="s">
        <v>288</v>
      </c>
      <c r="C103" s="168" t="s">
        <v>289</v>
      </c>
      <c r="D103" s="94" t="s">
        <v>76</v>
      </c>
      <c r="E103" s="169">
        <v>94000</v>
      </c>
      <c r="F103" s="53">
        <f t="shared" si="5"/>
        <v>94000</v>
      </c>
      <c r="G103" s="183">
        <f t="shared" si="3"/>
        <v>0.75</v>
      </c>
      <c r="H103" s="185">
        <v>53133.5</v>
      </c>
      <c r="I103" s="169">
        <v>0</v>
      </c>
      <c r="J103" s="185">
        <v>17366.5</v>
      </c>
      <c r="K103" s="169">
        <v>0</v>
      </c>
      <c r="L103" s="169">
        <v>23500</v>
      </c>
      <c r="M103" s="35"/>
      <c r="N103" s="168" t="s">
        <v>883</v>
      </c>
      <c r="O103" s="168" t="s">
        <v>879</v>
      </c>
      <c r="P103" s="168"/>
      <c r="Q103" s="168" t="s">
        <v>795</v>
      </c>
      <c r="R103" s="163" t="s">
        <v>838</v>
      </c>
      <c r="S103" s="163"/>
      <c r="T103" s="163"/>
      <c r="U103" s="184"/>
      <c r="V103" s="735">
        <f t="shared" si="4"/>
        <v>94000</v>
      </c>
    </row>
    <row r="104" spans="1:22" s="13" customFormat="1" ht="30" customHeight="1">
      <c r="A104" s="410" t="s">
        <v>537</v>
      </c>
      <c r="B104" s="381" t="s">
        <v>290</v>
      </c>
      <c r="C104" s="168" t="s">
        <v>291</v>
      </c>
      <c r="D104" s="94" t="s">
        <v>292</v>
      </c>
      <c r="E104" s="169">
        <v>118362.6</v>
      </c>
      <c r="F104" s="53">
        <f t="shared" si="5"/>
        <v>109015.1</v>
      </c>
      <c r="G104" s="183">
        <f t="shared" si="3"/>
        <v>0.75000004586520586</v>
      </c>
      <c r="H104" s="185">
        <v>69497.13</v>
      </c>
      <c r="I104" s="169">
        <v>12264.2</v>
      </c>
      <c r="J104" s="185">
        <v>0</v>
      </c>
      <c r="K104" s="169">
        <v>0</v>
      </c>
      <c r="L104" s="169">
        <v>27253.77</v>
      </c>
      <c r="M104" s="35"/>
      <c r="N104" s="168" t="s">
        <v>711</v>
      </c>
      <c r="O104" s="168" t="s">
        <v>726</v>
      </c>
      <c r="P104" s="168"/>
      <c r="Q104" s="168" t="s">
        <v>729</v>
      </c>
      <c r="R104" s="163" t="s">
        <v>746</v>
      </c>
      <c r="S104" s="163"/>
      <c r="T104" s="163"/>
      <c r="U104" s="184"/>
      <c r="V104" s="735">
        <f t="shared" si="4"/>
        <v>109015.1</v>
      </c>
    </row>
    <row r="105" spans="1:22" s="13" customFormat="1" ht="30" customHeight="1">
      <c r="A105" s="410" t="s">
        <v>537</v>
      </c>
      <c r="B105" s="381" t="s">
        <v>293</v>
      </c>
      <c r="C105" s="168" t="s">
        <v>294</v>
      </c>
      <c r="D105" s="94" t="s">
        <v>49</v>
      </c>
      <c r="E105" s="169">
        <v>11952.38</v>
      </c>
      <c r="F105" s="53">
        <f t="shared" si="5"/>
        <v>11952.380000000001</v>
      </c>
      <c r="G105" s="183">
        <f t="shared" si="3"/>
        <v>0.84999974900396402</v>
      </c>
      <c r="H105" s="185">
        <v>8635.59</v>
      </c>
      <c r="I105" s="169">
        <v>1523.93</v>
      </c>
      <c r="J105" s="185">
        <v>0</v>
      </c>
      <c r="K105" s="169">
        <v>0</v>
      </c>
      <c r="L105" s="169">
        <v>1792.86</v>
      </c>
      <c r="M105" s="35"/>
      <c r="N105" s="168" t="s">
        <v>711</v>
      </c>
      <c r="O105" s="168" t="s">
        <v>726</v>
      </c>
      <c r="P105" s="168"/>
      <c r="Q105" s="168" t="s">
        <v>729</v>
      </c>
      <c r="R105" s="163" t="s">
        <v>747</v>
      </c>
      <c r="S105" s="163"/>
      <c r="T105" s="163"/>
      <c r="U105" s="184"/>
      <c r="V105" s="735">
        <f t="shared" si="4"/>
        <v>11952.380000000001</v>
      </c>
    </row>
    <row r="106" spans="1:22" s="13" customFormat="1" ht="30" customHeight="1">
      <c r="A106" s="410" t="s">
        <v>537</v>
      </c>
      <c r="B106" s="381" t="s">
        <v>295</v>
      </c>
      <c r="C106" s="168" t="s">
        <v>296</v>
      </c>
      <c r="D106" s="94" t="s">
        <v>297</v>
      </c>
      <c r="E106" s="169">
        <v>6923.38</v>
      </c>
      <c r="F106" s="53">
        <f t="shared" si="5"/>
        <v>6923.38</v>
      </c>
      <c r="G106" s="183">
        <f t="shared" si="3"/>
        <v>0.75000072219060632</v>
      </c>
      <c r="H106" s="185">
        <v>4413.6499999999996</v>
      </c>
      <c r="I106" s="169">
        <v>778.89</v>
      </c>
      <c r="J106" s="185">
        <v>0</v>
      </c>
      <c r="K106" s="169">
        <v>0</v>
      </c>
      <c r="L106" s="169">
        <v>1730.84</v>
      </c>
      <c r="M106" s="35"/>
      <c r="N106" s="168" t="s">
        <v>711</v>
      </c>
      <c r="O106" s="168" t="s">
        <v>726</v>
      </c>
      <c r="P106" s="168"/>
      <c r="Q106" s="168" t="s">
        <v>729</v>
      </c>
      <c r="R106" s="163" t="s">
        <v>748</v>
      </c>
      <c r="S106" s="163"/>
      <c r="T106" s="163"/>
      <c r="U106" s="184"/>
      <c r="V106" s="735">
        <f t="shared" si="4"/>
        <v>6923.38</v>
      </c>
    </row>
    <row r="107" spans="1:22" s="13" customFormat="1" ht="30" customHeight="1">
      <c r="A107" s="410" t="s">
        <v>537</v>
      </c>
      <c r="B107" s="381" t="s">
        <v>298</v>
      </c>
      <c r="C107" s="168" t="s">
        <v>299</v>
      </c>
      <c r="D107" s="94" t="s">
        <v>300</v>
      </c>
      <c r="E107" s="169">
        <v>3315.34</v>
      </c>
      <c r="F107" s="53">
        <f t="shared" si="5"/>
        <v>1386</v>
      </c>
      <c r="G107" s="183">
        <f t="shared" si="3"/>
        <v>0.65</v>
      </c>
      <c r="H107" s="185">
        <v>765.76</v>
      </c>
      <c r="I107" s="169">
        <v>135.13999999999999</v>
      </c>
      <c r="J107" s="185">
        <v>0</v>
      </c>
      <c r="K107" s="169">
        <v>0</v>
      </c>
      <c r="L107" s="169">
        <v>485.1</v>
      </c>
      <c r="M107" s="35"/>
      <c r="N107" s="168" t="s">
        <v>711</v>
      </c>
      <c r="O107" s="168" t="s">
        <v>726</v>
      </c>
      <c r="P107" s="168"/>
      <c r="Q107" s="168" t="s">
        <v>729</v>
      </c>
      <c r="R107" s="163" t="s">
        <v>749</v>
      </c>
      <c r="S107" s="163"/>
      <c r="T107" s="163"/>
      <c r="U107" s="184"/>
      <c r="V107" s="735">
        <f t="shared" si="4"/>
        <v>1386</v>
      </c>
    </row>
    <row r="108" spans="1:22" s="13" customFormat="1" ht="30" customHeight="1">
      <c r="A108" s="410" t="s">
        <v>537</v>
      </c>
      <c r="B108" s="381" t="s">
        <v>301</v>
      </c>
      <c r="C108" s="168" t="s">
        <v>302</v>
      </c>
      <c r="D108" s="94" t="s">
        <v>303</v>
      </c>
      <c r="E108" s="169">
        <v>7689</v>
      </c>
      <c r="F108" s="53">
        <f t="shared" si="5"/>
        <v>2640</v>
      </c>
      <c r="G108" s="183">
        <f t="shared" si="3"/>
        <v>0.65</v>
      </c>
      <c r="H108" s="185">
        <v>1458.6</v>
      </c>
      <c r="I108" s="169">
        <v>257.39999999999998</v>
      </c>
      <c r="J108" s="185">
        <v>0</v>
      </c>
      <c r="K108" s="169">
        <v>0</v>
      </c>
      <c r="L108" s="169">
        <v>924</v>
      </c>
      <c r="M108" s="35"/>
      <c r="N108" s="168" t="s">
        <v>711</v>
      </c>
      <c r="O108" s="168" t="s">
        <v>726</v>
      </c>
      <c r="P108" s="168"/>
      <c r="Q108" s="168" t="s">
        <v>729</v>
      </c>
      <c r="R108" s="163" t="s">
        <v>750</v>
      </c>
      <c r="S108" s="163"/>
      <c r="T108" s="163"/>
      <c r="U108" s="184"/>
      <c r="V108" s="735">
        <f t="shared" si="4"/>
        <v>2640</v>
      </c>
    </row>
    <row r="109" spans="1:22" s="13" customFormat="1" ht="30" customHeight="1">
      <c r="A109" s="410" t="s">
        <v>537</v>
      </c>
      <c r="B109" s="381" t="s">
        <v>304</v>
      </c>
      <c r="C109" s="168" t="s">
        <v>305</v>
      </c>
      <c r="D109" s="94" t="s">
        <v>306</v>
      </c>
      <c r="E109" s="169">
        <v>70989.8</v>
      </c>
      <c r="F109" s="53">
        <f t="shared" si="5"/>
        <v>9059.1</v>
      </c>
      <c r="G109" s="183">
        <f t="shared" si="3"/>
        <v>0.75000055193120729</v>
      </c>
      <c r="H109" s="185">
        <v>5775.18</v>
      </c>
      <c r="I109" s="169">
        <v>1019.15</v>
      </c>
      <c r="J109" s="185">
        <v>0</v>
      </c>
      <c r="K109" s="169">
        <v>0</v>
      </c>
      <c r="L109" s="169">
        <v>2264.77</v>
      </c>
      <c r="M109" s="35"/>
      <c r="N109" s="168" t="s">
        <v>711</v>
      </c>
      <c r="O109" s="168" t="s">
        <v>726</v>
      </c>
      <c r="P109" s="168"/>
      <c r="Q109" s="168" t="s">
        <v>729</v>
      </c>
      <c r="R109" s="163" t="s">
        <v>751</v>
      </c>
      <c r="S109" s="163"/>
      <c r="T109" s="163"/>
      <c r="U109" s="184"/>
      <c r="V109" s="735">
        <f t="shared" si="4"/>
        <v>9059.1</v>
      </c>
    </row>
    <row r="110" spans="1:22" s="13" customFormat="1" ht="30" customHeight="1">
      <c r="A110" s="410" t="s">
        <v>537</v>
      </c>
      <c r="B110" s="381" t="s">
        <v>307</v>
      </c>
      <c r="C110" s="168" t="s">
        <v>308</v>
      </c>
      <c r="D110" s="94" t="s">
        <v>309</v>
      </c>
      <c r="E110" s="169">
        <v>32413.599999999999</v>
      </c>
      <c r="F110" s="53">
        <f t="shared" si="5"/>
        <v>32413.599999999999</v>
      </c>
      <c r="G110" s="183">
        <f t="shared" si="3"/>
        <v>0.50000000000000011</v>
      </c>
      <c r="H110" s="185">
        <v>13775.78</v>
      </c>
      <c r="I110" s="169">
        <v>2431.02</v>
      </c>
      <c r="J110" s="185">
        <v>0</v>
      </c>
      <c r="K110" s="169">
        <v>0</v>
      </c>
      <c r="L110" s="169">
        <v>16206.8</v>
      </c>
      <c r="M110" s="35"/>
      <c r="N110" s="168" t="s">
        <v>711</v>
      </c>
      <c r="O110" s="168" t="s">
        <v>726</v>
      </c>
      <c r="P110" s="168"/>
      <c r="Q110" s="168" t="s">
        <v>729</v>
      </c>
      <c r="R110" s="163" t="s">
        <v>752</v>
      </c>
      <c r="S110" s="163"/>
      <c r="T110" s="163"/>
      <c r="U110" s="184"/>
      <c r="V110" s="735">
        <f t="shared" si="4"/>
        <v>32413.599999999999</v>
      </c>
    </row>
    <row r="111" spans="1:22" s="13" customFormat="1" ht="30" customHeight="1">
      <c r="A111" s="410" t="s">
        <v>537</v>
      </c>
      <c r="B111" s="381" t="s">
        <v>313</v>
      </c>
      <c r="C111" s="168" t="s">
        <v>217</v>
      </c>
      <c r="D111" s="94" t="s">
        <v>218</v>
      </c>
      <c r="E111" s="169">
        <v>10768</v>
      </c>
      <c r="F111" s="53">
        <f t="shared" si="5"/>
        <v>6600</v>
      </c>
      <c r="G111" s="183">
        <f t="shared" si="3"/>
        <v>0.65</v>
      </c>
      <c r="H111" s="185">
        <v>3646.5</v>
      </c>
      <c r="I111" s="169">
        <v>643.5</v>
      </c>
      <c r="J111" s="185">
        <v>0</v>
      </c>
      <c r="K111" s="169">
        <v>0</v>
      </c>
      <c r="L111" s="169">
        <v>2310</v>
      </c>
      <c r="M111" s="35"/>
      <c r="N111" s="168" t="s">
        <v>712</v>
      </c>
      <c r="O111" s="168" t="s">
        <v>729</v>
      </c>
      <c r="P111" s="168"/>
      <c r="Q111" s="187" t="s">
        <v>730</v>
      </c>
      <c r="R111" s="163" t="s">
        <v>753</v>
      </c>
      <c r="S111" s="163"/>
      <c r="T111" s="163"/>
      <c r="U111" s="184"/>
      <c r="V111" s="735">
        <f t="shared" si="4"/>
        <v>6600</v>
      </c>
    </row>
    <row r="112" spans="1:22" s="25" customFormat="1" ht="45" customHeight="1">
      <c r="A112" s="433" t="s">
        <v>537</v>
      </c>
      <c r="B112" s="381" t="s">
        <v>314</v>
      </c>
      <c r="C112" s="168" t="s">
        <v>315</v>
      </c>
      <c r="D112" s="94" t="s">
        <v>316</v>
      </c>
      <c r="E112" s="169">
        <v>56962.720000000001</v>
      </c>
      <c r="F112" s="53">
        <f t="shared" si="5"/>
        <v>42922.720000000001</v>
      </c>
      <c r="G112" s="183">
        <f t="shared" si="3"/>
        <v>0.71540293811762168</v>
      </c>
      <c r="H112" s="185">
        <v>26100.98</v>
      </c>
      <c r="I112" s="169">
        <v>4606.0600000000004</v>
      </c>
      <c r="J112" s="185">
        <v>0</v>
      </c>
      <c r="K112" s="169">
        <v>0</v>
      </c>
      <c r="L112" s="169">
        <v>12215.68</v>
      </c>
      <c r="M112" s="35"/>
      <c r="N112" s="196">
        <v>43417</v>
      </c>
      <c r="O112" s="196">
        <v>43426</v>
      </c>
      <c r="P112" s="168"/>
      <c r="Q112" s="700" t="s">
        <v>1718</v>
      </c>
      <c r="R112" s="197" t="s">
        <v>1798</v>
      </c>
      <c r="S112" s="197"/>
      <c r="T112" s="197" t="s">
        <v>1790</v>
      </c>
      <c r="U112" s="94"/>
      <c r="V112" s="735">
        <f t="shared" si="4"/>
        <v>42922.720000000001</v>
      </c>
    </row>
    <row r="113" spans="1:22" s="13" customFormat="1" ht="30" customHeight="1">
      <c r="A113" s="410" t="s">
        <v>537</v>
      </c>
      <c r="B113" s="381" t="s">
        <v>319</v>
      </c>
      <c r="C113" s="168" t="s">
        <v>320</v>
      </c>
      <c r="D113" s="94" t="s">
        <v>321</v>
      </c>
      <c r="E113" s="169">
        <v>13783.35</v>
      </c>
      <c r="F113" s="53">
        <f t="shared" si="5"/>
        <v>13723.5</v>
      </c>
      <c r="G113" s="183">
        <f t="shared" si="3"/>
        <v>0.5</v>
      </c>
      <c r="H113" s="185">
        <v>5832.48</v>
      </c>
      <c r="I113" s="169">
        <v>1029.27</v>
      </c>
      <c r="J113" s="185">
        <v>0</v>
      </c>
      <c r="K113" s="169">
        <v>0</v>
      </c>
      <c r="L113" s="169">
        <v>6861.75</v>
      </c>
      <c r="M113" s="35"/>
      <c r="N113" s="168" t="s">
        <v>713</v>
      </c>
      <c r="O113" s="168" t="s">
        <v>729</v>
      </c>
      <c r="P113" s="168"/>
      <c r="Q113" s="168" t="s">
        <v>731</v>
      </c>
      <c r="R113" s="163" t="s">
        <v>755</v>
      </c>
      <c r="S113" s="163"/>
      <c r="T113" s="163"/>
      <c r="U113" s="184"/>
      <c r="V113" s="735">
        <f t="shared" si="4"/>
        <v>13723.5</v>
      </c>
    </row>
    <row r="114" spans="1:22" s="13" customFormat="1" ht="30" customHeight="1">
      <c r="A114" s="410" t="s">
        <v>537</v>
      </c>
      <c r="B114" s="381" t="s">
        <v>322</v>
      </c>
      <c r="C114" s="168" t="s">
        <v>323</v>
      </c>
      <c r="D114" s="94" t="s">
        <v>90</v>
      </c>
      <c r="E114" s="169">
        <v>28630</v>
      </c>
      <c r="F114" s="53">
        <f t="shared" si="5"/>
        <v>28630</v>
      </c>
      <c r="G114" s="183">
        <f t="shared" si="3"/>
        <v>0.75</v>
      </c>
      <c r="H114" s="185">
        <v>17818.12</v>
      </c>
      <c r="I114" s="169">
        <v>3144.38</v>
      </c>
      <c r="J114" s="185">
        <v>510</v>
      </c>
      <c r="K114" s="169">
        <v>0</v>
      </c>
      <c r="L114" s="169">
        <v>7157.5</v>
      </c>
      <c r="M114" s="35"/>
      <c r="N114" s="168" t="s">
        <v>713</v>
      </c>
      <c r="O114" s="168" t="s">
        <v>729</v>
      </c>
      <c r="P114" s="168"/>
      <c r="Q114" s="168" t="s">
        <v>731</v>
      </c>
      <c r="R114" s="163" t="s">
        <v>756</v>
      </c>
      <c r="S114" s="163"/>
      <c r="T114" s="163"/>
      <c r="U114" s="184"/>
      <c r="V114" s="735">
        <f t="shared" si="4"/>
        <v>28630</v>
      </c>
    </row>
    <row r="115" spans="1:22" s="13" customFormat="1" ht="30" customHeight="1">
      <c r="A115" s="410" t="s">
        <v>537</v>
      </c>
      <c r="B115" s="381" t="s">
        <v>324</v>
      </c>
      <c r="C115" s="168" t="s">
        <v>325</v>
      </c>
      <c r="D115" s="94" t="s">
        <v>326</v>
      </c>
      <c r="E115" s="169">
        <v>119017</v>
      </c>
      <c r="F115" s="53">
        <f t="shared" si="5"/>
        <v>114317</v>
      </c>
      <c r="G115" s="183">
        <f t="shared" si="3"/>
        <v>0.65</v>
      </c>
      <c r="H115" s="185">
        <v>63160.14</v>
      </c>
      <c r="I115" s="169">
        <v>11145.91</v>
      </c>
      <c r="J115" s="185">
        <v>0</v>
      </c>
      <c r="K115" s="169">
        <v>0</v>
      </c>
      <c r="L115" s="169">
        <v>40010.949999999997</v>
      </c>
      <c r="M115" s="35"/>
      <c r="N115" s="168" t="s">
        <v>713</v>
      </c>
      <c r="O115" s="168" t="s">
        <v>729</v>
      </c>
      <c r="P115" s="168"/>
      <c r="Q115" s="168" t="s">
        <v>731</v>
      </c>
      <c r="R115" s="163" t="s">
        <v>757</v>
      </c>
      <c r="S115" s="163"/>
      <c r="T115" s="163"/>
      <c r="U115" s="184"/>
      <c r="V115" s="735">
        <f t="shared" si="4"/>
        <v>114317</v>
      </c>
    </row>
    <row r="116" spans="1:22" s="13" customFormat="1" ht="30" customHeight="1">
      <c r="A116" s="410" t="s">
        <v>537</v>
      </c>
      <c r="B116" s="381" t="s">
        <v>327</v>
      </c>
      <c r="C116" s="168" t="s">
        <v>328</v>
      </c>
      <c r="D116" s="94" t="s">
        <v>329</v>
      </c>
      <c r="E116" s="169">
        <v>41941.449999999997</v>
      </c>
      <c r="F116" s="53">
        <f t="shared" si="5"/>
        <v>18755.449999999997</v>
      </c>
      <c r="G116" s="183">
        <f t="shared" si="3"/>
        <v>0.50000026658917818</v>
      </c>
      <c r="H116" s="185">
        <v>7971.07</v>
      </c>
      <c r="I116" s="169">
        <v>1406.66</v>
      </c>
      <c r="J116" s="185">
        <v>0</v>
      </c>
      <c r="K116" s="169">
        <v>0</v>
      </c>
      <c r="L116" s="169">
        <v>9377.7199999999993</v>
      </c>
      <c r="M116" s="35"/>
      <c r="N116" s="168" t="s">
        <v>713</v>
      </c>
      <c r="O116" s="168" t="s">
        <v>729</v>
      </c>
      <c r="P116" s="168"/>
      <c r="Q116" s="168" t="s">
        <v>731</v>
      </c>
      <c r="R116" s="163" t="s">
        <v>758</v>
      </c>
      <c r="S116" s="163"/>
      <c r="T116" s="163"/>
      <c r="U116" s="184"/>
      <c r="V116" s="735">
        <f t="shared" si="4"/>
        <v>18755.449999999997</v>
      </c>
    </row>
    <row r="117" spans="1:22" s="13" customFormat="1" ht="30" customHeight="1">
      <c r="A117" s="410" t="s">
        <v>537</v>
      </c>
      <c r="B117" s="381" t="s">
        <v>405</v>
      </c>
      <c r="C117" s="168" t="s">
        <v>330</v>
      </c>
      <c r="D117" s="94" t="s">
        <v>331</v>
      </c>
      <c r="E117" s="169">
        <v>123000</v>
      </c>
      <c r="F117" s="53">
        <f t="shared" si="5"/>
        <v>51390</v>
      </c>
      <c r="G117" s="183">
        <f t="shared" si="3"/>
        <v>0.55925277291301811</v>
      </c>
      <c r="H117" s="185">
        <v>23888.57</v>
      </c>
      <c r="I117" s="169">
        <v>4215.63</v>
      </c>
      <c r="J117" s="185">
        <v>635.79999999999995</v>
      </c>
      <c r="K117" s="169">
        <v>0</v>
      </c>
      <c r="L117" s="169">
        <v>22650</v>
      </c>
      <c r="M117" s="35"/>
      <c r="N117" s="168" t="s">
        <v>714</v>
      </c>
      <c r="O117" s="168" t="s">
        <v>723</v>
      </c>
      <c r="P117" s="168"/>
      <c r="Q117" s="168" t="s">
        <v>732</v>
      </c>
      <c r="R117" s="163" t="s">
        <v>759</v>
      </c>
      <c r="S117" s="163"/>
      <c r="T117" s="163"/>
      <c r="U117" s="184"/>
      <c r="V117" s="735">
        <f t="shared" si="4"/>
        <v>51390</v>
      </c>
    </row>
    <row r="118" spans="1:22" s="13" customFormat="1" ht="30" customHeight="1">
      <c r="A118" s="410" t="s">
        <v>537</v>
      </c>
      <c r="B118" s="381" t="s">
        <v>334</v>
      </c>
      <c r="C118" s="168" t="s">
        <v>332</v>
      </c>
      <c r="D118" s="94" t="s">
        <v>333</v>
      </c>
      <c r="E118" s="169">
        <v>93841.7</v>
      </c>
      <c r="F118" s="53">
        <f t="shared" si="5"/>
        <v>93841.7</v>
      </c>
      <c r="G118" s="183">
        <f t="shared" si="3"/>
        <v>0.56441326190808561</v>
      </c>
      <c r="H118" s="185">
        <v>45020.67</v>
      </c>
      <c r="I118" s="169">
        <v>7944.83</v>
      </c>
      <c r="J118" s="185">
        <v>0</v>
      </c>
      <c r="K118" s="169">
        <v>0</v>
      </c>
      <c r="L118" s="169">
        <v>40876.199999999997</v>
      </c>
      <c r="M118" s="35"/>
      <c r="N118" s="168" t="s">
        <v>714</v>
      </c>
      <c r="O118" s="168" t="s">
        <v>723</v>
      </c>
      <c r="P118" s="168"/>
      <c r="Q118" s="168" t="s">
        <v>733</v>
      </c>
      <c r="R118" s="163" t="s">
        <v>760</v>
      </c>
      <c r="S118" s="163"/>
      <c r="T118" s="163"/>
      <c r="U118" s="184"/>
      <c r="V118" s="735">
        <f t="shared" si="4"/>
        <v>93841.7</v>
      </c>
    </row>
    <row r="119" spans="1:22" s="13" customFormat="1" ht="30" customHeight="1">
      <c r="A119" s="410" t="s">
        <v>537</v>
      </c>
      <c r="B119" s="381" t="s">
        <v>133</v>
      </c>
      <c r="C119" s="168" t="s">
        <v>335</v>
      </c>
      <c r="D119" s="94" t="s">
        <v>282</v>
      </c>
      <c r="E119" s="169">
        <v>28819.35</v>
      </c>
      <c r="F119" s="53">
        <f t="shared" si="5"/>
        <v>28819.35</v>
      </c>
      <c r="G119" s="183">
        <f t="shared" si="3"/>
        <v>0.50000017349454451</v>
      </c>
      <c r="H119" s="185">
        <v>12248.22</v>
      </c>
      <c r="I119" s="169">
        <v>2161.46</v>
      </c>
      <c r="J119" s="185">
        <v>0</v>
      </c>
      <c r="K119" s="169">
        <v>0</v>
      </c>
      <c r="L119" s="169">
        <v>14409.67</v>
      </c>
      <c r="M119" s="35"/>
      <c r="N119" s="168" t="s">
        <v>714</v>
      </c>
      <c r="O119" s="168" t="s">
        <v>723</v>
      </c>
      <c r="P119" s="168"/>
      <c r="Q119" s="168" t="s">
        <v>733</v>
      </c>
      <c r="R119" s="163" t="s">
        <v>761</v>
      </c>
      <c r="S119" s="163"/>
      <c r="T119" s="163"/>
      <c r="U119" s="184"/>
      <c r="V119" s="735">
        <f t="shared" si="4"/>
        <v>28819.35</v>
      </c>
    </row>
    <row r="120" spans="1:22" s="13" customFormat="1" ht="30" customHeight="1">
      <c r="A120" s="410" t="s">
        <v>537</v>
      </c>
      <c r="B120" s="381" t="s">
        <v>336</v>
      </c>
      <c r="C120" s="168" t="s">
        <v>337</v>
      </c>
      <c r="D120" s="94" t="s">
        <v>282</v>
      </c>
      <c r="E120" s="169">
        <v>20871</v>
      </c>
      <c r="F120" s="53">
        <f t="shared" si="5"/>
        <v>19805</v>
      </c>
      <c r="G120" s="183">
        <f t="shared" si="3"/>
        <v>0.65</v>
      </c>
      <c r="H120" s="185">
        <v>10942.26</v>
      </c>
      <c r="I120" s="169">
        <v>1930.99</v>
      </c>
      <c r="J120" s="185">
        <v>0</v>
      </c>
      <c r="K120" s="169">
        <v>0</v>
      </c>
      <c r="L120" s="169">
        <v>6931.75</v>
      </c>
      <c r="M120" s="35"/>
      <c r="N120" s="168" t="s">
        <v>714</v>
      </c>
      <c r="O120" s="168" t="s">
        <v>723</v>
      </c>
      <c r="P120" s="168"/>
      <c r="Q120" s="168" t="s">
        <v>733</v>
      </c>
      <c r="R120" s="163" t="s">
        <v>762</v>
      </c>
      <c r="S120" s="163"/>
      <c r="T120" s="163"/>
      <c r="U120" s="184"/>
      <c r="V120" s="735">
        <f t="shared" si="4"/>
        <v>19805</v>
      </c>
    </row>
    <row r="121" spans="1:22" s="13" customFormat="1" ht="30" customHeight="1">
      <c r="A121" s="410" t="s">
        <v>537</v>
      </c>
      <c r="B121" s="673" t="s">
        <v>338</v>
      </c>
      <c r="C121" s="689" t="s">
        <v>339</v>
      </c>
      <c r="D121" s="690" t="s">
        <v>235</v>
      </c>
      <c r="E121" s="169">
        <v>64742.1</v>
      </c>
      <c r="F121" s="53">
        <f t="shared" si="5"/>
        <v>39732.800000000003</v>
      </c>
      <c r="G121" s="183">
        <f t="shared" si="3"/>
        <v>0.49999999999999989</v>
      </c>
      <c r="H121" s="185">
        <v>16886.439999999999</v>
      </c>
      <c r="I121" s="169">
        <v>2979.96</v>
      </c>
      <c r="J121" s="185">
        <v>0</v>
      </c>
      <c r="K121" s="169">
        <v>0</v>
      </c>
      <c r="L121" s="169">
        <v>19866.400000000001</v>
      </c>
      <c r="M121" s="35"/>
      <c r="N121" s="168" t="s">
        <v>714</v>
      </c>
      <c r="O121" s="168" t="s">
        <v>723</v>
      </c>
      <c r="P121" s="168"/>
      <c r="Q121" s="168" t="s">
        <v>733</v>
      </c>
      <c r="R121" s="163" t="s">
        <v>763</v>
      </c>
      <c r="S121" s="163"/>
      <c r="T121" s="163"/>
      <c r="U121" s="184"/>
      <c r="V121" s="735">
        <f t="shared" si="4"/>
        <v>39732.800000000003</v>
      </c>
    </row>
    <row r="122" spans="1:22" s="13" customFormat="1" ht="30" customHeight="1">
      <c r="A122" s="410" t="s">
        <v>537</v>
      </c>
      <c r="B122" s="381" t="s">
        <v>340</v>
      </c>
      <c r="C122" s="168" t="s">
        <v>341</v>
      </c>
      <c r="D122" s="94" t="s">
        <v>149</v>
      </c>
      <c r="E122" s="169">
        <v>20324.849999999999</v>
      </c>
      <c r="F122" s="53">
        <f t="shared" si="5"/>
        <v>19670.349999999999</v>
      </c>
      <c r="G122" s="183">
        <f t="shared" si="3"/>
        <v>0.50000025418968153</v>
      </c>
      <c r="H122" s="185">
        <v>8359.9</v>
      </c>
      <c r="I122" s="169">
        <v>1475.28</v>
      </c>
      <c r="J122" s="185">
        <v>0</v>
      </c>
      <c r="K122" s="169">
        <v>0</v>
      </c>
      <c r="L122" s="169">
        <v>9835.17</v>
      </c>
      <c r="M122" s="35"/>
      <c r="N122" s="168" t="s">
        <v>714</v>
      </c>
      <c r="O122" s="168" t="s">
        <v>723</v>
      </c>
      <c r="P122" s="168"/>
      <c r="Q122" s="168" t="s">
        <v>733</v>
      </c>
      <c r="R122" s="163" t="s">
        <v>764</v>
      </c>
      <c r="S122" s="163"/>
      <c r="T122" s="163"/>
      <c r="U122" s="184"/>
      <c r="V122" s="735">
        <f t="shared" si="4"/>
        <v>19670.349999999999</v>
      </c>
    </row>
    <row r="123" spans="1:22" s="13" customFormat="1" ht="30" customHeight="1">
      <c r="A123" s="410" t="s">
        <v>537</v>
      </c>
      <c r="B123" s="381" t="s">
        <v>344</v>
      </c>
      <c r="C123" s="168" t="s">
        <v>342</v>
      </c>
      <c r="D123" s="94" t="s">
        <v>343</v>
      </c>
      <c r="E123" s="169">
        <v>115991.23</v>
      </c>
      <c r="F123" s="53">
        <f t="shared" si="5"/>
        <v>106405.73000000001</v>
      </c>
      <c r="G123" s="183">
        <f t="shared" si="3"/>
        <v>0.82732029562693665</v>
      </c>
      <c r="H123" s="185">
        <v>72780.06</v>
      </c>
      <c r="I123" s="169">
        <v>12843.54</v>
      </c>
      <c r="J123" s="185">
        <v>2408.02</v>
      </c>
      <c r="K123" s="169">
        <v>0</v>
      </c>
      <c r="L123" s="169">
        <v>18374.11</v>
      </c>
      <c r="M123" s="35"/>
      <c r="N123" s="168" t="s">
        <v>714</v>
      </c>
      <c r="O123" s="168" t="s">
        <v>723</v>
      </c>
      <c r="P123" s="168"/>
      <c r="Q123" s="168" t="s">
        <v>733</v>
      </c>
      <c r="R123" s="163" t="s">
        <v>765</v>
      </c>
      <c r="S123" s="163"/>
      <c r="T123" s="163"/>
      <c r="U123" s="184"/>
      <c r="V123" s="735">
        <f t="shared" si="4"/>
        <v>106405.73000000001</v>
      </c>
    </row>
    <row r="124" spans="1:22" s="13" customFormat="1" ht="30" customHeight="1">
      <c r="A124" s="410" t="s">
        <v>537</v>
      </c>
      <c r="B124" s="381" t="s">
        <v>368</v>
      </c>
      <c r="C124" s="168" t="s">
        <v>369</v>
      </c>
      <c r="D124" s="94" t="s">
        <v>318</v>
      </c>
      <c r="E124" s="169">
        <v>276410.34999999998</v>
      </c>
      <c r="F124" s="53">
        <f t="shared" si="5"/>
        <v>153000.75</v>
      </c>
      <c r="G124" s="183">
        <f t="shared" si="3"/>
        <v>0.57434607346696021</v>
      </c>
      <c r="H124" s="185">
        <v>74694.070000000007</v>
      </c>
      <c r="I124" s="169">
        <v>13181.31</v>
      </c>
      <c r="J124" s="185">
        <v>0</v>
      </c>
      <c r="K124" s="169">
        <v>0</v>
      </c>
      <c r="L124" s="169">
        <v>65125.37</v>
      </c>
      <c r="M124" s="35"/>
      <c r="N124" s="168" t="s">
        <v>715</v>
      </c>
      <c r="O124" s="168" t="s">
        <v>724</v>
      </c>
      <c r="P124" s="193">
        <v>42831</v>
      </c>
      <c r="Q124" s="168" t="s">
        <v>734</v>
      </c>
      <c r="R124" s="163" t="s">
        <v>766</v>
      </c>
      <c r="S124" s="163"/>
      <c r="T124" s="163"/>
      <c r="U124" s="184"/>
      <c r="V124" s="735">
        <f t="shared" si="4"/>
        <v>153000.75</v>
      </c>
    </row>
    <row r="125" spans="1:22" s="13" customFormat="1" ht="30" customHeight="1">
      <c r="A125" s="410" t="s">
        <v>537</v>
      </c>
      <c r="B125" s="381" t="s">
        <v>370</v>
      </c>
      <c r="C125" s="168" t="s">
        <v>371</v>
      </c>
      <c r="D125" s="94" t="s">
        <v>372</v>
      </c>
      <c r="E125" s="169">
        <v>183306.07</v>
      </c>
      <c r="F125" s="53">
        <f t="shared" si="5"/>
        <v>181738.35</v>
      </c>
      <c r="G125" s="183">
        <f t="shared" si="3"/>
        <v>0.50000002751207995</v>
      </c>
      <c r="H125" s="185">
        <v>77238.8</v>
      </c>
      <c r="I125" s="169">
        <v>13630.38</v>
      </c>
      <c r="J125" s="185">
        <v>0</v>
      </c>
      <c r="K125" s="169">
        <v>0</v>
      </c>
      <c r="L125" s="169">
        <v>90869.17</v>
      </c>
      <c r="M125" s="35"/>
      <c r="N125" s="168" t="s">
        <v>715</v>
      </c>
      <c r="O125" s="168" t="s">
        <v>724</v>
      </c>
      <c r="P125" s="193">
        <v>42831</v>
      </c>
      <c r="Q125" s="168" t="s">
        <v>734</v>
      </c>
      <c r="R125" s="163" t="s">
        <v>767</v>
      </c>
      <c r="S125" s="163"/>
      <c r="T125" s="163"/>
      <c r="U125" s="184"/>
      <c r="V125" s="735">
        <f t="shared" si="4"/>
        <v>181738.35</v>
      </c>
    </row>
    <row r="126" spans="1:22" s="13" customFormat="1" ht="30" customHeight="1">
      <c r="A126" s="410" t="s">
        <v>537</v>
      </c>
      <c r="B126" s="381" t="s">
        <v>373</v>
      </c>
      <c r="C126" s="168" t="s">
        <v>374</v>
      </c>
      <c r="D126" s="94" t="s">
        <v>375</v>
      </c>
      <c r="E126" s="169">
        <v>170822.87</v>
      </c>
      <c r="F126" s="53">
        <f t="shared" si="5"/>
        <v>42819.96</v>
      </c>
      <c r="G126" s="183">
        <f t="shared" si="3"/>
        <v>0.75</v>
      </c>
      <c r="H126" s="185">
        <v>24929.25</v>
      </c>
      <c r="I126" s="169">
        <v>4399.28</v>
      </c>
      <c r="J126" s="185">
        <v>2786.44</v>
      </c>
      <c r="K126" s="169">
        <v>0</v>
      </c>
      <c r="L126" s="169">
        <v>10704.99</v>
      </c>
      <c r="M126" s="35"/>
      <c r="N126" s="168" t="s">
        <v>715</v>
      </c>
      <c r="O126" s="168" t="s">
        <v>724</v>
      </c>
      <c r="P126" s="193">
        <v>42831</v>
      </c>
      <c r="Q126" s="168" t="s">
        <v>734</v>
      </c>
      <c r="R126" s="163" t="s">
        <v>768</v>
      </c>
      <c r="S126" s="163"/>
      <c r="T126" s="163"/>
      <c r="U126" s="184"/>
      <c r="V126" s="735">
        <f t="shared" si="4"/>
        <v>42819.96</v>
      </c>
    </row>
    <row r="127" spans="1:22" s="13" customFormat="1" ht="45" customHeight="1">
      <c r="A127" s="410" t="s">
        <v>537</v>
      </c>
      <c r="B127" s="381" t="s">
        <v>376</v>
      </c>
      <c r="C127" s="168" t="s">
        <v>377</v>
      </c>
      <c r="D127" s="94" t="s">
        <v>378</v>
      </c>
      <c r="E127" s="169">
        <v>202221.44</v>
      </c>
      <c r="F127" s="715">
        <f t="shared" si="5"/>
        <v>201345.35</v>
      </c>
      <c r="G127" s="183">
        <f t="shared" si="3"/>
        <v>0.49999505824197077</v>
      </c>
      <c r="H127" s="185">
        <v>85570.92</v>
      </c>
      <c r="I127" s="169">
        <v>15100.76</v>
      </c>
      <c r="J127" s="185">
        <v>0</v>
      </c>
      <c r="K127" s="169">
        <v>0</v>
      </c>
      <c r="L127" s="188">
        <v>100673.67000000001</v>
      </c>
      <c r="M127" s="35"/>
      <c r="N127" s="168" t="s">
        <v>716</v>
      </c>
      <c r="O127" s="168" t="s">
        <v>725</v>
      </c>
      <c r="P127" s="193">
        <v>42831</v>
      </c>
      <c r="Q127" s="168" t="s">
        <v>734</v>
      </c>
      <c r="R127" s="163" t="s">
        <v>769</v>
      </c>
      <c r="S127" s="163"/>
      <c r="T127" s="752" t="s">
        <v>1822</v>
      </c>
      <c r="U127" s="184"/>
      <c r="V127" s="735">
        <f t="shared" si="4"/>
        <v>201345.35</v>
      </c>
    </row>
    <row r="128" spans="1:22" s="13" customFormat="1" ht="30" customHeight="1">
      <c r="A128" s="410" t="s">
        <v>537</v>
      </c>
      <c r="B128" s="381" t="s">
        <v>379</v>
      </c>
      <c r="C128" s="168" t="s">
        <v>380</v>
      </c>
      <c r="D128" s="94" t="s">
        <v>381</v>
      </c>
      <c r="E128" s="169">
        <v>278406.3</v>
      </c>
      <c r="F128" s="53">
        <f t="shared" si="5"/>
        <v>274148.71999999997</v>
      </c>
      <c r="G128" s="183">
        <f t="shared" si="3"/>
        <v>0.84999999270468973</v>
      </c>
      <c r="H128" s="185">
        <v>186727.98</v>
      </c>
      <c r="I128" s="169">
        <v>32952</v>
      </c>
      <c r="J128" s="185">
        <v>13346.43</v>
      </c>
      <c r="K128" s="169">
        <v>0</v>
      </c>
      <c r="L128" s="169">
        <v>41122.309999999961</v>
      </c>
      <c r="M128" s="35"/>
      <c r="N128" s="168" t="s">
        <v>716</v>
      </c>
      <c r="O128" s="168" t="s">
        <v>725</v>
      </c>
      <c r="P128" s="193">
        <v>42831</v>
      </c>
      <c r="Q128" s="168" t="s">
        <v>734</v>
      </c>
      <c r="R128" s="163" t="s">
        <v>770</v>
      </c>
      <c r="S128" s="163"/>
      <c r="T128" s="163"/>
      <c r="U128" s="184"/>
      <c r="V128" s="735">
        <f t="shared" si="4"/>
        <v>274148.71999999997</v>
      </c>
    </row>
    <row r="129" spans="1:22" s="13" customFormat="1" ht="30" customHeight="1">
      <c r="A129" s="410" t="s">
        <v>537</v>
      </c>
      <c r="B129" s="381" t="s">
        <v>346</v>
      </c>
      <c r="C129" s="168" t="s">
        <v>347</v>
      </c>
      <c r="D129" s="94" t="s">
        <v>348</v>
      </c>
      <c r="E129" s="169">
        <v>35158.300000000003</v>
      </c>
      <c r="F129" s="53">
        <f t="shared" si="5"/>
        <v>30714.5</v>
      </c>
      <c r="G129" s="183">
        <f t="shared" si="3"/>
        <v>0.5</v>
      </c>
      <c r="H129" s="185">
        <v>13053.66</v>
      </c>
      <c r="I129" s="169">
        <v>0</v>
      </c>
      <c r="J129" s="185">
        <v>2303.59</v>
      </c>
      <c r="K129" s="169">
        <v>0</v>
      </c>
      <c r="L129" s="169">
        <v>15357.25</v>
      </c>
      <c r="M129" s="35"/>
      <c r="N129" s="168" t="s">
        <v>721</v>
      </c>
      <c r="O129" s="168" t="s">
        <v>728</v>
      </c>
      <c r="P129" s="168"/>
      <c r="Q129" s="168" t="s">
        <v>735</v>
      </c>
      <c r="R129" s="168" t="s">
        <v>839</v>
      </c>
      <c r="S129" s="163"/>
      <c r="T129" s="163"/>
      <c r="U129" s="184"/>
      <c r="V129" s="735">
        <f t="shared" si="4"/>
        <v>30714.5</v>
      </c>
    </row>
    <row r="130" spans="1:22" s="13" customFormat="1" ht="30" customHeight="1">
      <c r="A130" s="410" t="s">
        <v>537</v>
      </c>
      <c r="B130" s="381" t="s">
        <v>349</v>
      </c>
      <c r="C130" s="168" t="s">
        <v>350</v>
      </c>
      <c r="D130" s="94" t="s">
        <v>348</v>
      </c>
      <c r="E130" s="169">
        <v>80743.100000000006</v>
      </c>
      <c r="F130" s="53">
        <f t="shared" si="5"/>
        <v>80743.099999999991</v>
      </c>
      <c r="G130" s="183">
        <f t="shared" si="3"/>
        <v>0.57558354831558356</v>
      </c>
      <c r="H130" s="185">
        <v>39503.24</v>
      </c>
      <c r="I130" s="169">
        <v>0</v>
      </c>
      <c r="J130" s="185">
        <v>6971.16</v>
      </c>
      <c r="K130" s="169">
        <v>0</v>
      </c>
      <c r="L130" s="169">
        <v>34268.699999999997</v>
      </c>
      <c r="M130" s="35"/>
      <c r="N130" s="168" t="s">
        <v>721</v>
      </c>
      <c r="O130" s="168" t="s">
        <v>728</v>
      </c>
      <c r="P130" s="168"/>
      <c r="Q130" s="168" t="s">
        <v>382</v>
      </c>
      <c r="R130" s="168" t="s">
        <v>840</v>
      </c>
      <c r="S130" s="163"/>
      <c r="T130" s="163"/>
      <c r="U130" s="184"/>
      <c r="V130" s="735">
        <f t="shared" si="4"/>
        <v>80743.099999999991</v>
      </c>
    </row>
    <row r="131" spans="1:22" s="13" customFormat="1" ht="30" customHeight="1">
      <c r="A131" s="410" t="s">
        <v>537</v>
      </c>
      <c r="B131" s="381" t="s">
        <v>351</v>
      </c>
      <c r="C131" s="168" t="s">
        <v>352</v>
      </c>
      <c r="D131" s="94" t="s">
        <v>353</v>
      </c>
      <c r="E131" s="169">
        <v>74041.55</v>
      </c>
      <c r="F131" s="53">
        <f t="shared" si="5"/>
        <v>74041.549999999988</v>
      </c>
      <c r="G131" s="183">
        <f t="shared" si="3"/>
        <v>0.50000006752965065</v>
      </c>
      <c r="H131" s="185">
        <v>31467.66</v>
      </c>
      <c r="I131" s="169">
        <v>0</v>
      </c>
      <c r="J131" s="185">
        <v>5553.12</v>
      </c>
      <c r="K131" s="169">
        <v>0</v>
      </c>
      <c r="L131" s="169">
        <v>37020.769999999997</v>
      </c>
      <c r="M131" s="35"/>
      <c r="N131" s="168" t="s">
        <v>721</v>
      </c>
      <c r="O131" s="168" t="s">
        <v>728</v>
      </c>
      <c r="P131" s="168"/>
      <c r="Q131" s="168" t="s">
        <v>735</v>
      </c>
      <c r="R131" s="168" t="s">
        <v>841</v>
      </c>
      <c r="S131" s="163"/>
      <c r="T131" s="163"/>
      <c r="U131" s="184"/>
      <c r="V131" s="735">
        <f t="shared" si="4"/>
        <v>74041.549999999988</v>
      </c>
    </row>
    <row r="132" spans="1:22" s="13" customFormat="1" ht="27.75" customHeight="1">
      <c r="A132" s="410" t="s">
        <v>537</v>
      </c>
      <c r="B132" s="381" t="s">
        <v>354</v>
      </c>
      <c r="C132" s="168" t="s">
        <v>355</v>
      </c>
      <c r="D132" s="94" t="s">
        <v>356</v>
      </c>
      <c r="E132" s="169">
        <v>58279.8</v>
      </c>
      <c r="F132" s="53">
        <f t="shared" si="5"/>
        <v>58279.8</v>
      </c>
      <c r="G132" s="183">
        <f t="shared" si="3"/>
        <v>0.57395358254489548</v>
      </c>
      <c r="H132" s="185">
        <v>28432.41</v>
      </c>
      <c r="I132" s="169">
        <v>0</v>
      </c>
      <c r="J132" s="185">
        <v>5017.49</v>
      </c>
      <c r="K132" s="169">
        <v>0</v>
      </c>
      <c r="L132" s="169">
        <v>24829.9</v>
      </c>
      <c r="M132" s="35"/>
      <c r="N132" s="168" t="s">
        <v>721</v>
      </c>
      <c r="O132" s="168" t="s">
        <v>728</v>
      </c>
      <c r="P132" s="168"/>
      <c r="Q132" s="168" t="s">
        <v>735</v>
      </c>
      <c r="R132" s="168" t="s">
        <v>842</v>
      </c>
      <c r="S132" s="163"/>
      <c r="T132" s="163"/>
      <c r="U132" s="184"/>
      <c r="V132" s="735">
        <f t="shared" si="4"/>
        <v>58279.8</v>
      </c>
    </row>
    <row r="133" spans="1:22" s="13" customFormat="1" ht="27.75" customHeight="1">
      <c r="A133" s="410" t="s">
        <v>537</v>
      </c>
      <c r="B133" s="381" t="s">
        <v>357</v>
      </c>
      <c r="C133" s="168" t="s">
        <v>358</v>
      </c>
      <c r="D133" s="94" t="s">
        <v>333</v>
      </c>
      <c r="E133" s="169">
        <v>66002.25</v>
      </c>
      <c r="F133" s="53">
        <f t="shared" si="5"/>
        <v>66002.25</v>
      </c>
      <c r="G133" s="183">
        <f t="shared" si="3"/>
        <v>0.56757277214034374</v>
      </c>
      <c r="H133" s="185">
        <v>31841.91</v>
      </c>
      <c r="I133" s="169">
        <v>0</v>
      </c>
      <c r="J133" s="185">
        <v>5619.17</v>
      </c>
      <c r="K133" s="169">
        <v>0</v>
      </c>
      <c r="L133" s="169">
        <v>28541.17</v>
      </c>
      <c r="M133" s="35"/>
      <c r="N133" s="168" t="s">
        <v>721</v>
      </c>
      <c r="O133" s="168" t="s">
        <v>728</v>
      </c>
      <c r="P133" s="168"/>
      <c r="Q133" s="168" t="s">
        <v>735</v>
      </c>
      <c r="R133" s="168" t="s">
        <v>843</v>
      </c>
      <c r="S133" s="163"/>
      <c r="T133" s="163"/>
      <c r="U133" s="184"/>
      <c r="V133" s="735">
        <f t="shared" si="4"/>
        <v>66002.25</v>
      </c>
    </row>
    <row r="134" spans="1:22" s="13" customFormat="1" ht="27.75" customHeight="1">
      <c r="A134" s="410" t="s">
        <v>537</v>
      </c>
      <c r="B134" s="381" t="s">
        <v>359</v>
      </c>
      <c r="C134" s="168" t="s">
        <v>360</v>
      </c>
      <c r="D134" s="94" t="s">
        <v>76</v>
      </c>
      <c r="E134" s="169">
        <v>28182</v>
      </c>
      <c r="F134" s="53">
        <f t="shared" si="5"/>
        <v>28182</v>
      </c>
      <c r="G134" s="183">
        <f t="shared" si="3"/>
        <v>0.65</v>
      </c>
      <c r="H134" s="185">
        <v>15570.55</v>
      </c>
      <c r="I134" s="169">
        <v>0</v>
      </c>
      <c r="J134" s="185">
        <v>2747.75</v>
      </c>
      <c r="K134" s="169">
        <v>0</v>
      </c>
      <c r="L134" s="169">
        <v>9863.7000000000007</v>
      </c>
      <c r="M134" s="35"/>
      <c r="N134" s="168" t="s">
        <v>721</v>
      </c>
      <c r="O134" s="168" t="s">
        <v>728</v>
      </c>
      <c r="P134" s="168"/>
      <c r="Q134" s="168" t="s">
        <v>735</v>
      </c>
      <c r="R134" s="168" t="s">
        <v>844</v>
      </c>
      <c r="S134" s="163"/>
      <c r="T134" s="163"/>
      <c r="U134" s="184"/>
      <c r="V134" s="735">
        <f t="shared" si="4"/>
        <v>28182</v>
      </c>
    </row>
    <row r="135" spans="1:22" s="13" customFormat="1" ht="27.75" customHeight="1">
      <c r="A135" s="410" t="s">
        <v>537</v>
      </c>
      <c r="B135" s="381" t="s">
        <v>361</v>
      </c>
      <c r="C135" s="168" t="s">
        <v>362</v>
      </c>
      <c r="D135" s="94" t="s">
        <v>282</v>
      </c>
      <c r="E135" s="169">
        <v>106455</v>
      </c>
      <c r="F135" s="53">
        <f t="shared" si="5"/>
        <v>75725.5</v>
      </c>
      <c r="G135" s="183">
        <f t="shared" si="3"/>
        <v>0.69186641223894196</v>
      </c>
      <c r="H135" s="185">
        <v>44533.14</v>
      </c>
      <c r="I135" s="169">
        <v>0</v>
      </c>
      <c r="J135" s="185">
        <v>7858.79</v>
      </c>
      <c r="K135" s="169">
        <v>0</v>
      </c>
      <c r="L135" s="169">
        <v>23333.57</v>
      </c>
      <c r="M135" s="35"/>
      <c r="N135" s="168" t="s">
        <v>721</v>
      </c>
      <c r="O135" s="168" t="s">
        <v>728</v>
      </c>
      <c r="P135" s="168"/>
      <c r="Q135" s="168" t="s">
        <v>735</v>
      </c>
      <c r="R135" s="168" t="s">
        <v>845</v>
      </c>
      <c r="S135" s="163"/>
      <c r="T135" s="163"/>
      <c r="U135" s="184"/>
      <c r="V135" s="735">
        <f t="shared" si="4"/>
        <v>75725.5</v>
      </c>
    </row>
    <row r="136" spans="1:22" s="13" customFormat="1" ht="27.75" customHeight="1">
      <c r="A136" s="410" t="s">
        <v>537</v>
      </c>
      <c r="B136" s="381" t="s">
        <v>385</v>
      </c>
      <c r="C136" s="168" t="s">
        <v>386</v>
      </c>
      <c r="D136" s="94" t="s">
        <v>221</v>
      </c>
      <c r="E136" s="169">
        <v>103617.15</v>
      </c>
      <c r="F136" s="53">
        <f t="shared" si="5"/>
        <v>47948.36</v>
      </c>
      <c r="G136" s="183">
        <f t="shared" ref="G136:G199" si="6">(H136+I136+J136+K136)/F136</f>
        <v>0.74999999999999989</v>
      </c>
      <c r="H136" s="185">
        <v>27966.07</v>
      </c>
      <c r="I136" s="169">
        <v>0</v>
      </c>
      <c r="J136" s="185">
        <v>7995.2</v>
      </c>
      <c r="K136" s="169">
        <v>0</v>
      </c>
      <c r="L136" s="169">
        <v>11987.09</v>
      </c>
      <c r="M136" s="35"/>
      <c r="N136" s="168" t="s">
        <v>735</v>
      </c>
      <c r="O136" s="168" t="s">
        <v>880</v>
      </c>
      <c r="P136" s="168"/>
      <c r="Q136" s="168" t="s">
        <v>796</v>
      </c>
      <c r="R136" s="163" t="s">
        <v>846</v>
      </c>
      <c r="S136" s="163"/>
      <c r="T136" s="163"/>
      <c r="U136" s="184"/>
      <c r="V136" s="735">
        <f t="shared" si="4"/>
        <v>47948.36</v>
      </c>
    </row>
    <row r="137" spans="1:22" s="13" customFormat="1" ht="27.75" customHeight="1">
      <c r="A137" s="410" t="s">
        <v>537</v>
      </c>
      <c r="B137" s="381" t="s">
        <v>387</v>
      </c>
      <c r="C137" s="168" t="s">
        <v>388</v>
      </c>
      <c r="D137" s="94" t="s">
        <v>389</v>
      </c>
      <c r="E137" s="169">
        <v>10037.01</v>
      </c>
      <c r="F137" s="53">
        <f t="shared" si="5"/>
        <v>3300</v>
      </c>
      <c r="G137" s="183">
        <f t="shared" si="6"/>
        <v>0.65</v>
      </c>
      <c r="H137" s="185">
        <v>1823.25</v>
      </c>
      <c r="I137" s="169">
        <v>0</v>
      </c>
      <c r="J137" s="185">
        <v>321.75</v>
      </c>
      <c r="K137" s="169">
        <v>0</v>
      </c>
      <c r="L137" s="169">
        <v>1155</v>
      </c>
      <c r="M137" s="35"/>
      <c r="N137" s="168" t="s">
        <v>735</v>
      </c>
      <c r="O137" s="168" t="s">
        <v>880</v>
      </c>
      <c r="P137" s="168"/>
      <c r="Q137" s="168" t="s">
        <v>796</v>
      </c>
      <c r="R137" s="163" t="s">
        <v>847</v>
      </c>
      <c r="S137" s="163"/>
      <c r="T137" s="163"/>
      <c r="U137" s="184"/>
      <c r="V137" s="735">
        <f t="shared" si="4"/>
        <v>3300</v>
      </c>
    </row>
    <row r="138" spans="1:22" s="13" customFormat="1" ht="27.75" customHeight="1">
      <c r="A138" s="410" t="s">
        <v>537</v>
      </c>
      <c r="B138" s="381" t="s">
        <v>390</v>
      </c>
      <c r="C138" s="168" t="s">
        <v>391</v>
      </c>
      <c r="D138" s="94" t="s">
        <v>392</v>
      </c>
      <c r="E138" s="169">
        <v>9100</v>
      </c>
      <c r="F138" s="53">
        <f t="shared" si="5"/>
        <v>6237</v>
      </c>
      <c r="G138" s="183">
        <f t="shared" si="6"/>
        <v>0.65</v>
      </c>
      <c r="H138" s="185">
        <v>3445.94</v>
      </c>
      <c r="I138" s="169">
        <v>0</v>
      </c>
      <c r="J138" s="185">
        <v>608.11</v>
      </c>
      <c r="K138" s="169">
        <v>0</v>
      </c>
      <c r="L138" s="169">
        <v>2182.9499999999998</v>
      </c>
      <c r="M138" s="35"/>
      <c r="N138" s="168" t="s">
        <v>735</v>
      </c>
      <c r="O138" s="168" t="s">
        <v>880</v>
      </c>
      <c r="P138" s="168"/>
      <c r="Q138" s="168" t="s">
        <v>796</v>
      </c>
      <c r="R138" s="163" t="s">
        <v>848</v>
      </c>
      <c r="S138" s="163"/>
      <c r="T138" s="163"/>
      <c r="U138" s="184"/>
      <c r="V138" s="735">
        <f t="shared" si="4"/>
        <v>6237</v>
      </c>
    </row>
    <row r="139" spans="1:22" s="13" customFormat="1" ht="27.75" customHeight="1">
      <c r="A139" s="410" t="s">
        <v>537</v>
      </c>
      <c r="B139" s="381" t="s">
        <v>393</v>
      </c>
      <c r="C139" s="168" t="s">
        <v>394</v>
      </c>
      <c r="D139" s="94" t="s">
        <v>395</v>
      </c>
      <c r="E139" s="169">
        <v>50990</v>
      </c>
      <c r="F139" s="53">
        <f t="shared" si="5"/>
        <v>50990</v>
      </c>
      <c r="G139" s="183">
        <f t="shared" si="6"/>
        <v>0.75</v>
      </c>
      <c r="H139" s="185">
        <v>28822.09</v>
      </c>
      <c r="I139" s="169">
        <v>0</v>
      </c>
      <c r="J139" s="185">
        <v>9420.41</v>
      </c>
      <c r="K139" s="169">
        <v>0</v>
      </c>
      <c r="L139" s="169">
        <v>12747.5</v>
      </c>
      <c r="M139" s="35"/>
      <c r="N139" s="168" t="s">
        <v>735</v>
      </c>
      <c r="O139" s="168" t="s">
        <v>880</v>
      </c>
      <c r="P139" s="168"/>
      <c r="Q139" s="168" t="s">
        <v>796</v>
      </c>
      <c r="R139" s="163" t="s">
        <v>849</v>
      </c>
      <c r="S139" s="163"/>
      <c r="T139" s="163"/>
      <c r="U139" s="184"/>
      <c r="V139" s="735">
        <f t="shared" si="4"/>
        <v>50990</v>
      </c>
    </row>
    <row r="140" spans="1:22" s="13" customFormat="1" ht="27.75" customHeight="1">
      <c r="A140" s="410" t="s">
        <v>537</v>
      </c>
      <c r="B140" s="381" t="s">
        <v>399</v>
      </c>
      <c r="C140" s="168" t="s">
        <v>400</v>
      </c>
      <c r="D140" s="94" t="s">
        <v>401</v>
      </c>
      <c r="E140" s="169">
        <v>145500</v>
      </c>
      <c r="F140" s="53">
        <f t="shared" si="5"/>
        <v>81000</v>
      </c>
      <c r="G140" s="183">
        <f t="shared" si="6"/>
        <v>0.75</v>
      </c>
      <c r="H140" s="185">
        <v>47158</v>
      </c>
      <c r="I140" s="169">
        <v>8322</v>
      </c>
      <c r="J140" s="185">
        <v>5270</v>
      </c>
      <c r="K140" s="169">
        <v>0</v>
      </c>
      <c r="L140" s="169">
        <v>20250</v>
      </c>
      <c r="M140" s="35"/>
      <c r="N140" s="168" t="s">
        <v>717</v>
      </c>
      <c r="O140" s="195">
        <v>42920</v>
      </c>
      <c r="P140" s="168"/>
      <c r="Q140" s="195">
        <v>42937</v>
      </c>
      <c r="R140" s="163" t="s">
        <v>771</v>
      </c>
      <c r="S140" s="163"/>
      <c r="T140" s="163"/>
      <c r="U140" s="184"/>
      <c r="V140" s="735">
        <f t="shared" si="4"/>
        <v>81000</v>
      </c>
    </row>
    <row r="141" spans="1:22" s="13" customFormat="1" ht="27.75" customHeight="1">
      <c r="A141" s="410" t="s">
        <v>537</v>
      </c>
      <c r="B141" s="381" t="s">
        <v>402</v>
      </c>
      <c r="C141" s="168" t="s">
        <v>403</v>
      </c>
      <c r="D141" s="94" t="s">
        <v>404</v>
      </c>
      <c r="E141" s="169">
        <v>67900</v>
      </c>
      <c r="F141" s="53">
        <f t="shared" si="5"/>
        <v>37200</v>
      </c>
      <c r="G141" s="183">
        <f t="shared" si="6"/>
        <v>0.67016129032258065</v>
      </c>
      <c r="H141" s="185">
        <v>21190.5</v>
      </c>
      <c r="I141" s="169">
        <v>0</v>
      </c>
      <c r="J141" s="185">
        <v>3739.5</v>
      </c>
      <c r="K141" s="169">
        <v>0</v>
      </c>
      <c r="L141" s="169">
        <v>12270</v>
      </c>
      <c r="M141" s="35"/>
      <c r="N141" s="168" t="s">
        <v>717</v>
      </c>
      <c r="O141" s="195">
        <v>42920</v>
      </c>
      <c r="P141" s="168"/>
      <c r="Q141" s="195">
        <v>42937</v>
      </c>
      <c r="R141" s="163" t="s">
        <v>850</v>
      </c>
      <c r="S141" s="163"/>
      <c r="T141" s="163"/>
      <c r="U141" s="184"/>
      <c r="V141" s="735">
        <f t="shared" si="4"/>
        <v>37200</v>
      </c>
    </row>
    <row r="142" spans="1:22" s="13" customFormat="1" ht="27.75" customHeight="1">
      <c r="A142" s="410" t="s">
        <v>537</v>
      </c>
      <c r="B142" s="381" t="s">
        <v>434</v>
      </c>
      <c r="C142" s="168" t="s">
        <v>414</v>
      </c>
      <c r="D142" s="94" t="s">
        <v>415</v>
      </c>
      <c r="E142" s="169">
        <v>525138.97</v>
      </c>
      <c r="F142" s="53">
        <f t="shared" si="5"/>
        <v>494541.07</v>
      </c>
      <c r="G142" s="183">
        <f t="shared" si="6"/>
        <v>0.74999999494480807</v>
      </c>
      <c r="H142" s="185">
        <v>304430.43</v>
      </c>
      <c r="I142" s="169">
        <v>53723.02</v>
      </c>
      <c r="J142" s="185">
        <v>12752.35</v>
      </c>
      <c r="K142" s="169">
        <v>0</v>
      </c>
      <c r="L142" s="169">
        <v>123635.27</v>
      </c>
      <c r="M142" s="35"/>
      <c r="N142" s="168" t="s">
        <v>717</v>
      </c>
      <c r="O142" s="168" t="s">
        <v>419</v>
      </c>
      <c r="P142" s="195">
        <v>42943</v>
      </c>
      <c r="Q142" s="195">
        <v>42958</v>
      </c>
      <c r="R142" s="163" t="s">
        <v>772</v>
      </c>
      <c r="S142" s="163"/>
      <c r="T142" s="163"/>
      <c r="U142" s="184"/>
      <c r="V142" s="735">
        <f t="shared" si="4"/>
        <v>494541.07</v>
      </c>
    </row>
    <row r="143" spans="1:22" s="13" customFormat="1" ht="27.75" customHeight="1">
      <c r="A143" s="410" t="s">
        <v>537</v>
      </c>
      <c r="B143" s="381" t="s">
        <v>416</v>
      </c>
      <c r="C143" s="168" t="s">
        <v>417</v>
      </c>
      <c r="D143" s="94" t="s">
        <v>418</v>
      </c>
      <c r="E143" s="169">
        <v>253756.06</v>
      </c>
      <c r="F143" s="53">
        <f t="shared" si="5"/>
        <v>215670.15</v>
      </c>
      <c r="G143" s="183">
        <f t="shared" si="6"/>
        <v>0.74999998840822424</v>
      </c>
      <c r="H143" s="185">
        <v>127888.62</v>
      </c>
      <c r="I143" s="169">
        <v>0</v>
      </c>
      <c r="J143" s="185">
        <v>33863.99</v>
      </c>
      <c r="K143" s="169">
        <v>0</v>
      </c>
      <c r="L143" s="169">
        <v>53917.54</v>
      </c>
      <c r="M143" s="35"/>
      <c r="N143" s="168" t="s">
        <v>717</v>
      </c>
      <c r="O143" s="168" t="s">
        <v>419</v>
      </c>
      <c r="P143" s="168" t="s">
        <v>436</v>
      </c>
      <c r="Q143" s="195">
        <v>42958</v>
      </c>
      <c r="R143" s="163" t="s">
        <v>851</v>
      </c>
      <c r="S143" s="163"/>
      <c r="T143" s="163"/>
      <c r="U143" s="184"/>
      <c r="V143" s="735">
        <f t="shared" si="4"/>
        <v>215670.15</v>
      </c>
    </row>
    <row r="144" spans="1:22" s="13" customFormat="1" ht="27.75" customHeight="1">
      <c r="A144" s="410" t="s">
        <v>537</v>
      </c>
      <c r="B144" s="381" t="s">
        <v>421</v>
      </c>
      <c r="C144" s="168" t="s">
        <v>422</v>
      </c>
      <c r="D144" s="94" t="s">
        <v>102</v>
      </c>
      <c r="E144" s="169">
        <v>269143</v>
      </c>
      <c r="F144" s="53">
        <f t="shared" si="5"/>
        <v>242385.78</v>
      </c>
      <c r="G144" s="183">
        <f t="shared" si="6"/>
        <v>0.74483664016923767</v>
      </c>
      <c r="H144" s="185">
        <v>136957.37</v>
      </c>
      <c r="I144" s="169">
        <v>24168.95</v>
      </c>
      <c r="J144" s="185">
        <v>19411.490000000002</v>
      </c>
      <c r="K144" s="169">
        <v>0</v>
      </c>
      <c r="L144" s="169">
        <v>61847.97</v>
      </c>
      <c r="M144" s="35"/>
      <c r="N144" s="168" t="s">
        <v>717</v>
      </c>
      <c r="O144" s="168" t="s">
        <v>419</v>
      </c>
      <c r="P144" s="168" t="s">
        <v>436</v>
      </c>
      <c r="Q144" s="195">
        <v>42958</v>
      </c>
      <c r="R144" s="163" t="s">
        <v>773</v>
      </c>
      <c r="S144" s="163"/>
      <c r="T144" s="163"/>
      <c r="U144" s="184"/>
      <c r="V144" s="735">
        <f t="shared" ref="V144:V207" si="7">SUM(H144:L144)</f>
        <v>242385.78</v>
      </c>
    </row>
    <row r="145" spans="1:22" s="13" customFormat="1" ht="27.75" customHeight="1">
      <c r="A145" s="410" t="s">
        <v>537</v>
      </c>
      <c r="B145" s="381" t="s">
        <v>423</v>
      </c>
      <c r="C145" s="168" t="s">
        <v>424</v>
      </c>
      <c r="D145" s="94" t="s">
        <v>425</v>
      </c>
      <c r="E145" s="169">
        <v>287785.33</v>
      </c>
      <c r="F145" s="53">
        <f t="shared" si="5"/>
        <v>237165.5</v>
      </c>
      <c r="G145" s="183">
        <f t="shared" si="6"/>
        <v>0.75000002108232444</v>
      </c>
      <c r="H145" s="185">
        <v>143382.46</v>
      </c>
      <c r="I145" s="169">
        <v>0</v>
      </c>
      <c r="J145" s="185">
        <v>34491.67</v>
      </c>
      <c r="K145" s="169">
        <v>0</v>
      </c>
      <c r="L145" s="169">
        <v>59291.37</v>
      </c>
      <c r="M145" s="35"/>
      <c r="N145" s="168" t="s">
        <v>717</v>
      </c>
      <c r="O145" s="168" t="s">
        <v>419</v>
      </c>
      <c r="P145" s="195">
        <v>42943</v>
      </c>
      <c r="Q145" s="195">
        <v>42958</v>
      </c>
      <c r="R145" s="163" t="s">
        <v>852</v>
      </c>
      <c r="S145" s="163"/>
      <c r="T145" s="163"/>
      <c r="U145" s="184"/>
      <c r="V145" s="735">
        <f t="shared" si="7"/>
        <v>237165.5</v>
      </c>
    </row>
    <row r="146" spans="1:22" s="13" customFormat="1" ht="27.75" customHeight="1">
      <c r="A146" s="410" t="s">
        <v>537</v>
      </c>
      <c r="B146" s="381" t="s">
        <v>426</v>
      </c>
      <c r="C146" s="168" t="s">
        <v>427</v>
      </c>
      <c r="D146" s="94" t="s">
        <v>428</v>
      </c>
      <c r="E146" s="169">
        <v>238550</v>
      </c>
      <c r="F146" s="53">
        <f t="shared" ref="F146:F209" si="8">SUM(H146+I146+J146+K146+L146)</f>
        <v>223811.95</v>
      </c>
      <c r="G146" s="183">
        <f t="shared" si="6"/>
        <v>0.71018978209161765</v>
      </c>
      <c r="H146" s="185">
        <v>133629.1</v>
      </c>
      <c r="I146" s="169">
        <v>0</v>
      </c>
      <c r="J146" s="185">
        <v>25319.86</v>
      </c>
      <c r="K146" s="169">
        <v>0</v>
      </c>
      <c r="L146" s="169">
        <v>64862.99</v>
      </c>
      <c r="M146" s="35"/>
      <c r="N146" s="168" t="s">
        <v>717</v>
      </c>
      <c r="O146" s="168" t="s">
        <v>419</v>
      </c>
      <c r="P146" s="195">
        <v>42943</v>
      </c>
      <c r="Q146" s="195">
        <v>42958</v>
      </c>
      <c r="R146" s="163" t="s">
        <v>853</v>
      </c>
      <c r="S146" s="163"/>
      <c r="T146" s="163"/>
      <c r="U146" s="184"/>
      <c r="V146" s="735">
        <f t="shared" si="7"/>
        <v>223811.95</v>
      </c>
    </row>
    <row r="147" spans="1:22" s="13" customFormat="1" ht="27.75" customHeight="1">
      <c r="A147" s="410" t="s">
        <v>537</v>
      </c>
      <c r="B147" s="381" t="s">
        <v>431</v>
      </c>
      <c r="C147" s="168" t="s">
        <v>432</v>
      </c>
      <c r="D147" s="94" t="s">
        <v>433</v>
      </c>
      <c r="E147" s="169">
        <v>467835.49</v>
      </c>
      <c r="F147" s="53">
        <f t="shared" si="8"/>
        <v>430080.82</v>
      </c>
      <c r="G147" s="183">
        <f t="shared" si="6"/>
        <v>0.75000001162572183</v>
      </c>
      <c r="H147" s="185">
        <v>243103.19</v>
      </c>
      <c r="I147" s="169">
        <v>42900.57</v>
      </c>
      <c r="J147" s="185">
        <v>36556.86</v>
      </c>
      <c r="K147" s="169">
        <v>0</v>
      </c>
      <c r="L147" s="169">
        <v>107520.2</v>
      </c>
      <c r="M147" s="35"/>
      <c r="N147" s="168" t="s">
        <v>717</v>
      </c>
      <c r="O147" s="168" t="s">
        <v>419</v>
      </c>
      <c r="P147" s="168" t="s">
        <v>436</v>
      </c>
      <c r="Q147" s="195">
        <v>42958</v>
      </c>
      <c r="R147" s="163" t="s">
        <v>773</v>
      </c>
      <c r="S147" s="163"/>
      <c r="T147" s="163"/>
      <c r="U147" s="184"/>
      <c r="V147" s="735">
        <f t="shared" si="7"/>
        <v>430080.82</v>
      </c>
    </row>
    <row r="148" spans="1:22" s="13" customFormat="1" ht="27.75" customHeight="1">
      <c r="A148" s="410" t="s">
        <v>537</v>
      </c>
      <c r="B148" s="381" t="s">
        <v>429</v>
      </c>
      <c r="C148" s="168" t="s">
        <v>430</v>
      </c>
      <c r="D148" s="94" t="s">
        <v>170</v>
      </c>
      <c r="E148" s="169">
        <v>178206.15</v>
      </c>
      <c r="F148" s="53">
        <f t="shared" si="8"/>
        <v>171208.40000000002</v>
      </c>
      <c r="G148" s="183">
        <f t="shared" si="6"/>
        <v>0.54761010557893186</v>
      </c>
      <c r="H148" s="185">
        <v>79692.13</v>
      </c>
      <c r="I148" s="169">
        <v>14063.32</v>
      </c>
      <c r="J148" s="185">
        <v>0</v>
      </c>
      <c r="K148" s="169">
        <v>0</v>
      </c>
      <c r="L148" s="169">
        <v>77452.95</v>
      </c>
      <c r="M148" s="35"/>
      <c r="N148" s="168" t="s">
        <v>717</v>
      </c>
      <c r="O148" s="168" t="s">
        <v>419</v>
      </c>
      <c r="P148" s="195">
        <v>42943</v>
      </c>
      <c r="Q148" s="195">
        <v>42958</v>
      </c>
      <c r="R148" s="163" t="s">
        <v>774</v>
      </c>
      <c r="S148" s="163"/>
      <c r="T148" s="163"/>
      <c r="U148" s="184"/>
      <c r="V148" s="735">
        <f t="shared" si="7"/>
        <v>171208.40000000002</v>
      </c>
    </row>
    <row r="149" spans="1:22" s="13" customFormat="1" ht="27.75" customHeight="1">
      <c r="A149" s="410" t="s">
        <v>537</v>
      </c>
      <c r="B149" s="381" t="s">
        <v>439</v>
      </c>
      <c r="C149" s="168" t="s">
        <v>440</v>
      </c>
      <c r="D149" s="94" t="s">
        <v>441</v>
      </c>
      <c r="E149" s="169">
        <v>104075</v>
      </c>
      <c r="F149" s="53">
        <f t="shared" si="8"/>
        <v>68275</v>
      </c>
      <c r="G149" s="183">
        <f t="shared" si="6"/>
        <v>0.69320761625778105</v>
      </c>
      <c r="H149" s="185">
        <v>40229.43</v>
      </c>
      <c r="I149" s="169">
        <v>0</v>
      </c>
      <c r="J149" s="185">
        <v>7099.32</v>
      </c>
      <c r="K149" s="169">
        <v>0</v>
      </c>
      <c r="L149" s="169">
        <v>20946.25</v>
      </c>
      <c r="M149" s="35"/>
      <c r="N149" s="168" t="s">
        <v>718</v>
      </c>
      <c r="O149" s="195">
        <v>42947</v>
      </c>
      <c r="P149" s="168"/>
      <c r="Q149" s="195">
        <v>42958</v>
      </c>
      <c r="R149" s="163" t="s">
        <v>854</v>
      </c>
      <c r="S149" s="163"/>
      <c r="T149" s="163"/>
      <c r="U149" s="184"/>
      <c r="V149" s="735">
        <f t="shared" si="7"/>
        <v>68275</v>
      </c>
    </row>
    <row r="150" spans="1:22" s="25" customFormat="1" ht="27.75" customHeight="1">
      <c r="A150" s="410" t="s">
        <v>537</v>
      </c>
      <c r="B150" s="679" t="s">
        <v>442</v>
      </c>
      <c r="C150" s="680" t="s">
        <v>443</v>
      </c>
      <c r="D150" s="94" t="s">
        <v>444</v>
      </c>
      <c r="E150" s="169">
        <v>200500</v>
      </c>
      <c r="F150" s="53">
        <f t="shared" si="8"/>
        <v>92500</v>
      </c>
      <c r="G150" s="183">
        <f t="shared" si="6"/>
        <v>0.75</v>
      </c>
      <c r="H150" s="185">
        <v>52286.05</v>
      </c>
      <c r="I150" s="169">
        <v>9226.9500000000007</v>
      </c>
      <c r="J150" s="185">
        <v>7862</v>
      </c>
      <c r="K150" s="169">
        <v>0</v>
      </c>
      <c r="L150" s="169">
        <v>23125</v>
      </c>
      <c r="M150" s="35"/>
      <c r="N150" s="168" t="s">
        <v>718</v>
      </c>
      <c r="O150" s="168" t="s">
        <v>552</v>
      </c>
      <c r="P150" s="251">
        <v>43020</v>
      </c>
      <c r="Q150" s="228">
        <v>43062</v>
      </c>
      <c r="R150" s="197" t="s">
        <v>1151</v>
      </c>
      <c r="S150" s="197"/>
      <c r="T150" s="197"/>
      <c r="U150" s="94"/>
      <c r="V150" s="735">
        <f t="shared" si="7"/>
        <v>92500</v>
      </c>
    </row>
    <row r="151" spans="1:22" s="13" customFormat="1" ht="27.75" customHeight="1">
      <c r="A151" s="678" t="s">
        <v>537</v>
      </c>
      <c r="B151" s="686" t="s">
        <v>445</v>
      </c>
      <c r="C151" s="255" t="s">
        <v>446</v>
      </c>
      <c r="D151" s="373" t="s">
        <v>215</v>
      </c>
      <c r="E151" s="169">
        <v>76524.850000000006</v>
      </c>
      <c r="F151" s="53">
        <f t="shared" si="8"/>
        <v>51495.8</v>
      </c>
      <c r="G151" s="183">
        <f t="shared" si="6"/>
        <v>0.49999999999999994</v>
      </c>
      <c r="H151" s="185">
        <v>21885.71</v>
      </c>
      <c r="I151" s="169">
        <v>3862.19</v>
      </c>
      <c r="J151" s="185">
        <v>0</v>
      </c>
      <c r="K151" s="169">
        <v>0</v>
      </c>
      <c r="L151" s="169">
        <v>25747.9</v>
      </c>
      <c r="M151" s="35"/>
      <c r="N151" s="168" t="s">
        <v>718</v>
      </c>
      <c r="O151" s="195">
        <v>42947</v>
      </c>
      <c r="P151" s="168"/>
      <c r="Q151" s="195">
        <v>42958</v>
      </c>
      <c r="R151" s="163" t="s">
        <v>776</v>
      </c>
      <c r="S151" s="163"/>
      <c r="T151" s="670" t="s">
        <v>1806</v>
      </c>
      <c r="U151" s="184"/>
      <c r="V151" s="735">
        <f t="shared" si="7"/>
        <v>51495.8</v>
      </c>
    </row>
    <row r="152" spans="1:22" s="13" customFormat="1" ht="27.75" customHeight="1">
      <c r="A152" s="410" t="s">
        <v>537</v>
      </c>
      <c r="B152" s="681" t="s">
        <v>449</v>
      </c>
      <c r="C152" s="618" t="s">
        <v>450</v>
      </c>
      <c r="D152" s="94" t="s">
        <v>451</v>
      </c>
      <c r="E152" s="169">
        <v>121706.5</v>
      </c>
      <c r="F152" s="53">
        <f t="shared" si="8"/>
        <v>107506.50000000001</v>
      </c>
      <c r="G152" s="183">
        <f t="shared" si="6"/>
        <v>0.84102105454088816</v>
      </c>
      <c r="H152" s="185">
        <v>70631.490000000005</v>
      </c>
      <c r="I152" s="169">
        <v>12464.39</v>
      </c>
      <c r="J152" s="185">
        <v>7319.35</v>
      </c>
      <c r="K152" s="169">
        <v>0</v>
      </c>
      <c r="L152" s="169">
        <v>17091.27</v>
      </c>
      <c r="M152" s="35"/>
      <c r="N152" s="168" t="s">
        <v>718</v>
      </c>
      <c r="O152" s="195">
        <v>42947</v>
      </c>
      <c r="P152" s="168"/>
      <c r="Q152" s="195">
        <v>42958</v>
      </c>
      <c r="R152" s="163" t="s">
        <v>777</v>
      </c>
      <c r="S152" s="163"/>
      <c r="T152" s="163"/>
      <c r="U152" s="184"/>
      <c r="V152" s="735">
        <f t="shared" si="7"/>
        <v>107506.50000000001</v>
      </c>
    </row>
    <row r="153" spans="1:22" s="13" customFormat="1" ht="27.75" customHeight="1">
      <c r="A153" s="410" t="s">
        <v>537</v>
      </c>
      <c r="B153" s="381" t="s">
        <v>454</v>
      </c>
      <c r="C153" s="212" t="s">
        <v>455</v>
      </c>
      <c r="D153" s="151" t="s">
        <v>456</v>
      </c>
      <c r="E153" s="169">
        <v>44772</v>
      </c>
      <c r="F153" s="53">
        <f t="shared" si="8"/>
        <v>9755</v>
      </c>
      <c r="G153" s="183">
        <f t="shared" si="6"/>
        <v>0.75</v>
      </c>
      <c r="H153" s="185">
        <v>6218.81</v>
      </c>
      <c r="I153" s="169">
        <v>0</v>
      </c>
      <c r="J153" s="185">
        <v>1097.44</v>
      </c>
      <c r="K153" s="169">
        <v>0</v>
      </c>
      <c r="L153" s="169">
        <v>2438.75</v>
      </c>
      <c r="M153" s="35"/>
      <c r="N153" s="168" t="s">
        <v>884</v>
      </c>
      <c r="O153" s="195">
        <v>42992</v>
      </c>
      <c r="P153" s="168"/>
      <c r="Q153" s="195">
        <v>43024</v>
      </c>
      <c r="R153" s="163" t="s">
        <v>1179</v>
      </c>
      <c r="S153" s="163"/>
      <c r="T153" s="163"/>
      <c r="U153" s="184"/>
      <c r="V153" s="735">
        <f t="shared" si="7"/>
        <v>9755</v>
      </c>
    </row>
    <row r="154" spans="1:22" s="13" customFormat="1" ht="27.75" customHeight="1">
      <c r="A154" s="410" t="s">
        <v>537</v>
      </c>
      <c r="B154" s="373" t="s">
        <v>457</v>
      </c>
      <c r="C154" s="151" t="s">
        <v>458</v>
      </c>
      <c r="D154" s="151" t="s">
        <v>459</v>
      </c>
      <c r="E154" s="219">
        <v>132374.82999999999</v>
      </c>
      <c r="F154" s="53">
        <f t="shared" si="8"/>
        <v>41822.49</v>
      </c>
      <c r="G154" s="183">
        <f t="shared" si="6"/>
        <v>0.68026270076219753</v>
      </c>
      <c r="H154" s="219">
        <v>23372.48</v>
      </c>
      <c r="I154" s="219">
        <v>0</v>
      </c>
      <c r="J154" s="219">
        <v>5077.8</v>
      </c>
      <c r="K154" s="219">
        <v>0</v>
      </c>
      <c r="L154" s="219">
        <v>13372.21</v>
      </c>
      <c r="M154" s="35"/>
      <c r="N154" s="168" t="s">
        <v>884</v>
      </c>
      <c r="O154" s="195">
        <v>42992</v>
      </c>
      <c r="P154" s="212"/>
      <c r="Q154" s="195">
        <v>43024</v>
      </c>
      <c r="R154" s="217" t="s">
        <v>1178</v>
      </c>
      <c r="S154" s="217"/>
      <c r="T154" s="217"/>
      <c r="U154" s="218"/>
      <c r="V154" s="735">
        <f t="shared" si="7"/>
        <v>41822.49</v>
      </c>
    </row>
    <row r="155" spans="1:22" s="13" customFormat="1" ht="27.75" customHeight="1">
      <c r="A155" s="410" t="s">
        <v>537</v>
      </c>
      <c r="B155" s="373" t="s">
        <v>460</v>
      </c>
      <c r="C155" s="151" t="s">
        <v>461</v>
      </c>
      <c r="D155" s="151" t="s">
        <v>462</v>
      </c>
      <c r="E155" s="213">
        <v>119724</v>
      </c>
      <c r="F155" s="53">
        <f t="shared" si="8"/>
        <v>119724</v>
      </c>
      <c r="G155" s="183">
        <f t="shared" si="6"/>
        <v>0.64999999999999991</v>
      </c>
      <c r="H155" s="219">
        <v>66147.509999999995</v>
      </c>
      <c r="I155" s="219">
        <v>0</v>
      </c>
      <c r="J155" s="219">
        <v>11673.09</v>
      </c>
      <c r="K155" s="219">
        <v>0</v>
      </c>
      <c r="L155" s="219">
        <v>41903.4</v>
      </c>
      <c r="M155" s="35"/>
      <c r="N155" s="168" t="s">
        <v>884</v>
      </c>
      <c r="O155" s="195">
        <v>42992</v>
      </c>
      <c r="P155" s="212"/>
      <c r="Q155" s="195">
        <v>43024</v>
      </c>
      <c r="R155" s="217" t="s">
        <v>1177</v>
      </c>
      <c r="S155" s="217"/>
      <c r="T155" s="217"/>
      <c r="U155" s="218"/>
      <c r="V155" s="735">
        <f t="shared" si="7"/>
        <v>119724</v>
      </c>
    </row>
    <row r="156" spans="1:22" s="13" customFormat="1" ht="27.75" customHeight="1">
      <c r="A156" s="410" t="s">
        <v>537</v>
      </c>
      <c r="B156" s="373" t="s">
        <v>463</v>
      </c>
      <c r="C156" s="151" t="s">
        <v>464</v>
      </c>
      <c r="D156" s="151" t="s">
        <v>465</v>
      </c>
      <c r="E156" s="213">
        <v>142494</v>
      </c>
      <c r="F156" s="53">
        <f t="shared" si="8"/>
        <v>69777.509999999995</v>
      </c>
      <c r="G156" s="183">
        <f t="shared" si="6"/>
        <v>0.74999996417183701</v>
      </c>
      <c r="H156" s="219">
        <v>44158.03</v>
      </c>
      <c r="I156" s="219">
        <v>0</v>
      </c>
      <c r="J156" s="219">
        <v>8175.1</v>
      </c>
      <c r="K156" s="219">
        <v>0</v>
      </c>
      <c r="L156" s="219">
        <v>17444.38</v>
      </c>
      <c r="M156" s="35"/>
      <c r="N156" s="168" t="s">
        <v>884</v>
      </c>
      <c r="O156" s="195">
        <v>42992</v>
      </c>
      <c r="P156" s="212"/>
      <c r="Q156" s="195">
        <v>43024</v>
      </c>
      <c r="R156" s="217" t="s">
        <v>1176</v>
      </c>
      <c r="S156" s="217"/>
      <c r="T156" s="217"/>
      <c r="U156" s="218"/>
      <c r="V156" s="735">
        <f t="shared" si="7"/>
        <v>69777.509999999995</v>
      </c>
    </row>
    <row r="157" spans="1:22" s="13" customFormat="1" ht="27.75" customHeight="1">
      <c r="A157" s="410" t="s">
        <v>537</v>
      </c>
      <c r="B157" s="382" t="s">
        <v>466</v>
      </c>
      <c r="C157" s="212" t="s">
        <v>467</v>
      </c>
      <c r="D157" s="151" t="s">
        <v>468</v>
      </c>
      <c r="E157" s="213">
        <v>127693.9</v>
      </c>
      <c r="F157" s="53">
        <f t="shared" si="8"/>
        <v>118675.6</v>
      </c>
      <c r="G157" s="183">
        <f t="shared" si="6"/>
        <v>0.49999999999999994</v>
      </c>
      <c r="H157" s="213">
        <v>50437.13</v>
      </c>
      <c r="I157" s="213">
        <v>0</v>
      </c>
      <c r="J157" s="213">
        <v>8900.67</v>
      </c>
      <c r="K157" s="213">
        <v>0</v>
      </c>
      <c r="L157" s="213">
        <v>59337.8</v>
      </c>
      <c r="M157" s="35"/>
      <c r="N157" s="168" t="s">
        <v>884</v>
      </c>
      <c r="O157" s="195">
        <v>42992</v>
      </c>
      <c r="P157" s="212"/>
      <c r="Q157" s="195">
        <v>43024</v>
      </c>
      <c r="R157" s="217" t="s">
        <v>1172</v>
      </c>
      <c r="S157" s="217"/>
      <c r="T157" s="217"/>
      <c r="U157" s="218"/>
      <c r="V157" s="735">
        <f t="shared" si="7"/>
        <v>118675.6</v>
      </c>
    </row>
    <row r="158" spans="1:22" s="13" customFormat="1" ht="27.75" customHeight="1">
      <c r="A158" s="410" t="s">
        <v>537</v>
      </c>
      <c r="B158" s="382" t="s">
        <v>533</v>
      </c>
      <c r="C158" s="212" t="s">
        <v>534</v>
      </c>
      <c r="D158" s="151" t="s">
        <v>535</v>
      </c>
      <c r="E158" s="213">
        <v>51448.55</v>
      </c>
      <c r="F158" s="53">
        <f t="shared" si="8"/>
        <v>45137.950000000004</v>
      </c>
      <c r="G158" s="183">
        <f t="shared" si="6"/>
        <v>0.85000005538576739</v>
      </c>
      <c r="H158" s="213">
        <v>30220.39</v>
      </c>
      <c r="I158" s="213">
        <v>0</v>
      </c>
      <c r="J158" s="213">
        <v>5333.02</v>
      </c>
      <c r="K158" s="213">
        <v>2813.85</v>
      </c>
      <c r="L158" s="213">
        <v>6770.69</v>
      </c>
      <c r="M158" s="35"/>
      <c r="N158" s="251">
        <v>42983</v>
      </c>
      <c r="O158" s="251">
        <v>42999</v>
      </c>
      <c r="P158" s="212"/>
      <c r="Q158" s="212" t="s">
        <v>536</v>
      </c>
      <c r="R158" s="719">
        <v>0</v>
      </c>
      <c r="S158" s="217"/>
      <c r="T158" s="217"/>
      <c r="U158" s="218"/>
      <c r="V158" s="735">
        <f t="shared" si="7"/>
        <v>45137.950000000004</v>
      </c>
    </row>
    <row r="159" spans="1:22" s="13" customFormat="1" ht="27.75" customHeight="1">
      <c r="A159" s="410" t="s">
        <v>537</v>
      </c>
      <c r="B159" s="382" t="s">
        <v>481</v>
      </c>
      <c r="C159" s="212" t="s">
        <v>538</v>
      </c>
      <c r="D159" s="151" t="s">
        <v>482</v>
      </c>
      <c r="E159" s="213">
        <v>245236</v>
      </c>
      <c r="F159" s="53">
        <f t="shared" si="8"/>
        <v>211944.89999999997</v>
      </c>
      <c r="G159" s="183">
        <f t="shared" si="6"/>
        <v>0.70370638783948092</v>
      </c>
      <c r="H159" s="213">
        <v>118554.89</v>
      </c>
      <c r="I159" s="213">
        <v>0</v>
      </c>
      <c r="J159" s="213">
        <v>20919.689999999999</v>
      </c>
      <c r="K159" s="213">
        <v>9672.4</v>
      </c>
      <c r="L159" s="213">
        <v>62797.919999999998</v>
      </c>
      <c r="M159" s="35"/>
      <c r="N159" s="212" t="s">
        <v>719</v>
      </c>
      <c r="O159" s="251">
        <v>43006</v>
      </c>
      <c r="P159" s="251">
        <v>43020</v>
      </c>
      <c r="Q159" s="228">
        <v>43069</v>
      </c>
      <c r="R159" s="217"/>
      <c r="S159" s="217"/>
      <c r="T159" s="217"/>
      <c r="U159" s="218"/>
      <c r="V159" s="735">
        <f t="shared" si="7"/>
        <v>211944.89999999997</v>
      </c>
    </row>
    <row r="160" spans="1:22" s="13" customFormat="1" ht="27.75" customHeight="1">
      <c r="A160" s="410" t="s">
        <v>537</v>
      </c>
      <c r="B160" s="382" t="s">
        <v>483</v>
      </c>
      <c r="C160" s="212" t="s">
        <v>484</v>
      </c>
      <c r="D160" s="151" t="s">
        <v>485</v>
      </c>
      <c r="E160" s="213">
        <v>618949.25</v>
      </c>
      <c r="F160" s="53">
        <f t="shared" si="8"/>
        <v>592899.58000000007</v>
      </c>
      <c r="G160" s="183">
        <f t="shared" si="6"/>
        <v>0.70692020055065641</v>
      </c>
      <c r="H160" s="213">
        <v>344760.58</v>
      </c>
      <c r="I160" s="213">
        <v>0</v>
      </c>
      <c r="J160" s="213">
        <v>60840.11</v>
      </c>
      <c r="K160" s="213">
        <v>13532</v>
      </c>
      <c r="L160" s="213">
        <v>173766.89</v>
      </c>
      <c r="M160" s="35"/>
      <c r="N160" s="212" t="s">
        <v>719</v>
      </c>
      <c r="O160" s="251">
        <v>43006</v>
      </c>
      <c r="P160" s="251">
        <v>43020</v>
      </c>
      <c r="Q160" s="228">
        <v>43062</v>
      </c>
      <c r="R160" s="217"/>
      <c r="S160" s="217"/>
      <c r="T160" s="217"/>
      <c r="U160" s="218"/>
      <c r="V160" s="735">
        <f t="shared" si="7"/>
        <v>592899.58000000007</v>
      </c>
    </row>
    <row r="161" spans="1:22" s="13" customFormat="1" ht="27.75" customHeight="1">
      <c r="A161" s="410" t="s">
        <v>537</v>
      </c>
      <c r="B161" s="382" t="s">
        <v>486</v>
      </c>
      <c r="C161" s="212" t="s">
        <v>487</v>
      </c>
      <c r="D161" s="151" t="s">
        <v>485</v>
      </c>
      <c r="E161" s="213">
        <v>375202.8</v>
      </c>
      <c r="F161" s="53">
        <f t="shared" si="8"/>
        <v>183033.02000000002</v>
      </c>
      <c r="G161" s="183">
        <f t="shared" si="6"/>
        <v>0.89997056268863396</v>
      </c>
      <c r="H161" s="213">
        <v>121752.75</v>
      </c>
      <c r="I161" s="213">
        <v>0</v>
      </c>
      <c r="J161" s="213">
        <v>21485.79</v>
      </c>
      <c r="K161" s="213">
        <v>21485.79</v>
      </c>
      <c r="L161" s="213">
        <v>18308.689999999999</v>
      </c>
      <c r="M161" s="35"/>
      <c r="N161" s="212" t="s">
        <v>719</v>
      </c>
      <c r="O161" s="251">
        <v>43006</v>
      </c>
      <c r="P161" s="251">
        <v>43020</v>
      </c>
      <c r="Q161" s="228">
        <v>43062</v>
      </c>
      <c r="R161" s="217"/>
      <c r="S161" s="217"/>
      <c r="T161" s="217"/>
      <c r="U161" s="218"/>
      <c r="V161" s="735">
        <f t="shared" si="7"/>
        <v>183033.02000000002</v>
      </c>
    </row>
    <row r="162" spans="1:22" s="13" customFormat="1" ht="27.75" customHeight="1">
      <c r="A162" s="410" t="s">
        <v>537</v>
      </c>
      <c r="B162" s="382" t="s">
        <v>488</v>
      </c>
      <c r="C162" s="212" t="s">
        <v>489</v>
      </c>
      <c r="D162" s="151" t="s">
        <v>490</v>
      </c>
      <c r="E162" s="213">
        <v>221116.99</v>
      </c>
      <c r="F162" s="53">
        <f t="shared" si="8"/>
        <v>203669.47000000003</v>
      </c>
      <c r="G162" s="183">
        <f t="shared" si="6"/>
        <v>0.60360627442100179</v>
      </c>
      <c r="H162" s="213">
        <v>104495.74</v>
      </c>
      <c r="I162" s="213">
        <v>0</v>
      </c>
      <c r="J162" s="213">
        <v>18440.43</v>
      </c>
      <c r="K162" s="213">
        <v>0</v>
      </c>
      <c r="L162" s="213">
        <v>80733.3</v>
      </c>
      <c r="M162" s="35"/>
      <c r="N162" s="212" t="s">
        <v>719</v>
      </c>
      <c r="O162" s="251">
        <v>43006</v>
      </c>
      <c r="P162" s="251">
        <v>43020</v>
      </c>
      <c r="Q162" s="228">
        <v>43062</v>
      </c>
      <c r="R162" s="217" t="s">
        <v>1153</v>
      </c>
      <c r="S162" s="217"/>
      <c r="T162" s="217"/>
      <c r="U162" s="218"/>
      <c r="V162" s="735">
        <f t="shared" si="7"/>
        <v>203669.47000000003</v>
      </c>
    </row>
    <row r="163" spans="1:22" s="25" customFormat="1" ht="27.75" customHeight="1">
      <c r="A163" s="410" t="s">
        <v>537</v>
      </c>
      <c r="B163" s="382" t="s">
        <v>491</v>
      </c>
      <c r="C163" s="212" t="s">
        <v>492</v>
      </c>
      <c r="D163" s="151" t="s">
        <v>506</v>
      </c>
      <c r="E163" s="213">
        <v>187668</v>
      </c>
      <c r="F163" s="53">
        <f t="shared" si="8"/>
        <v>102941.5</v>
      </c>
      <c r="G163" s="183">
        <f t="shared" si="6"/>
        <v>0.75000121428189792</v>
      </c>
      <c r="H163" s="213">
        <v>64176.77</v>
      </c>
      <c r="I163" s="213">
        <v>0</v>
      </c>
      <c r="J163" s="213">
        <v>11325.23</v>
      </c>
      <c r="K163" s="213">
        <v>1704.25</v>
      </c>
      <c r="L163" s="213">
        <v>25735.25</v>
      </c>
      <c r="M163" s="35"/>
      <c r="N163" s="212" t="s">
        <v>719</v>
      </c>
      <c r="O163" s="251">
        <v>43006</v>
      </c>
      <c r="P163" s="251">
        <v>43020</v>
      </c>
      <c r="Q163" s="228">
        <v>43062</v>
      </c>
      <c r="R163" s="228" t="s">
        <v>1152</v>
      </c>
      <c r="S163" s="228"/>
      <c r="T163" s="228"/>
      <c r="U163" s="151"/>
      <c r="V163" s="735">
        <f t="shared" si="7"/>
        <v>102941.5</v>
      </c>
    </row>
    <row r="164" spans="1:22" s="13" customFormat="1" ht="27.75" customHeight="1">
      <c r="A164" s="410" t="s">
        <v>537</v>
      </c>
      <c r="B164" s="382" t="s">
        <v>453</v>
      </c>
      <c r="C164" s="212" t="s">
        <v>539</v>
      </c>
      <c r="D164" s="151" t="s">
        <v>318</v>
      </c>
      <c r="E164" s="213">
        <v>155144.04999999999</v>
      </c>
      <c r="F164" s="53">
        <f t="shared" si="8"/>
        <v>104380.1</v>
      </c>
      <c r="G164" s="183">
        <f t="shared" si="6"/>
        <v>0.75000004790185104</v>
      </c>
      <c r="H164" s="213">
        <v>66542.31</v>
      </c>
      <c r="I164" s="213">
        <v>11742.77</v>
      </c>
      <c r="J164" s="213">
        <v>0</v>
      </c>
      <c r="K164" s="213">
        <v>0</v>
      </c>
      <c r="L164" s="213">
        <v>26095.02</v>
      </c>
      <c r="M164" s="35"/>
      <c r="N164" s="212" t="s">
        <v>719</v>
      </c>
      <c r="O164" s="251">
        <v>43006</v>
      </c>
      <c r="P164" s="251">
        <v>43020</v>
      </c>
      <c r="Q164" s="228">
        <v>43062</v>
      </c>
      <c r="R164" s="217"/>
      <c r="S164" s="217"/>
      <c r="T164" s="217"/>
      <c r="U164" s="218"/>
      <c r="V164" s="735">
        <f t="shared" si="7"/>
        <v>104380.1</v>
      </c>
    </row>
    <row r="165" spans="1:22" s="13" customFormat="1" ht="27.75" customHeight="1">
      <c r="A165" s="410" t="s">
        <v>537</v>
      </c>
      <c r="B165" s="382" t="s">
        <v>452</v>
      </c>
      <c r="C165" s="255" t="s">
        <v>397</v>
      </c>
      <c r="D165" s="282" t="s">
        <v>540</v>
      </c>
      <c r="E165" s="256">
        <v>173700</v>
      </c>
      <c r="F165" s="53">
        <f t="shared" si="8"/>
        <v>126511.9</v>
      </c>
      <c r="G165" s="183">
        <f t="shared" si="6"/>
        <v>0.7500000395219738</v>
      </c>
      <c r="H165" s="256">
        <v>80651.34</v>
      </c>
      <c r="I165" s="256">
        <v>0</v>
      </c>
      <c r="J165" s="256">
        <v>14232.59</v>
      </c>
      <c r="K165" s="256">
        <v>0</v>
      </c>
      <c r="L165" s="256">
        <v>31627.97</v>
      </c>
      <c r="M165" s="35"/>
      <c r="N165" s="212" t="s">
        <v>719</v>
      </c>
      <c r="O165" s="251">
        <v>43006</v>
      </c>
      <c r="P165" s="251">
        <v>43020</v>
      </c>
      <c r="Q165" s="228">
        <v>43062</v>
      </c>
      <c r="R165" s="257"/>
      <c r="S165" s="257"/>
      <c r="T165" s="257"/>
      <c r="U165" s="258"/>
      <c r="V165" s="735">
        <f t="shared" si="7"/>
        <v>126511.9</v>
      </c>
    </row>
    <row r="166" spans="1:22" s="13" customFormat="1" ht="27.75" customHeight="1">
      <c r="A166" s="410" t="s">
        <v>537</v>
      </c>
      <c r="B166" s="382" t="s">
        <v>398</v>
      </c>
      <c r="C166" s="255" t="s">
        <v>541</v>
      </c>
      <c r="D166" s="282" t="s">
        <v>542</v>
      </c>
      <c r="E166" s="256">
        <v>164415.65</v>
      </c>
      <c r="F166" s="53">
        <f t="shared" si="8"/>
        <v>137685.65000000002</v>
      </c>
      <c r="G166" s="183">
        <f t="shared" si="6"/>
        <v>0.5859959262276061</v>
      </c>
      <c r="H166" s="256">
        <v>68580.740000000005</v>
      </c>
      <c r="I166" s="256">
        <v>0</v>
      </c>
      <c r="J166" s="256">
        <v>12102.49</v>
      </c>
      <c r="K166" s="256">
        <v>0</v>
      </c>
      <c r="L166" s="256">
        <v>57002.42</v>
      </c>
      <c r="M166" s="35"/>
      <c r="N166" s="212" t="s">
        <v>719</v>
      </c>
      <c r="O166" s="251">
        <v>43006</v>
      </c>
      <c r="P166" s="251">
        <v>43020</v>
      </c>
      <c r="Q166" s="228">
        <v>43062</v>
      </c>
      <c r="R166" s="257" t="s">
        <v>841</v>
      </c>
      <c r="S166" s="257"/>
      <c r="T166" s="257"/>
      <c r="U166" s="258"/>
      <c r="V166" s="735">
        <f t="shared" si="7"/>
        <v>137685.65000000002</v>
      </c>
    </row>
    <row r="167" spans="1:22" s="13" customFormat="1" ht="27.75" customHeight="1">
      <c r="A167" s="410" t="s">
        <v>537</v>
      </c>
      <c r="B167" s="682" t="s">
        <v>493</v>
      </c>
      <c r="C167" s="255" t="s">
        <v>494</v>
      </c>
      <c r="D167" s="282" t="s">
        <v>543</v>
      </c>
      <c r="E167" s="256">
        <v>212435</v>
      </c>
      <c r="F167" s="53">
        <f t="shared" si="8"/>
        <v>135200</v>
      </c>
      <c r="G167" s="183">
        <f t="shared" si="6"/>
        <v>0.75</v>
      </c>
      <c r="H167" s="256">
        <v>82266.820000000007</v>
      </c>
      <c r="I167" s="256">
        <v>0</v>
      </c>
      <c r="J167" s="256">
        <v>14517.68</v>
      </c>
      <c r="K167" s="256">
        <v>4615.5</v>
      </c>
      <c r="L167" s="256">
        <v>33800</v>
      </c>
      <c r="M167" s="35"/>
      <c r="N167" s="212" t="s">
        <v>719</v>
      </c>
      <c r="O167" s="251">
        <v>43006</v>
      </c>
      <c r="P167" s="251">
        <v>43020</v>
      </c>
      <c r="Q167" s="228">
        <v>43062</v>
      </c>
      <c r="R167" s="257" t="s">
        <v>1150</v>
      </c>
      <c r="S167" s="257"/>
      <c r="T167" s="257"/>
      <c r="U167" s="258"/>
      <c r="V167" s="735">
        <f t="shared" si="7"/>
        <v>135200</v>
      </c>
    </row>
    <row r="168" spans="1:22" s="13" customFormat="1" ht="27.75" customHeight="1">
      <c r="A168" s="410" t="s">
        <v>537</v>
      </c>
      <c r="B168" s="685" t="s">
        <v>445</v>
      </c>
      <c r="C168" s="382" t="s">
        <v>495</v>
      </c>
      <c r="D168" s="282" t="s">
        <v>215</v>
      </c>
      <c r="E168" s="256">
        <v>158953.95000000001</v>
      </c>
      <c r="F168" s="53">
        <f t="shared" si="8"/>
        <v>139653.09999999998</v>
      </c>
      <c r="G168" s="183">
        <f t="shared" si="6"/>
        <v>0.66506794335392483</v>
      </c>
      <c r="H168" s="256">
        <v>78946.98</v>
      </c>
      <c r="I168" s="256">
        <v>0</v>
      </c>
      <c r="J168" s="256">
        <v>13931.82</v>
      </c>
      <c r="K168" s="256">
        <v>0</v>
      </c>
      <c r="L168" s="256">
        <v>46774.3</v>
      </c>
      <c r="M168" s="35"/>
      <c r="N168" s="212" t="s">
        <v>719</v>
      </c>
      <c r="O168" s="251">
        <v>43006</v>
      </c>
      <c r="P168" s="251">
        <v>43020</v>
      </c>
      <c r="Q168" s="228">
        <v>43062</v>
      </c>
      <c r="R168" s="257" t="s">
        <v>1147</v>
      </c>
      <c r="S168" s="257"/>
      <c r="T168" s="257"/>
      <c r="U168" s="258"/>
      <c r="V168" s="735">
        <f t="shared" si="7"/>
        <v>139653.09999999998</v>
      </c>
    </row>
    <row r="169" spans="1:22" s="13" customFormat="1" ht="27.75" customHeight="1">
      <c r="A169" s="410" t="s">
        <v>537</v>
      </c>
      <c r="B169" s="683" t="s">
        <v>496</v>
      </c>
      <c r="C169" s="382" t="s">
        <v>544</v>
      </c>
      <c r="D169" s="282" t="s">
        <v>79</v>
      </c>
      <c r="E169" s="256">
        <v>155165.6</v>
      </c>
      <c r="F169" s="53">
        <f t="shared" si="8"/>
        <v>134400.85</v>
      </c>
      <c r="G169" s="183">
        <f t="shared" si="6"/>
        <v>0.75000001860107279</v>
      </c>
      <c r="H169" s="256">
        <v>85680.54</v>
      </c>
      <c r="I169" s="256">
        <v>0</v>
      </c>
      <c r="J169" s="256">
        <v>15120.1</v>
      </c>
      <c r="K169" s="256">
        <v>0</v>
      </c>
      <c r="L169" s="256">
        <v>33600.21</v>
      </c>
      <c r="M169" s="35"/>
      <c r="N169" s="212" t="s">
        <v>719</v>
      </c>
      <c r="O169" s="251">
        <v>43006</v>
      </c>
      <c r="P169" s="251">
        <v>43020</v>
      </c>
      <c r="Q169" s="228">
        <v>43062</v>
      </c>
      <c r="R169" s="257"/>
      <c r="S169" s="257"/>
      <c r="T169" s="257"/>
      <c r="U169" s="258"/>
      <c r="V169" s="735">
        <f t="shared" si="7"/>
        <v>134400.85</v>
      </c>
    </row>
    <row r="170" spans="1:22" s="13" customFormat="1" ht="27.75" customHeight="1">
      <c r="A170" s="410" t="s">
        <v>537</v>
      </c>
      <c r="B170" s="382" t="s">
        <v>499</v>
      </c>
      <c r="C170" s="255" t="s">
        <v>546</v>
      </c>
      <c r="D170" s="282" t="s">
        <v>306</v>
      </c>
      <c r="E170" s="256">
        <v>270627.84999999998</v>
      </c>
      <c r="F170" s="53">
        <f t="shared" si="8"/>
        <v>242778.25</v>
      </c>
      <c r="G170" s="183">
        <f t="shared" si="6"/>
        <v>0.66420027329466291</v>
      </c>
      <c r="H170" s="256">
        <v>137065.37</v>
      </c>
      <c r="I170" s="256">
        <v>0</v>
      </c>
      <c r="J170" s="256">
        <v>24188.01</v>
      </c>
      <c r="K170" s="256">
        <v>0</v>
      </c>
      <c r="L170" s="256">
        <v>81524.87</v>
      </c>
      <c r="M170" s="35"/>
      <c r="N170" s="212" t="s">
        <v>719</v>
      </c>
      <c r="O170" s="251">
        <v>43006</v>
      </c>
      <c r="P170" s="251">
        <v>43020</v>
      </c>
      <c r="Q170" s="228">
        <v>43062</v>
      </c>
      <c r="R170" s="257" t="s">
        <v>1149</v>
      </c>
      <c r="S170" s="257"/>
      <c r="T170" s="257"/>
      <c r="U170" s="258"/>
      <c r="V170" s="735">
        <f t="shared" si="7"/>
        <v>242778.25</v>
      </c>
    </row>
    <row r="171" spans="1:22" s="13" customFormat="1" ht="27.75" customHeight="1">
      <c r="A171" s="410" t="s">
        <v>537</v>
      </c>
      <c r="B171" s="382" t="s">
        <v>547</v>
      </c>
      <c r="C171" s="255" t="s">
        <v>548</v>
      </c>
      <c r="D171" s="282" t="s">
        <v>549</v>
      </c>
      <c r="E171" s="256">
        <v>272624.61</v>
      </c>
      <c r="F171" s="53">
        <f t="shared" si="8"/>
        <v>162127.04000000001</v>
      </c>
      <c r="G171" s="183">
        <f t="shared" si="6"/>
        <v>0.75</v>
      </c>
      <c r="H171" s="256">
        <v>103355.98</v>
      </c>
      <c r="I171" s="256">
        <v>0</v>
      </c>
      <c r="J171" s="256">
        <v>0</v>
      </c>
      <c r="K171" s="256">
        <v>18239.3</v>
      </c>
      <c r="L171" s="256">
        <v>40531.760000000002</v>
      </c>
      <c r="M171" s="35"/>
      <c r="N171" s="212" t="s">
        <v>719</v>
      </c>
      <c r="O171" s="251">
        <v>43006</v>
      </c>
      <c r="P171" s="251">
        <v>43020</v>
      </c>
      <c r="Q171" s="228">
        <v>43069</v>
      </c>
      <c r="R171" s="257" t="s">
        <v>1157</v>
      </c>
      <c r="S171" s="257"/>
      <c r="T171" s="257"/>
      <c r="U171" s="258"/>
      <c r="V171" s="735">
        <f t="shared" si="7"/>
        <v>162127.04000000001</v>
      </c>
    </row>
    <row r="172" spans="1:22" s="13" customFormat="1" ht="27.75" customHeight="1">
      <c r="A172" s="410" t="s">
        <v>537</v>
      </c>
      <c r="B172" s="382" t="s">
        <v>553</v>
      </c>
      <c r="C172" s="255" t="s">
        <v>554</v>
      </c>
      <c r="D172" s="282" t="s">
        <v>353</v>
      </c>
      <c r="E172" s="256">
        <v>76339.399999999994</v>
      </c>
      <c r="F172" s="53">
        <f t="shared" si="8"/>
        <v>70838.899999999994</v>
      </c>
      <c r="G172" s="183">
        <f t="shared" si="6"/>
        <v>0.6563646527543483</v>
      </c>
      <c r="H172" s="256">
        <v>39521.72</v>
      </c>
      <c r="I172" s="256">
        <v>0</v>
      </c>
      <c r="J172" s="256">
        <v>6974.43</v>
      </c>
      <c r="K172" s="256">
        <v>0</v>
      </c>
      <c r="L172" s="256">
        <v>24342.75</v>
      </c>
      <c r="M172" s="35"/>
      <c r="N172" s="251">
        <v>42983</v>
      </c>
      <c r="O172" s="251">
        <v>42999</v>
      </c>
      <c r="P172" s="251" t="s">
        <v>551</v>
      </c>
      <c r="Q172" s="228">
        <v>43028</v>
      </c>
      <c r="R172" s="257" t="s">
        <v>1160</v>
      </c>
      <c r="S172" s="257"/>
      <c r="T172" s="257"/>
      <c r="U172" s="258"/>
      <c r="V172" s="735">
        <f t="shared" si="7"/>
        <v>70838.899999999994</v>
      </c>
    </row>
    <row r="173" spans="1:22" s="13" customFormat="1" ht="27.75" customHeight="1">
      <c r="A173" s="410" t="s">
        <v>537</v>
      </c>
      <c r="B173" s="382" t="s">
        <v>555</v>
      </c>
      <c r="C173" s="212" t="s">
        <v>556</v>
      </c>
      <c r="D173" s="151" t="s">
        <v>557</v>
      </c>
      <c r="E173" s="213">
        <v>50514.73</v>
      </c>
      <c r="F173" s="53">
        <f t="shared" si="8"/>
        <v>45760.55</v>
      </c>
      <c r="G173" s="183">
        <f t="shared" si="6"/>
        <v>0.58112894185056774</v>
      </c>
      <c r="H173" s="213">
        <v>22603.86</v>
      </c>
      <c r="I173" s="213">
        <v>0</v>
      </c>
      <c r="J173" s="213">
        <v>3988.92</v>
      </c>
      <c r="K173" s="213">
        <v>0</v>
      </c>
      <c r="L173" s="213">
        <v>19167.77</v>
      </c>
      <c r="M173" s="35"/>
      <c r="N173" s="251">
        <v>42983</v>
      </c>
      <c r="O173" s="251">
        <v>42999</v>
      </c>
      <c r="P173" s="251"/>
      <c r="Q173" s="228">
        <v>43028</v>
      </c>
      <c r="R173" s="217" t="s">
        <v>1159</v>
      </c>
      <c r="S173" s="217"/>
      <c r="T173" s="217"/>
      <c r="U173" s="218"/>
      <c r="V173" s="735">
        <f t="shared" si="7"/>
        <v>45760.55</v>
      </c>
    </row>
    <row r="174" spans="1:22" s="13" customFormat="1" ht="27.75" customHeight="1">
      <c r="A174" s="410" t="s">
        <v>537</v>
      </c>
      <c r="B174" s="382" t="s">
        <v>558</v>
      </c>
      <c r="C174" s="212" t="s">
        <v>559</v>
      </c>
      <c r="D174" s="151" t="s">
        <v>560</v>
      </c>
      <c r="E174" s="213">
        <v>93018.75</v>
      </c>
      <c r="F174" s="53">
        <f t="shared" si="8"/>
        <v>76367</v>
      </c>
      <c r="G174" s="183">
        <f t="shared" si="6"/>
        <v>0.65065473306532928</v>
      </c>
      <c r="H174" s="213">
        <v>42235.26</v>
      </c>
      <c r="I174" s="213">
        <v>0</v>
      </c>
      <c r="J174" s="213">
        <v>7453.29</v>
      </c>
      <c r="K174" s="213">
        <v>0</v>
      </c>
      <c r="L174" s="213">
        <v>26678.45</v>
      </c>
      <c r="M174" s="35"/>
      <c r="N174" s="251">
        <v>42983</v>
      </c>
      <c r="O174" s="251">
        <v>42999</v>
      </c>
      <c r="P174" s="251"/>
      <c r="Q174" s="228">
        <v>43028</v>
      </c>
      <c r="R174" s="217" t="s">
        <v>1171</v>
      </c>
      <c r="S174" s="217"/>
      <c r="T174" s="217"/>
      <c r="U174" s="218"/>
      <c r="V174" s="735">
        <f t="shared" si="7"/>
        <v>76367</v>
      </c>
    </row>
    <row r="175" spans="1:22" s="13" customFormat="1" ht="27.75" customHeight="1">
      <c r="A175" s="410" t="s">
        <v>537</v>
      </c>
      <c r="B175" s="382" t="s">
        <v>561</v>
      </c>
      <c r="C175" s="212" t="s">
        <v>562</v>
      </c>
      <c r="D175" s="151" t="s">
        <v>563</v>
      </c>
      <c r="E175" s="213">
        <v>96218.44</v>
      </c>
      <c r="F175" s="53">
        <f t="shared" si="8"/>
        <v>82000</v>
      </c>
      <c r="G175" s="183">
        <f t="shared" si="6"/>
        <v>0.75</v>
      </c>
      <c r="H175" s="213">
        <v>46350.5</v>
      </c>
      <c r="I175" s="213">
        <v>0</v>
      </c>
      <c r="J175" s="213">
        <v>8179.5</v>
      </c>
      <c r="K175" s="213">
        <v>6970</v>
      </c>
      <c r="L175" s="213">
        <v>20500</v>
      </c>
      <c r="M175" s="35"/>
      <c r="N175" s="251">
        <v>42983</v>
      </c>
      <c r="O175" s="251">
        <v>42999</v>
      </c>
      <c r="P175" s="251"/>
      <c r="Q175" s="228">
        <v>43028</v>
      </c>
      <c r="R175" s="217" t="s">
        <v>1168</v>
      </c>
      <c r="S175" s="217"/>
      <c r="T175" s="217"/>
      <c r="U175" s="218"/>
      <c r="V175" s="735">
        <f t="shared" si="7"/>
        <v>82000</v>
      </c>
    </row>
    <row r="176" spans="1:22" s="13" customFormat="1" ht="27.75" customHeight="1">
      <c r="A176" s="410" t="s">
        <v>537</v>
      </c>
      <c r="B176" s="382" t="s">
        <v>564</v>
      </c>
      <c r="C176" s="212" t="s">
        <v>565</v>
      </c>
      <c r="D176" s="151" t="s">
        <v>563</v>
      </c>
      <c r="E176" s="213">
        <v>99000</v>
      </c>
      <c r="F176" s="53">
        <f t="shared" si="8"/>
        <v>99000</v>
      </c>
      <c r="G176" s="183">
        <f t="shared" si="6"/>
        <v>0.65</v>
      </c>
      <c r="H176" s="213">
        <v>54697.5</v>
      </c>
      <c r="I176" s="213">
        <v>0</v>
      </c>
      <c r="J176" s="213">
        <v>9652.5</v>
      </c>
      <c r="K176" s="213">
        <v>0</v>
      </c>
      <c r="L176" s="213">
        <v>34650</v>
      </c>
      <c r="M176" s="35"/>
      <c r="N176" s="251">
        <v>42983</v>
      </c>
      <c r="O176" s="251">
        <v>42999</v>
      </c>
      <c r="P176" s="251"/>
      <c r="Q176" s="228">
        <v>43028</v>
      </c>
      <c r="R176" s="217" t="s">
        <v>1167</v>
      </c>
      <c r="S176" s="217"/>
      <c r="T176" s="217"/>
      <c r="U176" s="218"/>
      <c r="V176" s="735">
        <f t="shared" si="7"/>
        <v>99000</v>
      </c>
    </row>
    <row r="177" spans="1:22" s="13" customFormat="1" ht="27.75" customHeight="1">
      <c r="A177" s="410" t="s">
        <v>537</v>
      </c>
      <c r="B177" s="382" t="s">
        <v>566</v>
      </c>
      <c r="C177" s="212" t="s">
        <v>567</v>
      </c>
      <c r="D177" s="151" t="s">
        <v>568</v>
      </c>
      <c r="E177" s="213">
        <v>51057.75</v>
      </c>
      <c r="F177" s="53">
        <f t="shared" si="8"/>
        <v>40273.75</v>
      </c>
      <c r="G177" s="183">
        <f t="shared" si="6"/>
        <v>0.749999937924827</v>
      </c>
      <c r="H177" s="213">
        <v>25491.06</v>
      </c>
      <c r="I177" s="213">
        <v>0</v>
      </c>
      <c r="J177" s="213">
        <v>4498.43</v>
      </c>
      <c r="K177" s="213">
        <v>215.82</v>
      </c>
      <c r="L177" s="213">
        <v>10068.44</v>
      </c>
      <c r="M177" s="35"/>
      <c r="N177" s="251">
        <v>42983</v>
      </c>
      <c r="O177" s="251">
        <v>42999</v>
      </c>
      <c r="P177" s="251"/>
      <c r="Q177" s="228">
        <v>43028</v>
      </c>
      <c r="R177" s="217" t="s">
        <v>1170</v>
      </c>
      <c r="S177" s="217"/>
      <c r="T177" s="217"/>
      <c r="U177" s="218"/>
      <c r="V177" s="735">
        <f t="shared" si="7"/>
        <v>40273.75</v>
      </c>
    </row>
    <row r="178" spans="1:22" s="13" customFormat="1" ht="27.75" customHeight="1">
      <c r="A178" s="410" t="s">
        <v>537</v>
      </c>
      <c r="B178" s="382" t="s">
        <v>569</v>
      </c>
      <c r="C178" s="212" t="s">
        <v>570</v>
      </c>
      <c r="D178" s="151" t="s">
        <v>526</v>
      </c>
      <c r="E178" s="213">
        <v>75640.009999999995</v>
      </c>
      <c r="F178" s="53">
        <f t="shared" si="8"/>
        <v>66570.89</v>
      </c>
      <c r="G178" s="183">
        <f t="shared" si="6"/>
        <v>0.6500000225323711</v>
      </c>
      <c r="H178" s="213">
        <v>28708.12</v>
      </c>
      <c r="I178" s="213">
        <v>0</v>
      </c>
      <c r="J178" s="213">
        <v>5066.1499999999996</v>
      </c>
      <c r="K178" s="213">
        <v>9496.81</v>
      </c>
      <c r="L178" s="213">
        <v>23299.81</v>
      </c>
      <c r="M178" s="35"/>
      <c r="N178" s="251">
        <v>42983</v>
      </c>
      <c r="O178" s="251">
        <v>42999</v>
      </c>
      <c r="P178" s="251"/>
      <c r="Q178" s="228">
        <v>43028</v>
      </c>
      <c r="R178" s="217" t="s">
        <v>1161</v>
      </c>
      <c r="S178" s="217"/>
      <c r="T178" s="217"/>
      <c r="U178" s="218"/>
      <c r="V178" s="735">
        <f t="shared" si="7"/>
        <v>66570.89</v>
      </c>
    </row>
    <row r="179" spans="1:22" s="13" customFormat="1" ht="27.75" customHeight="1">
      <c r="A179" s="410" t="s">
        <v>537</v>
      </c>
      <c r="B179" s="382" t="s">
        <v>571</v>
      </c>
      <c r="C179" s="212" t="s">
        <v>572</v>
      </c>
      <c r="D179" s="151" t="s">
        <v>526</v>
      </c>
      <c r="E179" s="213">
        <v>61094.03</v>
      </c>
      <c r="F179" s="53">
        <f t="shared" si="8"/>
        <v>29853.229999999996</v>
      </c>
      <c r="G179" s="183">
        <f t="shared" si="6"/>
        <v>0.65000001674860652</v>
      </c>
      <c r="H179" s="213">
        <v>15940.47</v>
      </c>
      <c r="I179" s="213">
        <v>0</v>
      </c>
      <c r="J179" s="213">
        <v>2813.03</v>
      </c>
      <c r="K179" s="213">
        <v>651.1</v>
      </c>
      <c r="L179" s="213">
        <v>10448.629999999999</v>
      </c>
      <c r="M179" s="35"/>
      <c r="N179" s="251">
        <v>42983</v>
      </c>
      <c r="O179" s="251">
        <v>42999</v>
      </c>
      <c r="P179" s="251"/>
      <c r="Q179" s="228">
        <v>43028</v>
      </c>
      <c r="R179" s="217" t="s">
        <v>1169</v>
      </c>
      <c r="S179" s="217"/>
      <c r="T179" s="217"/>
      <c r="U179" s="218"/>
      <c r="V179" s="735">
        <f t="shared" si="7"/>
        <v>29853.229999999996</v>
      </c>
    </row>
    <row r="180" spans="1:22" s="13" customFormat="1" ht="27.75" customHeight="1">
      <c r="A180" s="410" t="s">
        <v>537</v>
      </c>
      <c r="B180" s="382" t="s">
        <v>573</v>
      </c>
      <c r="C180" s="212" t="s">
        <v>574</v>
      </c>
      <c r="D180" s="151" t="s">
        <v>575</v>
      </c>
      <c r="E180" s="213">
        <v>69750</v>
      </c>
      <c r="F180" s="53">
        <f t="shared" si="8"/>
        <v>69750</v>
      </c>
      <c r="G180" s="183">
        <f t="shared" si="6"/>
        <v>0.75</v>
      </c>
      <c r="H180" s="213">
        <v>44465.62</v>
      </c>
      <c r="I180" s="213">
        <v>0</v>
      </c>
      <c r="J180" s="213">
        <v>7846.88</v>
      </c>
      <c r="K180" s="213">
        <v>0</v>
      </c>
      <c r="L180" s="213">
        <v>17437.5</v>
      </c>
      <c r="M180" s="35"/>
      <c r="N180" s="251">
        <v>42983</v>
      </c>
      <c r="O180" s="251">
        <v>42999</v>
      </c>
      <c r="P180" s="251"/>
      <c r="Q180" s="228">
        <v>43028</v>
      </c>
      <c r="R180" s="217" t="s">
        <v>1166</v>
      </c>
      <c r="S180" s="217"/>
      <c r="T180" s="217"/>
      <c r="U180" s="218"/>
      <c r="V180" s="735">
        <f t="shared" si="7"/>
        <v>69750</v>
      </c>
    </row>
    <row r="181" spans="1:22" s="13" customFormat="1" ht="27.75" customHeight="1">
      <c r="A181" s="410" t="s">
        <v>537</v>
      </c>
      <c r="B181" s="382" t="s">
        <v>577</v>
      </c>
      <c r="C181" s="212" t="s">
        <v>578</v>
      </c>
      <c r="D181" s="151" t="s">
        <v>579</v>
      </c>
      <c r="E181" s="213">
        <v>32230</v>
      </c>
      <c r="F181" s="53">
        <f t="shared" si="8"/>
        <v>30700</v>
      </c>
      <c r="G181" s="183">
        <f t="shared" si="6"/>
        <v>0.71775244299674268</v>
      </c>
      <c r="H181" s="213">
        <v>17329.54</v>
      </c>
      <c r="I181" s="213">
        <v>0</v>
      </c>
      <c r="J181" s="213">
        <v>3058.16</v>
      </c>
      <c r="K181" s="213">
        <v>1647.3</v>
      </c>
      <c r="L181" s="213">
        <v>8665</v>
      </c>
      <c r="M181" s="35"/>
      <c r="N181" s="251">
        <v>42983</v>
      </c>
      <c r="O181" s="251">
        <v>42999</v>
      </c>
      <c r="P181" s="251"/>
      <c r="Q181" s="228">
        <v>43028</v>
      </c>
      <c r="R181" s="217" t="s">
        <v>1163</v>
      </c>
      <c r="S181" s="217"/>
      <c r="T181" s="217"/>
      <c r="U181" s="218"/>
      <c r="V181" s="735">
        <f t="shared" si="7"/>
        <v>30700</v>
      </c>
    </row>
    <row r="182" spans="1:22" s="13" customFormat="1" ht="27.75" customHeight="1">
      <c r="A182" s="410" t="s">
        <v>537</v>
      </c>
      <c r="B182" s="382" t="s">
        <v>533</v>
      </c>
      <c r="C182" s="212" t="s">
        <v>580</v>
      </c>
      <c r="D182" s="151" t="s">
        <v>535</v>
      </c>
      <c r="E182" s="213">
        <v>51149.35</v>
      </c>
      <c r="F182" s="53">
        <f t="shared" si="8"/>
        <v>45138.75</v>
      </c>
      <c r="G182" s="183">
        <f t="shared" si="6"/>
        <v>0.85000005538478585</v>
      </c>
      <c r="H182" s="213">
        <v>30220.97</v>
      </c>
      <c r="I182" s="213">
        <v>0</v>
      </c>
      <c r="J182" s="213">
        <v>5333.12</v>
      </c>
      <c r="K182" s="213">
        <v>2813.85</v>
      </c>
      <c r="L182" s="213">
        <v>6770.81</v>
      </c>
      <c r="M182" s="35"/>
      <c r="N182" s="251">
        <v>42983</v>
      </c>
      <c r="O182" s="251">
        <v>42999</v>
      </c>
      <c r="P182" s="251"/>
      <c r="Q182" s="228">
        <v>43028</v>
      </c>
      <c r="R182" s="217" t="s">
        <v>1162</v>
      </c>
      <c r="S182" s="217"/>
      <c r="T182" s="217"/>
      <c r="U182" s="218"/>
      <c r="V182" s="735">
        <f t="shared" si="7"/>
        <v>45138.75</v>
      </c>
    </row>
    <row r="183" spans="1:22" s="13" customFormat="1" ht="27.75" customHeight="1">
      <c r="A183" s="410" t="s">
        <v>537</v>
      </c>
      <c r="B183" s="382" t="s">
        <v>581</v>
      </c>
      <c r="C183" s="212" t="s">
        <v>582</v>
      </c>
      <c r="D183" s="151" t="s">
        <v>583</v>
      </c>
      <c r="E183" s="213">
        <v>31828</v>
      </c>
      <c r="F183" s="53">
        <f t="shared" si="8"/>
        <v>31828.000000000004</v>
      </c>
      <c r="G183" s="183">
        <f t="shared" si="6"/>
        <v>0.85</v>
      </c>
      <c r="H183" s="213">
        <v>20795.13</v>
      </c>
      <c r="I183" s="213">
        <v>0</v>
      </c>
      <c r="J183" s="213">
        <v>3669.74</v>
      </c>
      <c r="K183" s="213">
        <v>2588.9299999999998</v>
      </c>
      <c r="L183" s="213">
        <v>4774.2</v>
      </c>
      <c r="M183" s="35"/>
      <c r="N183" s="251">
        <v>42983</v>
      </c>
      <c r="O183" s="251">
        <v>42999</v>
      </c>
      <c r="P183" s="251"/>
      <c r="Q183" s="228">
        <v>43028</v>
      </c>
      <c r="R183" s="217" t="s">
        <v>1165</v>
      </c>
      <c r="S183" s="217"/>
      <c r="T183" s="217"/>
      <c r="U183" s="218"/>
      <c r="V183" s="735">
        <f t="shared" si="7"/>
        <v>31828.000000000004</v>
      </c>
    </row>
    <row r="184" spans="1:22" s="13" customFormat="1" ht="27.75" customHeight="1">
      <c r="A184" s="410" t="s">
        <v>537</v>
      </c>
      <c r="B184" s="382" t="s">
        <v>511</v>
      </c>
      <c r="C184" s="212" t="s">
        <v>507</v>
      </c>
      <c r="D184" s="151" t="s">
        <v>508</v>
      </c>
      <c r="E184" s="213">
        <v>4500</v>
      </c>
      <c r="F184" s="53">
        <f t="shared" si="8"/>
        <v>3210</v>
      </c>
      <c r="G184" s="183">
        <f t="shared" si="6"/>
        <v>0.75</v>
      </c>
      <c r="H184" s="213">
        <v>2046.37</v>
      </c>
      <c r="I184" s="213">
        <v>0</v>
      </c>
      <c r="J184" s="213">
        <v>361.13</v>
      </c>
      <c r="K184" s="213">
        <v>0</v>
      </c>
      <c r="L184" s="213">
        <v>802.5</v>
      </c>
      <c r="M184" s="35"/>
      <c r="N184" s="251">
        <v>43025</v>
      </c>
      <c r="O184" s="251">
        <v>43034</v>
      </c>
      <c r="P184" s="251"/>
      <c r="Q184" s="228">
        <v>43081</v>
      </c>
      <c r="R184" s="217" t="s">
        <v>855</v>
      </c>
      <c r="S184" s="217"/>
      <c r="T184" s="217"/>
      <c r="U184" s="218"/>
      <c r="V184" s="735">
        <f t="shared" si="7"/>
        <v>3210</v>
      </c>
    </row>
    <row r="185" spans="1:22" s="13" customFormat="1" ht="27.75" customHeight="1">
      <c r="A185" s="410" t="s">
        <v>537</v>
      </c>
      <c r="B185" s="382" t="s">
        <v>512</v>
      </c>
      <c r="C185" s="212" t="s">
        <v>584</v>
      </c>
      <c r="D185" s="151" t="s">
        <v>509</v>
      </c>
      <c r="E185" s="213">
        <v>69329.289999999994</v>
      </c>
      <c r="F185" s="53">
        <f t="shared" si="8"/>
        <v>69329.899999999994</v>
      </c>
      <c r="G185" s="183">
        <f t="shared" si="6"/>
        <v>0.59023018928341164</v>
      </c>
      <c r="H185" s="213">
        <v>33662.629999999997</v>
      </c>
      <c r="I185" s="213">
        <v>0</v>
      </c>
      <c r="J185" s="213">
        <v>5940.47</v>
      </c>
      <c r="K185" s="213">
        <v>1317.5</v>
      </c>
      <c r="L185" s="213">
        <v>28409.3</v>
      </c>
      <c r="M185" s="35"/>
      <c r="N185" s="251">
        <v>43025</v>
      </c>
      <c r="O185" s="251">
        <v>43034</v>
      </c>
      <c r="P185" s="251"/>
      <c r="Q185" s="228">
        <v>43081</v>
      </c>
      <c r="R185" s="217" t="s">
        <v>856</v>
      </c>
      <c r="S185" s="217"/>
      <c r="T185" s="217"/>
      <c r="U185" s="218"/>
      <c r="V185" s="735">
        <f t="shared" si="7"/>
        <v>69329.899999999994</v>
      </c>
    </row>
    <row r="186" spans="1:22" s="13" customFormat="1" ht="27.75" customHeight="1">
      <c r="A186" s="410" t="s">
        <v>537</v>
      </c>
      <c r="B186" s="382" t="s">
        <v>513</v>
      </c>
      <c r="C186" s="212" t="s">
        <v>585</v>
      </c>
      <c r="D186" s="151" t="s">
        <v>348</v>
      </c>
      <c r="E186" s="213">
        <v>84559.43</v>
      </c>
      <c r="F186" s="53">
        <f t="shared" si="8"/>
        <v>84559.43</v>
      </c>
      <c r="G186" s="183">
        <f t="shared" si="6"/>
        <v>0.63214357050420045</v>
      </c>
      <c r="H186" s="213">
        <v>45435.64</v>
      </c>
      <c r="I186" s="213">
        <v>0</v>
      </c>
      <c r="J186" s="213">
        <v>8018.06</v>
      </c>
      <c r="K186" s="213">
        <v>0</v>
      </c>
      <c r="L186" s="213">
        <v>31105.73</v>
      </c>
      <c r="M186" s="35"/>
      <c r="N186" s="251">
        <v>43025</v>
      </c>
      <c r="O186" s="251">
        <v>43034</v>
      </c>
      <c r="P186" s="251"/>
      <c r="Q186" s="228">
        <v>43081</v>
      </c>
      <c r="R186" s="217" t="s">
        <v>857</v>
      </c>
      <c r="S186" s="217"/>
      <c r="T186" s="217"/>
      <c r="U186" s="218"/>
      <c r="V186" s="735">
        <f t="shared" si="7"/>
        <v>84559.43</v>
      </c>
    </row>
    <row r="187" spans="1:22" s="13" customFormat="1" ht="27.75" customHeight="1">
      <c r="A187" s="410" t="s">
        <v>537</v>
      </c>
      <c r="B187" s="382" t="s">
        <v>518</v>
      </c>
      <c r="C187" s="212" t="s">
        <v>519</v>
      </c>
      <c r="D187" s="151" t="s">
        <v>586</v>
      </c>
      <c r="E187" s="213">
        <v>16305</v>
      </c>
      <c r="F187" s="53">
        <f t="shared" si="8"/>
        <v>12843</v>
      </c>
      <c r="G187" s="183">
        <f t="shared" si="6"/>
        <v>0.75</v>
      </c>
      <c r="H187" s="213">
        <v>7793.65</v>
      </c>
      <c r="I187" s="213">
        <v>0</v>
      </c>
      <c r="J187" s="213">
        <v>1375.35</v>
      </c>
      <c r="K187" s="213">
        <v>463.25</v>
      </c>
      <c r="L187" s="213">
        <v>3210.75</v>
      </c>
      <c r="M187" s="35"/>
      <c r="N187" s="251">
        <v>43025</v>
      </c>
      <c r="O187" s="251">
        <v>43034</v>
      </c>
      <c r="P187" s="251"/>
      <c r="Q187" s="228">
        <v>43081</v>
      </c>
      <c r="R187" s="217" t="s">
        <v>858</v>
      </c>
      <c r="S187" s="217"/>
      <c r="T187" s="217"/>
      <c r="U187" s="218"/>
      <c r="V187" s="735">
        <f t="shared" si="7"/>
        <v>12843</v>
      </c>
    </row>
    <row r="188" spans="1:22" s="13" customFormat="1" ht="27.75" customHeight="1">
      <c r="A188" s="410" t="s">
        <v>537</v>
      </c>
      <c r="B188" s="382" t="s">
        <v>524</v>
      </c>
      <c r="C188" s="212" t="s">
        <v>525</v>
      </c>
      <c r="D188" s="151" t="s">
        <v>587</v>
      </c>
      <c r="E188" s="213">
        <v>10400</v>
      </c>
      <c r="F188" s="53">
        <f t="shared" si="8"/>
        <v>10400</v>
      </c>
      <c r="G188" s="183">
        <f t="shared" si="6"/>
        <v>0.65</v>
      </c>
      <c r="H188" s="213">
        <v>5746</v>
      </c>
      <c r="I188" s="213">
        <v>0</v>
      </c>
      <c r="J188" s="213">
        <v>1014</v>
      </c>
      <c r="K188" s="213">
        <v>0</v>
      </c>
      <c r="L188" s="213">
        <v>3640</v>
      </c>
      <c r="M188" s="35"/>
      <c r="N188" s="251">
        <v>43025</v>
      </c>
      <c r="O188" s="251">
        <v>43034</v>
      </c>
      <c r="P188" s="251"/>
      <c r="Q188" s="228">
        <v>43081</v>
      </c>
      <c r="R188" s="217" t="s">
        <v>859</v>
      </c>
      <c r="S188" s="217"/>
      <c r="T188" s="217"/>
      <c r="U188" s="218"/>
      <c r="V188" s="735">
        <f t="shared" si="7"/>
        <v>10400</v>
      </c>
    </row>
    <row r="189" spans="1:22" s="13" customFormat="1" ht="27.75" customHeight="1">
      <c r="A189" s="410" t="s">
        <v>537</v>
      </c>
      <c r="B189" s="382" t="s">
        <v>588</v>
      </c>
      <c r="C189" s="212" t="s">
        <v>589</v>
      </c>
      <c r="D189" s="151" t="s">
        <v>590</v>
      </c>
      <c r="E189" s="213">
        <v>127667.74</v>
      </c>
      <c r="F189" s="53">
        <f t="shared" si="8"/>
        <v>73200</v>
      </c>
      <c r="G189" s="183">
        <f t="shared" si="6"/>
        <v>0.75</v>
      </c>
      <c r="H189" s="213">
        <v>41376.300000000003</v>
      </c>
      <c r="I189" s="213">
        <v>0</v>
      </c>
      <c r="J189" s="213">
        <v>7301.7</v>
      </c>
      <c r="K189" s="213">
        <v>6222</v>
      </c>
      <c r="L189" s="213">
        <v>18300</v>
      </c>
      <c r="M189" s="35"/>
      <c r="N189" s="251">
        <v>43025</v>
      </c>
      <c r="O189" s="251">
        <v>43034</v>
      </c>
      <c r="P189" s="251"/>
      <c r="Q189" s="228">
        <v>43081</v>
      </c>
      <c r="R189" s="478"/>
      <c r="S189" s="217"/>
      <c r="T189" s="217"/>
      <c r="U189" s="218"/>
      <c r="V189" s="735">
        <f t="shared" si="7"/>
        <v>73200</v>
      </c>
    </row>
    <row r="190" spans="1:22" s="13" customFormat="1" ht="27.75" customHeight="1">
      <c r="A190" s="410" t="s">
        <v>537</v>
      </c>
      <c r="B190" s="382" t="s">
        <v>504</v>
      </c>
      <c r="C190" s="212" t="s">
        <v>623</v>
      </c>
      <c r="D190" s="151" t="s">
        <v>624</v>
      </c>
      <c r="E190" s="213">
        <v>142440</v>
      </c>
      <c r="F190" s="53">
        <f t="shared" si="8"/>
        <v>123130</v>
      </c>
      <c r="G190" s="183">
        <f t="shared" si="6"/>
        <v>0.75</v>
      </c>
      <c r="H190" s="213">
        <v>69857.88</v>
      </c>
      <c r="I190" s="213">
        <v>0</v>
      </c>
      <c r="J190" s="213">
        <v>12327.87</v>
      </c>
      <c r="K190" s="213">
        <v>10161.75</v>
      </c>
      <c r="L190" s="213">
        <v>30782.5</v>
      </c>
      <c r="M190" s="35"/>
      <c r="N190" s="251">
        <v>43025</v>
      </c>
      <c r="O190" s="251">
        <v>43048</v>
      </c>
      <c r="P190" s="251"/>
      <c r="Q190" s="228">
        <v>43076</v>
      </c>
      <c r="R190" s="217" t="s">
        <v>860</v>
      </c>
      <c r="S190" s="217"/>
      <c r="T190" s="217"/>
      <c r="U190" s="218"/>
      <c r="V190" s="735">
        <f t="shared" si="7"/>
        <v>123130</v>
      </c>
    </row>
    <row r="191" spans="1:22" s="13" customFormat="1" ht="27.75" customHeight="1">
      <c r="A191" s="410" t="s">
        <v>537</v>
      </c>
      <c r="B191" s="382" t="s">
        <v>344</v>
      </c>
      <c r="C191" s="212" t="s">
        <v>625</v>
      </c>
      <c r="D191" s="151" t="s">
        <v>626</v>
      </c>
      <c r="E191" s="213">
        <v>115991.23</v>
      </c>
      <c r="F191" s="53">
        <f t="shared" si="8"/>
        <v>106405.73000000001</v>
      </c>
      <c r="G191" s="183">
        <f t="shared" si="6"/>
        <v>0.83704016691582306</v>
      </c>
      <c r="H191" s="213">
        <v>73659.16</v>
      </c>
      <c r="I191" s="213">
        <v>0</v>
      </c>
      <c r="J191" s="213">
        <v>12998.69</v>
      </c>
      <c r="K191" s="213">
        <v>2408.02</v>
      </c>
      <c r="L191" s="213">
        <v>17339.86</v>
      </c>
      <c r="M191" s="35"/>
      <c r="N191" s="251">
        <v>43025</v>
      </c>
      <c r="O191" s="251">
        <v>43048</v>
      </c>
      <c r="P191" s="251" t="s">
        <v>1410</v>
      </c>
      <c r="Q191" s="228">
        <v>43076</v>
      </c>
      <c r="R191" s="217" t="s">
        <v>861</v>
      </c>
      <c r="S191" s="217"/>
      <c r="T191" s="217"/>
      <c r="U191" s="218"/>
      <c r="V191" s="735">
        <f t="shared" si="7"/>
        <v>106405.73000000001</v>
      </c>
    </row>
    <row r="192" spans="1:22" s="13" customFormat="1" ht="27.75" customHeight="1">
      <c r="A192" s="410" t="s">
        <v>537</v>
      </c>
      <c r="B192" s="382" t="s">
        <v>516</v>
      </c>
      <c r="C192" s="212" t="s">
        <v>591</v>
      </c>
      <c r="D192" s="151" t="s">
        <v>517</v>
      </c>
      <c r="E192" s="213">
        <v>93011.58</v>
      </c>
      <c r="F192" s="53">
        <f t="shared" si="8"/>
        <v>76404</v>
      </c>
      <c r="G192" s="183">
        <f t="shared" si="6"/>
        <v>0.85</v>
      </c>
      <c r="H192" s="213">
        <v>50246.26</v>
      </c>
      <c r="I192" s="213">
        <v>8866.99</v>
      </c>
      <c r="J192" s="213">
        <v>0</v>
      </c>
      <c r="K192" s="213">
        <v>5830.15</v>
      </c>
      <c r="L192" s="213">
        <v>11460.6</v>
      </c>
      <c r="M192" s="35"/>
      <c r="N192" s="251">
        <v>43053</v>
      </c>
      <c r="O192" s="251">
        <v>43062</v>
      </c>
      <c r="P192" s="251"/>
      <c r="Q192" s="228">
        <v>43084</v>
      </c>
      <c r="R192" s="217"/>
      <c r="S192" s="217"/>
      <c r="T192" s="217"/>
      <c r="U192" s="218"/>
      <c r="V192" s="735">
        <f t="shared" si="7"/>
        <v>76404</v>
      </c>
    </row>
    <row r="193" spans="1:22" s="13" customFormat="1" ht="27.75" customHeight="1">
      <c r="A193" s="410" t="s">
        <v>537</v>
      </c>
      <c r="B193" s="382" t="s">
        <v>592</v>
      </c>
      <c r="C193" s="212" t="s">
        <v>363</v>
      </c>
      <c r="D193" s="151" t="s">
        <v>364</v>
      </c>
      <c r="E193" s="213">
        <v>52990.53</v>
      </c>
      <c r="F193" s="53">
        <f t="shared" si="8"/>
        <v>50590.53</v>
      </c>
      <c r="G193" s="183">
        <f t="shared" si="6"/>
        <v>0.81519169694407223</v>
      </c>
      <c r="H193" s="213">
        <v>32564.25</v>
      </c>
      <c r="I193" s="213">
        <v>0</v>
      </c>
      <c r="J193" s="213">
        <v>5746.64</v>
      </c>
      <c r="K193" s="213">
        <v>2930.09</v>
      </c>
      <c r="L193" s="213">
        <v>9349.5499999999993</v>
      </c>
      <c r="M193" s="35"/>
      <c r="N193" s="251">
        <v>43053</v>
      </c>
      <c r="O193" s="251">
        <v>43062</v>
      </c>
      <c r="P193" s="251"/>
      <c r="Q193" s="228">
        <v>43084</v>
      </c>
      <c r="R193" s="217" t="s">
        <v>1138</v>
      </c>
      <c r="S193" s="217"/>
      <c r="T193" s="217"/>
      <c r="U193" s="218"/>
      <c r="V193" s="735">
        <f t="shared" si="7"/>
        <v>50590.53</v>
      </c>
    </row>
    <row r="194" spans="1:22" s="13" customFormat="1" ht="27.75" customHeight="1">
      <c r="A194" s="410" t="s">
        <v>537</v>
      </c>
      <c r="B194" s="382" t="s">
        <v>593</v>
      </c>
      <c r="C194" s="212" t="s">
        <v>594</v>
      </c>
      <c r="D194" s="151" t="s">
        <v>595</v>
      </c>
      <c r="E194" s="213">
        <v>27160.05</v>
      </c>
      <c r="F194" s="53">
        <f t="shared" si="8"/>
        <v>24424.37</v>
      </c>
      <c r="G194" s="183">
        <f t="shared" si="6"/>
        <v>0.84999981575778616</v>
      </c>
      <c r="H194" s="213">
        <v>16194.25</v>
      </c>
      <c r="I194" s="213">
        <v>2857.82</v>
      </c>
      <c r="J194" s="213">
        <v>0</v>
      </c>
      <c r="K194" s="213">
        <v>1708.64</v>
      </c>
      <c r="L194" s="213">
        <v>3663.66</v>
      </c>
      <c r="M194" s="35"/>
      <c r="N194" s="251">
        <v>43053</v>
      </c>
      <c r="O194" s="251">
        <v>43062</v>
      </c>
      <c r="P194" s="251"/>
      <c r="Q194" s="228">
        <v>43084</v>
      </c>
      <c r="R194" s="217" t="s">
        <v>1141</v>
      </c>
      <c r="S194" s="217"/>
      <c r="T194" s="217"/>
      <c r="U194" s="218"/>
      <c r="V194" s="735">
        <f t="shared" si="7"/>
        <v>24424.37</v>
      </c>
    </row>
    <row r="195" spans="1:22" s="13" customFormat="1" ht="27.75" customHeight="1">
      <c r="A195" s="410" t="s">
        <v>537</v>
      </c>
      <c r="B195" s="382" t="s">
        <v>577</v>
      </c>
      <c r="C195" s="212" t="s">
        <v>578</v>
      </c>
      <c r="D195" s="151" t="s">
        <v>579</v>
      </c>
      <c r="E195" s="213">
        <v>32230</v>
      </c>
      <c r="F195" s="53">
        <f t="shared" si="8"/>
        <v>30780</v>
      </c>
      <c r="G195" s="183">
        <f t="shared" si="6"/>
        <v>0.71783625730994149</v>
      </c>
      <c r="H195" s="213">
        <v>17380.54</v>
      </c>
      <c r="I195" s="213">
        <v>0</v>
      </c>
      <c r="J195" s="213">
        <v>3067.16</v>
      </c>
      <c r="K195" s="213">
        <v>1647.3</v>
      </c>
      <c r="L195" s="213">
        <v>8685</v>
      </c>
      <c r="M195" s="35"/>
      <c r="N195" s="251">
        <v>43053</v>
      </c>
      <c r="O195" s="251">
        <v>43062</v>
      </c>
      <c r="P195" s="251"/>
      <c r="Q195" s="228">
        <v>43084</v>
      </c>
      <c r="R195" s="217" t="s">
        <v>1131</v>
      </c>
      <c r="S195" s="217"/>
      <c r="T195" s="217"/>
      <c r="U195" s="218"/>
      <c r="V195" s="735">
        <f t="shared" si="7"/>
        <v>30780</v>
      </c>
    </row>
    <row r="196" spans="1:22" s="13" customFormat="1" ht="27.75" customHeight="1">
      <c r="A196" s="410" t="s">
        <v>537</v>
      </c>
      <c r="B196" s="382" t="s">
        <v>293</v>
      </c>
      <c r="C196" s="212" t="s">
        <v>294</v>
      </c>
      <c r="D196" s="151" t="s">
        <v>49</v>
      </c>
      <c r="E196" s="213">
        <v>11952.38</v>
      </c>
      <c r="F196" s="53">
        <f t="shared" si="8"/>
        <v>11758.2</v>
      </c>
      <c r="G196" s="183">
        <f t="shared" si="6"/>
        <v>0.85000510282186048</v>
      </c>
      <c r="H196" s="213">
        <v>8495.35</v>
      </c>
      <c r="I196" s="213">
        <v>0</v>
      </c>
      <c r="J196" s="213">
        <v>1499.18</v>
      </c>
      <c r="K196" s="213">
        <v>0</v>
      </c>
      <c r="L196" s="213">
        <v>1763.67</v>
      </c>
      <c r="M196" s="35"/>
      <c r="N196" s="251">
        <v>43053</v>
      </c>
      <c r="O196" s="251">
        <v>43062</v>
      </c>
      <c r="P196" s="251"/>
      <c r="Q196" s="228">
        <v>43084</v>
      </c>
      <c r="R196" s="217" t="s">
        <v>1142</v>
      </c>
      <c r="S196" s="217"/>
      <c r="T196" s="217"/>
      <c r="U196" s="218"/>
      <c r="V196" s="735">
        <f t="shared" si="7"/>
        <v>11758.2</v>
      </c>
    </row>
    <row r="197" spans="1:22" s="13" customFormat="1" ht="27.75" customHeight="1">
      <c r="A197" s="410" t="s">
        <v>537</v>
      </c>
      <c r="B197" s="382" t="s">
        <v>596</v>
      </c>
      <c r="C197" s="212" t="s">
        <v>597</v>
      </c>
      <c r="D197" s="151" t="s">
        <v>598</v>
      </c>
      <c r="E197" s="213">
        <v>66543.95</v>
      </c>
      <c r="F197" s="53">
        <f t="shared" si="8"/>
        <v>56187.280000000006</v>
      </c>
      <c r="G197" s="183">
        <f t="shared" si="6"/>
        <v>0.83456771710607813</v>
      </c>
      <c r="H197" s="213">
        <v>38535.360000000001</v>
      </c>
      <c r="I197" s="213">
        <v>0</v>
      </c>
      <c r="J197" s="213">
        <v>6800.36</v>
      </c>
      <c r="K197" s="213">
        <v>1556.37</v>
      </c>
      <c r="L197" s="213">
        <v>9295.19</v>
      </c>
      <c r="M197" s="35"/>
      <c r="N197" s="251">
        <v>43053</v>
      </c>
      <c r="O197" s="251">
        <v>43062</v>
      </c>
      <c r="P197" s="251"/>
      <c r="Q197" s="228">
        <v>43084</v>
      </c>
      <c r="R197" s="217" t="s">
        <v>1129</v>
      </c>
      <c r="S197" s="217"/>
      <c r="T197" s="217"/>
      <c r="U197" s="218"/>
      <c r="V197" s="735">
        <f t="shared" si="7"/>
        <v>56187.280000000006</v>
      </c>
    </row>
    <row r="198" spans="1:22" s="13" customFormat="1" ht="27.75" customHeight="1">
      <c r="A198" s="410" t="s">
        <v>537</v>
      </c>
      <c r="B198" s="382" t="s">
        <v>602</v>
      </c>
      <c r="C198" s="212" t="s">
        <v>603</v>
      </c>
      <c r="D198" s="151" t="s">
        <v>604</v>
      </c>
      <c r="E198" s="213">
        <v>22500</v>
      </c>
      <c r="F198" s="53">
        <f t="shared" si="8"/>
        <v>22249.870000000003</v>
      </c>
      <c r="G198" s="183">
        <f t="shared" si="6"/>
        <v>0.74999988763979297</v>
      </c>
      <c r="H198" s="213">
        <v>7564.95</v>
      </c>
      <c r="I198" s="213">
        <v>0</v>
      </c>
      <c r="J198" s="213">
        <v>1335</v>
      </c>
      <c r="K198" s="213">
        <v>7787.45</v>
      </c>
      <c r="L198" s="213">
        <v>5562.47</v>
      </c>
      <c r="M198" s="35"/>
      <c r="N198" s="251">
        <v>43053</v>
      </c>
      <c r="O198" s="251">
        <v>43062</v>
      </c>
      <c r="P198" s="251"/>
      <c r="Q198" s="228">
        <v>43084</v>
      </c>
      <c r="R198" s="217" t="s">
        <v>935</v>
      </c>
      <c r="S198" s="217"/>
      <c r="T198" s="217"/>
      <c r="U198" s="218"/>
      <c r="V198" s="735">
        <f t="shared" si="7"/>
        <v>22249.870000000003</v>
      </c>
    </row>
    <row r="199" spans="1:22" s="13" customFormat="1" ht="27.75" customHeight="1">
      <c r="A199" s="410" t="s">
        <v>537</v>
      </c>
      <c r="B199" s="382" t="s">
        <v>605</v>
      </c>
      <c r="C199" s="212" t="s">
        <v>606</v>
      </c>
      <c r="D199" s="151" t="s">
        <v>607</v>
      </c>
      <c r="E199" s="213">
        <v>12050</v>
      </c>
      <c r="F199" s="53">
        <f t="shared" si="8"/>
        <v>12050</v>
      </c>
      <c r="G199" s="183">
        <f t="shared" si="6"/>
        <v>0.654149377593361</v>
      </c>
      <c r="H199" s="213">
        <v>6700.12</v>
      </c>
      <c r="I199" s="213">
        <v>0</v>
      </c>
      <c r="J199" s="213">
        <v>1182.3800000000001</v>
      </c>
      <c r="K199" s="213">
        <v>0</v>
      </c>
      <c r="L199" s="213">
        <v>4167.5</v>
      </c>
      <c r="M199" s="35"/>
      <c r="N199" s="251">
        <v>43053</v>
      </c>
      <c r="O199" s="251">
        <v>43062</v>
      </c>
      <c r="P199" s="251"/>
      <c r="Q199" s="228">
        <v>43084</v>
      </c>
      <c r="R199" s="217" t="s">
        <v>1130</v>
      </c>
      <c r="S199" s="217"/>
      <c r="T199" s="217"/>
      <c r="U199" s="218"/>
      <c r="V199" s="735">
        <f t="shared" si="7"/>
        <v>12050</v>
      </c>
    </row>
    <row r="200" spans="1:22" s="13" customFormat="1" ht="27.75" customHeight="1">
      <c r="A200" s="410" t="s">
        <v>537</v>
      </c>
      <c r="B200" s="382" t="s">
        <v>608</v>
      </c>
      <c r="C200" s="212" t="s">
        <v>606</v>
      </c>
      <c r="D200" s="151" t="s">
        <v>609</v>
      </c>
      <c r="E200" s="213">
        <v>6407</v>
      </c>
      <c r="F200" s="53">
        <f t="shared" si="8"/>
        <v>6407</v>
      </c>
      <c r="G200" s="183">
        <f t="shared" ref="G200:G263" si="9">(H200+I200+J200+K200)/F200</f>
        <v>0.6578039644139223</v>
      </c>
      <c r="H200" s="213">
        <v>3582.36</v>
      </c>
      <c r="I200" s="213">
        <v>0</v>
      </c>
      <c r="J200" s="213">
        <v>632.19000000000005</v>
      </c>
      <c r="K200" s="213">
        <v>0</v>
      </c>
      <c r="L200" s="213">
        <v>2192.4499999999998</v>
      </c>
      <c r="M200" s="35"/>
      <c r="N200" s="251">
        <v>43053</v>
      </c>
      <c r="O200" s="251">
        <v>43062</v>
      </c>
      <c r="P200" s="251"/>
      <c r="Q200" s="228">
        <v>43084</v>
      </c>
      <c r="R200" s="217" t="s">
        <v>1140</v>
      </c>
      <c r="S200" s="217"/>
      <c r="T200" s="217"/>
      <c r="U200" s="218"/>
      <c r="V200" s="735">
        <f t="shared" si="7"/>
        <v>6407</v>
      </c>
    </row>
    <row r="201" spans="1:22" s="13" customFormat="1" ht="27.75" customHeight="1">
      <c r="A201" s="410" t="s">
        <v>537</v>
      </c>
      <c r="B201" s="382" t="s">
        <v>610</v>
      </c>
      <c r="C201" s="212" t="s">
        <v>611</v>
      </c>
      <c r="D201" s="151" t="s">
        <v>586</v>
      </c>
      <c r="E201" s="213">
        <v>121516.3</v>
      </c>
      <c r="F201" s="53">
        <f t="shared" si="8"/>
        <v>121516.30000000002</v>
      </c>
      <c r="G201" s="183">
        <f t="shared" si="9"/>
        <v>0.75000004114674323</v>
      </c>
      <c r="H201" s="213">
        <v>71291.710000000006</v>
      </c>
      <c r="I201" s="213">
        <v>12580.89</v>
      </c>
      <c r="J201" s="213">
        <v>0</v>
      </c>
      <c r="K201" s="213">
        <v>7264.63</v>
      </c>
      <c r="L201" s="213">
        <v>30379.07</v>
      </c>
      <c r="M201" s="35"/>
      <c r="N201" s="251">
        <v>43053</v>
      </c>
      <c r="O201" s="251">
        <v>43062</v>
      </c>
      <c r="P201" s="251"/>
      <c r="Q201" s="228">
        <v>43084</v>
      </c>
      <c r="R201" s="217" t="s">
        <v>1136</v>
      </c>
      <c r="S201" s="217"/>
      <c r="T201" s="217"/>
      <c r="U201" s="218"/>
      <c r="V201" s="735">
        <f t="shared" si="7"/>
        <v>121516.30000000002</v>
      </c>
    </row>
    <row r="202" spans="1:22" s="13" customFormat="1" ht="27.75" customHeight="1">
      <c r="A202" s="410" t="s">
        <v>537</v>
      </c>
      <c r="B202" s="382" t="s">
        <v>612</v>
      </c>
      <c r="C202" s="212" t="s">
        <v>613</v>
      </c>
      <c r="D202" s="151" t="s">
        <v>522</v>
      </c>
      <c r="E202" s="213">
        <v>142552.15</v>
      </c>
      <c r="F202" s="53">
        <f t="shared" si="8"/>
        <v>139052.15</v>
      </c>
      <c r="G202" s="183">
        <f t="shared" si="9"/>
        <v>0.74999998202113383</v>
      </c>
      <c r="H202" s="213">
        <v>74239.94</v>
      </c>
      <c r="I202" s="213">
        <v>0</v>
      </c>
      <c r="J202" s="213">
        <v>13101.17</v>
      </c>
      <c r="K202" s="213">
        <v>16948</v>
      </c>
      <c r="L202" s="213">
        <v>34763.040000000001</v>
      </c>
      <c r="M202" s="35"/>
      <c r="N202" s="251">
        <v>43053</v>
      </c>
      <c r="O202" s="251">
        <v>43062</v>
      </c>
      <c r="P202" s="251"/>
      <c r="Q202" s="228">
        <v>43084</v>
      </c>
      <c r="R202" s="217" t="s">
        <v>1133</v>
      </c>
      <c r="S202" s="217"/>
      <c r="T202" s="217"/>
      <c r="U202" s="218"/>
      <c r="V202" s="735">
        <f t="shared" si="7"/>
        <v>139052.15</v>
      </c>
    </row>
    <row r="203" spans="1:22" s="13" customFormat="1" ht="27.75" customHeight="1">
      <c r="A203" s="410" t="s">
        <v>537</v>
      </c>
      <c r="B203" s="382" t="s">
        <v>134</v>
      </c>
      <c r="C203" s="212" t="s">
        <v>614</v>
      </c>
      <c r="D203" s="151" t="s">
        <v>615</v>
      </c>
      <c r="E203" s="213">
        <v>58999.199999999997</v>
      </c>
      <c r="F203" s="53">
        <f t="shared" si="8"/>
        <v>57893.85</v>
      </c>
      <c r="G203" s="183">
        <f t="shared" si="9"/>
        <v>0.7500000431824797</v>
      </c>
      <c r="H203" s="213">
        <v>36907.33</v>
      </c>
      <c r="I203" s="213">
        <v>0</v>
      </c>
      <c r="J203" s="213">
        <v>6513.06</v>
      </c>
      <c r="K203" s="213">
        <v>0</v>
      </c>
      <c r="L203" s="213">
        <v>14473.46</v>
      </c>
      <c r="M203" s="35"/>
      <c r="N203" s="251">
        <v>43053</v>
      </c>
      <c r="O203" s="251">
        <v>43062</v>
      </c>
      <c r="P203" s="251"/>
      <c r="Q203" s="228">
        <v>43084</v>
      </c>
      <c r="R203" s="217" t="s">
        <v>1134</v>
      </c>
      <c r="S203" s="217"/>
      <c r="T203" s="217"/>
      <c r="U203" s="218"/>
      <c r="V203" s="735">
        <f t="shared" si="7"/>
        <v>57893.85</v>
      </c>
    </row>
    <row r="204" spans="1:22" s="13" customFormat="1" ht="27.75" customHeight="1">
      <c r="A204" s="410" t="s">
        <v>537</v>
      </c>
      <c r="B204" s="382" t="s">
        <v>642</v>
      </c>
      <c r="C204" s="212" t="s">
        <v>616</v>
      </c>
      <c r="D204" s="151" t="s">
        <v>617</v>
      </c>
      <c r="E204" s="213">
        <v>15291.9</v>
      </c>
      <c r="F204" s="53">
        <f t="shared" si="8"/>
        <v>15291.900000000001</v>
      </c>
      <c r="G204" s="183">
        <f t="shared" si="9"/>
        <v>0.5</v>
      </c>
      <c r="H204" s="213">
        <v>6499.05</v>
      </c>
      <c r="I204" s="213">
        <v>0</v>
      </c>
      <c r="J204" s="213">
        <v>1146.9000000000001</v>
      </c>
      <c r="K204" s="213">
        <v>0</v>
      </c>
      <c r="L204" s="213">
        <v>7645.95</v>
      </c>
      <c r="M204" s="35"/>
      <c r="N204" s="251">
        <v>43053</v>
      </c>
      <c r="O204" s="251">
        <v>43062</v>
      </c>
      <c r="P204" s="251"/>
      <c r="Q204" s="228">
        <v>43084</v>
      </c>
      <c r="R204" s="217" t="s">
        <v>1132</v>
      </c>
      <c r="S204" s="217"/>
      <c r="T204" s="217"/>
      <c r="U204" s="218"/>
      <c r="V204" s="735">
        <f t="shared" si="7"/>
        <v>15291.900000000001</v>
      </c>
    </row>
    <row r="205" spans="1:22" s="13" customFormat="1" ht="27.75" customHeight="1">
      <c r="A205" s="410" t="s">
        <v>537</v>
      </c>
      <c r="B205" s="382" t="s">
        <v>481</v>
      </c>
      <c r="C205" s="212" t="s">
        <v>630</v>
      </c>
      <c r="D205" s="151" t="s">
        <v>482</v>
      </c>
      <c r="E205" s="213">
        <v>245236</v>
      </c>
      <c r="F205" s="53">
        <f t="shared" si="8"/>
        <v>211934.89999999997</v>
      </c>
      <c r="G205" s="183">
        <f t="shared" si="9"/>
        <v>0.70369240743265982</v>
      </c>
      <c r="H205" s="213">
        <v>118544.89</v>
      </c>
      <c r="I205" s="213">
        <v>0</v>
      </c>
      <c r="J205" s="213">
        <v>20919.689999999999</v>
      </c>
      <c r="K205" s="213">
        <v>9672.4</v>
      </c>
      <c r="L205" s="213">
        <v>62797.919999999998</v>
      </c>
      <c r="M205" s="35"/>
      <c r="N205" s="251">
        <v>42950</v>
      </c>
      <c r="O205" s="251">
        <v>42992</v>
      </c>
      <c r="P205" s="251">
        <v>43020</v>
      </c>
      <c r="Q205" s="228">
        <v>43062</v>
      </c>
      <c r="R205" s="217" t="s">
        <v>1158</v>
      </c>
      <c r="S205" s="217"/>
      <c r="T205" s="217"/>
      <c r="U205" s="218"/>
      <c r="V205" s="735">
        <f t="shared" si="7"/>
        <v>211934.89999999997</v>
      </c>
    </row>
    <row r="206" spans="1:22" s="13" customFormat="1" ht="27.75" customHeight="1">
      <c r="A206" s="410" t="s">
        <v>537</v>
      </c>
      <c r="B206" s="382" t="s">
        <v>483</v>
      </c>
      <c r="C206" s="212" t="s">
        <v>484</v>
      </c>
      <c r="D206" s="151" t="s">
        <v>485</v>
      </c>
      <c r="E206" s="213">
        <v>618949.25</v>
      </c>
      <c r="F206" s="53">
        <f t="shared" si="8"/>
        <v>592899.58000000007</v>
      </c>
      <c r="G206" s="183">
        <f t="shared" si="9"/>
        <v>0.70692020055065641</v>
      </c>
      <c r="H206" s="213">
        <v>344760.58</v>
      </c>
      <c r="I206" s="213">
        <v>0</v>
      </c>
      <c r="J206" s="213">
        <v>60840.11</v>
      </c>
      <c r="K206" s="213">
        <v>13532</v>
      </c>
      <c r="L206" s="213">
        <v>173766.89</v>
      </c>
      <c r="M206" s="35"/>
      <c r="N206" s="251">
        <v>42950</v>
      </c>
      <c r="O206" s="251">
        <v>42992</v>
      </c>
      <c r="P206" s="251">
        <v>43020</v>
      </c>
      <c r="Q206" s="228">
        <v>43062</v>
      </c>
      <c r="R206" s="217" t="s">
        <v>1156</v>
      </c>
      <c r="S206" s="217"/>
      <c r="T206" s="217"/>
      <c r="U206" s="218"/>
      <c r="V206" s="735">
        <f t="shared" si="7"/>
        <v>592899.58000000007</v>
      </c>
    </row>
    <row r="207" spans="1:22" s="13" customFormat="1" ht="27.75" customHeight="1">
      <c r="A207" s="410" t="s">
        <v>537</v>
      </c>
      <c r="B207" s="382" t="s">
        <v>486</v>
      </c>
      <c r="C207" s="212" t="s">
        <v>487</v>
      </c>
      <c r="D207" s="151" t="s">
        <v>485</v>
      </c>
      <c r="E207" s="213">
        <v>375202.8</v>
      </c>
      <c r="F207" s="53">
        <f t="shared" si="8"/>
        <v>215396.31</v>
      </c>
      <c r="G207" s="183">
        <f t="shared" si="9"/>
        <v>0.74999998839348736</v>
      </c>
      <c r="H207" s="213">
        <v>121752.75</v>
      </c>
      <c r="I207" s="213">
        <v>0</v>
      </c>
      <c r="J207" s="213">
        <v>21485.79</v>
      </c>
      <c r="K207" s="213">
        <v>18308.689999999999</v>
      </c>
      <c r="L207" s="213">
        <v>53849.08</v>
      </c>
      <c r="M207" s="35"/>
      <c r="N207" s="251">
        <v>42950</v>
      </c>
      <c r="O207" s="251">
        <v>42992</v>
      </c>
      <c r="P207" s="251">
        <v>43020</v>
      </c>
      <c r="Q207" s="228">
        <v>43062</v>
      </c>
      <c r="R207" s="217" t="s">
        <v>1154</v>
      </c>
      <c r="S207" s="217"/>
      <c r="T207" s="217"/>
      <c r="U207" s="218"/>
      <c r="V207" s="735">
        <f t="shared" si="7"/>
        <v>215396.31</v>
      </c>
    </row>
    <row r="208" spans="1:22" s="13" customFormat="1" ht="27.75" customHeight="1">
      <c r="A208" s="410" t="s">
        <v>537</v>
      </c>
      <c r="B208" s="382" t="s">
        <v>488</v>
      </c>
      <c r="C208" s="212" t="s">
        <v>489</v>
      </c>
      <c r="D208" s="151" t="s">
        <v>490</v>
      </c>
      <c r="E208" s="213">
        <v>221116.99</v>
      </c>
      <c r="F208" s="53">
        <f t="shared" si="8"/>
        <v>203669.47000000003</v>
      </c>
      <c r="G208" s="183">
        <f t="shared" si="9"/>
        <v>0.60360627442100179</v>
      </c>
      <c r="H208" s="213">
        <v>104495.74</v>
      </c>
      <c r="I208" s="213">
        <v>0</v>
      </c>
      <c r="J208" s="213">
        <v>18440.43</v>
      </c>
      <c r="K208" s="213">
        <v>0</v>
      </c>
      <c r="L208" s="213">
        <v>80733.3</v>
      </c>
      <c r="M208" s="35"/>
      <c r="N208" s="251">
        <v>42950</v>
      </c>
      <c r="O208" s="251">
        <v>42992</v>
      </c>
      <c r="P208" s="251">
        <v>43020</v>
      </c>
      <c r="Q208" s="228">
        <v>43062</v>
      </c>
      <c r="R208" s="217"/>
      <c r="S208" s="217"/>
      <c r="T208" s="217"/>
      <c r="U208" s="218"/>
      <c r="V208" s="735">
        <f t="shared" ref="V208:V271" si="10">SUM(H208:L208)</f>
        <v>203669.47000000003</v>
      </c>
    </row>
    <row r="209" spans="1:22" s="13" customFormat="1" ht="27.75" customHeight="1">
      <c r="A209" s="410" t="s">
        <v>537</v>
      </c>
      <c r="B209" s="382" t="s">
        <v>631</v>
      </c>
      <c r="C209" s="212" t="s">
        <v>492</v>
      </c>
      <c r="D209" s="151" t="s">
        <v>506</v>
      </c>
      <c r="E209" s="213">
        <v>187668</v>
      </c>
      <c r="F209" s="53">
        <f t="shared" si="8"/>
        <v>102941</v>
      </c>
      <c r="G209" s="183">
        <f t="shared" si="9"/>
        <v>0.75</v>
      </c>
      <c r="H209" s="213">
        <v>64176.27</v>
      </c>
      <c r="I209" s="213">
        <v>0</v>
      </c>
      <c r="J209" s="213">
        <v>11325.23</v>
      </c>
      <c r="K209" s="213">
        <v>1704.25</v>
      </c>
      <c r="L209" s="213">
        <v>25735.25</v>
      </c>
      <c r="M209" s="35"/>
      <c r="N209" s="251">
        <v>42950</v>
      </c>
      <c r="O209" s="251">
        <v>42992</v>
      </c>
      <c r="P209" s="251">
        <v>43020</v>
      </c>
      <c r="Q209" s="228">
        <v>43062</v>
      </c>
      <c r="R209" s="217"/>
      <c r="S209" s="217"/>
      <c r="T209" s="217"/>
      <c r="U209" s="218"/>
      <c r="V209" s="735">
        <f t="shared" si="10"/>
        <v>102941</v>
      </c>
    </row>
    <row r="210" spans="1:22" s="13" customFormat="1" ht="27.75" customHeight="1">
      <c r="A210" s="410" t="s">
        <v>537</v>
      </c>
      <c r="B210" s="382" t="s">
        <v>453</v>
      </c>
      <c r="C210" s="212" t="s">
        <v>317</v>
      </c>
      <c r="D210" s="151" t="s">
        <v>318</v>
      </c>
      <c r="E210" s="213">
        <v>155144.04999999999</v>
      </c>
      <c r="F210" s="53">
        <f t="shared" ref="F210:F273" si="11">SUM(H210+I210+J210+K210+L210)</f>
        <v>104380.1</v>
      </c>
      <c r="G210" s="183">
        <f t="shared" si="9"/>
        <v>0.75000004790185104</v>
      </c>
      <c r="H210" s="213">
        <v>66542.31</v>
      </c>
      <c r="I210" s="213">
        <v>11742.77</v>
      </c>
      <c r="J210" s="213">
        <v>0</v>
      </c>
      <c r="K210" s="213">
        <v>0</v>
      </c>
      <c r="L210" s="213">
        <v>26095.02</v>
      </c>
      <c r="M210" s="35"/>
      <c r="N210" s="251">
        <v>42950</v>
      </c>
      <c r="O210" s="251">
        <v>42992</v>
      </c>
      <c r="P210" s="251">
        <v>43020</v>
      </c>
      <c r="Q210" s="228">
        <v>43062</v>
      </c>
      <c r="R210" s="217"/>
      <c r="S210" s="217"/>
      <c r="T210" s="217"/>
      <c r="U210" s="218"/>
      <c r="V210" s="735">
        <f t="shared" si="10"/>
        <v>104380.1</v>
      </c>
    </row>
    <row r="211" spans="1:22" s="13" customFormat="1" ht="27.75" customHeight="1">
      <c r="A211" s="410" t="s">
        <v>537</v>
      </c>
      <c r="B211" s="382" t="s">
        <v>452</v>
      </c>
      <c r="C211" s="212" t="s">
        <v>397</v>
      </c>
      <c r="D211" s="151" t="s">
        <v>540</v>
      </c>
      <c r="E211" s="213">
        <v>173700</v>
      </c>
      <c r="F211" s="53">
        <f t="shared" si="11"/>
        <v>126511.9</v>
      </c>
      <c r="G211" s="183">
        <f t="shared" si="9"/>
        <v>0.7500000395219738</v>
      </c>
      <c r="H211" s="213">
        <v>80651.34</v>
      </c>
      <c r="I211" s="213">
        <v>0</v>
      </c>
      <c r="J211" s="213">
        <v>14232.59</v>
      </c>
      <c r="K211" s="213">
        <v>0</v>
      </c>
      <c r="L211" s="213">
        <v>31627.97</v>
      </c>
      <c r="M211" s="35"/>
      <c r="N211" s="251">
        <v>42950</v>
      </c>
      <c r="O211" s="251">
        <v>42992</v>
      </c>
      <c r="P211" s="251">
        <v>43020</v>
      </c>
      <c r="Q211" s="228">
        <v>43062</v>
      </c>
      <c r="R211" s="217" t="s">
        <v>845</v>
      </c>
      <c r="S211" s="217"/>
      <c r="T211" s="217"/>
      <c r="U211" s="218"/>
      <c r="V211" s="735">
        <f t="shared" si="10"/>
        <v>126511.9</v>
      </c>
    </row>
    <row r="212" spans="1:22" s="13" customFormat="1" ht="27.75" customHeight="1">
      <c r="A212" s="410" t="s">
        <v>537</v>
      </c>
      <c r="B212" s="382" t="s">
        <v>442</v>
      </c>
      <c r="C212" s="212" t="s">
        <v>632</v>
      </c>
      <c r="D212" s="151" t="s">
        <v>444</v>
      </c>
      <c r="E212" s="213">
        <v>92500</v>
      </c>
      <c r="F212" s="53">
        <f t="shared" si="11"/>
        <v>92500</v>
      </c>
      <c r="G212" s="183">
        <f t="shared" si="9"/>
        <v>0.75</v>
      </c>
      <c r="H212" s="213">
        <v>52286.05</v>
      </c>
      <c r="I212" s="213">
        <v>9226.9500000000007</v>
      </c>
      <c r="J212" s="213">
        <v>7862</v>
      </c>
      <c r="K212" s="213">
        <v>0</v>
      </c>
      <c r="L212" s="213">
        <v>23125</v>
      </c>
      <c r="M212" s="260">
        <v>42892</v>
      </c>
      <c r="N212" s="251">
        <v>42915</v>
      </c>
      <c r="O212" s="251">
        <v>42947</v>
      </c>
      <c r="P212" s="251"/>
      <c r="Q212" s="228">
        <v>42958</v>
      </c>
      <c r="R212" s="478"/>
      <c r="S212" s="217"/>
      <c r="T212" s="217"/>
      <c r="U212" s="218"/>
      <c r="V212" s="735">
        <f t="shared" si="10"/>
        <v>92500</v>
      </c>
    </row>
    <row r="213" spans="1:22" s="13" customFormat="1" ht="27.75" customHeight="1">
      <c r="A213" s="410" t="s">
        <v>537</v>
      </c>
      <c r="B213" s="382" t="s">
        <v>447</v>
      </c>
      <c r="C213" s="212" t="s">
        <v>633</v>
      </c>
      <c r="D213" s="151" t="s">
        <v>448</v>
      </c>
      <c r="E213" s="213">
        <v>156867.41</v>
      </c>
      <c r="F213" s="53">
        <f t="shared" si="11"/>
        <v>139833.28999999998</v>
      </c>
      <c r="G213" s="183">
        <f t="shared" si="9"/>
        <v>0.72151538449821218</v>
      </c>
      <c r="H213" s="213">
        <v>80962.05</v>
      </c>
      <c r="I213" s="213">
        <v>0</v>
      </c>
      <c r="J213" s="213">
        <v>19929.82</v>
      </c>
      <c r="K213" s="213">
        <v>0</v>
      </c>
      <c r="L213" s="213">
        <v>38941.42</v>
      </c>
      <c r="M213" s="35"/>
      <c r="N213" s="251">
        <v>42950</v>
      </c>
      <c r="O213" s="251">
        <v>42992</v>
      </c>
      <c r="P213" s="251">
        <v>43020</v>
      </c>
      <c r="Q213" s="228">
        <v>43062</v>
      </c>
      <c r="R213" s="217" t="s">
        <v>840</v>
      </c>
      <c r="S213" s="217"/>
      <c r="T213" s="217"/>
      <c r="U213" s="218"/>
      <c r="V213" s="735">
        <f t="shared" si="10"/>
        <v>139833.28999999998</v>
      </c>
    </row>
    <row r="214" spans="1:22" s="13" customFormat="1" ht="27.75" customHeight="1">
      <c r="A214" s="410" t="s">
        <v>537</v>
      </c>
      <c r="B214" s="382" t="s">
        <v>496</v>
      </c>
      <c r="C214" s="212" t="s">
        <v>634</v>
      </c>
      <c r="D214" s="151" t="s">
        <v>79</v>
      </c>
      <c r="E214" s="213">
        <v>155165.6</v>
      </c>
      <c r="F214" s="53">
        <f t="shared" si="11"/>
        <v>134400.85</v>
      </c>
      <c r="G214" s="183">
        <f t="shared" si="9"/>
        <v>0.75000001860107279</v>
      </c>
      <c r="H214" s="213">
        <v>85680.54</v>
      </c>
      <c r="I214" s="213">
        <v>0</v>
      </c>
      <c r="J214" s="213">
        <v>15120.1</v>
      </c>
      <c r="K214" s="213">
        <v>0</v>
      </c>
      <c r="L214" s="213">
        <v>33600.21</v>
      </c>
      <c r="M214" s="35"/>
      <c r="N214" s="251">
        <v>42950</v>
      </c>
      <c r="O214" s="251">
        <v>42992</v>
      </c>
      <c r="P214" s="251">
        <v>43020</v>
      </c>
      <c r="Q214" s="228">
        <v>43062</v>
      </c>
      <c r="R214" s="217" t="s">
        <v>1155</v>
      </c>
      <c r="S214" s="217"/>
      <c r="T214" s="217"/>
      <c r="U214" s="218"/>
      <c r="V214" s="735">
        <f t="shared" si="10"/>
        <v>134400.85</v>
      </c>
    </row>
    <row r="215" spans="1:22" s="13" customFormat="1" ht="27.75" customHeight="1">
      <c r="A215" s="410" t="s">
        <v>537</v>
      </c>
      <c r="B215" s="382" t="s">
        <v>547</v>
      </c>
      <c r="C215" s="212" t="s">
        <v>548</v>
      </c>
      <c r="D215" s="151" t="s">
        <v>549</v>
      </c>
      <c r="E215" s="213">
        <v>272624.61</v>
      </c>
      <c r="F215" s="53">
        <f t="shared" si="11"/>
        <v>162127.04000000001</v>
      </c>
      <c r="G215" s="183">
        <f t="shared" si="9"/>
        <v>0.75</v>
      </c>
      <c r="H215" s="213">
        <v>103355.98</v>
      </c>
      <c r="I215" s="213">
        <v>0</v>
      </c>
      <c r="J215" s="213">
        <v>0</v>
      </c>
      <c r="K215" s="213">
        <v>18239.3</v>
      </c>
      <c r="L215" s="213">
        <v>40531.760000000002</v>
      </c>
      <c r="M215" s="35"/>
      <c r="N215" s="251">
        <v>42983</v>
      </c>
      <c r="O215" s="251">
        <v>43034</v>
      </c>
      <c r="P215" s="251">
        <v>43020</v>
      </c>
      <c r="Q215" s="228">
        <v>43062</v>
      </c>
      <c r="R215" s="217"/>
      <c r="S215" s="217"/>
      <c r="T215" s="217"/>
      <c r="U215" s="218"/>
      <c r="V215" s="735">
        <f t="shared" si="10"/>
        <v>162127.04000000001</v>
      </c>
    </row>
    <row r="216" spans="1:22" s="13" customFormat="1" ht="27.75" customHeight="1">
      <c r="A216" s="410" t="s">
        <v>537</v>
      </c>
      <c r="B216" s="382" t="s">
        <v>523</v>
      </c>
      <c r="C216" s="212" t="s">
        <v>635</v>
      </c>
      <c r="D216" s="151" t="s">
        <v>636</v>
      </c>
      <c r="E216" s="213">
        <v>172426.14</v>
      </c>
      <c r="F216" s="53">
        <f t="shared" si="11"/>
        <v>100009.22</v>
      </c>
      <c r="G216" s="183">
        <f t="shared" si="9"/>
        <v>0.75000004999539038</v>
      </c>
      <c r="H216" s="213">
        <v>63755.88</v>
      </c>
      <c r="I216" s="213">
        <v>0</v>
      </c>
      <c r="J216" s="213">
        <v>11251.04</v>
      </c>
      <c r="K216" s="213">
        <v>0</v>
      </c>
      <c r="L216" s="213">
        <v>25002.3</v>
      </c>
      <c r="M216" s="35"/>
      <c r="N216" s="251">
        <v>43025</v>
      </c>
      <c r="O216" s="251">
        <v>43034</v>
      </c>
      <c r="P216" s="251">
        <v>43053</v>
      </c>
      <c r="Q216" s="228">
        <v>43083</v>
      </c>
      <c r="R216" s="217" t="s">
        <v>1146</v>
      </c>
      <c r="S216" s="217"/>
      <c r="T216" s="217"/>
      <c r="U216" s="218"/>
      <c r="V216" s="735">
        <f t="shared" si="10"/>
        <v>100009.22</v>
      </c>
    </row>
    <row r="217" spans="1:22" s="13" customFormat="1" ht="27.75" customHeight="1">
      <c r="A217" s="410" t="s">
        <v>537</v>
      </c>
      <c r="B217" s="382" t="s">
        <v>510</v>
      </c>
      <c r="C217" s="212" t="s">
        <v>505</v>
      </c>
      <c r="D217" s="151" t="s">
        <v>506</v>
      </c>
      <c r="E217" s="213">
        <v>201978</v>
      </c>
      <c r="F217" s="53">
        <f t="shared" si="11"/>
        <v>185350</v>
      </c>
      <c r="G217" s="183">
        <f t="shared" si="9"/>
        <v>0.75</v>
      </c>
      <c r="H217" s="213">
        <v>85061.62</v>
      </c>
      <c r="I217" s="213">
        <v>0</v>
      </c>
      <c r="J217" s="213">
        <v>15010.88</v>
      </c>
      <c r="K217" s="213">
        <v>38940</v>
      </c>
      <c r="L217" s="213">
        <v>46337.5</v>
      </c>
      <c r="M217" s="35"/>
      <c r="N217" s="251">
        <v>43025</v>
      </c>
      <c r="O217" s="251">
        <v>43034</v>
      </c>
      <c r="P217" s="251">
        <v>43053</v>
      </c>
      <c r="Q217" s="228">
        <v>43083</v>
      </c>
      <c r="R217" s="217" t="s">
        <v>862</v>
      </c>
      <c r="S217" s="217"/>
      <c r="T217" s="217"/>
      <c r="U217" s="218"/>
      <c r="V217" s="735">
        <f t="shared" si="10"/>
        <v>185350</v>
      </c>
    </row>
    <row r="218" spans="1:22" s="13" customFormat="1" ht="27.75" customHeight="1">
      <c r="A218" s="410" t="s">
        <v>537</v>
      </c>
      <c r="B218" s="382" t="s">
        <v>520</v>
      </c>
      <c r="C218" s="212" t="s">
        <v>521</v>
      </c>
      <c r="D218" s="151" t="s">
        <v>522</v>
      </c>
      <c r="E218" s="213">
        <v>399846</v>
      </c>
      <c r="F218" s="53">
        <f t="shared" si="11"/>
        <v>352502.79</v>
      </c>
      <c r="G218" s="183">
        <f t="shared" si="9"/>
        <v>0.74999999290785746</v>
      </c>
      <c r="H218" s="213">
        <v>219189.21</v>
      </c>
      <c r="I218" s="213">
        <v>38680.46</v>
      </c>
      <c r="J218" s="213">
        <v>0</v>
      </c>
      <c r="K218" s="213">
        <v>6507.42</v>
      </c>
      <c r="L218" s="213">
        <v>88125.7</v>
      </c>
      <c r="M218" s="35"/>
      <c r="N218" s="251">
        <v>43025</v>
      </c>
      <c r="O218" s="251">
        <v>43034</v>
      </c>
      <c r="P218" s="251">
        <v>43053</v>
      </c>
      <c r="Q218" s="228">
        <v>43083</v>
      </c>
      <c r="R218" s="217" t="s">
        <v>1144</v>
      </c>
      <c r="S218" s="217"/>
      <c r="T218" s="217"/>
      <c r="U218" s="218"/>
      <c r="V218" s="735">
        <f t="shared" si="10"/>
        <v>352502.79</v>
      </c>
    </row>
    <row r="219" spans="1:22" s="13" customFormat="1" ht="27.75" customHeight="1">
      <c r="A219" s="410" t="s">
        <v>537</v>
      </c>
      <c r="B219" s="382" t="s">
        <v>514</v>
      </c>
      <c r="C219" s="212" t="s">
        <v>515</v>
      </c>
      <c r="D219" s="151" t="s">
        <v>628</v>
      </c>
      <c r="E219" s="213">
        <v>154671.87</v>
      </c>
      <c r="F219" s="53">
        <f t="shared" si="11"/>
        <v>131874.44</v>
      </c>
      <c r="G219" s="183">
        <f t="shared" si="9"/>
        <v>0.84477151144679741</v>
      </c>
      <c r="H219" s="213">
        <v>94324.82</v>
      </c>
      <c r="I219" s="213">
        <v>0</v>
      </c>
      <c r="J219" s="213">
        <v>16645.560000000001</v>
      </c>
      <c r="K219" s="213">
        <v>433.39</v>
      </c>
      <c r="L219" s="213">
        <v>20470.669999999998</v>
      </c>
      <c r="M219" s="35"/>
      <c r="N219" s="251">
        <v>43025</v>
      </c>
      <c r="O219" s="251">
        <v>43034</v>
      </c>
      <c r="P219" s="251">
        <v>43053</v>
      </c>
      <c r="Q219" s="228">
        <v>43083</v>
      </c>
      <c r="R219" s="217" t="s">
        <v>1143</v>
      </c>
      <c r="S219" s="217"/>
      <c r="T219" s="217"/>
      <c r="U219" s="218"/>
      <c r="V219" s="735">
        <f t="shared" si="10"/>
        <v>131874.44</v>
      </c>
    </row>
    <row r="220" spans="1:22" s="13" customFormat="1" ht="27.75" customHeight="1">
      <c r="A220" s="410" t="s">
        <v>537</v>
      </c>
      <c r="B220" s="382" t="s">
        <v>637</v>
      </c>
      <c r="C220" s="212" t="s">
        <v>638</v>
      </c>
      <c r="D220" s="151" t="s">
        <v>639</v>
      </c>
      <c r="E220" s="213">
        <v>706219</v>
      </c>
      <c r="F220" s="53">
        <f t="shared" si="11"/>
        <v>622319</v>
      </c>
      <c r="G220" s="183">
        <f t="shared" si="9"/>
        <v>0.75</v>
      </c>
      <c r="H220" s="213">
        <v>358760.98</v>
      </c>
      <c r="I220" s="213">
        <v>63310.77</v>
      </c>
      <c r="J220" s="213">
        <v>0</v>
      </c>
      <c r="K220" s="213">
        <v>44667.5</v>
      </c>
      <c r="L220" s="213">
        <v>155579.75</v>
      </c>
      <c r="M220" s="35"/>
      <c r="N220" s="251">
        <v>43025</v>
      </c>
      <c r="O220" s="251">
        <v>43034</v>
      </c>
      <c r="P220" s="251">
        <v>43053</v>
      </c>
      <c r="Q220" s="228">
        <v>43083</v>
      </c>
      <c r="R220" s="217" t="s">
        <v>1145</v>
      </c>
      <c r="S220" s="217"/>
      <c r="T220" s="217"/>
      <c r="U220" s="218"/>
      <c r="V220" s="735">
        <f t="shared" si="10"/>
        <v>622319</v>
      </c>
    </row>
    <row r="221" spans="1:22" s="13" customFormat="1" ht="27.75" customHeight="1">
      <c r="A221" s="410" t="s">
        <v>537</v>
      </c>
      <c r="B221" s="382" t="s">
        <v>640</v>
      </c>
      <c r="C221" s="212" t="s">
        <v>641</v>
      </c>
      <c r="D221" s="151" t="s">
        <v>155</v>
      </c>
      <c r="E221" s="213">
        <v>22480.400000000001</v>
      </c>
      <c r="F221" s="53">
        <f t="shared" si="11"/>
        <v>22480.400000000001</v>
      </c>
      <c r="G221" s="183">
        <f t="shared" si="9"/>
        <v>0.5</v>
      </c>
      <c r="H221" s="213">
        <v>9554.17</v>
      </c>
      <c r="I221" s="213">
        <v>0</v>
      </c>
      <c r="J221" s="213">
        <v>1686.03</v>
      </c>
      <c r="K221" s="213">
        <v>0</v>
      </c>
      <c r="L221" s="213">
        <v>11240.2</v>
      </c>
      <c r="M221" s="35"/>
      <c r="N221" s="251">
        <v>42989</v>
      </c>
      <c r="O221" s="251">
        <v>43027</v>
      </c>
      <c r="P221" s="251"/>
      <c r="Q221" s="228">
        <v>43081</v>
      </c>
      <c r="R221" s="217" t="s">
        <v>863</v>
      </c>
      <c r="S221" s="217"/>
      <c r="T221" s="217"/>
      <c r="U221" s="218"/>
      <c r="V221" s="735">
        <f t="shared" si="10"/>
        <v>22480.400000000001</v>
      </c>
    </row>
    <row r="222" spans="1:22" s="13" customFormat="1" ht="27.75" customHeight="1">
      <c r="A222" s="410" t="s">
        <v>537</v>
      </c>
      <c r="B222" s="382" t="s">
        <v>645</v>
      </c>
      <c r="C222" s="212" t="s">
        <v>644</v>
      </c>
      <c r="D222" s="151" t="s">
        <v>76</v>
      </c>
      <c r="E222" s="213">
        <v>424610</v>
      </c>
      <c r="F222" s="53">
        <f t="shared" si="11"/>
        <v>424609.99999999994</v>
      </c>
      <c r="G222" s="183">
        <f t="shared" si="9"/>
        <v>0.75</v>
      </c>
      <c r="H222" s="213">
        <v>240010.8</v>
      </c>
      <c r="I222" s="213">
        <v>0</v>
      </c>
      <c r="J222" s="213">
        <v>42354.85</v>
      </c>
      <c r="K222" s="213">
        <v>36091.85</v>
      </c>
      <c r="L222" s="213">
        <v>106152.5</v>
      </c>
      <c r="M222" s="35"/>
      <c r="N222" s="251">
        <v>42989</v>
      </c>
      <c r="O222" s="251">
        <v>43027</v>
      </c>
      <c r="P222" s="251">
        <v>43088</v>
      </c>
      <c r="Q222" s="228">
        <v>43115</v>
      </c>
      <c r="R222" s="217" t="s">
        <v>1128</v>
      </c>
      <c r="S222" s="217"/>
      <c r="T222" s="217"/>
      <c r="U222" s="218"/>
      <c r="V222" s="735">
        <f t="shared" si="10"/>
        <v>424609.99999999994</v>
      </c>
    </row>
    <row r="223" spans="1:22" s="13" customFormat="1" ht="27.75" customHeight="1">
      <c r="A223" s="410" t="s">
        <v>537</v>
      </c>
      <c r="B223" s="382" t="s">
        <v>646</v>
      </c>
      <c r="C223" s="255" t="s">
        <v>647</v>
      </c>
      <c r="D223" s="282" t="s">
        <v>648</v>
      </c>
      <c r="E223" s="256">
        <v>266695.59999999998</v>
      </c>
      <c r="F223" s="53">
        <f t="shared" si="11"/>
        <v>182012.85</v>
      </c>
      <c r="G223" s="183">
        <f t="shared" si="9"/>
        <v>0.67361414317725377</v>
      </c>
      <c r="H223" s="256">
        <v>104215.46</v>
      </c>
      <c r="I223" s="256">
        <v>18390.97</v>
      </c>
      <c r="J223" s="256">
        <v>0</v>
      </c>
      <c r="K223" s="256">
        <v>0</v>
      </c>
      <c r="L223" s="256">
        <v>59406.42</v>
      </c>
      <c r="M223" s="35"/>
      <c r="N223" s="270">
        <v>43053</v>
      </c>
      <c r="O223" s="270">
        <v>43062</v>
      </c>
      <c r="P223" s="270">
        <v>43088</v>
      </c>
      <c r="Q223" s="271">
        <v>43115</v>
      </c>
      <c r="R223" s="217" t="s">
        <v>893</v>
      </c>
      <c r="S223" s="257"/>
      <c r="T223" s="257"/>
      <c r="U223" s="258"/>
      <c r="V223" s="735">
        <f t="shared" si="10"/>
        <v>182012.85</v>
      </c>
    </row>
    <row r="224" spans="1:22" s="13" customFormat="1" ht="27.75" customHeight="1">
      <c r="A224" s="410" t="s">
        <v>537</v>
      </c>
      <c r="B224" s="382" t="s">
        <v>649</v>
      </c>
      <c r="C224" s="255" t="s">
        <v>650</v>
      </c>
      <c r="D224" s="282" t="s">
        <v>651</v>
      </c>
      <c r="E224" s="256">
        <v>23289</v>
      </c>
      <c r="F224" s="53">
        <f t="shared" si="11"/>
        <v>35289</v>
      </c>
      <c r="G224" s="183">
        <f t="shared" si="9"/>
        <v>0.5</v>
      </c>
      <c r="H224" s="256">
        <v>14997.82</v>
      </c>
      <c r="I224" s="256">
        <v>2646.68</v>
      </c>
      <c r="J224" s="256">
        <v>0</v>
      </c>
      <c r="K224" s="256">
        <v>0</v>
      </c>
      <c r="L224" s="256">
        <v>17644.5</v>
      </c>
      <c r="M224" s="260">
        <v>43077</v>
      </c>
      <c r="N224" s="270">
        <v>43082</v>
      </c>
      <c r="O224" s="270">
        <v>43083</v>
      </c>
      <c r="P224" s="270"/>
      <c r="Q224" s="284">
        <v>43133</v>
      </c>
      <c r="R224" s="478"/>
      <c r="S224" s="257"/>
      <c r="T224" s="257"/>
      <c r="U224" s="258"/>
      <c r="V224" s="735">
        <f t="shared" si="10"/>
        <v>35289</v>
      </c>
    </row>
    <row r="225" spans="1:22" s="13" customFormat="1" ht="27.75" customHeight="1">
      <c r="A225" s="410" t="s">
        <v>537</v>
      </c>
      <c r="B225" s="382" t="s">
        <v>652</v>
      </c>
      <c r="C225" s="276" t="s">
        <v>653</v>
      </c>
      <c r="D225" s="282" t="s">
        <v>438</v>
      </c>
      <c r="E225" s="256">
        <v>123797.05</v>
      </c>
      <c r="F225" s="53">
        <f t="shared" si="11"/>
        <v>74784.55</v>
      </c>
      <c r="G225" s="183">
        <f t="shared" si="9"/>
        <v>0.57151751264131423</v>
      </c>
      <c r="H225" s="256">
        <v>35193.800000000003</v>
      </c>
      <c r="I225" s="256">
        <v>6210.68</v>
      </c>
      <c r="J225" s="256">
        <v>0</v>
      </c>
      <c r="K225" s="256">
        <v>1336.2</v>
      </c>
      <c r="L225" s="256">
        <v>32043.87</v>
      </c>
      <c r="M225" s="260">
        <v>43077</v>
      </c>
      <c r="N225" s="270">
        <v>43082</v>
      </c>
      <c r="O225" s="270">
        <v>43083</v>
      </c>
      <c r="P225" s="270"/>
      <c r="Q225" s="271">
        <v>43115</v>
      </c>
      <c r="R225" s="217" t="s">
        <v>937</v>
      </c>
      <c r="S225" s="257"/>
      <c r="T225" s="257"/>
      <c r="U225" s="258"/>
      <c r="V225" s="735">
        <f t="shared" si="10"/>
        <v>74784.55</v>
      </c>
    </row>
    <row r="226" spans="1:22" s="13" customFormat="1" ht="27.75" customHeight="1">
      <c r="A226" s="410" t="s">
        <v>537</v>
      </c>
      <c r="B226" s="382" t="s">
        <v>654</v>
      </c>
      <c r="C226" s="276" t="s">
        <v>655</v>
      </c>
      <c r="D226" s="282" t="s">
        <v>604</v>
      </c>
      <c r="E226" s="256">
        <v>79700</v>
      </c>
      <c r="F226" s="53">
        <f t="shared" si="11"/>
        <v>76008.549999999988</v>
      </c>
      <c r="G226" s="183">
        <f t="shared" si="9"/>
        <v>0.74156367934923118</v>
      </c>
      <c r="H226" s="256">
        <v>39476.699999999997</v>
      </c>
      <c r="I226" s="256">
        <v>6966.48</v>
      </c>
      <c r="J226" s="256">
        <v>0</v>
      </c>
      <c r="K226" s="256">
        <v>9922</v>
      </c>
      <c r="L226" s="256">
        <v>19643.37</v>
      </c>
      <c r="M226" s="260">
        <v>43077</v>
      </c>
      <c r="N226" s="270">
        <v>43082</v>
      </c>
      <c r="O226" s="270">
        <v>43083</v>
      </c>
      <c r="P226" s="270"/>
      <c r="Q226" s="271">
        <v>43115</v>
      </c>
      <c r="R226" s="217" t="s">
        <v>934</v>
      </c>
      <c r="S226" s="257"/>
      <c r="T226" s="257"/>
      <c r="U226" s="258"/>
      <c r="V226" s="735">
        <f t="shared" si="10"/>
        <v>76008.549999999988</v>
      </c>
    </row>
    <row r="227" spans="1:22" s="13" customFormat="1" ht="27.75" customHeight="1">
      <c r="A227" s="410" t="s">
        <v>537</v>
      </c>
      <c r="B227" s="382" t="s">
        <v>656</v>
      </c>
      <c r="C227" s="280" t="s">
        <v>657</v>
      </c>
      <c r="D227" s="282" t="s">
        <v>658</v>
      </c>
      <c r="E227" s="256">
        <v>123106.56</v>
      </c>
      <c r="F227" s="53">
        <f t="shared" si="11"/>
        <v>107250.04000000001</v>
      </c>
      <c r="G227" s="183">
        <f t="shared" si="9"/>
        <v>0.84999921678350898</v>
      </c>
      <c r="H227" s="256">
        <v>72759.320000000007</v>
      </c>
      <c r="I227" s="256">
        <v>12839.32</v>
      </c>
      <c r="J227" s="256">
        <v>0</v>
      </c>
      <c r="K227" s="256">
        <v>5563.81</v>
      </c>
      <c r="L227" s="256">
        <v>16087.59</v>
      </c>
      <c r="M227" s="260">
        <v>43077</v>
      </c>
      <c r="N227" s="270">
        <v>43082</v>
      </c>
      <c r="O227" s="270">
        <v>43083</v>
      </c>
      <c r="P227" s="270"/>
      <c r="Q227" s="271">
        <v>43115</v>
      </c>
      <c r="R227" s="217" t="s">
        <v>936</v>
      </c>
      <c r="S227" s="257"/>
      <c r="T227" s="257"/>
      <c r="U227" s="258"/>
      <c r="V227" s="735">
        <f t="shared" si="10"/>
        <v>107250.04000000001</v>
      </c>
    </row>
    <row r="228" spans="1:22" s="13" customFormat="1" ht="27.75" customHeight="1">
      <c r="A228" s="410" t="s">
        <v>537</v>
      </c>
      <c r="B228" s="212" t="s">
        <v>659</v>
      </c>
      <c r="C228" s="276" t="s">
        <v>660</v>
      </c>
      <c r="D228" s="303" t="s">
        <v>661</v>
      </c>
      <c r="E228" s="256">
        <v>55489.25</v>
      </c>
      <c r="F228" s="53">
        <f t="shared" si="11"/>
        <v>46811.44</v>
      </c>
      <c r="G228" s="183">
        <f t="shared" si="9"/>
        <v>0.64999794921925069</v>
      </c>
      <c r="H228" s="256">
        <v>25286.58</v>
      </c>
      <c r="I228" s="256">
        <v>4462.3900000000003</v>
      </c>
      <c r="J228" s="256">
        <v>0</v>
      </c>
      <c r="K228" s="256">
        <v>678.37</v>
      </c>
      <c r="L228" s="256">
        <v>16384.099999999999</v>
      </c>
      <c r="M228" s="260">
        <v>43077</v>
      </c>
      <c r="N228" s="270">
        <v>43082</v>
      </c>
      <c r="O228" s="270">
        <v>43083</v>
      </c>
      <c r="P228" s="270"/>
      <c r="Q228" s="271">
        <v>43115</v>
      </c>
      <c r="R228" s="217" t="s">
        <v>888</v>
      </c>
      <c r="S228" s="257"/>
      <c r="T228" s="257"/>
      <c r="U228" s="258"/>
      <c r="V228" s="735">
        <f t="shared" si="10"/>
        <v>46811.44</v>
      </c>
    </row>
    <row r="229" spans="1:22" s="13" customFormat="1" ht="27.75" customHeight="1">
      <c r="A229" s="410" t="s">
        <v>537</v>
      </c>
      <c r="B229" s="212" t="s">
        <v>645</v>
      </c>
      <c r="C229" s="276" t="s">
        <v>644</v>
      </c>
      <c r="D229" s="303" t="s">
        <v>76</v>
      </c>
      <c r="E229" s="256"/>
      <c r="F229" s="53">
        <f t="shared" si="11"/>
        <v>424609.99999999994</v>
      </c>
      <c r="G229" s="183">
        <f t="shared" si="9"/>
        <v>0.75</v>
      </c>
      <c r="H229" s="256">
        <v>240010.8</v>
      </c>
      <c r="I229" s="256">
        <v>42354.85</v>
      </c>
      <c r="J229" s="256">
        <v>0</v>
      </c>
      <c r="K229" s="256">
        <v>36091.85</v>
      </c>
      <c r="L229" s="256">
        <v>106152.5</v>
      </c>
      <c r="M229" s="260">
        <v>43077</v>
      </c>
      <c r="N229" s="270">
        <v>43082</v>
      </c>
      <c r="O229" s="270">
        <v>43083</v>
      </c>
      <c r="P229" s="270"/>
      <c r="Q229" s="271"/>
      <c r="R229" s="217" t="s">
        <v>894</v>
      </c>
      <c r="S229" s="257"/>
      <c r="T229" s="257"/>
      <c r="U229" s="258"/>
      <c r="V229" s="735">
        <f t="shared" si="10"/>
        <v>424609.99999999994</v>
      </c>
    </row>
    <row r="230" spans="1:22" s="13" customFormat="1" ht="27.75" customHeight="1">
      <c r="A230" s="410" t="s">
        <v>537</v>
      </c>
      <c r="B230" s="212" t="s">
        <v>662</v>
      </c>
      <c r="C230" s="276" t="s">
        <v>663</v>
      </c>
      <c r="D230" s="303" t="s">
        <v>664</v>
      </c>
      <c r="E230" s="256">
        <v>90233.87</v>
      </c>
      <c r="F230" s="53">
        <f t="shared" si="11"/>
        <v>82910.530000000013</v>
      </c>
      <c r="G230" s="183">
        <f t="shared" si="9"/>
        <v>0.84999999396940296</v>
      </c>
      <c r="H230" s="256">
        <v>59847.47</v>
      </c>
      <c r="I230" s="256">
        <v>10561.32</v>
      </c>
      <c r="J230" s="256">
        <v>0</v>
      </c>
      <c r="K230" s="256">
        <v>65.16</v>
      </c>
      <c r="L230" s="256">
        <v>12436.58</v>
      </c>
      <c r="M230" s="260">
        <v>43077</v>
      </c>
      <c r="N230" s="270">
        <v>43082</v>
      </c>
      <c r="O230" s="270">
        <v>43083</v>
      </c>
      <c r="P230" s="270"/>
      <c r="Q230" s="271">
        <v>43115</v>
      </c>
      <c r="R230" s="217" t="s">
        <v>887</v>
      </c>
      <c r="S230" s="257"/>
      <c r="T230" s="257"/>
      <c r="U230" s="258"/>
      <c r="V230" s="735">
        <f t="shared" si="10"/>
        <v>82910.530000000013</v>
      </c>
    </row>
    <row r="231" spans="1:22" s="13" customFormat="1" ht="27.75" customHeight="1">
      <c r="A231" s="410" t="s">
        <v>537</v>
      </c>
      <c r="B231" s="373" t="s">
        <v>530</v>
      </c>
      <c r="C231" s="276" t="s">
        <v>669</v>
      </c>
      <c r="D231" s="282" t="s">
        <v>629</v>
      </c>
      <c r="E231" s="256">
        <v>36601.879999999997</v>
      </c>
      <c r="F231" s="53">
        <f t="shared" si="11"/>
        <v>33890.839999999997</v>
      </c>
      <c r="G231" s="183">
        <f t="shared" si="9"/>
        <v>0.84389646287905529</v>
      </c>
      <c r="H231" s="256">
        <v>22049.599999999999</v>
      </c>
      <c r="I231" s="256">
        <v>0</v>
      </c>
      <c r="J231" s="256">
        <v>3891.11</v>
      </c>
      <c r="K231" s="256">
        <v>2659.65</v>
      </c>
      <c r="L231" s="256">
        <v>5290.48</v>
      </c>
      <c r="M231" s="260">
        <v>43077</v>
      </c>
      <c r="N231" s="270">
        <v>43082</v>
      </c>
      <c r="O231" s="270">
        <v>43083</v>
      </c>
      <c r="P231" s="270"/>
      <c r="Q231" s="271">
        <v>43115</v>
      </c>
      <c r="R231" s="217" t="s">
        <v>938</v>
      </c>
      <c r="S231" s="257"/>
      <c r="T231" s="257"/>
      <c r="U231" s="258"/>
      <c r="V231" s="735">
        <f t="shared" si="10"/>
        <v>33890.839999999997</v>
      </c>
    </row>
    <row r="232" spans="1:22" s="13" customFormat="1" ht="27.75" customHeight="1">
      <c r="A232" s="410" t="s">
        <v>537</v>
      </c>
      <c r="B232" s="382" t="s">
        <v>670</v>
      </c>
      <c r="C232" s="255" t="s">
        <v>671</v>
      </c>
      <c r="D232" s="282" t="s">
        <v>672</v>
      </c>
      <c r="E232" s="256">
        <v>63256</v>
      </c>
      <c r="F232" s="53">
        <f t="shared" si="11"/>
        <v>28842.300000000003</v>
      </c>
      <c r="G232" s="183">
        <f t="shared" si="9"/>
        <v>0.72821203579464877</v>
      </c>
      <c r="H232" s="256">
        <v>17527.2</v>
      </c>
      <c r="I232" s="256">
        <v>3093.04</v>
      </c>
      <c r="J232" s="256">
        <v>0</v>
      </c>
      <c r="K232" s="256">
        <v>383.07</v>
      </c>
      <c r="L232" s="256">
        <v>7838.99</v>
      </c>
      <c r="M232" s="260">
        <v>43109</v>
      </c>
      <c r="N232" s="270">
        <v>43112</v>
      </c>
      <c r="O232" s="270">
        <v>43118</v>
      </c>
      <c r="P232" s="270"/>
      <c r="Q232" s="271">
        <v>43133</v>
      </c>
      <c r="R232" s="217" t="s">
        <v>903</v>
      </c>
      <c r="S232" s="257"/>
      <c r="T232" s="257"/>
      <c r="U232" s="258"/>
      <c r="V232" s="735">
        <f t="shared" si="10"/>
        <v>28842.300000000003</v>
      </c>
    </row>
    <row r="233" spans="1:22" s="13" customFormat="1" ht="27.75" customHeight="1">
      <c r="A233" s="410" t="s">
        <v>537</v>
      </c>
      <c r="B233" s="382" t="s">
        <v>268</v>
      </c>
      <c r="C233" s="255" t="s">
        <v>889</v>
      </c>
      <c r="D233" s="282" t="s">
        <v>890</v>
      </c>
      <c r="E233" s="256">
        <v>103525.03</v>
      </c>
      <c r="F233" s="53">
        <f t="shared" si="11"/>
        <v>82473.820000000007</v>
      </c>
      <c r="G233" s="183">
        <f t="shared" si="9"/>
        <v>0.8500000363751794</v>
      </c>
      <c r="H233" s="256">
        <v>59241.65</v>
      </c>
      <c r="I233" s="256">
        <v>10454.42</v>
      </c>
      <c r="J233" s="256">
        <v>0</v>
      </c>
      <c r="K233" s="256">
        <v>406.68</v>
      </c>
      <c r="L233" s="256">
        <v>12371.07</v>
      </c>
      <c r="M233" s="260"/>
      <c r="N233" s="270">
        <v>43081</v>
      </c>
      <c r="O233" s="270">
        <v>43132</v>
      </c>
      <c r="P233" s="270"/>
      <c r="Q233" s="271">
        <v>43160</v>
      </c>
      <c r="R233" s="217" t="s">
        <v>973</v>
      </c>
      <c r="S233" s="257"/>
      <c r="T233" s="257"/>
      <c r="U233" s="258"/>
      <c r="V233" s="735">
        <f t="shared" si="10"/>
        <v>82473.820000000007</v>
      </c>
    </row>
    <row r="234" spans="1:22" s="13" customFormat="1" ht="27.75" customHeight="1">
      <c r="A234" s="410" t="s">
        <v>537</v>
      </c>
      <c r="B234" s="382" t="s">
        <v>891</v>
      </c>
      <c r="C234" s="255" t="s">
        <v>892</v>
      </c>
      <c r="D234" s="282" t="s">
        <v>912</v>
      </c>
      <c r="E234" s="256">
        <v>105970.3</v>
      </c>
      <c r="F234" s="53">
        <f t="shared" si="11"/>
        <v>105970.29999999999</v>
      </c>
      <c r="G234" s="183">
        <f t="shared" si="9"/>
        <v>0.75000004718303148</v>
      </c>
      <c r="H234" s="256">
        <v>62067.21</v>
      </c>
      <c r="I234" s="256">
        <v>10953.04</v>
      </c>
      <c r="J234" s="256">
        <v>0</v>
      </c>
      <c r="K234" s="256">
        <v>6457.48</v>
      </c>
      <c r="L234" s="256">
        <v>26492.57</v>
      </c>
      <c r="M234" s="260"/>
      <c r="N234" s="270">
        <v>43081</v>
      </c>
      <c r="O234" s="270">
        <v>43132</v>
      </c>
      <c r="P234" s="270"/>
      <c r="Q234" s="271">
        <v>43160</v>
      </c>
      <c r="R234" s="217" t="s">
        <v>1244</v>
      </c>
      <c r="S234" s="257"/>
      <c r="T234" s="257"/>
      <c r="U234" s="258"/>
      <c r="V234" s="735">
        <f t="shared" si="10"/>
        <v>105970.29999999999</v>
      </c>
    </row>
    <row r="235" spans="1:22" s="25" customFormat="1" ht="30" customHeight="1">
      <c r="A235" s="433" t="s">
        <v>537</v>
      </c>
      <c r="B235" s="382" t="s">
        <v>895</v>
      </c>
      <c r="C235" s="255" t="s">
        <v>896</v>
      </c>
      <c r="D235" s="282" t="s">
        <v>215</v>
      </c>
      <c r="E235" s="256">
        <v>244228.5</v>
      </c>
      <c r="F235" s="53">
        <f t="shared" si="11"/>
        <v>71891.299999999988</v>
      </c>
      <c r="G235" s="183">
        <f t="shared" si="9"/>
        <v>0.75000006954944487</v>
      </c>
      <c r="H235" s="256">
        <v>45830.7</v>
      </c>
      <c r="I235" s="256">
        <v>8087.78</v>
      </c>
      <c r="J235" s="256">
        <v>0</v>
      </c>
      <c r="K235" s="256">
        <v>0</v>
      </c>
      <c r="L235" s="256">
        <v>17972.82</v>
      </c>
      <c r="M235" s="260"/>
      <c r="N235" s="270">
        <v>43112</v>
      </c>
      <c r="O235" s="270">
        <v>43153</v>
      </c>
      <c r="P235" s="270">
        <v>43193</v>
      </c>
      <c r="Q235" s="271">
        <v>43216</v>
      </c>
      <c r="R235" s="228" t="s">
        <v>1791</v>
      </c>
      <c r="S235" s="271"/>
      <c r="T235" s="271" t="s">
        <v>1803</v>
      </c>
      <c r="U235" s="282"/>
      <c r="V235" s="735">
        <f t="shared" si="10"/>
        <v>71891.299999999988</v>
      </c>
    </row>
    <row r="236" spans="1:22" s="25" customFormat="1" ht="38.25" customHeight="1">
      <c r="A236" s="433" t="s">
        <v>537</v>
      </c>
      <c r="B236" s="565" t="s">
        <v>244</v>
      </c>
      <c r="C236" s="255" t="s">
        <v>576</v>
      </c>
      <c r="D236" s="282" t="s">
        <v>506</v>
      </c>
      <c r="E236" s="256">
        <v>116402.76</v>
      </c>
      <c r="F236" s="53">
        <f t="shared" si="11"/>
        <v>100963.43000000001</v>
      </c>
      <c r="G236" s="183">
        <f t="shared" si="9"/>
        <v>0.75000027237584932</v>
      </c>
      <c r="H236" s="256">
        <v>57127.31</v>
      </c>
      <c r="I236" s="256">
        <v>10081.290000000001</v>
      </c>
      <c r="J236" s="256">
        <v>0</v>
      </c>
      <c r="K236" s="256">
        <v>8514</v>
      </c>
      <c r="L236" s="256">
        <v>25240.83</v>
      </c>
      <c r="M236" s="260"/>
      <c r="N236" s="270">
        <v>43112</v>
      </c>
      <c r="O236" s="270">
        <v>43153</v>
      </c>
      <c r="P236" s="270"/>
      <c r="Q236" s="271">
        <v>43195</v>
      </c>
      <c r="R236" s="228" t="s">
        <v>987</v>
      </c>
      <c r="S236" s="271"/>
      <c r="T236" s="271" t="s">
        <v>1801</v>
      </c>
      <c r="U236" s="282"/>
      <c r="V236" s="735">
        <f t="shared" si="10"/>
        <v>100963.43000000001</v>
      </c>
    </row>
    <row r="237" spans="1:22" s="13" customFormat="1" ht="30" customHeight="1">
      <c r="A237" s="410" t="s">
        <v>537</v>
      </c>
      <c r="B237" s="409" t="s">
        <v>913</v>
      </c>
      <c r="C237" s="255" t="s">
        <v>914</v>
      </c>
      <c r="D237" s="282" t="s">
        <v>915</v>
      </c>
      <c r="E237" s="256"/>
      <c r="F237" s="53">
        <f t="shared" si="11"/>
        <v>62112.630000000005</v>
      </c>
      <c r="G237" s="183">
        <f t="shared" si="9"/>
        <v>0.74999995975053702</v>
      </c>
      <c r="H237" s="256">
        <v>37276.660000000003</v>
      </c>
      <c r="I237" s="256">
        <v>6578.24</v>
      </c>
      <c r="J237" s="256">
        <v>0</v>
      </c>
      <c r="K237" s="256">
        <v>2729.57</v>
      </c>
      <c r="L237" s="256">
        <v>15528.16</v>
      </c>
      <c r="M237" s="228">
        <v>43255</v>
      </c>
      <c r="N237" s="251">
        <v>43112</v>
      </c>
      <c r="O237" s="251">
        <v>43132</v>
      </c>
      <c r="P237" s="270"/>
      <c r="Q237" s="271">
        <v>43160</v>
      </c>
      <c r="R237" s="217" t="s">
        <v>986</v>
      </c>
      <c r="S237" s="257"/>
      <c r="T237" s="257"/>
      <c r="U237" s="258"/>
      <c r="V237" s="735">
        <f t="shared" si="10"/>
        <v>62112.630000000005</v>
      </c>
    </row>
    <row r="238" spans="1:22" s="13" customFormat="1" ht="30" customHeight="1">
      <c r="A238" s="410" t="s">
        <v>537</v>
      </c>
      <c r="B238" s="373" t="s">
        <v>916</v>
      </c>
      <c r="C238" s="282" t="s">
        <v>917</v>
      </c>
      <c r="D238" s="282" t="s">
        <v>152</v>
      </c>
      <c r="E238" s="256">
        <v>35911.839999999997</v>
      </c>
      <c r="F238" s="53">
        <f t="shared" si="11"/>
        <v>35911.839999999997</v>
      </c>
      <c r="G238" s="183">
        <f t="shared" si="9"/>
        <v>0.75000000000000011</v>
      </c>
      <c r="H238" s="256">
        <v>22893.79</v>
      </c>
      <c r="I238" s="256">
        <v>0</v>
      </c>
      <c r="J238" s="256">
        <v>4040.09</v>
      </c>
      <c r="K238" s="256">
        <v>0</v>
      </c>
      <c r="L238" s="256">
        <v>8977.9599999999991</v>
      </c>
      <c r="M238" s="228">
        <v>43137</v>
      </c>
      <c r="N238" s="251">
        <v>43152</v>
      </c>
      <c r="O238" s="251">
        <v>43167</v>
      </c>
      <c r="P238" s="270"/>
      <c r="Q238" s="271">
        <v>43195</v>
      </c>
      <c r="R238" s="217" t="s">
        <v>978</v>
      </c>
      <c r="S238" s="257"/>
      <c r="T238" s="257"/>
      <c r="U238" s="258"/>
      <c r="V238" s="735">
        <f t="shared" si="10"/>
        <v>35911.839999999997</v>
      </c>
    </row>
    <row r="239" spans="1:22" s="25" customFormat="1" ht="30" customHeight="1">
      <c r="A239" s="433" t="s">
        <v>537</v>
      </c>
      <c r="B239" s="373" t="s">
        <v>497</v>
      </c>
      <c r="C239" s="282" t="s">
        <v>956</v>
      </c>
      <c r="D239" s="282" t="s">
        <v>957</v>
      </c>
      <c r="E239" s="256">
        <v>233511.78</v>
      </c>
      <c r="F239" s="53">
        <f t="shared" si="11"/>
        <v>182500</v>
      </c>
      <c r="G239" s="183">
        <f t="shared" si="9"/>
        <v>0.75</v>
      </c>
      <c r="H239" s="256">
        <v>111322.37</v>
      </c>
      <c r="I239" s="256">
        <v>19645.13</v>
      </c>
      <c r="J239" s="256">
        <v>5907.5</v>
      </c>
      <c r="K239" s="256">
        <v>0</v>
      </c>
      <c r="L239" s="256">
        <v>45625</v>
      </c>
      <c r="M239" s="228">
        <v>43137</v>
      </c>
      <c r="N239" s="251">
        <v>43152</v>
      </c>
      <c r="O239" s="251">
        <v>43153</v>
      </c>
      <c r="P239" s="270">
        <v>43161</v>
      </c>
      <c r="Q239" s="271">
        <v>43195</v>
      </c>
      <c r="R239" s="228" t="s">
        <v>1251</v>
      </c>
      <c r="S239" s="271"/>
      <c r="T239" s="271" t="s">
        <v>1802</v>
      </c>
      <c r="U239" s="282"/>
      <c r="V239" s="735">
        <f t="shared" si="10"/>
        <v>182500</v>
      </c>
    </row>
    <row r="240" spans="1:22" s="13" customFormat="1" ht="30" customHeight="1">
      <c r="A240" s="410" t="s">
        <v>537</v>
      </c>
      <c r="B240" s="382" t="s">
        <v>918</v>
      </c>
      <c r="C240" s="255" t="s">
        <v>919</v>
      </c>
      <c r="D240" s="282" t="s">
        <v>920</v>
      </c>
      <c r="E240" s="256">
        <v>98580.57</v>
      </c>
      <c r="F240" s="53">
        <f t="shared" si="11"/>
        <v>60233.070000000007</v>
      </c>
      <c r="G240" s="183">
        <f t="shared" si="9"/>
        <v>0.74999995849456114</v>
      </c>
      <c r="H240" s="256">
        <v>38398.58</v>
      </c>
      <c r="I240" s="256">
        <v>0</v>
      </c>
      <c r="J240" s="256">
        <v>6776.22</v>
      </c>
      <c r="K240" s="256">
        <v>0</v>
      </c>
      <c r="L240" s="256">
        <v>15058.27</v>
      </c>
      <c r="M240" s="228">
        <v>43137</v>
      </c>
      <c r="N240" s="251">
        <v>43152</v>
      </c>
      <c r="O240" s="251">
        <v>43167</v>
      </c>
      <c r="P240" s="270"/>
      <c r="Q240" s="271">
        <v>43195</v>
      </c>
      <c r="R240" s="217" t="s">
        <v>980</v>
      </c>
      <c r="S240" s="257"/>
      <c r="T240" s="257"/>
      <c r="U240" s="258"/>
      <c r="V240" s="735">
        <f t="shared" si="10"/>
        <v>60233.070000000007</v>
      </c>
    </row>
    <row r="241" spans="1:22" s="13" customFormat="1" ht="30" customHeight="1">
      <c r="A241" s="410" t="s">
        <v>537</v>
      </c>
      <c r="B241" s="382" t="s">
        <v>921</v>
      </c>
      <c r="C241" s="255" t="s">
        <v>922</v>
      </c>
      <c r="D241" s="282" t="s">
        <v>923</v>
      </c>
      <c r="E241" s="256">
        <v>17400</v>
      </c>
      <c r="F241" s="53">
        <f t="shared" si="11"/>
        <v>17400</v>
      </c>
      <c r="G241" s="183">
        <f t="shared" si="9"/>
        <v>0.75</v>
      </c>
      <c r="H241" s="256">
        <v>11092.5</v>
      </c>
      <c r="I241" s="256">
        <v>0</v>
      </c>
      <c r="J241" s="256">
        <v>1957.5</v>
      </c>
      <c r="K241" s="256">
        <v>0</v>
      </c>
      <c r="L241" s="256">
        <v>4350</v>
      </c>
      <c r="M241" s="228">
        <v>43137</v>
      </c>
      <c r="N241" s="251">
        <v>43152</v>
      </c>
      <c r="O241" s="251">
        <v>43167</v>
      </c>
      <c r="P241" s="270"/>
      <c r="Q241" s="271">
        <v>43195</v>
      </c>
      <c r="R241" s="217" t="s">
        <v>1355</v>
      </c>
      <c r="S241" s="257"/>
      <c r="T241" s="257"/>
      <c r="U241" s="258"/>
      <c r="V241" s="735">
        <f t="shared" si="10"/>
        <v>17400</v>
      </c>
    </row>
    <row r="242" spans="1:22" s="13" customFormat="1" ht="30" customHeight="1">
      <c r="A242" s="410" t="s">
        <v>537</v>
      </c>
      <c r="B242" s="382" t="s">
        <v>925</v>
      </c>
      <c r="C242" s="255" t="s">
        <v>924</v>
      </c>
      <c r="D242" s="282" t="s">
        <v>509</v>
      </c>
      <c r="E242" s="256">
        <v>87059.85</v>
      </c>
      <c r="F242" s="53">
        <f t="shared" si="11"/>
        <v>83059.850000000006</v>
      </c>
      <c r="G242" s="183">
        <f t="shared" si="9"/>
        <v>0.50000006019755627</v>
      </c>
      <c r="H242" s="256">
        <v>35300.44</v>
      </c>
      <c r="I242" s="256">
        <v>0</v>
      </c>
      <c r="J242" s="256">
        <v>6229.49</v>
      </c>
      <c r="K242" s="256">
        <v>0</v>
      </c>
      <c r="L242" s="256">
        <v>41529.919999999998</v>
      </c>
      <c r="M242" s="228">
        <v>43137</v>
      </c>
      <c r="N242" s="251">
        <v>43152</v>
      </c>
      <c r="O242" s="251">
        <v>43167</v>
      </c>
      <c r="P242" s="270"/>
      <c r="Q242" s="271">
        <v>43195</v>
      </c>
      <c r="R242" s="217" t="s">
        <v>979</v>
      </c>
      <c r="S242" s="257"/>
      <c r="T242" s="257"/>
      <c r="U242" s="258"/>
      <c r="V242" s="735">
        <f t="shared" si="10"/>
        <v>83059.850000000006</v>
      </c>
    </row>
    <row r="243" spans="1:22" s="13" customFormat="1" ht="30" customHeight="1">
      <c r="A243" s="410" t="s">
        <v>537</v>
      </c>
      <c r="B243" s="382" t="s">
        <v>926</v>
      </c>
      <c r="C243" s="255" t="s">
        <v>927</v>
      </c>
      <c r="D243" s="282" t="s">
        <v>215</v>
      </c>
      <c r="E243" s="256">
        <v>51822.55</v>
      </c>
      <c r="F243" s="53">
        <f t="shared" si="11"/>
        <v>51822.55</v>
      </c>
      <c r="G243" s="183">
        <f t="shared" si="9"/>
        <v>0.50000009648309474</v>
      </c>
      <c r="H243" s="256">
        <v>22024.58</v>
      </c>
      <c r="I243" s="256">
        <v>0</v>
      </c>
      <c r="J243" s="256">
        <v>3886.7</v>
      </c>
      <c r="K243" s="256">
        <v>0</v>
      </c>
      <c r="L243" s="256">
        <v>25911.27</v>
      </c>
      <c r="M243" s="228">
        <v>43137</v>
      </c>
      <c r="N243" s="251">
        <v>43152</v>
      </c>
      <c r="O243" s="251">
        <v>43167</v>
      </c>
      <c r="P243" s="270"/>
      <c r="Q243" s="271">
        <v>43195</v>
      </c>
      <c r="R243" s="217" t="s">
        <v>976</v>
      </c>
      <c r="S243" s="257"/>
      <c r="T243" s="257"/>
      <c r="U243" s="258"/>
      <c r="V243" s="735">
        <f t="shared" si="10"/>
        <v>51822.55</v>
      </c>
    </row>
    <row r="244" spans="1:22" s="13" customFormat="1" ht="30" customHeight="1">
      <c r="A244" s="410" t="s">
        <v>537</v>
      </c>
      <c r="B244" s="382" t="s">
        <v>928</v>
      </c>
      <c r="C244" s="255" t="s">
        <v>929</v>
      </c>
      <c r="D244" s="282" t="s">
        <v>930</v>
      </c>
      <c r="E244" s="256">
        <v>98973.58</v>
      </c>
      <c r="F244" s="53">
        <f t="shared" si="11"/>
        <v>85910.03</v>
      </c>
      <c r="G244" s="183">
        <f t="shared" si="9"/>
        <v>0.85000005238037979</v>
      </c>
      <c r="H244" s="256">
        <v>62070</v>
      </c>
      <c r="I244" s="256">
        <v>0</v>
      </c>
      <c r="J244" s="256">
        <v>10953.53</v>
      </c>
      <c r="K244" s="256">
        <v>0</v>
      </c>
      <c r="L244" s="256">
        <v>12886.5</v>
      </c>
      <c r="M244" s="228">
        <v>43137</v>
      </c>
      <c r="N244" s="251">
        <v>43152</v>
      </c>
      <c r="O244" s="251">
        <v>43167</v>
      </c>
      <c r="P244" s="270"/>
      <c r="Q244" s="271">
        <v>43195</v>
      </c>
      <c r="R244" s="217" t="s">
        <v>981</v>
      </c>
      <c r="S244" s="257"/>
      <c r="T244" s="257"/>
      <c r="U244" s="258"/>
      <c r="V244" s="735">
        <f t="shared" si="10"/>
        <v>85910.03</v>
      </c>
    </row>
    <row r="245" spans="1:22" s="13" customFormat="1" ht="30" customHeight="1">
      <c r="A245" s="410" t="s">
        <v>537</v>
      </c>
      <c r="B245" s="382" t="s">
        <v>953</v>
      </c>
      <c r="C245" s="255" t="s">
        <v>931</v>
      </c>
      <c r="D245" s="282" t="s">
        <v>932</v>
      </c>
      <c r="E245" s="256">
        <v>104232.71</v>
      </c>
      <c r="F245" s="53">
        <f t="shared" si="11"/>
        <v>49810.470000000008</v>
      </c>
      <c r="G245" s="183">
        <f t="shared" si="9"/>
        <v>0.74999994980974882</v>
      </c>
      <c r="H245" s="256">
        <v>28753.8</v>
      </c>
      <c r="I245" s="256">
        <v>0</v>
      </c>
      <c r="J245" s="256">
        <v>5074.21</v>
      </c>
      <c r="K245" s="256">
        <v>3529.84</v>
      </c>
      <c r="L245" s="289">
        <v>12452.62</v>
      </c>
      <c r="M245" s="228">
        <v>43137</v>
      </c>
      <c r="N245" s="251">
        <v>43152</v>
      </c>
      <c r="O245" s="251">
        <v>43167</v>
      </c>
      <c r="P245" s="270"/>
      <c r="Q245" s="271">
        <v>43195</v>
      </c>
      <c r="R245" s="217" t="s">
        <v>985</v>
      </c>
      <c r="S245" s="257"/>
      <c r="T245" s="257"/>
      <c r="U245" s="354"/>
      <c r="V245" s="735">
        <f t="shared" si="10"/>
        <v>49810.470000000008</v>
      </c>
    </row>
    <row r="246" spans="1:22" s="13" customFormat="1" ht="30" customHeight="1">
      <c r="A246" s="410" t="s">
        <v>537</v>
      </c>
      <c r="B246" s="382" t="s">
        <v>962</v>
      </c>
      <c r="C246" s="255" t="s">
        <v>963</v>
      </c>
      <c r="D246" s="282" t="s">
        <v>964</v>
      </c>
      <c r="E246" s="256">
        <v>393357.32</v>
      </c>
      <c r="F246" s="53">
        <f t="shared" si="11"/>
        <v>241099.32</v>
      </c>
      <c r="G246" s="183">
        <f t="shared" si="9"/>
        <v>0.74979261658639262</v>
      </c>
      <c r="H246" s="256">
        <v>149182.06</v>
      </c>
      <c r="I246" s="256">
        <v>0</v>
      </c>
      <c r="J246" s="256">
        <v>26326.25</v>
      </c>
      <c r="K246" s="256">
        <v>5266.18</v>
      </c>
      <c r="L246" s="289">
        <v>60324.83</v>
      </c>
      <c r="M246" s="228"/>
      <c r="N246" s="287"/>
      <c r="O246" s="270"/>
      <c r="P246" s="270">
        <v>43193</v>
      </c>
      <c r="Q246" s="271">
        <v>43216</v>
      </c>
      <c r="R246" s="228" t="s">
        <v>1795</v>
      </c>
      <c r="S246" s="257"/>
      <c r="T246" s="257"/>
      <c r="U246" s="258"/>
      <c r="V246" s="735">
        <f t="shared" si="10"/>
        <v>241099.32</v>
      </c>
    </row>
    <row r="247" spans="1:22" s="13" customFormat="1" ht="30" customHeight="1">
      <c r="A247" s="410" t="s">
        <v>537</v>
      </c>
      <c r="B247" s="382" t="s">
        <v>958</v>
      </c>
      <c r="C247" s="255" t="s">
        <v>959</v>
      </c>
      <c r="D247" s="282" t="s">
        <v>318</v>
      </c>
      <c r="E247" s="256">
        <v>198925.8</v>
      </c>
      <c r="F247" s="53">
        <f t="shared" si="11"/>
        <v>116865.8</v>
      </c>
      <c r="G247" s="183">
        <f t="shared" si="9"/>
        <v>0.49991443176703537</v>
      </c>
      <c r="H247" s="256">
        <v>49659.46</v>
      </c>
      <c r="I247" s="256">
        <v>0</v>
      </c>
      <c r="J247" s="256">
        <v>8763.44</v>
      </c>
      <c r="K247" s="256">
        <v>0</v>
      </c>
      <c r="L247" s="256">
        <v>58442.9</v>
      </c>
      <c r="M247" s="271">
        <v>43165</v>
      </c>
      <c r="N247" s="287">
        <v>43172</v>
      </c>
      <c r="O247" s="270">
        <v>43202</v>
      </c>
      <c r="P247" s="270">
        <v>43256</v>
      </c>
      <c r="Q247" s="271">
        <v>43279</v>
      </c>
      <c r="R247" s="217" t="s">
        <v>1359</v>
      </c>
      <c r="S247" s="257"/>
      <c r="T247" s="257"/>
      <c r="U247" s="258"/>
      <c r="V247" s="735">
        <f t="shared" si="10"/>
        <v>116865.8</v>
      </c>
    </row>
    <row r="248" spans="1:22" s="13" customFormat="1" ht="30" customHeight="1">
      <c r="A248" s="410" t="s">
        <v>537</v>
      </c>
      <c r="B248" s="382" t="s">
        <v>965</v>
      </c>
      <c r="C248" s="255" t="s">
        <v>966</v>
      </c>
      <c r="D248" s="282" t="s">
        <v>967</v>
      </c>
      <c r="E248" s="256">
        <v>195702.85</v>
      </c>
      <c r="F248" s="53">
        <f t="shared" si="11"/>
        <v>195702.84999999998</v>
      </c>
      <c r="G248" s="183">
        <f t="shared" si="9"/>
        <v>0.71235002453975504</v>
      </c>
      <c r="H248" s="256">
        <v>117630.59</v>
      </c>
      <c r="I248" s="256">
        <v>0</v>
      </c>
      <c r="J248" s="256">
        <v>20758.34</v>
      </c>
      <c r="K248" s="256">
        <v>1020</v>
      </c>
      <c r="L248" s="256">
        <v>56293.919999999998</v>
      </c>
      <c r="M248" s="271"/>
      <c r="N248" s="287"/>
      <c r="O248" s="270"/>
      <c r="P248" s="270">
        <v>43193</v>
      </c>
      <c r="Q248" s="271">
        <v>43216</v>
      </c>
      <c r="R248" s="228" t="s">
        <v>1794</v>
      </c>
      <c r="S248" s="257"/>
      <c r="T248" s="257"/>
      <c r="U248" s="258"/>
      <c r="V248" s="735">
        <f t="shared" si="10"/>
        <v>195702.84999999998</v>
      </c>
    </row>
    <row r="249" spans="1:22" s="25" customFormat="1" ht="30" customHeight="1">
      <c r="A249" s="433" t="s">
        <v>537</v>
      </c>
      <c r="B249" s="566" t="s">
        <v>971</v>
      </c>
      <c r="C249" s="489" t="s">
        <v>972</v>
      </c>
      <c r="D249" s="282" t="s">
        <v>215</v>
      </c>
      <c r="E249" s="351">
        <v>9998.5499999999993</v>
      </c>
      <c r="F249" s="53">
        <f t="shared" si="11"/>
        <v>9998.5499999999993</v>
      </c>
      <c r="G249" s="183">
        <f t="shared" si="9"/>
        <v>0.50000050007251051</v>
      </c>
      <c r="H249" s="256">
        <v>4249.38</v>
      </c>
      <c r="I249" s="256">
        <v>0</v>
      </c>
      <c r="J249" s="256">
        <v>749.9</v>
      </c>
      <c r="K249" s="256">
        <v>0</v>
      </c>
      <c r="L249" s="256">
        <v>4999.2700000000004</v>
      </c>
      <c r="M249" s="271"/>
      <c r="N249" s="287"/>
      <c r="O249" s="270"/>
      <c r="P249" s="270">
        <v>43193</v>
      </c>
      <c r="Q249" s="271">
        <v>43216</v>
      </c>
      <c r="R249" s="228" t="s">
        <v>1792</v>
      </c>
      <c r="S249" s="271"/>
      <c r="T249" s="271"/>
      <c r="U249" s="282"/>
      <c r="V249" s="735">
        <f t="shared" si="10"/>
        <v>9998.5499999999993</v>
      </c>
    </row>
    <row r="250" spans="1:22" s="13" customFormat="1" ht="30" customHeight="1">
      <c r="A250" s="410" t="s">
        <v>537</v>
      </c>
      <c r="B250" s="394" t="s">
        <v>968</v>
      </c>
      <c r="C250" s="276" t="s">
        <v>969</v>
      </c>
      <c r="D250" s="285" t="s">
        <v>970</v>
      </c>
      <c r="E250" s="345">
        <v>499854.09</v>
      </c>
      <c r="F250" s="53">
        <f t="shared" si="11"/>
        <v>351427.5</v>
      </c>
      <c r="G250" s="183">
        <f t="shared" si="9"/>
        <v>0.7500000142276857</v>
      </c>
      <c r="H250" s="256">
        <v>211304.59</v>
      </c>
      <c r="I250" s="256">
        <v>37289.040000000001</v>
      </c>
      <c r="J250" s="256">
        <v>0</v>
      </c>
      <c r="K250" s="256">
        <v>14977</v>
      </c>
      <c r="L250" s="256">
        <v>87856.87</v>
      </c>
      <c r="M250" s="271"/>
      <c r="N250" s="287"/>
      <c r="O250" s="270"/>
      <c r="P250" s="270">
        <v>43193</v>
      </c>
      <c r="Q250" s="271">
        <v>43216</v>
      </c>
      <c r="R250" s="228" t="s">
        <v>1793</v>
      </c>
      <c r="S250" s="257"/>
      <c r="T250" s="257"/>
      <c r="U250" s="258"/>
      <c r="V250" s="735">
        <f t="shared" si="10"/>
        <v>351427.5</v>
      </c>
    </row>
    <row r="251" spans="1:22" s="13" customFormat="1" ht="30" customHeight="1">
      <c r="A251" s="410" t="s">
        <v>537</v>
      </c>
      <c r="B251" s="382" t="s">
        <v>961</v>
      </c>
      <c r="C251" s="255" t="s">
        <v>960</v>
      </c>
      <c r="D251" s="282" t="s">
        <v>321</v>
      </c>
      <c r="E251" s="256">
        <v>369092</v>
      </c>
      <c r="F251" s="53">
        <f t="shared" si="11"/>
        <v>281540</v>
      </c>
      <c r="G251" s="183">
        <f t="shared" si="9"/>
        <v>0.75</v>
      </c>
      <c r="H251" s="256">
        <v>179481.75</v>
      </c>
      <c r="I251" s="256">
        <v>31673.25</v>
      </c>
      <c r="J251" s="256">
        <v>0</v>
      </c>
      <c r="K251" s="256">
        <v>0</v>
      </c>
      <c r="L251" s="256">
        <v>70385</v>
      </c>
      <c r="M251" s="271">
        <v>43165</v>
      </c>
      <c r="N251" s="287">
        <v>43172</v>
      </c>
      <c r="O251" s="270">
        <v>43202</v>
      </c>
      <c r="P251" s="270">
        <v>43256</v>
      </c>
      <c r="Q251" s="271">
        <v>43279</v>
      </c>
      <c r="R251" s="217" t="s">
        <v>1357</v>
      </c>
      <c r="S251" s="257"/>
      <c r="T251" s="257"/>
      <c r="U251" s="258"/>
      <c r="V251" s="735">
        <f t="shared" si="10"/>
        <v>281540</v>
      </c>
    </row>
    <row r="252" spans="1:22" s="13" customFormat="1" ht="30" customHeight="1">
      <c r="A252" s="410" t="s">
        <v>537</v>
      </c>
      <c r="B252" s="382" t="s">
        <v>993</v>
      </c>
      <c r="C252" s="255" t="s">
        <v>994</v>
      </c>
      <c r="D252" s="282" t="s">
        <v>297</v>
      </c>
      <c r="E252" s="256">
        <v>31500</v>
      </c>
      <c r="F252" s="53">
        <f t="shared" si="11"/>
        <v>31500</v>
      </c>
      <c r="G252" s="183">
        <f t="shared" si="9"/>
        <v>0.75</v>
      </c>
      <c r="H252" s="256">
        <v>20081.25</v>
      </c>
      <c r="I252" s="256">
        <v>0</v>
      </c>
      <c r="J252" s="256">
        <v>3543.75</v>
      </c>
      <c r="K252" s="256">
        <v>0</v>
      </c>
      <c r="L252" s="256">
        <v>7875</v>
      </c>
      <c r="M252" s="293">
        <v>43165</v>
      </c>
      <c r="N252" s="287">
        <v>43172</v>
      </c>
      <c r="O252" s="270">
        <v>43209</v>
      </c>
      <c r="P252" s="270"/>
      <c r="Q252" s="271">
        <v>43233</v>
      </c>
      <c r="R252" s="217" t="s">
        <v>1236</v>
      </c>
      <c r="S252" s="257"/>
      <c r="T252" s="257"/>
      <c r="U252" s="258"/>
      <c r="V252" s="735">
        <f t="shared" si="10"/>
        <v>31500</v>
      </c>
    </row>
    <row r="253" spans="1:22" s="13" customFormat="1" ht="30" customHeight="1">
      <c r="A253" s="410" t="s">
        <v>537</v>
      </c>
      <c r="B253" s="382" t="s">
        <v>995</v>
      </c>
      <c r="C253" s="255" t="s">
        <v>996</v>
      </c>
      <c r="D253" s="282" t="s">
        <v>932</v>
      </c>
      <c r="E253" s="256">
        <v>94506.2</v>
      </c>
      <c r="F253" s="53">
        <f t="shared" si="11"/>
        <v>60318.05</v>
      </c>
      <c r="G253" s="183">
        <f t="shared" si="9"/>
        <v>0.50000008289392639</v>
      </c>
      <c r="H253" s="256">
        <v>25635.17</v>
      </c>
      <c r="I253" s="256">
        <v>0</v>
      </c>
      <c r="J253" s="256">
        <v>4523.8599999999997</v>
      </c>
      <c r="K253" s="256">
        <v>0</v>
      </c>
      <c r="L253" s="256">
        <v>30159.02</v>
      </c>
      <c r="M253" s="293">
        <v>43165</v>
      </c>
      <c r="N253" s="287">
        <v>43172</v>
      </c>
      <c r="O253" s="270">
        <v>43209</v>
      </c>
      <c r="P253" s="270"/>
      <c r="Q253" s="271">
        <v>43238</v>
      </c>
      <c r="R253" s="217" t="s">
        <v>1238</v>
      </c>
      <c r="S253" s="257"/>
      <c r="T253" s="257"/>
      <c r="U253" s="258"/>
      <c r="V253" s="735">
        <f t="shared" si="10"/>
        <v>60318.05</v>
      </c>
    </row>
    <row r="254" spans="1:22" s="13" customFormat="1" ht="30" customHeight="1">
      <c r="A254" s="410" t="s">
        <v>537</v>
      </c>
      <c r="B254" s="382" t="s">
        <v>997</v>
      </c>
      <c r="C254" s="255" t="s">
        <v>998</v>
      </c>
      <c r="D254" s="282" t="s">
        <v>999</v>
      </c>
      <c r="E254" s="256">
        <v>37570</v>
      </c>
      <c r="F254" s="53">
        <f t="shared" si="11"/>
        <v>21000</v>
      </c>
      <c r="G254" s="183">
        <f t="shared" si="9"/>
        <v>0.65</v>
      </c>
      <c r="H254" s="256">
        <v>10699.37</v>
      </c>
      <c r="I254" s="256">
        <v>0</v>
      </c>
      <c r="J254" s="256">
        <v>2950.63</v>
      </c>
      <c r="K254" s="256">
        <v>0</v>
      </c>
      <c r="L254" s="256">
        <v>7350</v>
      </c>
      <c r="M254" s="293">
        <v>43165</v>
      </c>
      <c r="N254" s="287">
        <v>43172</v>
      </c>
      <c r="O254" s="270">
        <v>43209</v>
      </c>
      <c r="P254" s="270"/>
      <c r="Q254" s="271">
        <v>43238</v>
      </c>
      <c r="R254" s="478"/>
      <c r="S254" s="257"/>
      <c r="T254" s="257"/>
      <c r="U254" s="258"/>
      <c r="V254" s="735">
        <f t="shared" si="10"/>
        <v>21000</v>
      </c>
    </row>
    <row r="255" spans="1:22" s="25" customFormat="1" ht="37.5" customHeight="1">
      <c r="A255" s="433" t="s">
        <v>537</v>
      </c>
      <c r="B255" s="565" t="s">
        <v>527</v>
      </c>
      <c r="C255" s="255" t="s">
        <v>1042</v>
      </c>
      <c r="D255" s="282" t="s">
        <v>529</v>
      </c>
      <c r="E255" s="503"/>
      <c r="F255" s="53">
        <f t="shared" si="11"/>
        <v>50514.2</v>
      </c>
      <c r="G255" s="183">
        <f t="shared" si="9"/>
        <v>0.75000000000000011</v>
      </c>
      <c r="H255" s="256">
        <v>17266.5</v>
      </c>
      <c r="I255" s="256">
        <v>0</v>
      </c>
      <c r="J255" s="256">
        <v>3047.04</v>
      </c>
      <c r="K255" s="698">
        <v>17572.11</v>
      </c>
      <c r="L255" s="256">
        <v>12628.55</v>
      </c>
      <c r="M255" s="293">
        <v>43165</v>
      </c>
      <c r="N255" s="287">
        <v>43172</v>
      </c>
      <c r="O255" s="270">
        <v>43209</v>
      </c>
      <c r="P255" s="270"/>
      <c r="Q255" s="271">
        <v>43238</v>
      </c>
      <c r="R255" s="228" t="s">
        <v>1237</v>
      </c>
      <c r="S255" s="271"/>
      <c r="T255" s="271" t="s">
        <v>1800</v>
      </c>
      <c r="U255" s="282"/>
      <c r="V255" s="735">
        <f t="shared" si="10"/>
        <v>50514.2</v>
      </c>
    </row>
    <row r="256" spans="1:22" s="13" customFormat="1" ht="30" customHeight="1">
      <c r="A256" s="410" t="s">
        <v>537</v>
      </c>
      <c r="B256" s="382" t="s">
        <v>1043</v>
      </c>
      <c r="C256" s="255" t="s">
        <v>1044</v>
      </c>
      <c r="D256" s="282" t="s">
        <v>1045</v>
      </c>
      <c r="E256" s="256">
        <v>3300</v>
      </c>
      <c r="F256" s="53">
        <f t="shared" si="11"/>
        <v>3300</v>
      </c>
      <c r="G256" s="183">
        <f t="shared" si="9"/>
        <v>0.65</v>
      </c>
      <c r="H256" s="256">
        <v>1823.25</v>
      </c>
      <c r="I256" s="256">
        <v>0</v>
      </c>
      <c r="J256" s="256">
        <v>321.75</v>
      </c>
      <c r="K256" s="256">
        <v>0</v>
      </c>
      <c r="L256" s="256">
        <v>1155</v>
      </c>
      <c r="M256" s="293">
        <v>43165</v>
      </c>
      <c r="N256" s="287">
        <v>43172</v>
      </c>
      <c r="O256" s="270">
        <v>43209</v>
      </c>
      <c r="P256" s="270"/>
      <c r="Q256" s="271">
        <v>43238</v>
      </c>
      <c r="R256" s="217" t="s">
        <v>1239</v>
      </c>
      <c r="S256" s="257"/>
      <c r="T256" s="257"/>
      <c r="U256" s="258"/>
      <c r="V256" s="735">
        <f t="shared" si="10"/>
        <v>3300</v>
      </c>
    </row>
    <row r="257" spans="1:22" s="13" customFormat="1" ht="30" customHeight="1">
      <c r="A257" s="410" t="s">
        <v>537</v>
      </c>
      <c r="B257" s="382" t="s">
        <v>1000</v>
      </c>
      <c r="C257" s="255" t="s">
        <v>1001</v>
      </c>
      <c r="D257" s="282" t="s">
        <v>1002</v>
      </c>
      <c r="E257" s="256">
        <v>95184.27</v>
      </c>
      <c r="F257" s="53">
        <f t="shared" si="11"/>
        <v>77160.72</v>
      </c>
      <c r="G257" s="183">
        <f t="shared" si="9"/>
        <v>0.75</v>
      </c>
      <c r="H257" s="256">
        <v>49085.98</v>
      </c>
      <c r="I257" s="256">
        <v>0</v>
      </c>
      <c r="J257" s="256">
        <v>8784.56</v>
      </c>
      <c r="K257" s="256">
        <v>0</v>
      </c>
      <c r="L257" s="256">
        <v>19290.18</v>
      </c>
      <c r="M257" s="293">
        <v>43165</v>
      </c>
      <c r="N257" s="287">
        <v>43172</v>
      </c>
      <c r="O257" s="270">
        <v>43209</v>
      </c>
      <c r="P257" s="270"/>
      <c r="Q257" s="271">
        <v>43238</v>
      </c>
      <c r="R257" s="217" t="s">
        <v>1240</v>
      </c>
      <c r="S257" s="257"/>
      <c r="T257" s="257"/>
      <c r="U257" s="258"/>
      <c r="V257" s="735">
        <f t="shared" si="10"/>
        <v>77160.72</v>
      </c>
    </row>
    <row r="258" spans="1:22" s="13" customFormat="1" ht="30" customHeight="1">
      <c r="A258" s="410" t="s">
        <v>537</v>
      </c>
      <c r="B258" s="382" t="s">
        <v>1003</v>
      </c>
      <c r="C258" s="255" t="s">
        <v>1004</v>
      </c>
      <c r="D258" s="282" t="s">
        <v>1005</v>
      </c>
      <c r="E258" s="256">
        <v>556420</v>
      </c>
      <c r="F258" s="53">
        <f t="shared" si="11"/>
        <v>546618</v>
      </c>
      <c r="G258" s="183">
        <f t="shared" si="9"/>
        <v>0.68872892952665299</v>
      </c>
      <c r="H258" s="256">
        <v>320000.88</v>
      </c>
      <c r="I258" s="256">
        <v>56470.75</v>
      </c>
      <c r="J258" s="256">
        <v>0</v>
      </c>
      <c r="K258" s="256">
        <v>0</v>
      </c>
      <c r="L258" s="256">
        <v>170146.37</v>
      </c>
      <c r="M258" s="293">
        <v>43196</v>
      </c>
      <c r="N258" s="287">
        <v>43202</v>
      </c>
      <c r="O258" s="270">
        <v>43223</v>
      </c>
      <c r="P258" s="270">
        <v>43256</v>
      </c>
      <c r="Q258" s="271">
        <v>43279</v>
      </c>
      <c r="R258" s="217" t="s">
        <v>1351</v>
      </c>
      <c r="S258" s="257"/>
      <c r="T258" s="257"/>
      <c r="U258" s="258"/>
      <c r="V258" s="735">
        <f t="shared" si="10"/>
        <v>546618</v>
      </c>
    </row>
    <row r="259" spans="1:22" s="13" customFormat="1" ht="30" customHeight="1">
      <c r="A259" s="410" t="s">
        <v>537</v>
      </c>
      <c r="B259" s="382" t="s">
        <v>1006</v>
      </c>
      <c r="C259" s="255" t="s">
        <v>1007</v>
      </c>
      <c r="D259" s="282" t="s">
        <v>309</v>
      </c>
      <c r="E259" s="256">
        <v>26140</v>
      </c>
      <c r="F259" s="53">
        <f t="shared" si="11"/>
        <v>25943.949999999997</v>
      </c>
      <c r="G259" s="183">
        <f t="shared" si="9"/>
        <v>0.50000019272315899</v>
      </c>
      <c r="H259" s="256">
        <v>11026.18</v>
      </c>
      <c r="I259" s="256">
        <v>0</v>
      </c>
      <c r="J259" s="256">
        <v>1945.8</v>
      </c>
      <c r="K259" s="256">
        <v>0</v>
      </c>
      <c r="L259" s="256">
        <v>12971.97</v>
      </c>
      <c r="M259" s="293">
        <v>43196</v>
      </c>
      <c r="N259" s="287">
        <v>43202</v>
      </c>
      <c r="O259" s="270">
        <v>43223</v>
      </c>
      <c r="P259" s="270"/>
      <c r="Q259" s="271">
        <v>43256</v>
      </c>
      <c r="R259" s="217" t="s">
        <v>1343</v>
      </c>
      <c r="S259" s="257"/>
      <c r="T259" s="257"/>
      <c r="U259" s="258"/>
      <c r="V259" s="735">
        <f t="shared" si="10"/>
        <v>25943.949999999997</v>
      </c>
    </row>
    <row r="260" spans="1:22" s="13" customFormat="1" ht="30" customHeight="1">
      <c r="A260" s="410" t="s">
        <v>537</v>
      </c>
      <c r="B260" s="382" t="s">
        <v>1008</v>
      </c>
      <c r="C260" s="255" t="s">
        <v>1009</v>
      </c>
      <c r="D260" s="282" t="s">
        <v>509</v>
      </c>
      <c r="E260" s="256">
        <v>132593.70000000001</v>
      </c>
      <c r="F260" s="53">
        <f t="shared" si="11"/>
        <v>117717.23</v>
      </c>
      <c r="G260" s="183">
        <f t="shared" si="9"/>
        <v>0.66513610624375041</v>
      </c>
      <c r="H260" s="256">
        <v>66553.279999999999</v>
      </c>
      <c r="I260" s="256">
        <v>0</v>
      </c>
      <c r="J260" s="256">
        <v>11744.7</v>
      </c>
      <c r="K260" s="256">
        <v>0</v>
      </c>
      <c r="L260" s="256">
        <v>39419.25</v>
      </c>
      <c r="M260" s="293">
        <v>43196</v>
      </c>
      <c r="N260" s="287">
        <v>43202</v>
      </c>
      <c r="O260" s="270">
        <v>43223</v>
      </c>
      <c r="P260" s="270"/>
      <c r="Q260" s="271">
        <v>43256</v>
      </c>
      <c r="R260" s="217" t="s">
        <v>1344</v>
      </c>
      <c r="S260" s="257"/>
      <c r="T260" s="257"/>
      <c r="U260" s="258"/>
      <c r="V260" s="735">
        <f t="shared" si="10"/>
        <v>117717.23</v>
      </c>
    </row>
    <row r="261" spans="1:22" s="13" customFormat="1" ht="30" customHeight="1">
      <c r="A261" s="410" t="s">
        <v>537</v>
      </c>
      <c r="B261" s="382" t="s">
        <v>1011</v>
      </c>
      <c r="C261" s="255" t="s">
        <v>1010</v>
      </c>
      <c r="D261" s="282" t="s">
        <v>932</v>
      </c>
      <c r="E261" s="256">
        <v>92500</v>
      </c>
      <c r="F261" s="53">
        <f t="shared" si="11"/>
        <v>87500</v>
      </c>
      <c r="G261" s="183">
        <f t="shared" si="9"/>
        <v>0.75</v>
      </c>
      <c r="H261" s="256">
        <v>50665.95</v>
      </c>
      <c r="I261" s="256">
        <v>0</v>
      </c>
      <c r="J261" s="256">
        <v>8941.0499999999993</v>
      </c>
      <c r="K261" s="256">
        <v>6018</v>
      </c>
      <c r="L261" s="256">
        <v>21875</v>
      </c>
      <c r="M261" s="293">
        <v>43196</v>
      </c>
      <c r="N261" s="287">
        <v>43202</v>
      </c>
      <c r="O261" s="270">
        <v>43223</v>
      </c>
      <c r="P261" s="270"/>
      <c r="Q261" s="271">
        <v>43256</v>
      </c>
      <c r="R261" s="217" t="s">
        <v>1345</v>
      </c>
      <c r="S261" s="257"/>
      <c r="T261" s="257"/>
      <c r="U261" s="258"/>
      <c r="V261" s="735">
        <f t="shared" si="10"/>
        <v>87500</v>
      </c>
    </row>
    <row r="262" spans="1:22" s="13" customFormat="1" ht="30" customHeight="1">
      <c r="A262" s="410" t="s">
        <v>537</v>
      </c>
      <c r="B262" s="382" t="s">
        <v>1012</v>
      </c>
      <c r="C262" s="255" t="s">
        <v>1013</v>
      </c>
      <c r="D262" s="282" t="s">
        <v>1014</v>
      </c>
      <c r="E262" s="256">
        <v>24542.91</v>
      </c>
      <c r="F262" s="53">
        <f t="shared" si="11"/>
        <v>24542.91</v>
      </c>
      <c r="G262" s="183">
        <f t="shared" si="9"/>
        <v>0.74999989813758838</v>
      </c>
      <c r="H262" s="256">
        <v>15646.1</v>
      </c>
      <c r="I262" s="256">
        <v>0</v>
      </c>
      <c r="J262" s="256">
        <v>2761.08</v>
      </c>
      <c r="K262" s="256">
        <v>0</v>
      </c>
      <c r="L262" s="256">
        <v>6135.73</v>
      </c>
      <c r="M262" s="293">
        <v>43196</v>
      </c>
      <c r="N262" s="287">
        <v>43202</v>
      </c>
      <c r="O262" s="270">
        <v>43223</v>
      </c>
      <c r="P262" s="270"/>
      <c r="Q262" s="271">
        <v>43256</v>
      </c>
      <c r="R262" s="217" t="s">
        <v>1346</v>
      </c>
      <c r="S262" s="257"/>
      <c r="T262" s="257"/>
      <c r="U262" s="258"/>
      <c r="V262" s="735">
        <f t="shared" si="10"/>
        <v>24542.91</v>
      </c>
    </row>
    <row r="263" spans="1:22" s="13" customFormat="1" ht="30" customHeight="1">
      <c r="A263" s="410" t="s">
        <v>537</v>
      </c>
      <c r="B263" s="382" t="s">
        <v>1015</v>
      </c>
      <c r="C263" s="255" t="s">
        <v>1016</v>
      </c>
      <c r="D263" s="282" t="s">
        <v>1017</v>
      </c>
      <c r="E263" s="256">
        <v>312720.88</v>
      </c>
      <c r="F263" s="53">
        <f t="shared" si="11"/>
        <v>135704.45000000001</v>
      </c>
      <c r="G263" s="183">
        <f t="shared" si="9"/>
        <v>0.75000001842238773</v>
      </c>
      <c r="H263" s="256">
        <v>86511.58</v>
      </c>
      <c r="I263" s="256">
        <v>0</v>
      </c>
      <c r="J263" s="256">
        <v>15266.76</v>
      </c>
      <c r="K263" s="256">
        <v>0</v>
      </c>
      <c r="L263" s="256">
        <v>33926.11</v>
      </c>
      <c r="M263" s="293">
        <v>43196</v>
      </c>
      <c r="N263" s="287">
        <v>43202</v>
      </c>
      <c r="O263" s="270">
        <v>43223</v>
      </c>
      <c r="P263" s="270">
        <v>43256</v>
      </c>
      <c r="Q263" s="271">
        <v>43279</v>
      </c>
      <c r="R263" s="217" t="s">
        <v>1354</v>
      </c>
      <c r="S263" s="257"/>
      <c r="T263" s="257"/>
      <c r="U263" s="258"/>
      <c r="V263" s="735">
        <f t="shared" si="10"/>
        <v>135704.45000000001</v>
      </c>
    </row>
    <row r="264" spans="1:22" s="13" customFormat="1" ht="30" customHeight="1">
      <c r="A264" s="410" t="s">
        <v>537</v>
      </c>
      <c r="B264" s="382" t="s">
        <v>1018</v>
      </c>
      <c r="C264" s="255" t="s">
        <v>1019</v>
      </c>
      <c r="D264" s="282" t="s">
        <v>1020</v>
      </c>
      <c r="E264" s="256">
        <v>10092.1</v>
      </c>
      <c r="F264" s="53">
        <f t="shared" si="11"/>
        <v>6000.7199999999993</v>
      </c>
      <c r="G264" s="183">
        <f t="shared" ref="G264:G327" si="12">(H264+I264+J264+K264)/F264</f>
        <v>0.7328137290191844</v>
      </c>
      <c r="H264" s="256">
        <v>3527.78</v>
      </c>
      <c r="I264" s="256">
        <v>0</v>
      </c>
      <c r="J264" s="256">
        <v>622.54999999999995</v>
      </c>
      <c r="K264" s="256">
        <v>247.08</v>
      </c>
      <c r="L264" s="256">
        <v>1603.31</v>
      </c>
      <c r="M264" s="293">
        <v>43196</v>
      </c>
      <c r="N264" s="287">
        <v>43202</v>
      </c>
      <c r="O264" s="270">
        <v>43223</v>
      </c>
      <c r="P264" s="270"/>
      <c r="Q264" s="271">
        <v>43256</v>
      </c>
      <c r="R264" s="217" t="s">
        <v>1347</v>
      </c>
      <c r="S264" s="257"/>
      <c r="T264" s="257"/>
      <c r="U264" s="258"/>
      <c r="V264" s="735">
        <f t="shared" si="10"/>
        <v>6000.7199999999993</v>
      </c>
    </row>
    <row r="265" spans="1:22" s="13" customFormat="1" ht="30" customHeight="1">
      <c r="A265" s="410" t="s">
        <v>537</v>
      </c>
      <c r="B265" s="382" t="s">
        <v>1023</v>
      </c>
      <c r="C265" s="255" t="s">
        <v>1024</v>
      </c>
      <c r="D265" s="282" t="s">
        <v>297</v>
      </c>
      <c r="E265" s="256">
        <v>153075.57</v>
      </c>
      <c r="F265" s="53">
        <f t="shared" si="11"/>
        <v>134829.16999999998</v>
      </c>
      <c r="G265" s="183">
        <f t="shared" si="12"/>
        <v>0.75000001854198173</v>
      </c>
      <c r="H265" s="256">
        <v>83328.81</v>
      </c>
      <c r="I265" s="256">
        <v>0</v>
      </c>
      <c r="J265" s="256">
        <v>14705.09</v>
      </c>
      <c r="K265" s="256">
        <v>3087.98</v>
      </c>
      <c r="L265" s="256">
        <v>33707.29</v>
      </c>
      <c r="M265" s="293">
        <v>43196</v>
      </c>
      <c r="N265" s="287">
        <v>43202</v>
      </c>
      <c r="O265" s="270">
        <v>43223</v>
      </c>
      <c r="P265" s="270">
        <v>43256</v>
      </c>
      <c r="Q265" s="271">
        <v>43279</v>
      </c>
      <c r="R265" s="217" t="s">
        <v>1361</v>
      </c>
      <c r="S265" s="257"/>
      <c r="T265" s="257"/>
      <c r="U265" s="258"/>
      <c r="V265" s="735">
        <f t="shared" si="10"/>
        <v>134829.16999999998</v>
      </c>
    </row>
    <row r="266" spans="1:22" s="13" customFormat="1" ht="30" customHeight="1">
      <c r="A266" s="410" t="s">
        <v>537</v>
      </c>
      <c r="B266" s="382" t="s">
        <v>1025</v>
      </c>
      <c r="C266" s="255" t="s">
        <v>1026</v>
      </c>
      <c r="D266" s="282" t="s">
        <v>1027</v>
      </c>
      <c r="E266" s="256">
        <v>145162.29999999999</v>
      </c>
      <c r="F266" s="53">
        <f t="shared" si="11"/>
        <v>142131.97</v>
      </c>
      <c r="G266" s="183">
        <f t="shared" si="12"/>
        <v>0.75000001758928703</v>
      </c>
      <c r="H266" s="256">
        <v>90382.07</v>
      </c>
      <c r="I266" s="256">
        <v>0</v>
      </c>
      <c r="J266" s="256">
        <v>15949.78</v>
      </c>
      <c r="K266" s="256">
        <v>267.13</v>
      </c>
      <c r="L266" s="256">
        <v>35532.99</v>
      </c>
      <c r="M266" s="293">
        <v>43196</v>
      </c>
      <c r="N266" s="287">
        <v>43202</v>
      </c>
      <c r="O266" s="270">
        <v>43223</v>
      </c>
      <c r="P266" s="270"/>
      <c r="Q266" s="271">
        <v>43256</v>
      </c>
      <c r="R266" s="217" t="s">
        <v>1349</v>
      </c>
      <c r="S266" s="257"/>
      <c r="T266" s="257"/>
      <c r="U266" s="258"/>
      <c r="V266" s="735">
        <f t="shared" si="10"/>
        <v>142131.97</v>
      </c>
    </row>
    <row r="267" spans="1:22" s="13" customFormat="1" ht="30" customHeight="1">
      <c r="A267" s="410" t="s">
        <v>537</v>
      </c>
      <c r="B267" s="382" t="s">
        <v>1039</v>
      </c>
      <c r="C267" s="255" t="s">
        <v>1040</v>
      </c>
      <c r="D267" s="282" t="s">
        <v>1041</v>
      </c>
      <c r="E267" s="256">
        <v>3702264</v>
      </c>
      <c r="F267" s="53">
        <f t="shared" si="11"/>
        <v>3271458</v>
      </c>
      <c r="G267" s="183">
        <f t="shared" si="12"/>
        <v>0.75</v>
      </c>
      <c r="H267" s="256">
        <v>2017417.92</v>
      </c>
      <c r="I267" s="256">
        <v>256014.93</v>
      </c>
      <c r="J267" s="256">
        <v>0</v>
      </c>
      <c r="K267" s="256">
        <f>100000+80160.65</f>
        <v>180160.65</v>
      </c>
      <c r="L267" s="256">
        <v>817864.5</v>
      </c>
      <c r="M267" s="293"/>
      <c r="N267" s="287">
        <v>43202</v>
      </c>
      <c r="O267" s="270">
        <v>43223</v>
      </c>
      <c r="P267" s="270">
        <v>43256</v>
      </c>
      <c r="Q267" s="271">
        <v>43279</v>
      </c>
      <c r="R267" s="217" t="s">
        <v>1350</v>
      </c>
      <c r="S267" s="257"/>
      <c r="T267" s="257"/>
      <c r="U267" s="258"/>
      <c r="V267" s="735">
        <f t="shared" si="10"/>
        <v>3271458</v>
      </c>
    </row>
    <row r="268" spans="1:22" s="13" customFormat="1" ht="30" customHeight="1">
      <c r="A268" s="410" t="s">
        <v>537</v>
      </c>
      <c r="B268" s="565" t="s">
        <v>1028</v>
      </c>
      <c r="C268" s="255" t="s">
        <v>1029</v>
      </c>
      <c r="D268" s="282" t="s">
        <v>1030</v>
      </c>
      <c r="E268" s="256">
        <v>304287.24</v>
      </c>
      <c r="F268" s="53">
        <f t="shared" si="11"/>
        <v>290067.19999999995</v>
      </c>
      <c r="G268" s="183">
        <f t="shared" si="12"/>
        <v>0.74772466518103387</v>
      </c>
      <c r="H268" s="256">
        <v>180124.43</v>
      </c>
      <c r="I268" s="256">
        <v>0</v>
      </c>
      <c r="J268" s="256">
        <v>31786.67</v>
      </c>
      <c r="K268" s="256">
        <v>4979.3</v>
      </c>
      <c r="L268" s="256">
        <v>73176.800000000003</v>
      </c>
      <c r="M268" s="293">
        <v>43165</v>
      </c>
      <c r="N268" s="287">
        <v>43172</v>
      </c>
      <c r="O268" s="270">
        <v>43195</v>
      </c>
      <c r="P268" s="270">
        <v>43256</v>
      </c>
      <c r="Q268" s="271">
        <v>43279</v>
      </c>
      <c r="R268" s="217" t="s">
        <v>1358</v>
      </c>
      <c r="S268" s="257"/>
      <c r="T268" s="257"/>
      <c r="U268" s="258"/>
      <c r="V268" s="735">
        <f t="shared" si="10"/>
        <v>290067.19999999995</v>
      </c>
    </row>
    <row r="269" spans="1:22" s="13" customFormat="1" ht="30" customHeight="1">
      <c r="A269" s="410" t="s">
        <v>537</v>
      </c>
      <c r="B269" s="565" t="s">
        <v>1526</v>
      </c>
      <c r="C269" s="255" t="s">
        <v>1032</v>
      </c>
      <c r="D269" s="282" t="s">
        <v>964</v>
      </c>
      <c r="E269" s="256">
        <v>164148.1</v>
      </c>
      <c r="F269" s="53">
        <f t="shared" si="11"/>
        <v>164148.1</v>
      </c>
      <c r="G269" s="183">
        <f t="shared" si="12"/>
        <v>0.74969542748286455</v>
      </c>
      <c r="H269" s="256">
        <v>94757.99</v>
      </c>
      <c r="I269" s="256">
        <v>0</v>
      </c>
      <c r="J269" s="256">
        <v>16722</v>
      </c>
      <c r="K269" s="256">
        <v>11581.09</v>
      </c>
      <c r="L269" s="256">
        <v>41087.019999999997</v>
      </c>
      <c r="M269" s="293"/>
      <c r="N269" s="287">
        <v>43172</v>
      </c>
      <c r="O269" s="270">
        <v>43195</v>
      </c>
      <c r="P269" s="270">
        <v>43256</v>
      </c>
      <c r="Q269" s="271">
        <v>43279</v>
      </c>
      <c r="R269" s="217" t="s">
        <v>1356</v>
      </c>
      <c r="S269" s="257"/>
      <c r="T269" s="257"/>
      <c r="U269" s="258"/>
      <c r="V269" s="735">
        <f t="shared" si="10"/>
        <v>164148.1</v>
      </c>
    </row>
    <row r="270" spans="1:22" s="13" customFormat="1" ht="30" customHeight="1">
      <c r="A270" s="410" t="s">
        <v>537</v>
      </c>
      <c r="B270" s="382" t="s">
        <v>1035</v>
      </c>
      <c r="C270" s="255" t="s">
        <v>1034</v>
      </c>
      <c r="D270" s="311" t="s">
        <v>1033</v>
      </c>
      <c r="E270" s="256">
        <v>270941.24</v>
      </c>
      <c r="F270" s="53">
        <f t="shared" si="11"/>
        <v>142246.69</v>
      </c>
      <c r="G270" s="183">
        <f t="shared" si="12"/>
        <v>0.75000001757510126</v>
      </c>
      <c r="H270" s="256">
        <v>90682.26</v>
      </c>
      <c r="I270" s="256">
        <v>0</v>
      </c>
      <c r="J270" s="256">
        <v>16002.76</v>
      </c>
      <c r="K270" s="256">
        <v>0</v>
      </c>
      <c r="L270" s="256">
        <v>35561.67</v>
      </c>
      <c r="M270" s="293"/>
      <c r="N270" s="287">
        <v>43172</v>
      </c>
      <c r="O270" s="270">
        <v>43195</v>
      </c>
      <c r="P270" s="270">
        <v>43256</v>
      </c>
      <c r="Q270" s="271">
        <v>43279</v>
      </c>
      <c r="R270" s="556" t="s">
        <v>1407</v>
      </c>
      <c r="S270" s="257"/>
      <c r="T270" s="257"/>
      <c r="U270" s="258"/>
      <c r="V270" s="735">
        <f t="shared" si="10"/>
        <v>142246.69</v>
      </c>
    </row>
    <row r="271" spans="1:22" s="13" customFormat="1" ht="30" customHeight="1">
      <c r="A271" s="410" t="s">
        <v>537</v>
      </c>
      <c r="B271" s="382" t="s">
        <v>1055</v>
      </c>
      <c r="C271" s="255" t="s">
        <v>1056</v>
      </c>
      <c r="D271" s="311" t="s">
        <v>76</v>
      </c>
      <c r="E271" s="256">
        <v>85163</v>
      </c>
      <c r="F271" s="53">
        <f t="shared" si="11"/>
        <v>85342.07</v>
      </c>
      <c r="G271" s="183">
        <f t="shared" si="12"/>
        <v>0.74999997070612412</v>
      </c>
      <c r="H271" s="256">
        <v>52284.53</v>
      </c>
      <c r="I271" s="256">
        <v>9226.68</v>
      </c>
      <c r="J271" s="256">
        <v>2495.34</v>
      </c>
      <c r="K271" s="256">
        <v>0</v>
      </c>
      <c r="L271" s="256">
        <v>21335.52</v>
      </c>
      <c r="M271" s="293">
        <v>43223</v>
      </c>
      <c r="N271" s="287">
        <v>43235</v>
      </c>
      <c r="O271" s="270">
        <v>43258</v>
      </c>
      <c r="P271" s="270"/>
      <c r="Q271" s="271">
        <v>43271</v>
      </c>
      <c r="R271" s="557" t="s">
        <v>1327</v>
      </c>
      <c r="S271" s="257"/>
      <c r="T271" s="257"/>
      <c r="U271" s="258"/>
      <c r="V271" s="735">
        <f t="shared" si="10"/>
        <v>85342.07</v>
      </c>
    </row>
    <row r="272" spans="1:22" s="13" customFormat="1" ht="30" customHeight="1">
      <c r="A272" s="410" t="s">
        <v>537</v>
      </c>
      <c r="B272" s="382" t="s">
        <v>1057</v>
      </c>
      <c r="C272" s="255" t="s">
        <v>1058</v>
      </c>
      <c r="D272" s="311" t="s">
        <v>372</v>
      </c>
      <c r="E272" s="256">
        <v>65016.11</v>
      </c>
      <c r="F272" s="53">
        <f t="shared" si="11"/>
        <v>43888.78</v>
      </c>
      <c r="G272" s="183">
        <f t="shared" si="12"/>
        <v>0.75000011392433319</v>
      </c>
      <c r="H272" s="256">
        <v>26175.42</v>
      </c>
      <c r="I272" s="256">
        <v>0</v>
      </c>
      <c r="J272" s="256">
        <v>6741.17</v>
      </c>
      <c r="K272" s="256">
        <v>0</v>
      </c>
      <c r="L272" s="256">
        <v>10972.19</v>
      </c>
      <c r="M272" s="293">
        <v>43223</v>
      </c>
      <c r="N272" s="287">
        <v>43235</v>
      </c>
      <c r="O272" s="270">
        <v>43258</v>
      </c>
      <c r="P272" s="270"/>
      <c r="Q272" s="271">
        <v>43271</v>
      </c>
      <c r="R272" s="217" t="s">
        <v>1333</v>
      </c>
      <c r="S272" s="257"/>
      <c r="T272" s="257"/>
      <c r="U272" s="258"/>
      <c r="V272" s="735">
        <f t="shared" ref="V272:V335" si="13">SUM(H272:L272)</f>
        <v>43888.78</v>
      </c>
    </row>
    <row r="273" spans="1:22" s="13" customFormat="1" ht="30" customHeight="1">
      <c r="A273" s="410" t="s">
        <v>537</v>
      </c>
      <c r="B273" s="565" t="s">
        <v>1808</v>
      </c>
      <c r="C273" s="255" t="s">
        <v>1211</v>
      </c>
      <c r="D273" s="311" t="s">
        <v>586</v>
      </c>
      <c r="E273" s="256">
        <v>117826.05</v>
      </c>
      <c r="F273" s="53">
        <f t="shared" si="11"/>
        <v>117826.04999999999</v>
      </c>
      <c r="G273" s="183">
        <f t="shared" si="12"/>
        <v>0.50000004243543772</v>
      </c>
      <c r="H273" s="256">
        <v>50076.07</v>
      </c>
      <c r="I273" s="256">
        <v>0</v>
      </c>
      <c r="J273" s="256">
        <v>8836.9599999999991</v>
      </c>
      <c r="K273" s="256">
        <v>0</v>
      </c>
      <c r="L273" s="256">
        <v>58913.02</v>
      </c>
      <c r="M273" s="335">
        <v>43165</v>
      </c>
      <c r="N273" s="357">
        <v>43172</v>
      </c>
      <c r="O273" s="270">
        <v>43195</v>
      </c>
      <c r="P273" s="270"/>
      <c r="Q273" s="271">
        <v>43286</v>
      </c>
      <c r="R273" s="257" t="s">
        <v>1228</v>
      </c>
      <c r="S273" s="257"/>
      <c r="T273" s="257"/>
      <c r="U273" s="258"/>
      <c r="V273" s="735">
        <f t="shared" si="13"/>
        <v>117826.04999999999</v>
      </c>
    </row>
    <row r="274" spans="1:22" s="13" customFormat="1" ht="30" customHeight="1">
      <c r="A274" s="410" t="s">
        <v>537</v>
      </c>
      <c r="B274" s="382" t="s">
        <v>1212</v>
      </c>
      <c r="C274" s="255" t="s">
        <v>616</v>
      </c>
      <c r="D274" s="311" t="s">
        <v>509</v>
      </c>
      <c r="E274" s="256">
        <v>28296.55</v>
      </c>
      <c r="F274" s="53">
        <f t="shared" ref="F274:F337" si="14">SUM(H274+I274+J274+K274+L274)</f>
        <v>28296.550000000003</v>
      </c>
      <c r="G274" s="183">
        <f t="shared" si="12"/>
        <v>0.50000017669998642</v>
      </c>
      <c r="H274" s="256">
        <v>12026.03</v>
      </c>
      <c r="I274" s="256">
        <v>0</v>
      </c>
      <c r="J274" s="256">
        <v>2122.25</v>
      </c>
      <c r="K274" s="256">
        <v>0</v>
      </c>
      <c r="L274" s="256">
        <v>14148.27</v>
      </c>
      <c r="M274" s="335">
        <v>43165</v>
      </c>
      <c r="N274" s="357">
        <v>43172</v>
      </c>
      <c r="O274" s="270">
        <v>43195</v>
      </c>
      <c r="P274" s="270"/>
      <c r="Q274" s="271">
        <v>43286</v>
      </c>
      <c r="R274" s="257" t="s">
        <v>1233</v>
      </c>
      <c r="S274" s="257"/>
      <c r="T274" s="257"/>
      <c r="U274" s="258"/>
      <c r="V274" s="735">
        <f t="shared" si="13"/>
        <v>28296.550000000003</v>
      </c>
    </row>
    <row r="275" spans="1:22" s="13" customFormat="1" ht="30" customHeight="1">
      <c r="A275" s="410" t="s">
        <v>537</v>
      </c>
      <c r="B275" s="382" t="s">
        <v>1214</v>
      </c>
      <c r="C275" s="255" t="s">
        <v>1215</v>
      </c>
      <c r="D275" s="311" t="s">
        <v>557</v>
      </c>
      <c r="E275" s="256">
        <v>54740.35</v>
      </c>
      <c r="F275" s="53">
        <f t="shared" si="14"/>
        <v>56780.35</v>
      </c>
      <c r="G275" s="183">
        <f t="shared" si="12"/>
        <v>0.61482854543869492</v>
      </c>
      <c r="H275" s="256">
        <v>26205.65</v>
      </c>
      <c r="I275" s="256">
        <v>0</v>
      </c>
      <c r="J275" s="256">
        <v>6664.53</v>
      </c>
      <c r="K275" s="702">
        <v>2040</v>
      </c>
      <c r="L275" s="256">
        <v>21870.17</v>
      </c>
      <c r="M275" s="335">
        <v>43165</v>
      </c>
      <c r="N275" s="357">
        <v>43172</v>
      </c>
      <c r="O275" s="270">
        <v>43195</v>
      </c>
      <c r="P275" s="270"/>
      <c r="Q275" s="271">
        <v>43286</v>
      </c>
      <c r="R275" s="257" t="s">
        <v>1234</v>
      </c>
      <c r="S275" s="257"/>
      <c r="T275" s="257" t="s">
        <v>1823</v>
      </c>
      <c r="U275" s="258"/>
      <c r="V275" s="735">
        <f t="shared" si="13"/>
        <v>56780.35</v>
      </c>
    </row>
    <row r="276" spans="1:22" s="13" customFormat="1" ht="30" customHeight="1">
      <c r="A276" s="410" t="s">
        <v>537</v>
      </c>
      <c r="B276" s="382" t="s">
        <v>1219</v>
      </c>
      <c r="C276" s="255" t="s">
        <v>1220</v>
      </c>
      <c r="D276" s="311" t="s">
        <v>321</v>
      </c>
      <c r="E276" s="256">
        <v>68388.09</v>
      </c>
      <c r="F276" s="53">
        <f t="shared" si="14"/>
        <v>68388.09</v>
      </c>
      <c r="G276" s="183">
        <f t="shared" si="12"/>
        <v>0.75000003655607284</v>
      </c>
      <c r="H276" s="256">
        <v>43597.4</v>
      </c>
      <c r="I276" s="256">
        <v>0</v>
      </c>
      <c r="J276" s="256">
        <v>7693.67</v>
      </c>
      <c r="K276" s="256">
        <v>0</v>
      </c>
      <c r="L276" s="256">
        <v>17097.02</v>
      </c>
      <c r="M276" s="335">
        <v>43165</v>
      </c>
      <c r="N276" s="357">
        <v>43172</v>
      </c>
      <c r="O276" s="270">
        <v>43195</v>
      </c>
      <c r="P276" s="270"/>
      <c r="Q276" s="271">
        <v>43286</v>
      </c>
      <c r="R276" s="257" t="s">
        <v>1229</v>
      </c>
      <c r="S276" s="257"/>
      <c r="T276" s="257"/>
      <c r="U276" s="258"/>
      <c r="V276" s="735">
        <f t="shared" si="13"/>
        <v>68388.09</v>
      </c>
    </row>
    <row r="277" spans="1:22" s="13" customFormat="1" ht="30" customHeight="1">
      <c r="A277" s="410" t="s">
        <v>537</v>
      </c>
      <c r="B277" s="382" t="s">
        <v>1221</v>
      </c>
      <c r="C277" s="255" t="s">
        <v>1222</v>
      </c>
      <c r="D277" s="311" t="s">
        <v>1223</v>
      </c>
      <c r="E277" s="256">
        <v>21829.5</v>
      </c>
      <c r="F277" s="53">
        <f t="shared" si="14"/>
        <v>21829.5</v>
      </c>
      <c r="G277" s="183">
        <f t="shared" si="12"/>
        <v>0.65000022904784815</v>
      </c>
      <c r="H277" s="256">
        <v>12060.8</v>
      </c>
      <c r="I277" s="256">
        <v>0</v>
      </c>
      <c r="J277" s="256">
        <v>2128.38</v>
      </c>
      <c r="K277" s="256">
        <v>0</v>
      </c>
      <c r="L277" s="256">
        <v>7640.32</v>
      </c>
      <c r="M277" s="335">
        <v>43165</v>
      </c>
      <c r="N277" s="357">
        <v>43172</v>
      </c>
      <c r="O277" s="270">
        <v>43195</v>
      </c>
      <c r="P277" s="270"/>
      <c r="Q277" s="271">
        <v>43286</v>
      </c>
      <c r="R277" s="257" t="s">
        <v>1235</v>
      </c>
      <c r="S277" s="257"/>
      <c r="T277" s="257"/>
      <c r="U277" s="258"/>
      <c r="V277" s="735">
        <f t="shared" si="13"/>
        <v>21829.5</v>
      </c>
    </row>
    <row r="278" spans="1:22" s="13" customFormat="1" ht="30" customHeight="1">
      <c r="A278" s="410" t="s">
        <v>537</v>
      </c>
      <c r="B278" s="382" t="s">
        <v>1216</v>
      </c>
      <c r="C278" s="255" t="s">
        <v>1217</v>
      </c>
      <c r="D278" s="311" t="s">
        <v>1218</v>
      </c>
      <c r="E278" s="256">
        <v>4950</v>
      </c>
      <c r="F278" s="53">
        <f t="shared" si="14"/>
        <v>4950</v>
      </c>
      <c r="G278" s="183">
        <f t="shared" si="12"/>
        <v>0.65</v>
      </c>
      <c r="H278" s="256">
        <v>2734.87</v>
      </c>
      <c r="I278" s="256">
        <v>0</v>
      </c>
      <c r="J278" s="256">
        <v>482.63</v>
      </c>
      <c r="K278" s="256">
        <v>0</v>
      </c>
      <c r="L278" s="256">
        <v>1732.5</v>
      </c>
      <c r="M278" s="335">
        <v>43165</v>
      </c>
      <c r="N278" s="357">
        <v>43172</v>
      </c>
      <c r="O278" s="270">
        <v>43195</v>
      </c>
      <c r="P278" s="270"/>
      <c r="Q278" s="271">
        <v>43286</v>
      </c>
      <c r="R278" s="257" t="s">
        <v>1232</v>
      </c>
      <c r="S278" s="257"/>
      <c r="T278" s="257"/>
      <c r="U278" s="258"/>
      <c r="V278" s="735">
        <f t="shared" si="13"/>
        <v>4950</v>
      </c>
    </row>
    <row r="279" spans="1:22" s="13" customFormat="1" ht="30" customHeight="1">
      <c r="A279" s="410" t="s">
        <v>537</v>
      </c>
      <c r="B279" s="382" t="s">
        <v>1062</v>
      </c>
      <c r="C279" s="255" t="s">
        <v>1061</v>
      </c>
      <c r="D279" s="311" t="s">
        <v>1063</v>
      </c>
      <c r="E279" s="256">
        <v>35501.32</v>
      </c>
      <c r="F279" s="53">
        <f t="shared" si="14"/>
        <v>21917.759999999998</v>
      </c>
      <c r="G279" s="183">
        <f t="shared" si="12"/>
        <v>0.85000018250040155</v>
      </c>
      <c r="H279" s="256">
        <v>14680.66</v>
      </c>
      <c r="I279" s="256">
        <v>0</v>
      </c>
      <c r="J279" s="256">
        <v>3949.44</v>
      </c>
      <c r="K279" s="256">
        <v>0</v>
      </c>
      <c r="L279" s="256">
        <v>3287.66</v>
      </c>
      <c r="M279" s="293">
        <v>43223</v>
      </c>
      <c r="N279" s="287">
        <v>43235</v>
      </c>
      <c r="O279" s="270">
        <v>43258</v>
      </c>
      <c r="P279" s="270"/>
      <c r="Q279" s="271">
        <v>43271</v>
      </c>
      <c r="R279" s="217" t="s">
        <v>1330</v>
      </c>
      <c r="S279" s="257"/>
      <c r="T279" s="257"/>
      <c r="U279" s="258"/>
      <c r="V279" s="735">
        <f t="shared" si="13"/>
        <v>21917.759999999998</v>
      </c>
    </row>
    <row r="280" spans="1:22" s="13" customFormat="1" ht="30" customHeight="1">
      <c r="A280" s="410" t="s">
        <v>537</v>
      </c>
      <c r="B280" s="382" t="s">
        <v>1064</v>
      </c>
      <c r="C280" s="255" t="s">
        <v>1065</v>
      </c>
      <c r="D280" s="311" t="s">
        <v>333</v>
      </c>
      <c r="E280" s="256">
        <v>76918.75</v>
      </c>
      <c r="F280" s="53">
        <f t="shared" si="14"/>
        <v>60085.91</v>
      </c>
      <c r="G280" s="183">
        <f t="shared" si="12"/>
        <v>0.65293094504185756</v>
      </c>
      <c r="H280" s="256">
        <v>33347.15</v>
      </c>
      <c r="I280" s="256">
        <v>0</v>
      </c>
      <c r="J280" s="256">
        <v>5884.8</v>
      </c>
      <c r="K280" s="256">
        <v>0</v>
      </c>
      <c r="L280" s="256">
        <v>20853.96</v>
      </c>
      <c r="M280" s="293">
        <v>43223</v>
      </c>
      <c r="N280" s="287">
        <v>43235</v>
      </c>
      <c r="O280" s="270">
        <v>43258</v>
      </c>
      <c r="P280" s="270"/>
      <c r="Q280" s="271">
        <v>43271</v>
      </c>
      <c r="R280" s="217" t="s">
        <v>1331</v>
      </c>
      <c r="S280" s="257"/>
      <c r="T280" s="257"/>
      <c r="U280" s="258"/>
      <c r="V280" s="735">
        <f t="shared" si="13"/>
        <v>60085.91</v>
      </c>
    </row>
    <row r="281" spans="1:22" s="13" customFormat="1" ht="30" customHeight="1">
      <c r="A281" s="410" t="s">
        <v>537</v>
      </c>
      <c r="B281" s="382" t="s">
        <v>1066</v>
      </c>
      <c r="C281" s="255" t="s">
        <v>1067</v>
      </c>
      <c r="D281" s="311" t="s">
        <v>90</v>
      </c>
      <c r="E281" s="256">
        <v>140964.99</v>
      </c>
      <c r="F281" s="53">
        <f t="shared" si="14"/>
        <v>80681.84</v>
      </c>
      <c r="G281" s="183">
        <f t="shared" si="12"/>
        <v>0.65260088267694449</v>
      </c>
      <c r="H281" s="256">
        <v>44324.26</v>
      </c>
      <c r="I281" s="256">
        <v>0</v>
      </c>
      <c r="J281" s="256">
        <v>8328.7800000000007</v>
      </c>
      <c r="K281" s="256">
        <v>0</v>
      </c>
      <c r="L281" s="256">
        <v>28028.799999999999</v>
      </c>
      <c r="M281" s="293">
        <v>43223</v>
      </c>
      <c r="N281" s="287">
        <v>43235</v>
      </c>
      <c r="O281" s="270">
        <v>43258</v>
      </c>
      <c r="P281" s="270"/>
      <c r="Q281" s="271">
        <v>43271</v>
      </c>
      <c r="R281" s="217" t="s">
        <v>1328</v>
      </c>
      <c r="S281" s="257"/>
      <c r="T281" s="257"/>
      <c r="U281" s="258"/>
      <c r="V281" s="735">
        <f t="shared" si="13"/>
        <v>80681.84</v>
      </c>
    </row>
    <row r="282" spans="1:22" s="13" customFormat="1" ht="30" customHeight="1">
      <c r="A282" s="410" t="s">
        <v>537</v>
      </c>
      <c r="B282" s="382" t="s">
        <v>1068</v>
      </c>
      <c r="C282" s="255" t="s">
        <v>1069</v>
      </c>
      <c r="D282" s="311" t="s">
        <v>321</v>
      </c>
      <c r="E282" s="256">
        <v>119113.43</v>
      </c>
      <c r="F282" s="53">
        <f t="shared" si="14"/>
        <v>98016.290000000008</v>
      </c>
      <c r="G282" s="183">
        <f t="shared" si="12"/>
        <v>0.65299135480439008</v>
      </c>
      <c r="H282" s="256">
        <v>52740.9</v>
      </c>
      <c r="I282" s="256">
        <v>9307.2199999999993</v>
      </c>
      <c r="J282" s="256">
        <v>1955.67</v>
      </c>
      <c r="K282" s="256">
        <v>0</v>
      </c>
      <c r="L282" s="256">
        <v>34012.5</v>
      </c>
      <c r="M282" s="368">
        <v>43223</v>
      </c>
      <c r="N282" s="287">
        <v>43235</v>
      </c>
      <c r="O282" s="270">
        <v>43258</v>
      </c>
      <c r="P282" s="270"/>
      <c r="Q282" s="271">
        <v>43271</v>
      </c>
      <c r="R282" s="217" t="s">
        <v>1334</v>
      </c>
      <c r="S282" s="257"/>
      <c r="T282" s="257"/>
      <c r="U282" s="258"/>
      <c r="V282" s="735">
        <f t="shared" si="13"/>
        <v>98016.290000000008</v>
      </c>
    </row>
    <row r="283" spans="1:22" s="13" customFormat="1" ht="30" customHeight="1">
      <c r="A283" s="410" t="s">
        <v>537</v>
      </c>
      <c r="B283" s="409" t="s">
        <v>1070</v>
      </c>
      <c r="C283" s="255" t="s">
        <v>1074</v>
      </c>
      <c r="D283" s="311" t="s">
        <v>1078</v>
      </c>
      <c r="E283" s="256">
        <v>162401.92000000001</v>
      </c>
      <c r="F283" s="53">
        <f t="shared" si="14"/>
        <v>116379.89</v>
      </c>
      <c r="G283" s="183">
        <f t="shared" si="12"/>
        <v>0.75000002148137446</v>
      </c>
      <c r="H283" s="256">
        <v>67973.919999999998</v>
      </c>
      <c r="I283" s="256">
        <v>19311</v>
      </c>
      <c r="J283" s="256">
        <v>0</v>
      </c>
      <c r="K283" s="256">
        <v>0</v>
      </c>
      <c r="L283" s="256">
        <v>29094.97</v>
      </c>
      <c r="M283" s="228">
        <v>43223</v>
      </c>
      <c r="N283" s="287">
        <v>43235</v>
      </c>
      <c r="O283" s="270">
        <v>43258</v>
      </c>
      <c r="P283" s="270">
        <v>43294</v>
      </c>
      <c r="Q283" s="271">
        <v>43314</v>
      </c>
      <c r="R283" s="217" t="s">
        <v>1312</v>
      </c>
      <c r="S283" s="257"/>
      <c r="T283" s="257"/>
      <c r="U283" s="258"/>
      <c r="V283" s="735">
        <f t="shared" si="13"/>
        <v>116379.89</v>
      </c>
    </row>
    <row r="284" spans="1:22" s="13" customFormat="1" ht="30" customHeight="1">
      <c r="A284" s="410" t="s">
        <v>537</v>
      </c>
      <c r="B284" s="409" t="s">
        <v>1071</v>
      </c>
      <c r="C284" s="255" t="s">
        <v>1075</v>
      </c>
      <c r="D284" s="311" t="s">
        <v>1079</v>
      </c>
      <c r="E284" s="256">
        <v>68657.75</v>
      </c>
      <c r="F284" s="53">
        <f t="shared" si="14"/>
        <v>67285.399999999994</v>
      </c>
      <c r="G284" s="183">
        <f t="shared" si="12"/>
        <v>0.59363101059070766</v>
      </c>
      <c r="H284" s="256">
        <v>33951.29</v>
      </c>
      <c r="I284" s="256">
        <v>5991.41</v>
      </c>
      <c r="J284" s="256">
        <v>0</v>
      </c>
      <c r="K284" s="256">
        <v>0</v>
      </c>
      <c r="L284" s="256">
        <v>27342.7</v>
      </c>
      <c r="M284" s="260">
        <v>43223</v>
      </c>
      <c r="N284" s="287">
        <v>43235</v>
      </c>
      <c r="O284" s="270">
        <v>43258</v>
      </c>
      <c r="P284" s="284"/>
      <c r="Q284" s="271">
        <v>43271</v>
      </c>
      <c r="R284" s="217" t="s">
        <v>1340</v>
      </c>
      <c r="S284" s="257"/>
      <c r="T284" s="257"/>
      <c r="U284" s="258"/>
      <c r="V284" s="735">
        <f t="shared" si="13"/>
        <v>67285.399999999994</v>
      </c>
    </row>
    <row r="285" spans="1:22" s="25" customFormat="1" ht="30" customHeight="1">
      <c r="A285" s="433" t="s">
        <v>537</v>
      </c>
      <c r="B285" s="440" t="s">
        <v>1072</v>
      </c>
      <c r="C285" s="255" t="s">
        <v>1076</v>
      </c>
      <c r="D285" s="255" t="s">
        <v>297</v>
      </c>
      <c r="E285" s="256">
        <v>178412.36</v>
      </c>
      <c r="F285" s="53">
        <f t="shared" si="14"/>
        <v>144860.66</v>
      </c>
      <c r="G285" s="183">
        <f t="shared" si="12"/>
        <v>0.63958758713373254</v>
      </c>
      <c r="H285" s="256">
        <v>78753.41</v>
      </c>
      <c r="I285" s="256">
        <v>13897.67</v>
      </c>
      <c r="J285" s="256">
        <v>0</v>
      </c>
      <c r="K285" s="256">
        <v>0</v>
      </c>
      <c r="L285" s="256">
        <v>52209.58</v>
      </c>
      <c r="M285" s="368">
        <v>43223</v>
      </c>
      <c r="N285" s="287">
        <v>43235</v>
      </c>
      <c r="O285" s="270">
        <v>43258</v>
      </c>
      <c r="P285" s="270">
        <v>43294</v>
      </c>
      <c r="Q285" s="271">
        <v>43314</v>
      </c>
      <c r="R285" s="228" t="s">
        <v>1406</v>
      </c>
      <c r="S285" s="271"/>
      <c r="T285" s="271" t="s">
        <v>1821</v>
      </c>
      <c r="U285" s="282"/>
      <c r="V285" s="735">
        <f t="shared" si="13"/>
        <v>144860.66</v>
      </c>
    </row>
    <row r="286" spans="1:22" s="13" customFormat="1" ht="30" customHeight="1">
      <c r="A286" s="410" t="s">
        <v>537</v>
      </c>
      <c r="B286" s="409" t="s">
        <v>1073</v>
      </c>
      <c r="C286" s="255" t="s">
        <v>1077</v>
      </c>
      <c r="D286" s="311" t="s">
        <v>1080</v>
      </c>
      <c r="E286" s="256">
        <v>317702.52</v>
      </c>
      <c r="F286" s="53">
        <f t="shared" si="14"/>
        <v>113267.8</v>
      </c>
      <c r="G286" s="183">
        <f t="shared" si="12"/>
        <v>0.56479864533433155</v>
      </c>
      <c r="H286" s="256">
        <v>54377.47</v>
      </c>
      <c r="I286" s="256">
        <v>0</v>
      </c>
      <c r="J286" s="256">
        <v>9596.0300000000007</v>
      </c>
      <c r="K286" s="256">
        <v>0</v>
      </c>
      <c r="L286" s="256">
        <v>49294.3</v>
      </c>
      <c r="M286" s="330">
        <v>43223</v>
      </c>
      <c r="N286" s="287">
        <v>43235</v>
      </c>
      <c r="O286" s="270">
        <v>43258</v>
      </c>
      <c r="P286" s="270">
        <v>43294</v>
      </c>
      <c r="Q286" s="271">
        <v>43314</v>
      </c>
      <c r="R286" s="217" t="s">
        <v>1362</v>
      </c>
      <c r="S286" s="257"/>
      <c r="T286" s="257"/>
      <c r="U286" s="258"/>
      <c r="V286" s="735">
        <f t="shared" si="13"/>
        <v>113267.8</v>
      </c>
    </row>
    <row r="287" spans="1:22" s="13" customFormat="1" ht="30" customHeight="1">
      <c r="A287" s="410" t="s">
        <v>537</v>
      </c>
      <c r="B287" s="409" t="s">
        <v>1081</v>
      </c>
      <c r="C287" s="255" t="s">
        <v>1082</v>
      </c>
      <c r="D287" s="255" t="s">
        <v>1083</v>
      </c>
      <c r="E287" s="348">
        <v>1217718.49</v>
      </c>
      <c r="F287" s="53">
        <f t="shared" si="14"/>
        <v>1051390</v>
      </c>
      <c r="G287" s="183">
        <f t="shared" si="12"/>
        <v>0.72007561418693344</v>
      </c>
      <c r="H287" s="256">
        <v>635391.93999999994</v>
      </c>
      <c r="I287" s="256">
        <v>112127.99</v>
      </c>
      <c r="J287" s="699">
        <v>9560.3700000000008</v>
      </c>
      <c r="K287" s="256">
        <v>0</v>
      </c>
      <c r="L287" s="256">
        <v>294309.7</v>
      </c>
      <c r="M287" s="228">
        <v>43223</v>
      </c>
      <c r="N287" s="287">
        <v>43235</v>
      </c>
      <c r="O287" s="270">
        <v>43258</v>
      </c>
      <c r="P287" s="270">
        <v>43294</v>
      </c>
      <c r="Q287" s="271">
        <v>43314</v>
      </c>
      <c r="R287" s="217" t="s">
        <v>1315</v>
      </c>
      <c r="S287" s="257"/>
      <c r="T287" s="257"/>
      <c r="U287" s="258"/>
      <c r="V287" s="735">
        <f t="shared" si="13"/>
        <v>1051390</v>
      </c>
    </row>
    <row r="288" spans="1:22" s="13" customFormat="1" ht="30" customHeight="1">
      <c r="A288" s="410" t="s">
        <v>537</v>
      </c>
      <c r="B288" s="409" t="s">
        <v>1084</v>
      </c>
      <c r="C288" s="255" t="s">
        <v>1085</v>
      </c>
      <c r="D288" s="255" t="s">
        <v>170</v>
      </c>
      <c r="E288" s="256">
        <v>351205.65</v>
      </c>
      <c r="F288" s="53">
        <f t="shared" si="14"/>
        <v>431150.85</v>
      </c>
      <c r="G288" s="183">
        <f t="shared" si="12"/>
        <v>0.72723382083092258</v>
      </c>
      <c r="H288" s="256">
        <v>287989.56</v>
      </c>
      <c r="I288" s="256">
        <v>25557.919999999998</v>
      </c>
      <c r="J288" s="256">
        <v>0</v>
      </c>
      <c r="K288" s="256">
        <v>0</v>
      </c>
      <c r="L288" s="256">
        <v>117603.37</v>
      </c>
      <c r="M288" s="228">
        <v>43223</v>
      </c>
      <c r="N288" s="287">
        <v>43235</v>
      </c>
      <c r="O288" s="270">
        <v>43258</v>
      </c>
      <c r="P288" s="270">
        <v>43294</v>
      </c>
      <c r="Q288" s="271">
        <v>43314</v>
      </c>
      <c r="R288" s="217" t="s">
        <v>1237</v>
      </c>
      <c r="S288" s="257"/>
      <c r="T288" s="257"/>
      <c r="U288" s="258"/>
      <c r="V288" s="735">
        <f t="shared" si="13"/>
        <v>431150.85</v>
      </c>
    </row>
    <row r="289" spans="1:22" s="13" customFormat="1" ht="30" customHeight="1">
      <c r="A289" s="410" t="s">
        <v>537</v>
      </c>
      <c r="B289" s="409" t="s">
        <v>1086</v>
      </c>
      <c r="C289" s="255" t="s">
        <v>1087</v>
      </c>
      <c r="D289" s="255" t="s">
        <v>1088</v>
      </c>
      <c r="E289" s="256">
        <v>73694.789999999994</v>
      </c>
      <c r="F289" s="53">
        <f t="shared" si="14"/>
        <v>62413.41</v>
      </c>
      <c r="G289" s="183">
        <f t="shared" si="12"/>
        <v>0.85000002403329666</v>
      </c>
      <c r="H289" s="256">
        <v>41373.14</v>
      </c>
      <c r="I289" s="256">
        <v>0</v>
      </c>
      <c r="J289" s="256">
        <v>11678.26</v>
      </c>
      <c r="K289" s="256">
        <v>0</v>
      </c>
      <c r="L289" s="256">
        <v>9362.01</v>
      </c>
      <c r="M289" s="260">
        <v>43223</v>
      </c>
      <c r="N289" s="287">
        <v>43235</v>
      </c>
      <c r="O289" s="270">
        <v>43258</v>
      </c>
      <c r="P289" s="270"/>
      <c r="Q289" s="271">
        <v>43271</v>
      </c>
      <c r="R289" s="217" t="s">
        <v>1336</v>
      </c>
      <c r="S289" s="257"/>
      <c r="T289" s="257"/>
      <c r="U289" s="258"/>
      <c r="V289" s="735">
        <f t="shared" si="13"/>
        <v>62413.41</v>
      </c>
    </row>
    <row r="290" spans="1:22" s="13" customFormat="1" ht="30" customHeight="1">
      <c r="A290" s="410" t="s">
        <v>537</v>
      </c>
      <c r="B290" s="409" t="s">
        <v>1089</v>
      </c>
      <c r="C290" s="255" t="s">
        <v>1090</v>
      </c>
      <c r="D290" s="255" t="s">
        <v>1091</v>
      </c>
      <c r="E290" s="256">
        <v>281364.3</v>
      </c>
      <c r="F290" s="53">
        <f t="shared" si="14"/>
        <v>260905.99999999997</v>
      </c>
      <c r="G290" s="183">
        <f t="shared" si="12"/>
        <v>0.84471457153150942</v>
      </c>
      <c r="H290" s="256">
        <v>179476.05</v>
      </c>
      <c r="I290" s="256">
        <v>31672.25</v>
      </c>
      <c r="J290" s="256">
        <v>9242.7999999999993</v>
      </c>
      <c r="K290" s="256">
        <v>0</v>
      </c>
      <c r="L290" s="256">
        <v>40514.9</v>
      </c>
      <c r="M290" s="228">
        <v>43223</v>
      </c>
      <c r="N290" s="287">
        <v>43235</v>
      </c>
      <c r="O290" s="270">
        <v>43258</v>
      </c>
      <c r="P290" s="270">
        <v>43294</v>
      </c>
      <c r="Q290" s="271">
        <v>43314</v>
      </c>
      <c r="R290" s="217" t="s">
        <v>1242</v>
      </c>
      <c r="S290" s="257"/>
      <c r="T290" s="257"/>
      <c r="U290" s="258"/>
      <c r="V290" s="735">
        <f t="shared" si="13"/>
        <v>260905.99999999997</v>
      </c>
    </row>
    <row r="291" spans="1:22" s="13" customFormat="1" ht="30" customHeight="1">
      <c r="A291" s="410" t="s">
        <v>537</v>
      </c>
      <c r="B291" s="409" t="s">
        <v>1092</v>
      </c>
      <c r="C291" s="255" t="s">
        <v>1093</v>
      </c>
      <c r="D291" s="255" t="s">
        <v>1094</v>
      </c>
      <c r="E291" s="256">
        <v>232028.46</v>
      </c>
      <c r="F291" s="53">
        <f t="shared" si="14"/>
        <v>171378.59</v>
      </c>
      <c r="G291" s="183">
        <f t="shared" si="12"/>
        <v>0.71158205934591945</v>
      </c>
      <c r="H291" s="256">
        <v>95381.73</v>
      </c>
      <c r="I291" s="256">
        <v>0</v>
      </c>
      <c r="J291" s="256">
        <v>26568.2</v>
      </c>
      <c r="K291" s="256">
        <v>0</v>
      </c>
      <c r="L291" s="256">
        <v>49428.66</v>
      </c>
      <c r="M291" s="228">
        <v>43223</v>
      </c>
      <c r="N291" s="293">
        <v>43235</v>
      </c>
      <c r="O291" s="271">
        <v>43258</v>
      </c>
      <c r="P291" s="271">
        <v>43294</v>
      </c>
      <c r="Q291" s="271">
        <v>43314</v>
      </c>
      <c r="R291" s="217" t="s">
        <v>1364</v>
      </c>
      <c r="S291" s="257"/>
      <c r="T291" s="257"/>
      <c r="U291" s="258"/>
      <c r="V291" s="735">
        <f t="shared" si="13"/>
        <v>171378.59</v>
      </c>
    </row>
    <row r="292" spans="1:22" s="13" customFormat="1" ht="30" customHeight="1">
      <c r="A292" s="410" t="s">
        <v>537</v>
      </c>
      <c r="B292" s="409" t="s">
        <v>1095</v>
      </c>
      <c r="C292" s="255" t="s">
        <v>1096</v>
      </c>
      <c r="D292" s="255" t="s">
        <v>90</v>
      </c>
      <c r="E292" s="256">
        <v>105715.55</v>
      </c>
      <c r="F292" s="53">
        <f t="shared" si="14"/>
        <v>105715.54999999999</v>
      </c>
      <c r="G292" s="183">
        <f t="shared" si="12"/>
        <v>0.63053902666164063</v>
      </c>
      <c r="H292" s="256">
        <v>56659.11</v>
      </c>
      <c r="I292" s="256">
        <v>9998.67</v>
      </c>
      <c r="J292" s="256">
        <v>0</v>
      </c>
      <c r="K292" s="256">
        <v>0</v>
      </c>
      <c r="L292" s="256">
        <v>39057.769999999997</v>
      </c>
      <c r="M292" s="260">
        <v>43223</v>
      </c>
      <c r="N292" s="287">
        <v>43235</v>
      </c>
      <c r="O292" s="270">
        <v>43258</v>
      </c>
      <c r="P292" s="270"/>
      <c r="Q292" s="271">
        <v>43271</v>
      </c>
      <c r="R292" s="217" t="s">
        <v>1342</v>
      </c>
      <c r="S292" s="257"/>
      <c r="T292" s="257"/>
      <c r="U292" s="258"/>
      <c r="V292" s="735">
        <f t="shared" si="13"/>
        <v>105715.54999999999</v>
      </c>
    </row>
    <row r="293" spans="1:22" s="13" customFormat="1" ht="30" customHeight="1">
      <c r="A293" s="410" t="s">
        <v>537</v>
      </c>
      <c r="B293" s="409" t="s">
        <v>1097</v>
      </c>
      <c r="C293" s="255" t="s">
        <v>1098</v>
      </c>
      <c r="D293" s="255" t="s">
        <v>1099</v>
      </c>
      <c r="E293" s="256">
        <v>17000</v>
      </c>
      <c r="F293" s="53">
        <f t="shared" si="14"/>
        <v>8486</v>
      </c>
      <c r="G293" s="183">
        <f t="shared" si="12"/>
        <v>0.65589205750648127</v>
      </c>
      <c r="H293" s="256">
        <v>4731.01</v>
      </c>
      <c r="I293" s="256">
        <v>0</v>
      </c>
      <c r="J293" s="256">
        <v>834.89</v>
      </c>
      <c r="K293" s="256">
        <v>0</v>
      </c>
      <c r="L293" s="256">
        <v>2920.1</v>
      </c>
      <c r="M293" s="260">
        <v>43223</v>
      </c>
      <c r="N293" s="287">
        <v>43235</v>
      </c>
      <c r="O293" s="270">
        <v>43258</v>
      </c>
      <c r="P293" s="270"/>
      <c r="Q293" s="271">
        <v>43271</v>
      </c>
      <c r="R293" s="217" t="s">
        <v>1339</v>
      </c>
      <c r="S293" s="257"/>
      <c r="T293" s="257"/>
      <c r="U293" s="258"/>
      <c r="V293" s="735">
        <f t="shared" si="13"/>
        <v>8486</v>
      </c>
    </row>
    <row r="294" spans="1:22" s="13" customFormat="1" ht="30" customHeight="1">
      <c r="A294" s="410" t="s">
        <v>537</v>
      </c>
      <c r="B294" s="409" t="s">
        <v>1100</v>
      </c>
      <c r="C294" s="255" t="s">
        <v>1101</v>
      </c>
      <c r="D294" s="255" t="s">
        <v>1102</v>
      </c>
      <c r="E294" s="256">
        <v>137045.01</v>
      </c>
      <c r="F294" s="53">
        <f t="shared" si="14"/>
        <v>100287.11</v>
      </c>
      <c r="G294" s="183">
        <f t="shared" si="12"/>
        <v>0.62961152235815743</v>
      </c>
      <c r="H294" s="256">
        <v>50470.45</v>
      </c>
      <c r="I294" s="256">
        <v>0</v>
      </c>
      <c r="J294" s="256">
        <v>12671.47</v>
      </c>
      <c r="K294" s="256">
        <v>0</v>
      </c>
      <c r="L294" s="256">
        <v>37145.19</v>
      </c>
      <c r="M294" s="260">
        <v>43223</v>
      </c>
      <c r="N294" s="287">
        <v>43235</v>
      </c>
      <c r="O294" s="270">
        <v>43258</v>
      </c>
      <c r="P294" s="270"/>
      <c r="Q294" s="271">
        <v>43271</v>
      </c>
      <c r="R294" s="217" t="s">
        <v>1341</v>
      </c>
      <c r="S294" s="257"/>
      <c r="T294" s="257"/>
      <c r="U294" s="258"/>
      <c r="V294" s="735">
        <f t="shared" si="13"/>
        <v>100287.11</v>
      </c>
    </row>
    <row r="295" spans="1:22" s="13" customFormat="1" ht="30" customHeight="1">
      <c r="A295" s="410" t="s">
        <v>537</v>
      </c>
      <c r="B295" s="409" t="s">
        <v>1103</v>
      </c>
      <c r="C295" s="255" t="s">
        <v>1104</v>
      </c>
      <c r="D295" s="255" t="s">
        <v>1105</v>
      </c>
      <c r="E295" s="256">
        <v>746629.38</v>
      </c>
      <c r="F295" s="53">
        <f t="shared" si="14"/>
        <v>686985</v>
      </c>
      <c r="G295" s="183">
        <f t="shared" si="12"/>
        <v>0.72309984934168869</v>
      </c>
      <c r="H295" s="256">
        <v>422244.93</v>
      </c>
      <c r="I295" s="256">
        <v>74513.820000000007</v>
      </c>
      <c r="J295" s="256">
        <v>0</v>
      </c>
      <c r="K295" s="256">
        <v>0</v>
      </c>
      <c r="L295" s="256">
        <v>190226.25</v>
      </c>
      <c r="M295" s="335">
        <v>43223</v>
      </c>
      <c r="N295" s="287">
        <v>43235</v>
      </c>
      <c r="O295" s="270">
        <v>43258</v>
      </c>
      <c r="P295" s="270">
        <v>43294</v>
      </c>
      <c r="Q295" s="271">
        <v>43314</v>
      </c>
      <c r="R295" s="217" t="s">
        <v>1313</v>
      </c>
      <c r="S295" s="257"/>
      <c r="T295" s="257"/>
      <c r="U295" s="258"/>
      <c r="V295" s="735">
        <f t="shared" si="13"/>
        <v>686985</v>
      </c>
    </row>
    <row r="296" spans="1:22" s="13" customFormat="1" ht="30" customHeight="1">
      <c r="A296" s="410" t="s">
        <v>537</v>
      </c>
      <c r="B296" s="409" t="s">
        <v>437</v>
      </c>
      <c r="C296" s="255" t="s">
        <v>1180</v>
      </c>
      <c r="D296" s="255" t="s">
        <v>438</v>
      </c>
      <c r="E296" s="256"/>
      <c r="F296" s="53">
        <f t="shared" si="14"/>
        <v>56076.26</v>
      </c>
      <c r="G296" s="183">
        <f t="shared" si="12"/>
        <v>0.77267563849657594</v>
      </c>
      <c r="H296" s="256">
        <v>28822.09</v>
      </c>
      <c r="I296" s="256">
        <v>5086.26</v>
      </c>
      <c r="J296" s="256">
        <v>5086.26</v>
      </c>
      <c r="K296" s="753">
        <v>4334.1499999999996</v>
      </c>
      <c r="L296" s="256">
        <v>12747.5</v>
      </c>
      <c r="M296" s="260">
        <v>42892</v>
      </c>
      <c r="N296" s="287">
        <v>42915</v>
      </c>
      <c r="O296" s="270">
        <v>42947</v>
      </c>
      <c r="P296" s="284"/>
      <c r="Q296" s="271">
        <v>42958</v>
      </c>
      <c r="R296" s="257" t="s">
        <v>775</v>
      </c>
      <c r="S296" s="257"/>
      <c r="T296" s="257" t="s">
        <v>1823</v>
      </c>
      <c r="U296" s="288"/>
      <c r="V296" s="735">
        <f t="shared" si="13"/>
        <v>56076.26</v>
      </c>
    </row>
    <row r="297" spans="1:22" s="13" customFormat="1" ht="30" customHeight="1">
      <c r="A297" s="410" t="s">
        <v>537</v>
      </c>
      <c r="B297" s="409" t="s">
        <v>1181</v>
      </c>
      <c r="C297" s="255" t="s">
        <v>1182</v>
      </c>
      <c r="D297" s="282" t="s">
        <v>1183</v>
      </c>
      <c r="E297" s="256">
        <v>52800</v>
      </c>
      <c r="F297" s="53">
        <f t="shared" si="14"/>
        <v>52800</v>
      </c>
      <c r="G297" s="183">
        <f t="shared" si="12"/>
        <v>0.65</v>
      </c>
      <c r="H297" s="315">
        <v>29172</v>
      </c>
      <c r="I297" s="256">
        <v>5148</v>
      </c>
      <c r="J297" s="256">
        <v>0</v>
      </c>
      <c r="K297" s="256">
        <v>0</v>
      </c>
      <c r="L297" s="256">
        <v>18480</v>
      </c>
      <c r="M297" s="260">
        <v>43255</v>
      </c>
      <c r="N297" s="287">
        <v>43263</v>
      </c>
      <c r="O297" s="270">
        <v>43279</v>
      </c>
      <c r="P297" s="271"/>
      <c r="Q297" s="271">
        <v>43304</v>
      </c>
      <c r="R297" s="257" t="s">
        <v>1324</v>
      </c>
      <c r="S297" s="257"/>
      <c r="T297" s="257"/>
      <c r="U297" s="258"/>
      <c r="V297" s="735">
        <f t="shared" si="13"/>
        <v>52800</v>
      </c>
    </row>
    <row r="298" spans="1:22" s="13" customFormat="1" ht="30" customHeight="1">
      <c r="A298" s="410" t="s">
        <v>537</v>
      </c>
      <c r="B298" s="440" t="s">
        <v>1184</v>
      </c>
      <c r="C298" s="255" t="s">
        <v>1185</v>
      </c>
      <c r="D298" s="255" t="s">
        <v>1186</v>
      </c>
      <c r="E298" s="256">
        <v>84580.51</v>
      </c>
      <c r="F298" s="53">
        <f t="shared" si="14"/>
        <v>70207.31</v>
      </c>
      <c r="G298" s="183">
        <f t="shared" si="12"/>
        <v>0.74999996439117245</v>
      </c>
      <c r="H298" s="256">
        <v>40951.94</v>
      </c>
      <c r="I298" s="256">
        <v>7226.82</v>
      </c>
      <c r="J298" s="256">
        <v>0</v>
      </c>
      <c r="K298" s="753">
        <v>4476.72</v>
      </c>
      <c r="L298" s="256">
        <v>17551.830000000002</v>
      </c>
      <c r="M298" s="260">
        <v>43255</v>
      </c>
      <c r="N298" s="287">
        <v>43263</v>
      </c>
      <c r="O298" s="270">
        <v>43279</v>
      </c>
      <c r="P298" s="271"/>
      <c r="Q298" s="271">
        <v>43304</v>
      </c>
      <c r="R298" s="257" t="s">
        <v>1322</v>
      </c>
      <c r="S298" s="257"/>
      <c r="T298" s="257" t="s">
        <v>1823</v>
      </c>
      <c r="U298" s="258"/>
      <c r="V298" s="735">
        <f t="shared" si="13"/>
        <v>70207.31</v>
      </c>
    </row>
    <row r="299" spans="1:22" s="13" customFormat="1" ht="30" customHeight="1">
      <c r="A299" s="410" t="s">
        <v>537</v>
      </c>
      <c r="B299" s="409" t="s">
        <v>1187</v>
      </c>
      <c r="C299" s="255" t="s">
        <v>1188</v>
      </c>
      <c r="D299" s="255" t="s">
        <v>1189</v>
      </c>
      <c r="E299" s="256">
        <v>59948.86</v>
      </c>
      <c r="F299" s="53">
        <f t="shared" si="14"/>
        <v>57988.36</v>
      </c>
      <c r="G299" s="183">
        <f t="shared" si="12"/>
        <v>0.55813666742773893</v>
      </c>
      <c r="H299" s="256">
        <v>27510.61</v>
      </c>
      <c r="I299" s="256">
        <v>4854.82</v>
      </c>
      <c r="J299" s="256">
        <v>0</v>
      </c>
      <c r="K299" s="256">
        <v>0</v>
      </c>
      <c r="L299" s="256">
        <v>25622.93</v>
      </c>
      <c r="M299" s="260">
        <v>43255</v>
      </c>
      <c r="N299" s="287">
        <v>43263</v>
      </c>
      <c r="O299" s="270">
        <v>43279</v>
      </c>
      <c r="P299" s="271"/>
      <c r="Q299" s="271">
        <v>43304</v>
      </c>
      <c r="R299" s="257" t="s">
        <v>1325</v>
      </c>
      <c r="S299" s="257"/>
      <c r="T299" s="257"/>
      <c r="U299" s="258"/>
      <c r="V299" s="735">
        <f t="shared" si="13"/>
        <v>57988.36</v>
      </c>
    </row>
    <row r="300" spans="1:22" s="13" customFormat="1" ht="30" customHeight="1">
      <c r="A300" s="410" t="s">
        <v>537</v>
      </c>
      <c r="B300" s="409" t="s">
        <v>1190</v>
      </c>
      <c r="C300" s="255" t="s">
        <v>1191</v>
      </c>
      <c r="D300" s="255" t="s">
        <v>438</v>
      </c>
      <c r="E300" s="256">
        <v>406253.3</v>
      </c>
      <c r="F300" s="53">
        <f t="shared" si="14"/>
        <v>340385.7</v>
      </c>
      <c r="G300" s="183">
        <f t="shared" si="12"/>
        <v>0.68750787709354422</v>
      </c>
      <c r="H300" s="256">
        <v>198915.17</v>
      </c>
      <c r="I300" s="256">
        <v>35102.68</v>
      </c>
      <c r="J300" s="256">
        <v>0</v>
      </c>
      <c r="K300" s="256">
        <v>0</v>
      </c>
      <c r="L300" s="256">
        <v>106367.85</v>
      </c>
      <c r="M300" s="335">
        <v>43255</v>
      </c>
      <c r="N300" s="287">
        <v>43263</v>
      </c>
      <c r="O300" s="270">
        <v>43279</v>
      </c>
      <c r="P300" s="270">
        <v>43294</v>
      </c>
      <c r="Q300" s="271">
        <v>43314</v>
      </c>
      <c r="R300" s="257" t="s">
        <v>1321</v>
      </c>
      <c r="S300" s="257"/>
      <c r="T300" s="257"/>
      <c r="U300" s="258"/>
      <c r="V300" s="735">
        <f t="shared" si="13"/>
        <v>340385.7</v>
      </c>
    </row>
    <row r="301" spans="1:22" s="13" customFormat="1" ht="30" customHeight="1">
      <c r="A301" s="410" t="s">
        <v>537</v>
      </c>
      <c r="B301" s="409" t="s">
        <v>1192</v>
      </c>
      <c r="C301" s="255" t="s">
        <v>1193</v>
      </c>
      <c r="D301" s="255" t="s">
        <v>1194</v>
      </c>
      <c r="E301" s="256">
        <v>35249.980000000003</v>
      </c>
      <c r="F301" s="53">
        <f t="shared" si="14"/>
        <v>22013.53</v>
      </c>
      <c r="G301" s="183">
        <f t="shared" si="12"/>
        <v>0.84999997728669596</v>
      </c>
      <c r="H301" s="256">
        <v>15698.14</v>
      </c>
      <c r="I301" s="256">
        <v>0</v>
      </c>
      <c r="J301" s="256">
        <v>2770.26</v>
      </c>
      <c r="K301" s="753">
        <v>243.1</v>
      </c>
      <c r="L301" s="256">
        <v>3302.03</v>
      </c>
      <c r="M301" s="260">
        <v>43255</v>
      </c>
      <c r="N301" s="287">
        <v>43263</v>
      </c>
      <c r="O301" s="270">
        <v>43279</v>
      </c>
      <c r="P301" s="271"/>
      <c r="Q301" s="271">
        <v>43304</v>
      </c>
      <c r="R301" s="257" t="s">
        <v>1323</v>
      </c>
      <c r="S301" s="257"/>
      <c r="T301" s="257" t="s">
        <v>1823</v>
      </c>
      <c r="U301" s="258"/>
      <c r="V301" s="735">
        <f t="shared" si="13"/>
        <v>22013.53</v>
      </c>
    </row>
    <row r="302" spans="1:22" s="13" customFormat="1" ht="30" customHeight="1">
      <c r="A302" s="410" t="s">
        <v>537</v>
      </c>
      <c r="B302" s="409" t="s">
        <v>1205</v>
      </c>
      <c r="C302" s="255" t="s">
        <v>1206</v>
      </c>
      <c r="D302" s="255" t="s">
        <v>1207</v>
      </c>
      <c r="E302" s="256">
        <v>35866</v>
      </c>
      <c r="F302" s="53">
        <f t="shared" si="14"/>
        <v>16690</v>
      </c>
      <c r="G302" s="183">
        <f t="shared" si="12"/>
        <v>0.75</v>
      </c>
      <c r="H302" s="256">
        <v>9434.02</v>
      </c>
      <c r="I302" s="256">
        <v>0</v>
      </c>
      <c r="J302" s="256">
        <v>3083.48</v>
      </c>
      <c r="K302" s="256">
        <v>0</v>
      </c>
      <c r="L302" s="256">
        <v>4172.5</v>
      </c>
      <c r="M302" s="260">
        <v>43255</v>
      </c>
      <c r="N302" s="287">
        <v>43263</v>
      </c>
      <c r="O302" s="270">
        <v>43279</v>
      </c>
      <c r="P302" s="271"/>
      <c r="Q302" s="271">
        <v>43304</v>
      </c>
      <c r="R302" s="257" t="s">
        <v>1318</v>
      </c>
      <c r="S302" s="257"/>
      <c r="T302" s="257"/>
      <c r="U302" s="258"/>
      <c r="V302" s="735">
        <f t="shared" si="13"/>
        <v>16690</v>
      </c>
    </row>
    <row r="303" spans="1:22" s="13" customFormat="1" ht="30" customHeight="1">
      <c r="A303" s="410" t="s">
        <v>537</v>
      </c>
      <c r="B303" s="409" t="s">
        <v>1195</v>
      </c>
      <c r="C303" s="255" t="s">
        <v>1196</v>
      </c>
      <c r="D303" s="255" t="s">
        <v>348</v>
      </c>
      <c r="E303" s="256">
        <v>46790.6</v>
      </c>
      <c r="F303" s="53">
        <f t="shared" si="14"/>
        <v>19931.75</v>
      </c>
      <c r="G303" s="183">
        <f t="shared" si="12"/>
        <v>0.50000025085604627</v>
      </c>
      <c r="H303" s="256">
        <v>8470.99</v>
      </c>
      <c r="I303" s="256">
        <v>1494.89</v>
      </c>
      <c r="J303" s="256">
        <v>0</v>
      </c>
      <c r="K303" s="256">
        <v>0</v>
      </c>
      <c r="L303" s="256">
        <v>9965.8700000000008</v>
      </c>
      <c r="M303" s="228">
        <v>43255</v>
      </c>
      <c r="N303" s="287">
        <v>43263</v>
      </c>
      <c r="O303" s="270">
        <v>43279</v>
      </c>
      <c r="P303" s="271"/>
      <c r="Q303" s="271">
        <v>43304</v>
      </c>
      <c r="R303" s="257" t="s">
        <v>1319</v>
      </c>
      <c r="S303" s="257"/>
      <c r="T303" s="257"/>
      <c r="U303" s="258"/>
      <c r="V303" s="735">
        <f t="shared" si="13"/>
        <v>19931.75</v>
      </c>
    </row>
    <row r="304" spans="1:22" s="13" customFormat="1" ht="30" customHeight="1">
      <c r="A304" s="410" t="s">
        <v>537</v>
      </c>
      <c r="B304" s="409" t="s">
        <v>1197</v>
      </c>
      <c r="C304" s="255" t="s">
        <v>1198</v>
      </c>
      <c r="D304" s="255" t="s">
        <v>1199</v>
      </c>
      <c r="E304" s="256">
        <v>160388.78</v>
      </c>
      <c r="F304" s="53">
        <f t="shared" si="14"/>
        <v>153503.78</v>
      </c>
      <c r="G304" s="183">
        <f t="shared" si="12"/>
        <v>0.84999998045650726</v>
      </c>
      <c r="H304" s="256">
        <v>101782.42</v>
      </c>
      <c r="I304" s="256">
        <v>0</v>
      </c>
      <c r="J304" s="256">
        <v>28695.79</v>
      </c>
      <c r="K304" s="256">
        <v>0</v>
      </c>
      <c r="L304" s="256">
        <v>23025.57</v>
      </c>
      <c r="M304" s="335">
        <v>43255</v>
      </c>
      <c r="N304" s="287">
        <v>43263</v>
      </c>
      <c r="O304" s="270">
        <v>43279</v>
      </c>
      <c r="P304" s="270">
        <v>43294</v>
      </c>
      <c r="Q304" s="271">
        <v>43314</v>
      </c>
      <c r="R304" s="257" t="s">
        <v>1316</v>
      </c>
      <c r="S304" s="257"/>
      <c r="T304" s="257"/>
      <c r="U304" s="258"/>
      <c r="V304" s="735">
        <f t="shared" si="13"/>
        <v>153503.78</v>
      </c>
    </row>
    <row r="305" spans="1:22" s="13" customFormat="1" ht="30" customHeight="1">
      <c r="A305" s="410" t="s">
        <v>537</v>
      </c>
      <c r="B305" s="409" t="s">
        <v>262</v>
      </c>
      <c r="C305" s="255" t="s">
        <v>263</v>
      </c>
      <c r="D305" s="255" t="s">
        <v>1200</v>
      </c>
      <c r="E305" s="256">
        <v>33701.83</v>
      </c>
      <c r="F305" s="53">
        <f t="shared" si="14"/>
        <v>33701.83</v>
      </c>
      <c r="G305" s="183">
        <f t="shared" si="12"/>
        <v>0.85000013352390658</v>
      </c>
      <c r="H305" s="256">
        <v>23859.06</v>
      </c>
      <c r="I305" s="256">
        <v>0</v>
      </c>
      <c r="J305" s="256">
        <v>4787.5</v>
      </c>
      <c r="K305" s="256">
        <v>0</v>
      </c>
      <c r="L305" s="256">
        <v>5055.2700000000004</v>
      </c>
      <c r="M305" s="313">
        <v>43255</v>
      </c>
      <c r="N305" s="287">
        <v>43263</v>
      </c>
      <c r="O305" s="270">
        <v>43279</v>
      </c>
      <c r="P305" s="271"/>
      <c r="Q305" s="271">
        <v>43304</v>
      </c>
      <c r="R305" s="257" t="s">
        <v>1320</v>
      </c>
      <c r="S305" s="257"/>
      <c r="T305" s="257"/>
      <c r="U305" s="258"/>
      <c r="V305" s="735">
        <f t="shared" si="13"/>
        <v>33701.83</v>
      </c>
    </row>
    <row r="306" spans="1:22" s="13" customFormat="1" ht="30" customHeight="1">
      <c r="A306" s="410" t="s">
        <v>537</v>
      </c>
      <c r="B306" s="409" t="s">
        <v>1201</v>
      </c>
      <c r="C306" s="255" t="s">
        <v>1202</v>
      </c>
      <c r="D306" s="255" t="s">
        <v>1203</v>
      </c>
      <c r="E306" s="256">
        <v>142404.20000000001</v>
      </c>
      <c r="F306" s="53">
        <f t="shared" si="14"/>
        <v>142404.20000000001</v>
      </c>
      <c r="G306" s="183">
        <f t="shared" si="12"/>
        <v>0.74999999999999989</v>
      </c>
      <c r="H306" s="256">
        <v>90168.55</v>
      </c>
      <c r="I306" s="256">
        <v>0</v>
      </c>
      <c r="J306" s="256">
        <v>16634.599999999999</v>
      </c>
      <c r="K306" s="256">
        <v>0</v>
      </c>
      <c r="L306" s="256">
        <v>35601.050000000003</v>
      </c>
      <c r="M306" s="313">
        <v>43255</v>
      </c>
      <c r="N306" s="287">
        <v>43263</v>
      </c>
      <c r="O306" s="270">
        <v>43279</v>
      </c>
      <c r="P306" s="271"/>
      <c r="Q306" s="271">
        <v>43304</v>
      </c>
      <c r="R306" s="257" t="s">
        <v>1317</v>
      </c>
      <c r="S306" s="257"/>
      <c r="T306" s="257"/>
      <c r="U306" s="258"/>
      <c r="V306" s="735">
        <f t="shared" si="13"/>
        <v>142404.20000000001</v>
      </c>
    </row>
    <row r="307" spans="1:22" s="13" customFormat="1" ht="30" customHeight="1">
      <c r="A307" s="410" t="s">
        <v>537</v>
      </c>
      <c r="B307" s="490" t="s">
        <v>1209</v>
      </c>
      <c r="C307" s="255" t="s">
        <v>1210</v>
      </c>
      <c r="D307" s="255" t="s">
        <v>170</v>
      </c>
      <c r="E307" s="256"/>
      <c r="F307" s="53">
        <f t="shared" si="14"/>
        <v>171208.37</v>
      </c>
      <c r="G307" s="183">
        <f t="shared" si="12"/>
        <v>0.54761020153395545</v>
      </c>
      <c r="H307" s="256">
        <v>79692.13</v>
      </c>
      <c r="I307" s="256">
        <v>14063.32</v>
      </c>
      <c r="J307" s="256">
        <v>0</v>
      </c>
      <c r="K307" s="256">
        <v>0</v>
      </c>
      <c r="L307" s="256">
        <v>77452.92</v>
      </c>
      <c r="M307" s="293">
        <v>43165</v>
      </c>
      <c r="N307" s="287">
        <v>43172</v>
      </c>
      <c r="O307" s="270">
        <v>43195</v>
      </c>
      <c r="P307" s="270">
        <v>43256</v>
      </c>
      <c r="Q307" s="271">
        <v>43279</v>
      </c>
      <c r="R307" s="257" t="s">
        <v>1360</v>
      </c>
      <c r="S307" s="257"/>
      <c r="T307" s="257"/>
      <c r="U307" s="258"/>
      <c r="V307" s="735">
        <f t="shared" si="13"/>
        <v>171208.37</v>
      </c>
    </row>
    <row r="308" spans="1:22" s="25" customFormat="1" ht="30" customHeight="1">
      <c r="A308" s="433" t="s">
        <v>537</v>
      </c>
      <c r="B308" s="440" t="s">
        <v>1260</v>
      </c>
      <c r="C308" s="359" t="s">
        <v>1261</v>
      </c>
      <c r="D308" s="255" t="s">
        <v>1262</v>
      </c>
      <c r="E308" s="256">
        <v>21167.09</v>
      </c>
      <c r="F308" s="53">
        <f t="shared" si="14"/>
        <v>16368.02</v>
      </c>
      <c r="G308" s="183">
        <f t="shared" si="12"/>
        <v>0.84742259601344572</v>
      </c>
      <c r="H308" s="256">
        <v>11790.03</v>
      </c>
      <c r="I308" s="256">
        <v>0</v>
      </c>
      <c r="J308" s="256">
        <v>2080.6</v>
      </c>
      <c r="K308" s="256">
        <v>0</v>
      </c>
      <c r="L308" s="256">
        <v>2497.39</v>
      </c>
      <c r="M308" s="335">
        <v>43284</v>
      </c>
      <c r="N308" s="357">
        <v>43287</v>
      </c>
      <c r="O308" s="270">
        <v>43300</v>
      </c>
      <c r="P308" s="270"/>
      <c r="Q308" s="271">
        <v>43314</v>
      </c>
      <c r="R308" s="271" t="s">
        <v>1713</v>
      </c>
      <c r="S308" s="271"/>
      <c r="T308" s="271"/>
      <c r="U308" s="282"/>
      <c r="V308" s="735">
        <f t="shared" si="13"/>
        <v>16368.02</v>
      </c>
    </row>
    <row r="309" spans="1:22" s="25" customFormat="1" ht="30" customHeight="1">
      <c r="A309" s="433" t="s">
        <v>537</v>
      </c>
      <c r="B309" s="440" t="s">
        <v>1263</v>
      </c>
      <c r="C309" s="359" t="s">
        <v>1264</v>
      </c>
      <c r="D309" s="255" t="s">
        <v>1265</v>
      </c>
      <c r="E309" s="256">
        <v>11307.8</v>
      </c>
      <c r="F309" s="53">
        <f t="shared" si="14"/>
        <v>11310.8</v>
      </c>
      <c r="G309" s="183">
        <f t="shared" si="12"/>
        <v>0.65009283162994658</v>
      </c>
      <c r="H309" s="256">
        <v>6247.55</v>
      </c>
      <c r="I309" s="256">
        <v>0</v>
      </c>
      <c r="J309" s="256">
        <v>1105.52</v>
      </c>
      <c r="K309" s="256">
        <v>0</v>
      </c>
      <c r="L309" s="256">
        <v>3957.73</v>
      </c>
      <c r="M309" s="335">
        <v>43284</v>
      </c>
      <c r="N309" s="357">
        <v>43287</v>
      </c>
      <c r="O309" s="270">
        <v>43300</v>
      </c>
      <c r="P309" s="270"/>
      <c r="Q309" s="271">
        <v>43314</v>
      </c>
      <c r="R309" s="271" t="s">
        <v>1708</v>
      </c>
      <c r="S309" s="271"/>
      <c r="T309" s="271"/>
      <c r="U309" s="282"/>
      <c r="V309" s="735">
        <f t="shared" si="13"/>
        <v>11310.8</v>
      </c>
    </row>
    <row r="310" spans="1:22" s="25" customFormat="1" ht="30" customHeight="1">
      <c r="A310" s="433" t="s">
        <v>537</v>
      </c>
      <c r="B310" s="440" t="s">
        <v>1266</v>
      </c>
      <c r="C310" s="359" t="s">
        <v>1267</v>
      </c>
      <c r="D310" s="255" t="s">
        <v>1268</v>
      </c>
      <c r="E310" s="256">
        <v>44554</v>
      </c>
      <c r="F310" s="53">
        <f t="shared" si="14"/>
        <v>31010.5</v>
      </c>
      <c r="G310" s="183">
        <f t="shared" si="12"/>
        <v>0.72912658615630188</v>
      </c>
      <c r="H310" s="256">
        <v>19219.439999999999</v>
      </c>
      <c r="I310" s="256">
        <v>0</v>
      </c>
      <c r="J310" s="256">
        <v>3391.14</v>
      </c>
      <c r="K310" s="256">
        <v>0</v>
      </c>
      <c r="L310" s="256">
        <v>8399.92</v>
      </c>
      <c r="M310" s="335">
        <v>43284</v>
      </c>
      <c r="N310" s="357">
        <v>43287</v>
      </c>
      <c r="O310" s="270">
        <v>43300</v>
      </c>
      <c r="P310" s="270"/>
      <c r="Q310" s="271">
        <v>43314</v>
      </c>
      <c r="R310" s="271" t="s">
        <v>1617</v>
      </c>
      <c r="S310" s="271"/>
      <c r="T310" s="271"/>
      <c r="U310" s="282"/>
      <c r="V310" s="735">
        <f t="shared" si="13"/>
        <v>31010.5</v>
      </c>
    </row>
    <row r="311" spans="1:22" s="25" customFormat="1" ht="30" customHeight="1">
      <c r="A311" s="433" t="s">
        <v>537</v>
      </c>
      <c r="B311" s="440" t="s">
        <v>1269</v>
      </c>
      <c r="C311" s="364" t="s">
        <v>1270</v>
      </c>
      <c r="D311" s="282" t="s">
        <v>1271</v>
      </c>
      <c r="E311" s="277">
        <v>469728.13</v>
      </c>
      <c r="F311" s="53">
        <f t="shared" si="14"/>
        <v>399585.49000000005</v>
      </c>
      <c r="G311" s="183">
        <f t="shared" si="12"/>
        <v>0.83619570370285468</v>
      </c>
      <c r="H311" s="277">
        <v>272358.09000000003</v>
      </c>
      <c r="I311" s="277">
        <v>48063.199999999997</v>
      </c>
      <c r="J311" s="277">
        <v>13710.38</v>
      </c>
      <c r="K311" s="277">
        <v>0</v>
      </c>
      <c r="L311" s="277">
        <v>65453.82</v>
      </c>
      <c r="M311" s="335">
        <v>43284</v>
      </c>
      <c r="N311" s="335">
        <v>43287</v>
      </c>
      <c r="O311" s="271">
        <v>43300</v>
      </c>
      <c r="P311" s="271">
        <v>43364</v>
      </c>
      <c r="Q311" s="271">
        <v>43399</v>
      </c>
      <c r="R311" s="271" t="s">
        <v>1656</v>
      </c>
      <c r="S311" s="271"/>
      <c r="T311" s="271"/>
      <c r="U311" s="282"/>
      <c r="V311" s="735">
        <f t="shared" si="13"/>
        <v>399585.49000000005</v>
      </c>
    </row>
    <row r="312" spans="1:22" s="25" customFormat="1" ht="30" customHeight="1">
      <c r="A312" s="433" t="s">
        <v>537</v>
      </c>
      <c r="B312" s="440" t="s">
        <v>1273</v>
      </c>
      <c r="C312" s="359" t="s">
        <v>1274</v>
      </c>
      <c r="D312" s="255" t="s">
        <v>1048</v>
      </c>
      <c r="E312" s="256">
        <v>45970.6</v>
      </c>
      <c r="F312" s="53">
        <f t="shared" si="14"/>
        <v>45970.600000000006</v>
      </c>
      <c r="G312" s="183">
        <f t="shared" si="12"/>
        <v>0.53144183456382987</v>
      </c>
      <c r="H312" s="256">
        <v>20766.09</v>
      </c>
      <c r="I312" s="256">
        <v>3664.61</v>
      </c>
      <c r="J312" s="256">
        <v>0</v>
      </c>
      <c r="K312" s="256">
        <v>0</v>
      </c>
      <c r="L312" s="256">
        <v>21539.9</v>
      </c>
      <c r="M312" s="335">
        <v>43284</v>
      </c>
      <c r="N312" s="357">
        <v>43287</v>
      </c>
      <c r="O312" s="270">
        <v>43300</v>
      </c>
      <c r="P312" s="270"/>
      <c r="Q312" s="271">
        <v>43314</v>
      </c>
      <c r="R312" s="271" t="s">
        <v>1709</v>
      </c>
      <c r="S312" s="271"/>
      <c r="T312" s="271"/>
      <c r="U312" s="282"/>
      <c r="V312" s="735">
        <f t="shared" si="13"/>
        <v>45970.600000000006</v>
      </c>
    </row>
    <row r="313" spans="1:22" s="25" customFormat="1" ht="30" customHeight="1">
      <c r="A313" s="433" t="s">
        <v>537</v>
      </c>
      <c r="B313" s="440" t="s">
        <v>1275</v>
      </c>
      <c r="C313" s="359" t="s">
        <v>1276</v>
      </c>
      <c r="D313" s="255" t="s">
        <v>1277</v>
      </c>
      <c r="E313" s="256">
        <v>47101.56</v>
      </c>
      <c r="F313" s="53">
        <f t="shared" si="14"/>
        <v>42103.56</v>
      </c>
      <c r="G313" s="183">
        <f t="shared" si="12"/>
        <v>0.75</v>
      </c>
      <c r="H313" s="256">
        <v>26841.01</v>
      </c>
      <c r="I313" s="256">
        <v>4736.66</v>
      </c>
      <c r="J313" s="256">
        <v>0</v>
      </c>
      <c r="K313" s="256">
        <v>0</v>
      </c>
      <c r="L313" s="256">
        <v>10525.89</v>
      </c>
      <c r="M313" s="335">
        <v>43284</v>
      </c>
      <c r="N313" s="357">
        <v>43287</v>
      </c>
      <c r="O313" s="270">
        <v>43300</v>
      </c>
      <c r="P313" s="270"/>
      <c r="Q313" s="271">
        <v>43314</v>
      </c>
      <c r="R313" s="271" t="s">
        <v>1710</v>
      </c>
      <c r="S313" s="271"/>
      <c r="T313" s="271"/>
      <c r="U313" s="282"/>
      <c r="V313" s="735">
        <f t="shared" si="13"/>
        <v>42103.56</v>
      </c>
    </row>
    <row r="314" spans="1:22" s="25" customFormat="1" ht="30" customHeight="1">
      <c r="A314" s="433" t="s">
        <v>537</v>
      </c>
      <c r="B314" s="440" t="s">
        <v>1278</v>
      </c>
      <c r="C314" s="359" t="s">
        <v>1279</v>
      </c>
      <c r="D314" s="255" t="s">
        <v>1256</v>
      </c>
      <c r="E314" s="256">
        <v>454528.65</v>
      </c>
      <c r="F314" s="53">
        <f t="shared" si="14"/>
        <v>183002.81</v>
      </c>
      <c r="G314" s="183">
        <f t="shared" si="12"/>
        <v>0.74992624430193189</v>
      </c>
      <c r="H314" s="256">
        <v>116698.71</v>
      </c>
      <c r="I314" s="256">
        <v>20539.900000000001</v>
      </c>
      <c r="J314" s="256">
        <v>0</v>
      </c>
      <c r="K314" s="256">
        <v>0</v>
      </c>
      <c r="L314" s="256">
        <v>45764.2</v>
      </c>
      <c r="M314" s="335">
        <v>43284</v>
      </c>
      <c r="N314" s="357">
        <v>43287</v>
      </c>
      <c r="O314" s="270">
        <v>43300</v>
      </c>
      <c r="P314" s="270">
        <v>43364</v>
      </c>
      <c r="Q314" s="271">
        <v>43399</v>
      </c>
      <c r="R314" s="271" t="s">
        <v>1655</v>
      </c>
      <c r="S314" s="271"/>
      <c r="T314" s="271"/>
      <c r="U314" s="282"/>
      <c r="V314" s="735">
        <f t="shared" si="13"/>
        <v>183002.81</v>
      </c>
    </row>
    <row r="315" spans="1:22" s="25" customFormat="1" ht="30" customHeight="1">
      <c r="A315" s="433" t="s">
        <v>537</v>
      </c>
      <c r="B315" s="440" t="s">
        <v>1280</v>
      </c>
      <c r="C315" s="359" t="s">
        <v>1281</v>
      </c>
      <c r="D315" s="255" t="s">
        <v>1282</v>
      </c>
      <c r="E315" s="256">
        <v>101260</v>
      </c>
      <c r="F315" s="53">
        <f t="shared" si="14"/>
        <v>96360</v>
      </c>
      <c r="G315" s="183">
        <f t="shared" si="12"/>
        <v>0.75</v>
      </c>
      <c r="H315" s="256">
        <v>43549.83</v>
      </c>
      <c r="I315" s="256">
        <v>7685.27</v>
      </c>
      <c r="J315" s="256">
        <v>21034.9</v>
      </c>
      <c r="K315" s="256">
        <v>0</v>
      </c>
      <c r="L315" s="256">
        <v>24090</v>
      </c>
      <c r="M315" s="335">
        <v>43284</v>
      </c>
      <c r="N315" s="357">
        <v>43287</v>
      </c>
      <c r="O315" s="270">
        <v>43300</v>
      </c>
      <c r="P315" s="270"/>
      <c r="Q315" s="271">
        <v>43314</v>
      </c>
      <c r="R315" s="271" t="s">
        <v>1711</v>
      </c>
      <c r="S315" s="271"/>
      <c r="T315" s="271"/>
      <c r="U315" s="282"/>
      <c r="V315" s="735">
        <f t="shared" si="13"/>
        <v>96360</v>
      </c>
    </row>
    <row r="316" spans="1:22" s="25" customFormat="1" ht="30" customHeight="1">
      <c r="A316" s="433" t="s">
        <v>537</v>
      </c>
      <c r="B316" s="440" t="s">
        <v>1285</v>
      </c>
      <c r="C316" s="359" t="s">
        <v>1286</v>
      </c>
      <c r="D316" s="255" t="s">
        <v>1287</v>
      </c>
      <c r="E316" s="256">
        <v>101107.72</v>
      </c>
      <c r="F316" s="53">
        <f t="shared" si="14"/>
        <v>93861.069999999992</v>
      </c>
      <c r="G316" s="183">
        <f t="shared" si="12"/>
        <v>0.74946727114873068</v>
      </c>
      <c r="H316" s="256">
        <v>54636.02</v>
      </c>
      <c r="I316" s="256">
        <v>9641.66</v>
      </c>
      <c r="J316" s="256">
        <v>6068.12</v>
      </c>
      <c r="K316" s="256">
        <v>0</v>
      </c>
      <c r="L316" s="256">
        <v>23515.27</v>
      </c>
      <c r="M316" s="335">
        <v>43284</v>
      </c>
      <c r="N316" s="357">
        <v>43287</v>
      </c>
      <c r="O316" s="270">
        <v>43300</v>
      </c>
      <c r="P316" s="270"/>
      <c r="Q316" s="271">
        <v>43314</v>
      </c>
      <c r="R316" s="271" t="s">
        <v>1712</v>
      </c>
      <c r="S316" s="271"/>
      <c r="T316" s="271"/>
      <c r="U316" s="282"/>
      <c r="V316" s="735">
        <f t="shared" si="13"/>
        <v>93861.069999999992</v>
      </c>
    </row>
    <row r="317" spans="1:22" s="25" customFormat="1" ht="30" customHeight="1">
      <c r="A317" s="433" t="s">
        <v>537</v>
      </c>
      <c r="B317" s="440" t="s">
        <v>1288</v>
      </c>
      <c r="C317" s="359" t="s">
        <v>1289</v>
      </c>
      <c r="D317" s="255" t="s">
        <v>506</v>
      </c>
      <c r="E317" s="256">
        <v>636882.68999999994</v>
      </c>
      <c r="F317" s="53">
        <f t="shared" si="14"/>
        <v>576925.33000000007</v>
      </c>
      <c r="G317" s="183">
        <f t="shared" si="12"/>
        <v>0.73000733041137222</v>
      </c>
      <c r="H317" s="256">
        <v>297556.59000000003</v>
      </c>
      <c r="I317" s="256">
        <v>52509.99</v>
      </c>
      <c r="J317" s="256">
        <v>71093.14</v>
      </c>
      <c r="K317" s="256">
        <v>0</v>
      </c>
      <c r="L317" s="256">
        <v>155765.60999999999</v>
      </c>
      <c r="M317" s="335">
        <v>43284</v>
      </c>
      <c r="N317" s="357">
        <v>43287</v>
      </c>
      <c r="O317" s="270">
        <v>43300</v>
      </c>
      <c r="P317" s="270">
        <v>43364</v>
      </c>
      <c r="Q317" s="271">
        <v>43399</v>
      </c>
      <c r="R317" s="271" t="s">
        <v>1657</v>
      </c>
      <c r="S317" s="271"/>
      <c r="T317" s="271"/>
      <c r="U317" s="282"/>
      <c r="V317" s="735">
        <f t="shared" si="13"/>
        <v>576925.33000000007</v>
      </c>
    </row>
    <row r="318" spans="1:22" s="25" customFormat="1" ht="30" customHeight="1">
      <c r="A318" s="433" t="s">
        <v>537</v>
      </c>
      <c r="B318" s="381" t="s">
        <v>1209</v>
      </c>
      <c r="C318" s="359" t="s">
        <v>1290</v>
      </c>
      <c r="D318" s="255" t="s">
        <v>1291</v>
      </c>
      <c r="E318" s="256">
        <v>154317</v>
      </c>
      <c r="F318" s="53">
        <f t="shared" si="14"/>
        <v>65997</v>
      </c>
      <c r="G318" s="183">
        <f t="shared" si="12"/>
        <v>0.75</v>
      </c>
      <c r="H318" s="256">
        <v>42073.08</v>
      </c>
      <c r="I318" s="256">
        <v>7424.67</v>
      </c>
      <c r="J318" s="256">
        <v>0</v>
      </c>
      <c r="K318" s="256">
        <v>0</v>
      </c>
      <c r="L318" s="256">
        <v>16499.25</v>
      </c>
      <c r="M318" s="335">
        <v>43284</v>
      </c>
      <c r="N318" s="357">
        <v>43287</v>
      </c>
      <c r="O318" s="270">
        <v>43300</v>
      </c>
      <c r="P318" s="270">
        <v>43364</v>
      </c>
      <c r="Q318" s="271">
        <v>43399</v>
      </c>
      <c r="R318" s="271" t="s">
        <v>1658</v>
      </c>
      <c r="S318" s="271"/>
      <c r="T318" s="271"/>
      <c r="U318" s="282"/>
      <c r="V318" s="735">
        <f t="shared" si="13"/>
        <v>65997</v>
      </c>
    </row>
    <row r="319" spans="1:22" s="25" customFormat="1" ht="30" customHeight="1">
      <c r="A319" s="433" t="s">
        <v>537</v>
      </c>
      <c r="B319" s="440" t="s">
        <v>1297</v>
      </c>
      <c r="C319" s="359" t="s">
        <v>1298</v>
      </c>
      <c r="D319" s="255" t="s">
        <v>1080</v>
      </c>
      <c r="E319" s="256">
        <v>81628.5</v>
      </c>
      <c r="F319" s="53">
        <f t="shared" si="14"/>
        <v>81628.5</v>
      </c>
      <c r="G319" s="183">
        <f t="shared" si="12"/>
        <v>0.75000006125311625</v>
      </c>
      <c r="H319" s="256">
        <v>52038.17</v>
      </c>
      <c r="I319" s="256">
        <v>0</v>
      </c>
      <c r="J319" s="256">
        <v>9183.2099999999991</v>
      </c>
      <c r="K319" s="256">
        <v>0</v>
      </c>
      <c r="L319" s="256">
        <v>20407.12</v>
      </c>
      <c r="M319" s="335">
        <v>43284</v>
      </c>
      <c r="N319" s="357">
        <v>43287</v>
      </c>
      <c r="O319" s="270">
        <v>43300</v>
      </c>
      <c r="P319" s="270"/>
      <c r="Q319" s="271">
        <v>43314</v>
      </c>
      <c r="R319" s="271" t="s">
        <v>1715</v>
      </c>
      <c r="S319" s="271"/>
      <c r="T319" s="271"/>
      <c r="U319" s="282"/>
      <c r="V319" s="735">
        <f t="shared" si="13"/>
        <v>81628.5</v>
      </c>
    </row>
    <row r="320" spans="1:22" s="25" customFormat="1" ht="30" customHeight="1">
      <c r="A320" s="433" t="s">
        <v>537</v>
      </c>
      <c r="B320" s="440" t="s">
        <v>1302</v>
      </c>
      <c r="C320" s="359" t="s">
        <v>1303</v>
      </c>
      <c r="D320" s="255" t="s">
        <v>152</v>
      </c>
      <c r="E320" s="256">
        <v>147481.34</v>
      </c>
      <c r="F320" s="53">
        <f t="shared" si="14"/>
        <v>147262.49</v>
      </c>
      <c r="G320" s="183">
        <f t="shared" si="12"/>
        <v>0.67988508139445436</v>
      </c>
      <c r="H320" s="256">
        <v>85103.33</v>
      </c>
      <c r="I320" s="256">
        <v>15018.24</v>
      </c>
      <c r="J320" s="256">
        <v>0</v>
      </c>
      <c r="K320" s="256">
        <v>0</v>
      </c>
      <c r="L320" s="256">
        <v>47140.92</v>
      </c>
      <c r="M320" s="335">
        <v>43284</v>
      </c>
      <c r="N320" s="357">
        <v>43287</v>
      </c>
      <c r="O320" s="270">
        <v>43300</v>
      </c>
      <c r="P320" s="270"/>
      <c r="Q320" s="271">
        <v>43314</v>
      </c>
      <c r="R320" s="271" t="s">
        <v>1714</v>
      </c>
      <c r="S320" s="271"/>
      <c r="T320" s="271"/>
      <c r="U320" s="282"/>
      <c r="V320" s="735">
        <f t="shared" si="13"/>
        <v>147262.49</v>
      </c>
    </row>
    <row r="321" spans="1:22" s="25" customFormat="1" ht="30" customHeight="1">
      <c r="A321" s="433" t="s">
        <v>537</v>
      </c>
      <c r="B321" s="440" t="s">
        <v>1304</v>
      </c>
      <c r="C321" s="364" t="s">
        <v>1305</v>
      </c>
      <c r="D321" s="282" t="s">
        <v>79</v>
      </c>
      <c r="E321" s="277">
        <v>468553.1</v>
      </c>
      <c r="F321" s="53">
        <f t="shared" si="14"/>
        <v>430321.1</v>
      </c>
      <c r="G321" s="183">
        <f t="shared" si="12"/>
        <v>0.63347240002872274</v>
      </c>
      <c r="H321" s="277">
        <v>218204.97</v>
      </c>
      <c r="I321" s="277">
        <v>38506.769999999997</v>
      </c>
      <c r="J321" s="277">
        <v>15884.8</v>
      </c>
      <c r="K321" s="277">
        <v>0</v>
      </c>
      <c r="L321" s="277">
        <v>157724.56</v>
      </c>
      <c r="M321" s="335">
        <v>43284</v>
      </c>
      <c r="N321" s="335">
        <v>43287</v>
      </c>
      <c r="O321" s="271">
        <v>43300</v>
      </c>
      <c r="P321" s="271">
        <v>43404</v>
      </c>
      <c r="Q321" s="588" t="s">
        <v>1718</v>
      </c>
      <c r="R321" s="588" t="s">
        <v>1798</v>
      </c>
      <c r="S321" s="271"/>
      <c r="T321" s="271"/>
      <c r="U321" s="282"/>
      <c r="V321" s="735">
        <f t="shared" si="13"/>
        <v>430321.1</v>
      </c>
    </row>
    <row r="322" spans="1:22" s="25" customFormat="1" ht="30" customHeight="1">
      <c r="A322" s="433" t="s">
        <v>537</v>
      </c>
      <c r="B322" s="440" t="s">
        <v>1295</v>
      </c>
      <c r="C322" s="669" t="s">
        <v>1296</v>
      </c>
      <c r="D322" s="151" t="s">
        <v>1080</v>
      </c>
      <c r="E322" s="149">
        <v>530606</v>
      </c>
      <c r="F322" s="53">
        <f t="shared" si="14"/>
        <v>530606</v>
      </c>
      <c r="G322" s="183">
        <f t="shared" si="12"/>
        <v>0.75</v>
      </c>
      <c r="H322" s="149">
        <v>338261.32</v>
      </c>
      <c r="I322" s="149">
        <v>0</v>
      </c>
      <c r="J322" s="149">
        <v>59693.18</v>
      </c>
      <c r="K322" s="149">
        <v>0</v>
      </c>
      <c r="L322" s="149">
        <v>132651.5</v>
      </c>
      <c r="M322" s="481">
        <v>43284</v>
      </c>
      <c r="N322" s="481">
        <v>43287</v>
      </c>
      <c r="O322" s="228">
        <v>43300</v>
      </c>
      <c r="P322" s="228">
        <v>43404</v>
      </c>
      <c r="Q322" s="588" t="s">
        <v>1718</v>
      </c>
      <c r="R322" s="588" t="s">
        <v>1798</v>
      </c>
      <c r="S322" s="228"/>
      <c r="T322" s="228"/>
      <c r="U322" s="151"/>
      <c r="V322" s="735">
        <f t="shared" si="13"/>
        <v>530606</v>
      </c>
    </row>
    <row r="323" spans="1:22" s="25" customFormat="1" ht="30" customHeight="1">
      <c r="A323" s="433" t="s">
        <v>537</v>
      </c>
      <c r="B323" s="440" t="s">
        <v>1368</v>
      </c>
      <c r="C323" s="364" t="s">
        <v>1369</v>
      </c>
      <c r="D323" s="282" t="s">
        <v>557</v>
      </c>
      <c r="E323" s="277">
        <v>62314.5</v>
      </c>
      <c r="F323" s="53">
        <f t="shared" si="14"/>
        <v>49188.65</v>
      </c>
      <c r="G323" s="183">
        <f t="shared" si="12"/>
        <v>0.60419080417941951</v>
      </c>
      <c r="H323" s="277">
        <v>25261.43</v>
      </c>
      <c r="I323" s="277">
        <v>0</v>
      </c>
      <c r="J323" s="277">
        <v>4457.8999999999996</v>
      </c>
      <c r="K323" s="277">
        <v>0</v>
      </c>
      <c r="L323" s="277">
        <v>19469.32</v>
      </c>
      <c r="M323" s="335">
        <v>43312</v>
      </c>
      <c r="N323" s="335">
        <v>43318</v>
      </c>
      <c r="O323" s="271">
        <v>43321</v>
      </c>
      <c r="P323" s="271"/>
      <c r="Q323" s="271">
        <v>43334</v>
      </c>
      <c r="R323" s="271" t="s">
        <v>1626</v>
      </c>
      <c r="S323" s="271"/>
      <c r="T323" s="271"/>
      <c r="U323" s="282"/>
      <c r="V323" s="735">
        <f t="shared" si="13"/>
        <v>49188.65</v>
      </c>
    </row>
    <row r="324" spans="1:22" s="25" customFormat="1" ht="30" customHeight="1">
      <c r="A324" s="433" t="s">
        <v>537</v>
      </c>
      <c r="B324" s="440" t="s">
        <v>1370</v>
      </c>
      <c r="C324" s="364" t="s">
        <v>1371</v>
      </c>
      <c r="D324" s="282" t="s">
        <v>1403</v>
      </c>
      <c r="E324" s="277">
        <v>116100</v>
      </c>
      <c r="F324" s="53">
        <f t="shared" si="14"/>
        <v>111368</v>
      </c>
      <c r="G324" s="183">
        <f t="shared" si="12"/>
        <v>0.75</v>
      </c>
      <c r="H324" s="277">
        <v>64313.97</v>
      </c>
      <c r="I324" s="277">
        <v>0</v>
      </c>
      <c r="J324" s="277">
        <v>19212.03</v>
      </c>
      <c r="K324" s="277">
        <v>0</v>
      </c>
      <c r="L324" s="277">
        <v>27842</v>
      </c>
      <c r="M324" s="335">
        <v>43312</v>
      </c>
      <c r="N324" s="335">
        <v>43318</v>
      </c>
      <c r="O324" s="271">
        <v>43321</v>
      </c>
      <c r="P324" s="271"/>
      <c r="Q324" s="271">
        <v>43334</v>
      </c>
      <c r="R324" s="271" t="s">
        <v>1627</v>
      </c>
      <c r="S324" s="271"/>
      <c r="T324" s="271"/>
      <c r="U324" s="282"/>
      <c r="V324" s="735">
        <f t="shared" si="13"/>
        <v>111368</v>
      </c>
    </row>
    <row r="325" spans="1:22" s="25" customFormat="1" ht="30" customHeight="1">
      <c r="A325" s="433" t="s">
        <v>537</v>
      </c>
      <c r="B325" s="440" t="s">
        <v>1372</v>
      </c>
      <c r="C325" s="364" t="s">
        <v>1373</v>
      </c>
      <c r="D325" s="282" t="s">
        <v>1080</v>
      </c>
      <c r="E325" s="277">
        <v>109600</v>
      </c>
      <c r="F325" s="53">
        <f t="shared" si="14"/>
        <v>109600</v>
      </c>
      <c r="G325" s="183">
        <f t="shared" si="12"/>
        <v>0.75</v>
      </c>
      <c r="H325" s="277">
        <v>69870</v>
      </c>
      <c r="I325" s="277">
        <v>12330</v>
      </c>
      <c r="J325" s="277">
        <v>0</v>
      </c>
      <c r="K325" s="277">
        <v>0</v>
      </c>
      <c r="L325" s="277">
        <v>27400</v>
      </c>
      <c r="M325" s="335">
        <v>43312</v>
      </c>
      <c r="N325" s="335">
        <v>43318</v>
      </c>
      <c r="O325" s="271">
        <v>43321</v>
      </c>
      <c r="P325" s="271"/>
      <c r="Q325" s="271">
        <v>43334</v>
      </c>
      <c r="R325" s="271" t="s">
        <v>1628</v>
      </c>
      <c r="S325" s="271"/>
      <c r="T325" s="271"/>
      <c r="U325" s="282"/>
      <c r="V325" s="735">
        <f t="shared" si="13"/>
        <v>109600</v>
      </c>
    </row>
    <row r="326" spans="1:22" s="25" customFormat="1" ht="30" customHeight="1">
      <c r="A326" s="433" t="s">
        <v>537</v>
      </c>
      <c r="B326" s="440" t="s">
        <v>1394</v>
      </c>
      <c r="C326" s="364" t="s">
        <v>1395</v>
      </c>
      <c r="D326" s="282" t="s">
        <v>321</v>
      </c>
      <c r="E326" s="277">
        <v>76483.78</v>
      </c>
      <c r="F326" s="53">
        <f t="shared" si="14"/>
        <v>68232.179999999993</v>
      </c>
      <c r="G326" s="183">
        <f t="shared" si="12"/>
        <v>0.65518190976750268</v>
      </c>
      <c r="H326" s="277">
        <v>37998.81</v>
      </c>
      <c r="I326" s="277">
        <v>0</v>
      </c>
      <c r="J326" s="277">
        <v>6705.68</v>
      </c>
      <c r="K326" s="277">
        <v>0</v>
      </c>
      <c r="L326" s="277">
        <v>23527.69</v>
      </c>
      <c r="M326" s="335">
        <v>43312</v>
      </c>
      <c r="N326" s="335">
        <v>43318</v>
      </c>
      <c r="O326" s="271">
        <v>43321</v>
      </c>
      <c r="P326" s="271"/>
      <c r="Q326" s="271">
        <v>43334</v>
      </c>
      <c r="R326" s="271" t="s">
        <v>1622</v>
      </c>
      <c r="S326" s="271"/>
      <c r="T326" s="271"/>
      <c r="U326" s="282"/>
      <c r="V326" s="735">
        <f t="shared" si="13"/>
        <v>68232.179999999993</v>
      </c>
    </row>
    <row r="327" spans="1:22" s="25" customFormat="1" ht="30" customHeight="1">
      <c r="A327" s="433" t="s">
        <v>537</v>
      </c>
      <c r="B327" s="440" t="s">
        <v>1398</v>
      </c>
      <c r="C327" s="364" t="s">
        <v>1399</v>
      </c>
      <c r="D327" s="282" t="s">
        <v>1400</v>
      </c>
      <c r="E327" s="277">
        <v>74372.86</v>
      </c>
      <c r="F327" s="53">
        <f t="shared" si="14"/>
        <v>63417.22</v>
      </c>
      <c r="G327" s="183">
        <f t="shared" si="12"/>
        <v>0.75000007884293896</v>
      </c>
      <c r="H327" s="277">
        <v>37351.480000000003</v>
      </c>
      <c r="I327" s="277">
        <v>0</v>
      </c>
      <c r="J327" s="277">
        <v>10211.44</v>
      </c>
      <c r="K327" s="277">
        <v>0</v>
      </c>
      <c r="L327" s="277">
        <v>15854.3</v>
      </c>
      <c r="M327" s="335">
        <v>43312</v>
      </c>
      <c r="N327" s="335">
        <v>43318</v>
      </c>
      <c r="O327" s="271">
        <v>43321</v>
      </c>
      <c r="P327" s="271"/>
      <c r="Q327" s="271">
        <v>43334</v>
      </c>
      <c r="R327" s="271" t="s">
        <v>1629</v>
      </c>
      <c r="S327" s="271"/>
      <c r="T327" s="271"/>
      <c r="U327" s="282"/>
      <c r="V327" s="735">
        <f t="shared" si="13"/>
        <v>63417.22</v>
      </c>
    </row>
    <row r="328" spans="1:22" s="25" customFormat="1" ht="30" customHeight="1">
      <c r="A328" s="433" t="s">
        <v>537</v>
      </c>
      <c r="B328" s="440" t="s">
        <v>1401</v>
      </c>
      <c r="C328" s="364" t="s">
        <v>1402</v>
      </c>
      <c r="D328" s="282" t="s">
        <v>1083</v>
      </c>
      <c r="E328" s="277">
        <v>115970</v>
      </c>
      <c r="F328" s="53">
        <f t="shared" si="14"/>
        <v>111970</v>
      </c>
      <c r="G328" s="183">
        <f t="shared" ref="G328:G364" si="15">(H328+I328+J328+K328)/F328</f>
        <v>0.75</v>
      </c>
      <c r="H328" s="277">
        <v>50679</v>
      </c>
      <c r="I328" s="277">
        <v>8943.36</v>
      </c>
      <c r="J328" s="277">
        <v>24355.14</v>
      </c>
      <c r="K328" s="277">
        <v>0</v>
      </c>
      <c r="L328" s="277">
        <v>27992.5</v>
      </c>
      <c r="M328" s="335">
        <v>43312</v>
      </c>
      <c r="N328" s="335">
        <v>43318</v>
      </c>
      <c r="O328" s="271">
        <v>43321</v>
      </c>
      <c r="P328" s="271"/>
      <c r="Q328" s="271">
        <v>43334</v>
      </c>
      <c r="R328" s="271" t="s">
        <v>1630</v>
      </c>
      <c r="S328" s="271"/>
      <c r="T328" s="271"/>
      <c r="U328" s="282"/>
      <c r="V328" s="735">
        <f t="shared" si="13"/>
        <v>111970</v>
      </c>
    </row>
    <row r="329" spans="1:22" s="25" customFormat="1" ht="30" customHeight="1">
      <c r="A329" s="433" t="s">
        <v>537</v>
      </c>
      <c r="B329" s="440" t="s">
        <v>1396</v>
      </c>
      <c r="C329" s="364" t="s">
        <v>1397</v>
      </c>
      <c r="D329" s="282" t="s">
        <v>1079</v>
      </c>
      <c r="E329" s="277">
        <v>131450387</v>
      </c>
      <c r="F329" s="53">
        <f t="shared" si="14"/>
        <v>99038.09</v>
      </c>
      <c r="G329" s="183">
        <f t="shared" si="15"/>
        <v>0.66125305930273903</v>
      </c>
      <c r="H329" s="277">
        <v>54910.57</v>
      </c>
      <c r="I329" s="277">
        <v>9691.1</v>
      </c>
      <c r="J329" s="277">
        <v>887.57</v>
      </c>
      <c r="K329" s="277">
        <v>0</v>
      </c>
      <c r="L329" s="277">
        <v>33548.85</v>
      </c>
      <c r="M329" s="335">
        <v>43312</v>
      </c>
      <c r="N329" s="335">
        <v>43318</v>
      </c>
      <c r="O329" s="271">
        <v>43321</v>
      </c>
      <c r="P329" s="271"/>
      <c r="Q329" s="271">
        <v>43334</v>
      </c>
      <c r="R329" s="271" t="s">
        <v>1631</v>
      </c>
      <c r="S329" s="271"/>
      <c r="T329" s="271"/>
      <c r="U329" s="282"/>
      <c r="V329" s="735">
        <f t="shared" si="13"/>
        <v>99038.09</v>
      </c>
    </row>
    <row r="330" spans="1:22" s="25" customFormat="1" ht="30" customHeight="1">
      <c r="A330" s="433" t="s">
        <v>537</v>
      </c>
      <c r="B330" s="440" t="s">
        <v>1391</v>
      </c>
      <c r="C330" s="364" t="s">
        <v>1392</v>
      </c>
      <c r="D330" s="282" t="s">
        <v>1393</v>
      </c>
      <c r="E330" s="277">
        <v>29682</v>
      </c>
      <c r="F330" s="53">
        <f t="shared" si="14"/>
        <v>6882</v>
      </c>
      <c r="G330" s="183">
        <f t="shared" si="15"/>
        <v>0.75</v>
      </c>
      <c r="H330" s="277">
        <v>4377.16</v>
      </c>
      <c r="I330" s="277">
        <v>0</v>
      </c>
      <c r="J330" s="277">
        <v>784.34</v>
      </c>
      <c r="K330" s="277">
        <v>0</v>
      </c>
      <c r="L330" s="277">
        <v>1720.5</v>
      </c>
      <c r="M330" s="335">
        <v>43312</v>
      </c>
      <c r="N330" s="335">
        <v>43318</v>
      </c>
      <c r="O330" s="271">
        <v>43321</v>
      </c>
      <c r="P330" s="271"/>
      <c r="Q330" s="271">
        <v>43334</v>
      </c>
      <c r="R330" s="271" t="s">
        <v>1633</v>
      </c>
      <c r="S330" s="271"/>
      <c r="T330" s="271"/>
      <c r="U330" s="282"/>
      <c r="V330" s="735">
        <f t="shared" si="13"/>
        <v>6882</v>
      </c>
    </row>
    <row r="331" spans="1:22" s="25" customFormat="1" ht="30" customHeight="1">
      <c r="A331" s="433" t="s">
        <v>537</v>
      </c>
      <c r="B331" s="440" t="s">
        <v>1388</v>
      </c>
      <c r="C331" s="364" t="s">
        <v>1389</v>
      </c>
      <c r="D331" s="282" t="s">
        <v>1390</v>
      </c>
      <c r="E331" s="277">
        <v>92427.37</v>
      </c>
      <c r="F331" s="53">
        <f t="shared" si="14"/>
        <v>91206.37</v>
      </c>
      <c r="G331" s="183">
        <f t="shared" si="15"/>
        <v>0.66667361062609987</v>
      </c>
      <c r="H331" s="277">
        <v>51684.14</v>
      </c>
      <c r="I331" s="277">
        <v>9120.74</v>
      </c>
      <c r="J331" s="277">
        <v>0</v>
      </c>
      <c r="K331" s="277">
        <v>0</v>
      </c>
      <c r="L331" s="277">
        <v>30401.49</v>
      </c>
      <c r="M331" s="335">
        <v>43312</v>
      </c>
      <c r="N331" s="335">
        <v>43318</v>
      </c>
      <c r="O331" s="271">
        <v>43321</v>
      </c>
      <c r="P331" s="271"/>
      <c r="Q331" s="271">
        <v>43334</v>
      </c>
      <c r="R331" s="271" t="s">
        <v>1632</v>
      </c>
      <c r="S331" s="271"/>
      <c r="T331" s="271"/>
      <c r="U331" s="282"/>
      <c r="V331" s="735">
        <f t="shared" si="13"/>
        <v>91206.37</v>
      </c>
    </row>
    <row r="332" spans="1:22" s="25" customFormat="1" ht="30" customHeight="1">
      <c r="A332" s="433" t="s">
        <v>537</v>
      </c>
      <c r="B332" s="440" t="s">
        <v>1414</v>
      </c>
      <c r="C332" s="669" t="s">
        <v>1415</v>
      </c>
      <c r="D332" s="151" t="s">
        <v>1390</v>
      </c>
      <c r="E332" s="149">
        <v>303897</v>
      </c>
      <c r="F332" s="53">
        <f t="shared" si="14"/>
        <v>264000</v>
      </c>
      <c r="G332" s="183">
        <f t="shared" si="15"/>
        <v>0.65</v>
      </c>
      <c r="H332" s="149">
        <v>145860</v>
      </c>
      <c r="I332" s="149">
        <v>25740</v>
      </c>
      <c r="J332" s="149">
        <v>0</v>
      </c>
      <c r="K332" s="149">
        <v>0</v>
      </c>
      <c r="L332" s="149">
        <v>92400</v>
      </c>
      <c r="M332" s="481">
        <v>43312</v>
      </c>
      <c r="N332" s="481">
        <v>43318</v>
      </c>
      <c r="O332" s="228">
        <v>43351</v>
      </c>
      <c r="P332" s="228">
        <v>43404</v>
      </c>
      <c r="Q332" s="588" t="s">
        <v>1718</v>
      </c>
      <c r="R332" s="588" t="s">
        <v>1798</v>
      </c>
      <c r="S332" s="228"/>
      <c r="T332" s="228"/>
      <c r="U332" s="151"/>
      <c r="V332" s="735">
        <f t="shared" si="13"/>
        <v>264000</v>
      </c>
    </row>
    <row r="333" spans="1:22" s="25" customFormat="1" ht="30" customHeight="1">
      <c r="A333" s="433" t="s">
        <v>537</v>
      </c>
      <c r="B333" s="440" t="s">
        <v>1637</v>
      </c>
      <c r="C333" s="669" t="s">
        <v>1638</v>
      </c>
      <c r="D333" s="151" t="s">
        <v>1390</v>
      </c>
      <c r="E333" s="149">
        <v>367509.88</v>
      </c>
      <c r="F333" s="53">
        <f t="shared" si="14"/>
        <v>63687.15</v>
      </c>
      <c r="G333" s="183">
        <f t="shared" si="15"/>
        <v>0.74999996074561348</v>
      </c>
      <c r="H333" s="149">
        <v>40600.550000000003</v>
      </c>
      <c r="I333" s="149">
        <v>7164.81</v>
      </c>
      <c r="J333" s="149">
        <v>0</v>
      </c>
      <c r="K333" s="149">
        <v>0</v>
      </c>
      <c r="L333" s="149">
        <v>15921.79</v>
      </c>
      <c r="M333" s="481"/>
      <c r="N333" s="481"/>
      <c r="O333" s="228">
        <v>43321</v>
      </c>
      <c r="P333" s="228">
        <v>43404</v>
      </c>
      <c r="Q333" s="588" t="s">
        <v>1718</v>
      </c>
      <c r="R333" s="588" t="s">
        <v>1798</v>
      </c>
      <c r="S333" s="228"/>
      <c r="T333" s="228"/>
      <c r="U333" s="151"/>
      <c r="V333" s="735">
        <f t="shared" si="13"/>
        <v>63687.15</v>
      </c>
    </row>
    <row r="334" spans="1:22" s="25" customFormat="1" ht="30" customHeight="1">
      <c r="A334" s="433" t="s">
        <v>537</v>
      </c>
      <c r="B334" s="295" t="s">
        <v>1440</v>
      </c>
      <c r="C334" s="255" t="s">
        <v>1441</v>
      </c>
      <c r="D334" s="255" t="s">
        <v>1048</v>
      </c>
      <c r="E334" s="277">
        <v>173610</v>
      </c>
      <c r="F334" s="53">
        <f t="shared" si="14"/>
        <v>30124.959999999999</v>
      </c>
      <c r="G334" s="183">
        <f t="shared" si="15"/>
        <v>0.75000000000000011</v>
      </c>
      <c r="H334" s="277">
        <v>11108.61</v>
      </c>
      <c r="I334" s="277">
        <v>1960.35</v>
      </c>
      <c r="J334" s="277">
        <v>9524.76</v>
      </c>
      <c r="K334" s="277">
        <v>0</v>
      </c>
      <c r="L334" s="487">
        <v>7531.24</v>
      </c>
      <c r="M334" s="271">
        <v>43342</v>
      </c>
      <c r="N334" s="270">
        <v>43346</v>
      </c>
      <c r="O334" s="270">
        <v>43349</v>
      </c>
      <c r="P334" s="270">
        <v>43364</v>
      </c>
      <c r="Q334" s="271">
        <v>43399</v>
      </c>
      <c r="R334" s="271" t="s">
        <v>1681</v>
      </c>
      <c r="S334" s="271"/>
      <c r="T334" s="271"/>
      <c r="U334" s="282"/>
      <c r="V334" s="735">
        <f t="shared" si="13"/>
        <v>30124.959999999999</v>
      </c>
    </row>
    <row r="335" spans="1:22" s="25" customFormat="1" ht="30" customHeight="1">
      <c r="A335" s="433" t="s">
        <v>537</v>
      </c>
      <c r="B335" s="295" t="s">
        <v>1442</v>
      </c>
      <c r="C335" s="255" t="s">
        <v>1443</v>
      </c>
      <c r="D335" s="255" t="s">
        <v>1048</v>
      </c>
      <c r="E335" s="277">
        <v>240561.8</v>
      </c>
      <c r="F335" s="53">
        <f t="shared" si="14"/>
        <v>176309.64</v>
      </c>
      <c r="G335" s="183">
        <f t="shared" si="15"/>
        <v>0.75</v>
      </c>
      <c r="H335" s="277">
        <v>110721.19</v>
      </c>
      <c r="I335" s="277">
        <v>19539.04</v>
      </c>
      <c r="J335" s="277">
        <v>1972</v>
      </c>
      <c r="K335" s="277">
        <v>0</v>
      </c>
      <c r="L335" s="487">
        <v>44077.41</v>
      </c>
      <c r="M335" s="271">
        <v>43342</v>
      </c>
      <c r="N335" s="270">
        <v>43346</v>
      </c>
      <c r="O335" s="270">
        <v>43349</v>
      </c>
      <c r="P335" s="270">
        <v>43364</v>
      </c>
      <c r="Q335" s="271">
        <v>43399</v>
      </c>
      <c r="R335" s="271" t="s">
        <v>1680</v>
      </c>
      <c r="S335" s="271"/>
      <c r="T335" s="271"/>
      <c r="U335" s="282"/>
      <c r="V335" s="735">
        <f t="shared" si="13"/>
        <v>176309.64</v>
      </c>
    </row>
    <row r="336" spans="1:22" s="25" customFormat="1" ht="30" customHeight="1">
      <c r="A336" s="433" t="s">
        <v>537</v>
      </c>
      <c r="B336" s="295" t="s">
        <v>1416</v>
      </c>
      <c r="C336" s="255" t="s">
        <v>1417</v>
      </c>
      <c r="D336" s="255" t="s">
        <v>1080</v>
      </c>
      <c r="E336" s="277">
        <v>284513.49</v>
      </c>
      <c r="F336" s="53">
        <f t="shared" si="14"/>
        <v>122382.45</v>
      </c>
      <c r="G336" s="183">
        <f t="shared" si="15"/>
        <v>0.60222057982986943</v>
      </c>
      <c r="H336" s="277">
        <v>62646.04</v>
      </c>
      <c r="I336" s="277">
        <v>11055.19</v>
      </c>
      <c r="J336" s="277">
        <v>0</v>
      </c>
      <c r="K336" s="277">
        <v>0</v>
      </c>
      <c r="L336" s="487">
        <v>48681.22</v>
      </c>
      <c r="M336" s="271">
        <v>43342</v>
      </c>
      <c r="N336" s="270">
        <v>43346</v>
      </c>
      <c r="O336" s="270">
        <v>43349</v>
      </c>
      <c r="P336" s="270">
        <v>43364</v>
      </c>
      <c r="Q336" s="271">
        <v>43399</v>
      </c>
      <c r="R336" s="271" t="s">
        <v>1678</v>
      </c>
      <c r="S336" s="271"/>
      <c r="T336" s="271"/>
      <c r="U336" s="282"/>
      <c r="V336" s="735">
        <f t="shared" ref="V336:V358" si="16">SUM(H336:L336)</f>
        <v>122382.45</v>
      </c>
    </row>
    <row r="337" spans="1:22" s="25" customFormat="1" ht="30" customHeight="1">
      <c r="A337" s="433" t="s">
        <v>537</v>
      </c>
      <c r="B337" s="295" t="s">
        <v>1418</v>
      </c>
      <c r="C337" s="255" t="s">
        <v>1419</v>
      </c>
      <c r="D337" s="255" t="s">
        <v>248</v>
      </c>
      <c r="E337" s="277">
        <v>171451.2</v>
      </c>
      <c r="F337" s="53">
        <f t="shared" si="14"/>
        <v>151451.19999999998</v>
      </c>
      <c r="G337" s="183">
        <f t="shared" si="15"/>
        <v>0.66240709878825654</v>
      </c>
      <c r="H337" s="277">
        <v>78201.649999999994</v>
      </c>
      <c r="I337" s="277">
        <v>13800.3</v>
      </c>
      <c r="J337" s="277">
        <v>8320.4</v>
      </c>
      <c r="K337" s="277">
        <v>0</v>
      </c>
      <c r="L337" s="487">
        <v>51128.85</v>
      </c>
      <c r="M337" s="271">
        <v>43342</v>
      </c>
      <c r="N337" s="270">
        <v>43346</v>
      </c>
      <c r="O337" s="270">
        <v>43349</v>
      </c>
      <c r="P337" s="270">
        <v>43364</v>
      </c>
      <c r="Q337" s="271">
        <v>43399</v>
      </c>
      <c r="R337" s="271" t="s">
        <v>1683</v>
      </c>
      <c r="S337" s="271"/>
      <c r="T337" s="271"/>
      <c r="U337" s="282"/>
      <c r="V337" s="735">
        <f t="shared" si="16"/>
        <v>151451.19999999998</v>
      </c>
    </row>
    <row r="338" spans="1:22" s="25" customFormat="1" ht="30" customHeight="1">
      <c r="A338" s="433" t="s">
        <v>537</v>
      </c>
      <c r="B338" s="295" t="s">
        <v>1420</v>
      </c>
      <c r="C338" s="255" t="s">
        <v>1421</v>
      </c>
      <c r="D338" s="255" t="s">
        <v>1422</v>
      </c>
      <c r="E338" s="277">
        <v>822533.35</v>
      </c>
      <c r="F338" s="53">
        <f t="shared" ref="F338:F364" si="17">SUM(H338+I338+J338+K338+L338)</f>
        <v>658338</v>
      </c>
      <c r="G338" s="183">
        <f t="shared" si="15"/>
        <v>0.75</v>
      </c>
      <c r="H338" s="277">
        <v>364838.27</v>
      </c>
      <c r="I338" s="277">
        <v>64383.23</v>
      </c>
      <c r="J338" s="277">
        <v>64532</v>
      </c>
      <c r="K338" s="277">
        <v>0</v>
      </c>
      <c r="L338" s="487">
        <v>164584.5</v>
      </c>
      <c r="M338" s="271">
        <v>43342</v>
      </c>
      <c r="N338" s="270">
        <v>43346</v>
      </c>
      <c r="O338" s="270">
        <v>43349</v>
      </c>
      <c r="P338" s="270">
        <v>43364</v>
      </c>
      <c r="Q338" s="271">
        <v>43399</v>
      </c>
      <c r="R338" s="271" t="s">
        <v>1659</v>
      </c>
      <c r="S338" s="271"/>
      <c r="T338" s="271"/>
      <c r="U338" s="282"/>
      <c r="V338" s="735">
        <f t="shared" si="16"/>
        <v>658338</v>
      </c>
    </row>
    <row r="339" spans="1:22" s="25" customFormat="1" ht="30" customHeight="1">
      <c r="A339" s="433" t="s">
        <v>537</v>
      </c>
      <c r="B339" s="671" t="s">
        <v>244</v>
      </c>
      <c r="C339" s="255" t="s">
        <v>1423</v>
      </c>
      <c r="D339" s="255" t="s">
        <v>1424</v>
      </c>
      <c r="E339" s="277">
        <v>157312</v>
      </c>
      <c r="F339" s="53">
        <f t="shared" si="17"/>
        <v>133092</v>
      </c>
      <c r="G339" s="183">
        <f t="shared" si="15"/>
        <v>0.82152045201815282</v>
      </c>
      <c r="H339" s="277">
        <v>87600.02</v>
      </c>
      <c r="I339" s="277">
        <v>15458.83</v>
      </c>
      <c r="J339" s="277">
        <v>6278.95</v>
      </c>
      <c r="K339" s="277">
        <v>0</v>
      </c>
      <c r="L339" s="487">
        <v>23754.2</v>
      </c>
      <c r="M339" s="271">
        <v>43342</v>
      </c>
      <c r="N339" s="270">
        <v>43346</v>
      </c>
      <c r="O339" s="270">
        <v>43349</v>
      </c>
      <c r="P339" s="270">
        <v>43364</v>
      </c>
      <c r="Q339" s="271">
        <v>43399</v>
      </c>
      <c r="R339" s="271" t="s">
        <v>1682</v>
      </c>
      <c r="S339" s="271"/>
      <c r="T339" s="271"/>
      <c r="U339" s="282"/>
      <c r="V339" s="735">
        <f t="shared" si="16"/>
        <v>133092</v>
      </c>
    </row>
    <row r="340" spans="1:22" s="25" customFormat="1" ht="30" customHeight="1">
      <c r="A340" s="433" t="s">
        <v>537</v>
      </c>
      <c r="B340" s="295" t="s">
        <v>1059</v>
      </c>
      <c r="C340" s="489" t="s">
        <v>1060</v>
      </c>
      <c r="D340" s="255" t="s">
        <v>1311</v>
      </c>
      <c r="E340" s="277">
        <v>188362.4</v>
      </c>
      <c r="F340" s="53">
        <f t="shared" si="17"/>
        <v>188357.4</v>
      </c>
      <c r="G340" s="183">
        <f t="shared" si="15"/>
        <v>0.68980475415354003</v>
      </c>
      <c r="H340" s="277">
        <v>104584.73</v>
      </c>
      <c r="I340" s="277">
        <v>0</v>
      </c>
      <c r="J340" s="277">
        <v>25345.1</v>
      </c>
      <c r="K340" s="277">
        <v>0</v>
      </c>
      <c r="L340" s="487">
        <v>58427.57</v>
      </c>
      <c r="M340" s="271">
        <v>43342</v>
      </c>
      <c r="N340" s="270">
        <v>43346</v>
      </c>
      <c r="O340" s="270">
        <v>43349</v>
      </c>
      <c r="P340" s="270">
        <v>43364</v>
      </c>
      <c r="Q340" s="271">
        <v>43399</v>
      </c>
      <c r="R340" s="271" t="s">
        <v>1679</v>
      </c>
      <c r="S340" s="271"/>
      <c r="T340" s="271" t="s">
        <v>1809</v>
      </c>
      <c r="U340" s="282"/>
      <c r="V340" s="735">
        <f t="shared" si="16"/>
        <v>188357.4</v>
      </c>
    </row>
    <row r="341" spans="1:22" s="25" customFormat="1" ht="30" customHeight="1">
      <c r="A341" s="433" t="s">
        <v>537</v>
      </c>
      <c r="B341" s="295" t="s">
        <v>1283</v>
      </c>
      <c r="C341" s="255" t="s">
        <v>1425</v>
      </c>
      <c r="D341" s="255" t="s">
        <v>1048</v>
      </c>
      <c r="E341" s="277">
        <v>603483</v>
      </c>
      <c r="F341" s="53">
        <f t="shared" si="17"/>
        <v>432506</v>
      </c>
      <c r="G341" s="183">
        <f t="shared" si="15"/>
        <v>0.75</v>
      </c>
      <c r="H341" s="277">
        <v>275722.57</v>
      </c>
      <c r="I341" s="277">
        <v>48656.93</v>
      </c>
      <c r="J341" s="277">
        <v>0</v>
      </c>
      <c r="K341" s="277">
        <v>0</v>
      </c>
      <c r="L341" s="487">
        <v>108126.5</v>
      </c>
      <c r="M341" s="271">
        <v>43342</v>
      </c>
      <c r="N341" s="270">
        <v>43346</v>
      </c>
      <c r="O341" s="270">
        <v>43349</v>
      </c>
      <c r="P341" s="270">
        <v>43364</v>
      </c>
      <c r="Q341" s="271">
        <v>43416</v>
      </c>
      <c r="R341" s="271" t="s">
        <v>1685</v>
      </c>
      <c r="S341" s="271"/>
      <c r="T341" s="271" t="s">
        <v>1811</v>
      </c>
      <c r="U341" s="282"/>
      <c r="V341" s="735">
        <f t="shared" si="16"/>
        <v>432506</v>
      </c>
    </row>
    <row r="342" spans="1:22" s="25" customFormat="1" ht="30" customHeight="1">
      <c r="A342" s="433" t="s">
        <v>537</v>
      </c>
      <c r="B342" s="295" t="s">
        <v>1639</v>
      </c>
      <c r="C342" s="255" t="s">
        <v>1640</v>
      </c>
      <c r="D342" s="255" t="s">
        <v>76</v>
      </c>
      <c r="E342" s="479">
        <v>154019.88</v>
      </c>
      <c r="F342" s="53">
        <f t="shared" si="17"/>
        <v>117349.47999999998</v>
      </c>
      <c r="G342" s="183">
        <f t="shared" si="15"/>
        <v>0.75</v>
      </c>
      <c r="H342" s="348">
        <v>71361.5</v>
      </c>
      <c r="I342" s="348">
        <v>12593.21</v>
      </c>
      <c r="J342" s="480">
        <v>4057.4</v>
      </c>
      <c r="K342" s="488">
        <v>0</v>
      </c>
      <c r="L342" s="487">
        <v>29337.37</v>
      </c>
      <c r="M342" s="481">
        <v>43312</v>
      </c>
      <c r="N342" s="482">
        <v>43318</v>
      </c>
      <c r="O342" s="270">
        <v>43321</v>
      </c>
      <c r="P342" s="270">
        <v>43364</v>
      </c>
      <c r="Q342" s="271">
        <v>43399</v>
      </c>
      <c r="R342" s="271" t="s">
        <v>1684</v>
      </c>
      <c r="S342" s="271"/>
      <c r="T342" s="271"/>
      <c r="U342" s="282"/>
      <c r="V342" s="735">
        <f t="shared" si="16"/>
        <v>117349.47999999998</v>
      </c>
    </row>
    <row r="343" spans="1:22" s="25" customFormat="1" ht="30" customHeight="1">
      <c r="A343" s="433" t="s">
        <v>537</v>
      </c>
      <c r="B343" s="295" t="s">
        <v>1641</v>
      </c>
      <c r="C343" s="255" t="s">
        <v>1642</v>
      </c>
      <c r="D343" s="255" t="s">
        <v>1385</v>
      </c>
      <c r="E343" s="479">
        <v>288735.21999999997</v>
      </c>
      <c r="F343" s="53">
        <f t="shared" si="17"/>
        <v>269522.32</v>
      </c>
      <c r="G343" s="183">
        <f t="shared" si="15"/>
        <v>0.6419814136357983</v>
      </c>
      <c r="H343" s="348">
        <v>144016.13</v>
      </c>
      <c r="I343" s="348">
        <v>25414.62</v>
      </c>
      <c r="J343" s="480">
        <v>3597.57</v>
      </c>
      <c r="K343" s="488">
        <v>0</v>
      </c>
      <c r="L343" s="487">
        <v>96494</v>
      </c>
      <c r="M343" s="481">
        <v>43312</v>
      </c>
      <c r="N343" s="482">
        <v>43318</v>
      </c>
      <c r="O343" s="270">
        <v>43321</v>
      </c>
      <c r="P343" s="270">
        <v>43364</v>
      </c>
      <c r="Q343" s="271">
        <v>43399</v>
      </c>
      <c r="R343" s="271" t="s">
        <v>1660</v>
      </c>
      <c r="S343" s="271"/>
      <c r="T343" s="271"/>
      <c r="U343" s="282"/>
      <c r="V343" s="735">
        <f t="shared" si="16"/>
        <v>269522.32</v>
      </c>
    </row>
    <row r="344" spans="1:22" s="25" customFormat="1" ht="30" customHeight="1">
      <c r="A344" s="433" t="s">
        <v>537</v>
      </c>
      <c r="B344" s="283" t="s">
        <v>1643</v>
      </c>
      <c r="C344" s="255" t="s">
        <v>1644</v>
      </c>
      <c r="D344" s="255" t="s">
        <v>586</v>
      </c>
      <c r="E344" s="479">
        <v>246997</v>
      </c>
      <c r="F344" s="53">
        <f t="shared" si="17"/>
        <v>215691.95</v>
      </c>
      <c r="G344" s="183">
        <f t="shared" si="15"/>
        <v>0.66297791827650498</v>
      </c>
      <c r="H344" s="348">
        <v>120031.9</v>
      </c>
      <c r="I344" s="491">
        <v>21182.1</v>
      </c>
      <c r="J344" s="480">
        <v>1785</v>
      </c>
      <c r="K344" s="488">
        <v>0</v>
      </c>
      <c r="L344" s="487">
        <v>72692.95</v>
      </c>
      <c r="M344" s="481">
        <v>43312</v>
      </c>
      <c r="N344" s="482">
        <v>43318</v>
      </c>
      <c r="O344" s="270">
        <v>43321</v>
      </c>
      <c r="P344" s="270">
        <v>43364</v>
      </c>
      <c r="Q344" s="271">
        <v>43399</v>
      </c>
      <c r="R344" s="271" t="s">
        <v>1661</v>
      </c>
      <c r="S344" s="271"/>
      <c r="T344" s="271"/>
      <c r="U344" s="282"/>
      <c r="V344" s="735">
        <f t="shared" si="16"/>
        <v>215691.95</v>
      </c>
    </row>
    <row r="345" spans="1:22" s="25" customFormat="1" ht="30" customHeight="1">
      <c r="A345" s="433" t="s">
        <v>537</v>
      </c>
      <c r="B345" s="283" t="s">
        <v>1645</v>
      </c>
      <c r="C345" s="255" t="s">
        <v>1646</v>
      </c>
      <c r="D345" s="255" t="s">
        <v>1647</v>
      </c>
      <c r="E345" s="479">
        <v>303340.43</v>
      </c>
      <c r="F345" s="53">
        <f t="shared" si="17"/>
        <v>285749.23</v>
      </c>
      <c r="G345" s="183">
        <f t="shared" si="15"/>
        <v>0.66589666750808041</v>
      </c>
      <c r="H345" s="348">
        <v>154865.16</v>
      </c>
      <c r="I345" s="491">
        <v>27329.15</v>
      </c>
      <c r="J345" s="480">
        <v>8085.15</v>
      </c>
      <c r="K345" s="488">
        <v>0</v>
      </c>
      <c r="L345" s="487">
        <v>95469.77</v>
      </c>
      <c r="M345" s="481">
        <v>43312</v>
      </c>
      <c r="N345" s="482">
        <v>43318</v>
      </c>
      <c r="O345" s="270">
        <v>43321</v>
      </c>
      <c r="P345" s="270">
        <v>43364</v>
      </c>
      <c r="Q345" s="271">
        <v>43399</v>
      </c>
      <c r="R345" s="271" t="s">
        <v>1662</v>
      </c>
      <c r="S345" s="271"/>
      <c r="T345" s="271"/>
      <c r="U345" s="282"/>
      <c r="V345" s="735">
        <f t="shared" si="16"/>
        <v>285749.23</v>
      </c>
    </row>
    <row r="346" spans="1:22" s="25" customFormat="1" ht="30" customHeight="1">
      <c r="A346" s="433" t="s">
        <v>537</v>
      </c>
      <c r="B346" s="283" t="s">
        <v>1648</v>
      </c>
      <c r="C346" s="255" t="s">
        <v>1649</v>
      </c>
      <c r="D346" s="255" t="s">
        <v>1650</v>
      </c>
      <c r="E346" s="479">
        <v>1153093.05</v>
      </c>
      <c r="F346" s="53">
        <f t="shared" si="17"/>
        <v>986899.2</v>
      </c>
      <c r="G346" s="183">
        <f t="shared" si="15"/>
        <v>0.73336089440542662</v>
      </c>
      <c r="H346" s="348">
        <v>577237.36</v>
      </c>
      <c r="I346" s="491">
        <v>101865.42</v>
      </c>
      <c r="J346" s="480">
        <v>44650.5</v>
      </c>
      <c r="K346" s="488">
        <v>0</v>
      </c>
      <c r="L346" s="487">
        <v>263145.92</v>
      </c>
      <c r="M346" s="481">
        <v>43312</v>
      </c>
      <c r="N346" s="482">
        <v>43318</v>
      </c>
      <c r="O346" s="270">
        <v>43321</v>
      </c>
      <c r="P346" s="270">
        <v>43364</v>
      </c>
      <c r="Q346" s="271">
        <v>43399</v>
      </c>
      <c r="R346" s="271" t="s">
        <v>1687</v>
      </c>
      <c r="S346" s="271"/>
      <c r="T346" s="271"/>
      <c r="U346" s="282"/>
      <c r="V346" s="735">
        <f t="shared" si="16"/>
        <v>986899.2</v>
      </c>
    </row>
    <row r="347" spans="1:22" s="25" customFormat="1" ht="30" customHeight="1">
      <c r="A347" s="433" t="s">
        <v>537</v>
      </c>
      <c r="B347" s="283" t="s">
        <v>1651</v>
      </c>
      <c r="C347" s="255" t="s">
        <v>1652</v>
      </c>
      <c r="D347" s="255" t="s">
        <v>964</v>
      </c>
      <c r="E347" s="479">
        <v>764089.61</v>
      </c>
      <c r="F347" s="53">
        <f t="shared" si="17"/>
        <v>594245.16999999993</v>
      </c>
      <c r="G347" s="183">
        <f t="shared" si="15"/>
        <v>0.64846886344907095</v>
      </c>
      <c r="H347" s="348">
        <v>320489.78999999998</v>
      </c>
      <c r="I347" s="491">
        <v>56557.03</v>
      </c>
      <c r="J347" s="488">
        <v>8302.67</v>
      </c>
      <c r="K347" s="488">
        <v>0</v>
      </c>
      <c r="L347" s="487">
        <v>208895.68</v>
      </c>
      <c r="M347" s="481">
        <v>43312</v>
      </c>
      <c r="N347" s="482">
        <v>43318</v>
      </c>
      <c r="O347" s="270">
        <v>43321</v>
      </c>
      <c r="P347" s="270">
        <v>43364</v>
      </c>
      <c r="Q347" s="271">
        <v>43399</v>
      </c>
      <c r="R347" s="271" t="s">
        <v>1663</v>
      </c>
      <c r="S347" s="271"/>
      <c r="T347" s="271"/>
      <c r="U347" s="282"/>
      <c r="V347" s="735">
        <f t="shared" si="16"/>
        <v>594245.16999999993</v>
      </c>
    </row>
    <row r="348" spans="1:22" s="25" customFormat="1" ht="30" customHeight="1">
      <c r="A348" s="433" t="s">
        <v>537</v>
      </c>
      <c r="B348" s="295" t="s">
        <v>1470</v>
      </c>
      <c r="C348" s="255" t="s">
        <v>1471</v>
      </c>
      <c r="D348" s="255" t="s">
        <v>1472</v>
      </c>
      <c r="E348" s="277">
        <v>20685</v>
      </c>
      <c r="F348" s="53">
        <f t="shared" si="17"/>
        <v>20685</v>
      </c>
      <c r="G348" s="183">
        <f t="shared" si="15"/>
        <v>0.65</v>
      </c>
      <c r="H348" s="277">
        <v>11428.46</v>
      </c>
      <c r="I348" s="277">
        <v>2016.79</v>
      </c>
      <c r="J348" s="277">
        <v>0</v>
      </c>
      <c r="K348" s="277">
        <v>0</v>
      </c>
      <c r="L348" s="668">
        <v>7239.75</v>
      </c>
      <c r="M348" s="335">
        <v>43342</v>
      </c>
      <c r="N348" s="335">
        <v>43346</v>
      </c>
      <c r="O348" s="271">
        <v>43360</v>
      </c>
      <c r="P348" s="271"/>
      <c r="Q348" s="271">
        <v>43384</v>
      </c>
      <c r="R348" s="271" t="s">
        <v>1597</v>
      </c>
      <c r="S348" s="271"/>
      <c r="T348" s="271"/>
      <c r="U348" s="282"/>
      <c r="V348" s="735">
        <f t="shared" si="16"/>
        <v>20685</v>
      </c>
    </row>
    <row r="349" spans="1:22" s="25" customFormat="1" ht="30" customHeight="1">
      <c r="A349" s="433" t="s">
        <v>537</v>
      </c>
      <c r="B349" s="295" t="s">
        <v>1473</v>
      </c>
      <c r="C349" s="255" t="s">
        <v>1474</v>
      </c>
      <c r="D349" s="255" t="s">
        <v>1475</v>
      </c>
      <c r="E349" s="277">
        <v>65000</v>
      </c>
      <c r="F349" s="53">
        <f t="shared" si="17"/>
        <v>64250</v>
      </c>
      <c r="G349" s="183">
        <f t="shared" si="15"/>
        <v>0.75</v>
      </c>
      <c r="H349" s="277">
        <v>37997.120000000003</v>
      </c>
      <c r="I349" s="277">
        <v>6705.38</v>
      </c>
      <c r="J349" s="277">
        <v>3485</v>
      </c>
      <c r="K349" s="277">
        <v>0</v>
      </c>
      <c r="L349" s="668">
        <v>16062.5</v>
      </c>
      <c r="M349" s="335">
        <v>43342</v>
      </c>
      <c r="N349" s="335">
        <v>43346</v>
      </c>
      <c r="O349" s="271">
        <v>43360</v>
      </c>
      <c r="P349" s="271"/>
      <c r="Q349" s="271">
        <v>43384</v>
      </c>
      <c r="R349" s="271" t="s">
        <v>1598</v>
      </c>
      <c r="S349" s="271"/>
      <c r="T349" s="271"/>
      <c r="U349" s="282"/>
      <c r="V349" s="735">
        <f t="shared" si="16"/>
        <v>64250</v>
      </c>
    </row>
    <row r="350" spans="1:22" s="25" customFormat="1" ht="30" customHeight="1">
      <c r="A350" s="433" t="s">
        <v>537</v>
      </c>
      <c r="B350" s="295" t="s">
        <v>1476</v>
      </c>
      <c r="C350" s="255" t="s">
        <v>1477</v>
      </c>
      <c r="D350" s="255" t="s">
        <v>1478</v>
      </c>
      <c r="E350" s="488">
        <v>38400</v>
      </c>
      <c r="F350" s="53">
        <f t="shared" si="17"/>
        <v>35000</v>
      </c>
      <c r="G350" s="183">
        <f t="shared" si="15"/>
        <v>0.75</v>
      </c>
      <c r="H350" s="277">
        <v>22312.5</v>
      </c>
      <c r="I350" s="277">
        <v>3937.5</v>
      </c>
      <c r="J350" s="277">
        <v>0</v>
      </c>
      <c r="K350" s="277">
        <v>0</v>
      </c>
      <c r="L350" s="668">
        <v>8750</v>
      </c>
      <c r="M350" s="335">
        <v>43342</v>
      </c>
      <c r="N350" s="335">
        <v>43346</v>
      </c>
      <c r="O350" s="271">
        <v>43360</v>
      </c>
      <c r="P350" s="271"/>
      <c r="Q350" s="271">
        <v>43384</v>
      </c>
      <c r="R350" s="271" t="s">
        <v>1599</v>
      </c>
      <c r="S350" s="271"/>
      <c r="T350" s="271"/>
      <c r="U350" s="282"/>
      <c r="V350" s="735">
        <f t="shared" si="16"/>
        <v>35000</v>
      </c>
    </row>
    <row r="351" spans="1:22" s="25" customFormat="1" ht="30" customHeight="1">
      <c r="A351" s="433" t="s">
        <v>537</v>
      </c>
      <c r="B351" s="211" t="s">
        <v>1494</v>
      </c>
      <c r="C351" s="212" t="s">
        <v>1495</v>
      </c>
      <c r="D351" s="212" t="s">
        <v>1496</v>
      </c>
      <c r="E351" s="591">
        <v>138874.37</v>
      </c>
      <c r="F351" s="53">
        <f t="shared" si="17"/>
        <v>133885.34</v>
      </c>
      <c r="G351" s="183">
        <f t="shared" si="15"/>
        <v>0.8492274807682455</v>
      </c>
      <c r="H351" s="149">
        <v>91511.66</v>
      </c>
      <c r="I351" s="149">
        <v>0</v>
      </c>
      <c r="J351" s="149">
        <v>22187.45</v>
      </c>
      <c r="K351" s="149">
        <v>0</v>
      </c>
      <c r="L351" s="666">
        <v>20186.23</v>
      </c>
      <c r="M351" s="481">
        <v>43137</v>
      </c>
      <c r="N351" s="481">
        <v>43346</v>
      </c>
      <c r="O351" s="228">
        <v>43377</v>
      </c>
      <c r="P351" s="228"/>
      <c r="Q351" s="228">
        <v>43417</v>
      </c>
      <c r="R351" s="228" t="s">
        <v>1672</v>
      </c>
      <c r="S351" s="228"/>
      <c r="T351" s="228" t="s">
        <v>1810</v>
      </c>
      <c r="U351" s="151"/>
      <c r="V351" s="735">
        <f t="shared" si="16"/>
        <v>133885.34</v>
      </c>
    </row>
    <row r="352" spans="1:22" s="25" customFormat="1" ht="30" customHeight="1">
      <c r="A352" s="433" t="s">
        <v>537</v>
      </c>
      <c r="B352" s="413" t="s">
        <v>233</v>
      </c>
      <c r="C352" s="414" t="s">
        <v>1497</v>
      </c>
      <c r="D352" s="414" t="s">
        <v>235</v>
      </c>
      <c r="E352" s="591">
        <v>99528.05</v>
      </c>
      <c r="F352" s="53">
        <f t="shared" si="17"/>
        <v>67637.25</v>
      </c>
      <c r="G352" s="183">
        <f t="shared" si="15"/>
        <v>0.50000007392376244</v>
      </c>
      <c r="H352" s="149">
        <v>28745.83</v>
      </c>
      <c r="I352" s="149">
        <v>0</v>
      </c>
      <c r="J352" s="149">
        <v>5072.8</v>
      </c>
      <c r="K352" s="149">
        <v>0</v>
      </c>
      <c r="L352" s="666">
        <v>33818.620000000003</v>
      </c>
      <c r="M352" s="481"/>
      <c r="N352" s="481">
        <v>43346</v>
      </c>
      <c r="O352" s="228">
        <v>43377</v>
      </c>
      <c r="P352" s="228"/>
      <c r="Q352" s="228">
        <v>43417</v>
      </c>
      <c r="R352" s="228" t="s">
        <v>1673</v>
      </c>
      <c r="S352" s="228"/>
      <c r="T352" s="228" t="s">
        <v>1636</v>
      </c>
      <c r="U352" s="151"/>
      <c r="V352" s="735">
        <f t="shared" si="16"/>
        <v>67637.25</v>
      </c>
    </row>
    <row r="353" spans="1:22" s="25" customFormat="1" ht="30" customHeight="1">
      <c r="A353" s="433" t="s">
        <v>537</v>
      </c>
      <c r="B353" s="211" t="s">
        <v>1021</v>
      </c>
      <c r="C353" s="212" t="s">
        <v>1498</v>
      </c>
      <c r="D353" s="212" t="s">
        <v>79</v>
      </c>
      <c r="E353" s="591">
        <v>56736</v>
      </c>
      <c r="F353" s="53">
        <f t="shared" si="17"/>
        <v>33236</v>
      </c>
      <c r="G353" s="183">
        <f t="shared" si="15"/>
        <v>0.67136237814418109</v>
      </c>
      <c r="H353" s="149">
        <v>18966.39</v>
      </c>
      <c r="I353" s="149">
        <v>0</v>
      </c>
      <c r="J353" s="149">
        <v>3347.01</v>
      </c>
      <c r="K353" s="149">
        <v>0</v>
      </c>
      <c r="L353" s="666">
        <v>10922.6</v>
      </c>
      <c r="M353" s="481"/>
      <c r="N353" s="481">
        <v>43346</v>
      </c>
      <c r="O353" s="228">
        <v>43377</v>
      </c>
      <c r="P353" s="228"/>
      <c r="Q353" s="228">
        <v>43417</v>
      </c>
      <c r="R353" s="228" t="s">
        <v>1674</v>
      </c>
      <c r="S353" s="228"/>
      <c r="T353" s="228" t="s">
        <v>1797</v>
      </c>
      <c r="U353" s="151"/>
      <c r="V353" s="735">
        <f t="shared" si="16"/>
        <v>33236</v>
      </c>
    </row>
    <row r="354" spans="1:22" s="25" customFormat="1" ht="30" customHeight="1">
      <c r="A354" s="433" t="s">
        <v>537</v>
      </c>
      <c r="B354" s="211" t="s">
        <v>1570</v>
      </c>
      <c r="C354" s="212" t="s">
        <v>1571</v>
      </c>
      <c r="D354" s="151" t="s">
        <v>155</v>
      </c>
      <c r="E354" s="591">
        <v>18625.45</v>
      </c>
      <c r="F354" s="53">
        <f t="shared" si="17"/>
        <v>3725.0899999999997</v>
      </c>
      <c r="G354" s="183">
        <f t="shared" si="15"/>
        <v>0.75000067112472446</v>
      </c>
      <c r="H354" s="149">
        <v>2374.7399999999998</v>
      </c>
      <c r="I354" s="149">
        <v>0</v>
      </c>
      <c r="J354" s="149">
        <v>419.08</v>
      </c>
      <c r="K354" s="149">
        <v>0</v>
      </c>
      <c r="L354" s="666">
        <v>931.27</v>
      </c>
      <c r="M354" s="335">
        <v>43374</v>
      </c>
      <c r="N354" s="335">
        <v>43378</v>
      </c>
      <c r="O354" s="228">
        <v>43391</v>
      </c>
      <c r="P354" s="228"/>
      <c r="Q354" s="228">
        <v>43411</v>
      </c>
      <c r="R354" s="228" t="s">
        <v>1688</v>
      </c>
      <c r="S354" s="228"/>
      <c r="T354" s="228"/>
      <c r="U354" s="151"/>
      <c r="V354" s="735">
        <f t="shared" si="16"/>
        <v>3725.0899999999997</v>
      </c>
    </row>
    <row r="355" spans="1:22" s="25" customFormat="1" ht="30" customHeight="1">
      <c r="A355" s="433" t="s">
        <v>537</v>
      </c>
      <c r="B355" s="211" t="s">
        <v>1596</v>
      </c>
      <c r="C355" s="212" t="s">
        <v>1571</v>
      </c>
      <c r="D355" s="151" t="s">
        <v>944</v>
      </c>
      <c r="E355" s="591">
        <v>18625.45</v>
      </c>
      <c r="F355" s="53">
        <f t="shared" si="17"/>
        <v>3725.0899999999997</v>
      </c>
      <c r="G355" s="183">
        <f t="shared" si="15"/>
        <v>0.75000067112472446</v>
      </c>
      <c r="H355" s="149">
        <v>2374.7399999999998</v>
      </c>
      <c r="I355" s="149">
        <v>0</v>
      </c>
      <c r="J355" s="149">
        <v>419.08</v>
      </c>
      <c r="K355" s="149">
        <v>0</v>
      </c>
      <c r="L355" s="666">
        <v>931.27</v>
      </c>
      <c r="M355" s="335">
        <v>43374</v>
      </c>
      <c r="N355" s="335">
        <v>43378</v>
      </c>
      <c r="O355" s="228">
        <v>43391</v>
      </c>
      <c r="P355" s="228"/>
      <c r="Q355" s="228">
        <v>43411</v>
      </c>
      <c r="R355" s="228" t="s">
        <v>1689</v>
      </c>
      <c r="S355" s="228"/>
      <c r="T355" s="228"/>
      <c r="U355" s="151"/>
      <c r="V355" s="735">
        <f t="shared" si="16"/>
        <v>3725.0899999999997</v>
      </c>
    </row>
    <row r="356" spans="1:22" s="25" customFormat="1" ht="30" customHeight="1">
      <c r="A356" s="433" t="s">
        <v>537</v>
      </c>
      <c r="B356" s="667" t="s">
        <v>1299</v>
      </c>
      <c r="C356" s="212" t="s">
        <v>1572</v>
      </c>
      <c r="D356" s="151" t="s">
        <v>964</v>
      </c>
      <c r="E356" s="591">
        <v>102792.37</v>
      </c>
      <c r="F356" s="53">
        <f t="shared" si="17"/>
        <v>101407.9</v>
      </c>
      <c r="G356" s="183">
        <f t="shared" si="15"/>
        <v>0.56102167582604512</v>
      </c>
      <c r="H356" s="149">
        <v>46603.1</v>
      </c>
      <c r="I356" s="149">
        <v>8224.08</v>
      </c>
      <c r="J356" s="149">
        <v>2064.85</v>
      </c>
      <c r="K356" s="149">
        <v>0</v>
      </c>
      <c r="L356" s="666">
        <v>44515.87</v>
      </c>
      <c r="M356" s="335">
        <v>43342</v>
      </c>
      <c r="N356" s="335">
        <v>43346</v>
      </c>
      <c r="O356" s="228">
        <v>43391</v>
      </c>
      <c r="P356" s="228"/>
      <c r="Q356" s="228">
        <v>43411</v>
      </c>
      <c r="R356" s="228" t="s">
        <v>1690</v>
      </c>
      <c r="S356" s="228"/>
      <c r="T356" s="228" t="s">
        <v>1635</v>
      </c>
      <c r="U356" s="151"/>
      <c r="V356" s="735">
        <f t="shared" si="16"/>
        <v>101407.9</v>
      </c>
    </row>
    <row r="357" spans="1:22" s="25" customFormat="1" ht="30" customHeight="1">
      <c r="A357" s="433" t="s">
        <v>537</v>
      </c>
      <c r="B357" s="249" t="s">
        <v>1512</v>
      </c>
      <c r="C357" s="151" t="s">
        <v>1513</v>
      </c>
      <c r="D357" s="249" t="s">
        <v>169</v>
      </c>
      <c r="E357" s="639">
        <v>211616.04</v>
      </c>
      <c r="F357" s="53">
        <f t="shared" si="17"/>
        <v>157632.82</v>
      </c>
      <c r="G357" s="183">
        <f t="shared" si="15"/>
        <v>0.75000003171928276</v>
      </c>
      <c r="H357" s="149">
        <v>100490.92</v>
      </c>
      <c r="I357" s="149">
        <v>0</v>
      </c>
      <c r="J357" s="149">
        <v>17733.7</v>
      </c>
      <c r="K357" s="149">
        <v>0</v>
      </c>
      <c r="L357" s="666">
        <v>39408.199999999997</v>
      </c>
      <c r="M357" s="481">
        <v>43374</v>
      </c>
      <c r="N357" s="481">
        <v>43378</v>
      </c>
      <c r="O357" s="228">
        <v>43384</v>
      </c>
      <c r="P357" s="228">
        <v>43404</v>
      </c>
      <c r="Q357" s="228">
        <v>43420</v>
      </c>
      <c r="R357" s="588" t="s">
        <v>1798</v>
      </c>
      <c r="S357" s="228"/>
      <c r="T357" s="228"/>
      <c r="U357" s="151"/>
      <c r="V357" s="735">
        <f t="shared" si="16"/>
        <v>157632.82</v>
      </c>
    </row>
    <row r="358" spans="1:22" s="25" customFormat="1" ht="30" customHeight="1">
      <c r="A358" s="433" t="s">
        <v>537</v>
      </c>
      <c r="B358" s="211" t="s">
        <v>1514</v>
      </c>
      <c r="C358" s="212" t="s">
        <v>1515</v>
      </c>
      <c r="D358" s="151" t="s">
        <v>1282</v>
      </c>
      <c r="E358" s="591">
        <v>166532.1</v>
      </c>
      <c r="F358" s="53">
        <f t="shared" si="17"/>
        <v>70449.799999999988</v>
      </c>
      <c r="G358" s="183">
        <f t="shared" si="15"/>
        <v>0.6415731485398114</v>
      </c>
      <c r="H358" s="149">
        <v>38418.89</v>
      </c>
      <c r="I358" s="149">
        <v>0</v>
      </c>
      <c r="J358" s="149">
        <v>6779.81</v>
      </c>
      <c r="K358" s="149">
        <v>0</v>
      </c>
      <c r="L358" s="666">
        <v>25251.1</v>
      </c>
      <c r="M358" s="481">
        <v>43374</v>
      </c>
      <c r="N358" s="481">
        <v>43378</v>
      </c>
      <c r="O358" s="228">
        <v>43384</v>
      </c>
      <c r="P358" s="228">
        <v>43404</v>
      </c>
      <c r="Q358" s="228">
        <v>43420</v>
      </c>
      <c r="R358" s="588" t="s">
        <v>1798</v>
      </c>
      <c r="S358" s="228"/>
      <c r="T358" s="228"/>
      <c r="U358" s="151"/>
      <c r="V358" s="735">
        <f t="shared" si="16"/>
        <v>70449.799999999988</v>
      </c>
    </row>
    <row r="359" spans="1:22" s="25" customFormat="1" ht="30" customHeight="1">
      <c r="A359" s="433" t="s">
        <v>537</v>
      </c>
      <c r="B359" s="211" t="s">
        <v>1516</v>
      </c>
      <c r="C359" s="212" t="s">
        <v>1517</v>
      </c>
      <c r="D359" s="151" t="s">
        <v>1518</v>
      </c>
      <c r="E359" s="591">
        <v>153855.82</v>
      </c>
      <c r="F359" s="53">
        <f t="shared" si="17"/>
        <v>137388.76999999999</v>
      </c>
      <c r="G359" s="183">
        <f t="shared" si="15"/>
        <v>0.84999996724623128</v>
      </c>
      <c r="H359" s="149">
        <v>95244.479999999996</v>
      </c>
      <c r="I359" s="149">
        <v>0</v>
      </c>
      <c r="J359" s="149">
        <v>21535.97</v>
      </c>
      <c r="K359" s="149">
        <v>0</v>
      </c>
      <c r="L359" s="666">
        <v>20608.32</v>
      </c>
      <c r="M359" s="481">
        <v>43374</v>
      </c>
      <c r="N359" s="481">
        <v>43378</v>
      </c>
      <c r="O359" s="228">
        <v>43384</v>
      </c>
      <c r="P359" s="228">
        <v>43404</v>
      </c>
      <c r="Q359" s="228">
        <v>43420</v>
      </c>
      <c r="R359" s="588" t="s">
        <v>1798</v>
      </c>
      <c r="S359" s="228"/>
      <c r="T359" s="228"/>
      <c r="U359" s="151"/>
      <c r="V359" s="735">
        <f t="shared" ref="V359:V410" si="18">SUM(H359:L359)</f>
        <v>137388.76999999999</v>
      </c>
    </row>
    <row r="360" spans="1:22" s="25" customFormat="1" ht="30" customHeight="1">
      <c r="A360" s="433" t="s">
        <v>537</v>
      </c>
      <c r="B360" s="211" t="s">
        <v>1519</v>
      </c>
      <c r="C360" s="212" t="s">
        <v>1520</v>
      </c>
      <c r="D360" s="151" t="s">
        <v>1521</v>
      </c>
      <c r="E360" s="591">
        <v>214224</v>
      </c>
      <c r="F360" s="53">
        <f t="shared" si="17"/>
        <v>193071</v>
      </c>
      <c r="G360" s="183">
        <f t="shared" si="15"/>
        <v>0.69039964572618362</v>
      </c>
      <c r="H360" s="149">
        <v>107666.22</v>
      </c>
      <c r="I360" s="149">
        <v>0</v>
      </c>
      <c r="J360" s="149">
        <v>25629.93</v>
      </c>
      <c r="K360" s="149">
        <v>0</v>
      </c>
      <c r="L360" s="666">
        <v>59774.85</v>
      </c>
      <c r="M360" s="481">
        <v>43374</v>
      </c>
      <c r="N360" s="481">
        <v>43378</v>
      </c>
      <c r="O360" s="228">
        <v>43384</v>
      </c>
      <c r="P360" s="228">
        <v>43404</v>
      </c>
      <c r="Q360" s="228">
        <v>43420</v>
      </c>
      <c r="R360" s="588" t="s">
        <v>1798</v>
      </c>
      <c r="S360" s="228"/>
      <c r="T360" s="228"/>
      <c r="U360" s="151"/>
      <c r="V360" s="735">
        <f t="shared" si="18"/>
        <v>193071</v>
      </c>
    </row>
    <row r="361" spans="1:22" s="25" customFormat="1" ht="30" customHeight="1">
      <c r="A361" s="433" t="s">
        <v>537</v>
      </c>
      <c r="B361" s="211" t="s">
        <v>1522</v>
      </c>
      <c r="C361" s="212" t="s">
        <v>1523</v>
      </c>
      <c r="D361" s="151" t="s">
        <v>1422</v>
      </c>
      <c r="E361" s="591">
        <v>738037.3</v>
      </c>
      <c r="F361" s="53">
        <f t="shared" si="17"/>
        <v>569345.25</v>
      </c>
      <c r="G361" s="183">
        <f t="shared" si="15"/>
        <v>0.71571008979173889</v>
      </c>
      <c r="H361" s="149">
        <v>331378.56</v>
      </c>
      <c r="I361" s="149">
        <v>58478.58</v>
      </c>
      <c r="J361" s="149">
        <v>17629</v>
      </c>
      <c r="K361" s="149">
        <v>0</v>
      </c>
      <c r="L361" s="666">
        <v>161859.10999999999</v>
      </c>
      <c r="M361" s="481">
        <v>43374</v>
      </c>
      <c r="N361" s="481">
        <v>43378</v>
      </c>
      <c r="O361" s="228">
        <v>43384</v>
      </c>
      <c r="P361" s="228">
        <v>43404</v>
      </c>
      <c r="Q361" s="228">
        <v>43420</v>
      </c>
      <c r="R361" s="588" t="s">
        <v>1798</v>
      </c>
      <c r="S361" s="228"/>
      <c r="T361" s="228"/>
      <c r="U361" s="151"/>
      <c r="V361" s="735">
        <f t="shared" si="18"/>
        <v>569345.25</v>
      </c>
    </row>
    <row r="362" spans="1:22" s="25" customFormat="1" ht="30" customHeight="1">
      <c r="A362" s="433" t="s">
        <v>537</v>
      </c>
      <c r="B362" s="211" t="s">
        <v>1524</v>
      </c>
      <c r="C362" s="212" t="s">
        <v>1525</v>
      </c>
      <c r="D362" s="151" t="s">
        <v>297</v>
      </c>
      <c r="E362" s="591">
        <v>1751497</v>
      </c>
      <c r="F362" s="53">
        <f t="shared" si="17"/>
        <v>1749531.6</v>
      </c>
      <c r="G362" s="183">
        <f t="shared" si="15"/>
        <v>0.74999999999999989</v>
      </c>
      <c r="H362" s="149">
        <v>1115326.3899999999</v>
      </c>
      <c r="I362" s="149">
        <v>196822.31</v>
      </c>
      <c r="J362" s="149">
        <v>0</v>
      </c>
      <c r="K362" s="149">
        <v>0</v>
      </c>
      <c r="L362" s="666">
        <v>437382.9</v>
      </c>
      <c r="M362" s="481">
        <v>43374</v>
      </c>
      <c r="N362" s="481">
        <v>43378</v>
      </c>
      <c r="O362" s="228">
        <v>43384</v>
      </c>
      <c r="P362" s="228">
        <v>43404</v>
      </c>
      <c r="Q362" s="228">
        <v>43420</v>
      </c>
      <c r="R362" s="588" t="s">
        <v>1798</v>
      </c>
      <c r="S362" s="228"/>
      <c r="T362" s="228"/>
      <c r="U362" s="151"/>
      <c r="V362" s="735">
        <f t="shared" si="18"/>
        <v>1749531.6</v>
      </c>
    </row>
    <row r="363" spans="1:22" s="25" customFormat="1" ht="30" customHeight="1">
      <c r="A363" s="433" t="s">
        <v>537</v>
      </c>
      <c r="B363" s="211" t="s">
        <v>1526</v>
      </c>
      <c r="C363" s="212" t="s">
        <v>1527</v>
      </c>
      <c r="D363" s="151" t="s">
        <v>964</v>
      </c>
      <c r="E363" s="591">
        <v>164148.1</v>
      </c>
      <c r="F363" s="53">
        <f t="shared" si="17"/>
        <v>164148.1</v>
      </c>
      <c r="G363" s="183">
        <f t="shared" si="15"/>
        <v>0.75000003046029773</v>
      </c>
      <c r="H363" s="149">
        <v>94800.49</v>
      </c>
      <c r="I363" s="149">
        <v>0</v>
      </c>
      <c r="J363" s="149">
        <v>28310.59</v>
      </c>
      <c r="K363" s="149">
        <v>0</v>
      </c>
      <c r="L363" s="666">
        <v>41037.019999999997</v>
      </c>
      <c r="M363" s="481"/>
      <c r="N363" s="481">
        <v>43378</v>
      </c>
      <c r="O363" s="228">
        <v>43384</v>
      </c>
      <c r="P363" s="228">
        <v>43404</v>
      </c>
      <c r="Q363" s="228">
        <v>43420</v>
      </c>
      <c r="R363" s="588" t="s">
        <v>1798</v>
      </c>
      <c r="S363" s="228"/>
      <c r="T363" s="228" t="s">
        <v>1799</v>
      </c>
      <c r="U363" s="151"/>
      <c r="V363" s="735">
        <f t="shared" si="18"/>
        <v>164148.1</v>
      </c>
    </row>
    <row r="364" spans="1:22" s="25" customFormat="1" ht="30" customHeight="1">
      <c r="A364" s="433" t="s">
        <v>537</v>
      </c>
      <c r="B364" s="211" t="s">
        <v>1292</v>
      </c>
      <c r="C364" s="212" t="s">
        <v>1528</v>
      </c>
      <c r="D364" s="151" t="s">
        <v>1529</v>
      </c>
      <c r="E364" s="591">
        <v>211111.34</v>
      </c>
      <c r="F364" s="53">
        <f t="shared" si="17"/>
        <v>104651.29999999999</v>
      </c>
      <c r="G364" s="183">
        <f t="shared" si="15"/>
        <v>0.75000004777771523</v>
      </c>
      <c r="H364" s="149">
        <v>66715.199999999997</v>
      </c>
      <c r="I364" s="149">
        <v>11773.28</v>
      </c>
      <c r="J364" s="149">
        <v>0</v>
      </c>
      <c r="K364" s="149">
        <v>0</v>
      </c>
      <c r="L364" s="666">
        <v>26162.82</v>
      </c>
      <c r="M364" s="481">
        <v>43284</v>
      </c>
      <c r="N364" s="481">
        <v>43378</v>
      </c>
      <c r="O364" s="228">
        <v>43384</v>
      </c>
      <c r="P364" s="228">
        <v>43404</v>
      </c>
      <c r="Q364" s="228">
        <v>43420</v>
      </c>
      <c r="R364" s="588" t="s">
        <v>1798</v>
      </c>
      <c r="S364" s="228"/>
      <c r="T364" s="228" t="s">
        <v>1796</v>
      </c>
      <c r="U364" s="151"/>
      <c r="V364" s="735">
        <f t="shared" si="18"/>
        <v>104651.29999999999</v>
      </c>
    </row>
    <row r="365" spans="1:22" s="25" customFormat="1" ht="30" customHeight="1">
      <c r="A365" s="433" t="s">
        <v>537</v>
      </c>
      <c r="B365" s="628" t="s">
        <v>1737</v>
      </c>
      <c r="C365" s="629" t="s">
        <v>1742</v>
      </c>
      <c r="D365" s="629" t="s">
        <v>1747</v>
      </c>
      <c r="E365" s="661">
        <v>137950</v>
      </c>
      <c r="F365" s="598">
        <f t="shared" ref="F365:F375" si="19">H365+I365+J365+K365+L365</f>
        <v>128290</v>
      </c>
      <c r="G365" s="717">
        <f t="shared" ref="G365:G376" si="20">(H365+I365+J365+K365)/F365</f>
        <v>0.82897731701613531</v>
      </c>
      <c r="H365" s="583">
        <v>90397.07</v>
      </c>
      <c r="I365" s="632">
        <v>0</v>
      </c>
      <c r="J365" s="583">
        <v>15952.43</v>
      </c>
      <c r="K365" s="610">
        <v>0</v>
      </c>
      <c r="L365" s="583">
        <v>21940.5</v>
      </c>
      <c r="M365" s="590">
        <v>43402</v>
      </c>
      <c r="N365" s="590">
        <v>43417</v>
      </c>
      <c r="O365" s="588">
        <v>43426</v>
      </c>
      <c r="P365" s="228"/>
      <c r="Q365" s="588" t="s">
        <v>1718</v>
      </c>
      <c r="R365" s="588" t="s">
        <v>1798</v>
      </c>
      <c r="S365" s="228"/>
      <c r="T365" s="228"/>
      <c r="U365" s="151"/>
      <c r="V365" s="735">
        <f t="shared" si="18"/>
        <v>128290</v>
      </c>
    </row>
    <row r="366" spans="1:22" s="25" customFormat="1" ht="30" customHeight="1">
      <c r="A366" s="433" t="s">
        <v>537</v>
      </c>
      <c r="B366" s="628" t="s">
        <v>1738</v>
      </c>
      <c r="C366" s="629" t="s">
        <v>1743</v>
      </c>
      <c r="D366" s="629" t="s">
        <v>1748</v>
      </c>
      <c r="E366" s="661">
        <v>40452.35</v>
      </c>
      <c r="F366" s="598">
        <f t="shared" si="19"/>
        <v>11174.99</v>
      </c>
      <c r="G366" s="662">
        <f t="shared" si="20"/>
        <v>0.58333564504308277</v>
      </c>
      <c r="H366" s="583">
        <v>5540.95</v>
      </c>
      <c r="I366" s="632">
        <v>977.82</v>
      </c>
      <c r="J366" s="583">
        <v>0</v>
      </c>
      <c r="K366" s="610">
        <v>0</v>
      </c>
      <c r="L366" s="583">
        <v>4656.22</v>
      </c>
      <c r="M366" s="590">
        <v>43402</v>
      </c>
      <c r="N366" s="590">
        <v>43417</v>
      </c>
      <c r="O366" s="588">
        <v>43426</v>
      </c>
      <c r="P366" s="228"/>
      <c r="Q366" s="588" t="s">
        <v>1718</v>
      </c>
      <c r="R366" s="588" t="s">
        <v>1798</v>
      </c>
      <c r="S366" s="228"/>
      <c r="T366" s="228"/>
      <c r="U366" s="151"/>
      <c r="V366" s="735">
        <f t="shared" si="18"/>
        <v>11174.99</v>
      </c>
    </row>
    <row r="367" spans="1:22" s="25" customFormat="1" ht="30" customHeight="1">
      <c r="A367" s="433" t="s">
        <v>537</v>
      </c>
      <c r="B367" s="628" t="s">
        <v>1739</v>
      </c>
      <c r="C367" s="629" t="s">
        <v>1744</v>
      </c>
      <c r="D367" s="628" t="s">
        <v>1749</v>
      </c>
      <c r="E367" s="661">
        <v>142342.78</v>
      </c>
      <c r="F367" s="598">
        <f t="shared" si="19"/>
        <v>126795.61</v>
      </c>
      <c r="G367" s="662">
        <f t="shared" si="20"/>
        <v>0.83561599648442086</v>
      </c>
      <c r="H367" s="583">
        <v>90059.57</v>
      </c>
      <c r="I367" s="632">
        <v>15892.87</v>
      </c>
      <c r="J367" s="583">
        <v>0</v>
      </c>
      <c r="K367" s="610">
        <v>0</v>
      </c>
      <c r="L367" s="583">
        <v>20843.169999999998</v>
      </c>
      <c r="M367" s="590">
        <v>43402</v>
      </c>
      <c r="N367" s="590">
        <v>43417</v>
      </c>
      <c r="O367" s="588">
        <v>43426</v>
      </c>
      <c r="P367" s="228"/>
      <c r="Q367" s="588" t="s">
        <v>1718</v>
      </c>
      <c r="R367" s="588" t="s">
        <v>1798</v>
      </c>
      <c r="S367" s="228"/>
      <c r="T367" s="228"/>
      <c r="U367" s="151"/>
      <c r="V367" s="735">
        <f t="shared" si="18"/>
        <v>126795.61</v>
      </c>
    </row>
    <row r="368" spans="1:22" s="25" customFormat="1" ht="30" customHeight="1">
      <c r="A368" s="433" t="s">
        <v>537</v>
      </c>
      <c r="B368" s="628" t="s">
        <v>1740</v>
      </c>
      <c r="C368" s="629" t="s">
        <v>1745</v>
      </c>
      <c r="D368" s="629" t="s">
        <v>1750</v>
      </c>
      <c r="E368" s="661">
        <v>45923.28</v>
      </c>
      <c r="F368" s="598">
        <f t="shared" si="19"/>
        <v>39373.39</v>
      </c>
      <c r="G368" s="662">
        <f t="shared" si="20"/>
        <v>0.74299418973067854</v>
      </c>
      <c r="H368" s="583">
        <v>24866.07</v>
      </c>
      <c r="I368" s="632">
        <v>0</v>
      </c>
      <c r="J368" s="583">
        <v>4388.13</v>
      </c>
      <c r="K368" s="610">
        <v>0</v>
      </c>
      <c r="L368" s="583">
        <v>10119.19</v>
      </c>
      <c r="M368" s="590">
        <v>43402</v>
      </c>
      <c r="N368" s="590">
        <v>43417</v>
      </c>
      <c r="O368" s="588">
        <v>43426</v>
      </c>
      <c r="P368" s="228"/>
      <c r="Q368" s="588" t="s">
        <v>1718</v>
      </c>
      <c r="R368" s="588" t="s">
        <v>1798</v>
      </c>
      <c r="S368" s="228"/>
      <c r="T368" s="228"/>
      <c r="U368" s="151"/>
      <c r="V368" s="735">
        <f t="shared" si="18"/>
        <v>39373.39</v>
      </c>
    </row>
    <row r="369" spans="1:16382" s="25" customFormat="1" ht="30" customHeight="1">
      <c r="A369" s="433" t="s">
        <v>537</v>
      </c>
      <c r="B369" s="628" t="s">
        <v>1741</v>
      </c>
      <c r="C369" s="629" t="s">
        <v>1746</v>
      </c>
      <c r="D369" s="629" t="s">
        <v>1751</v>
      </c>
      <c r="E369" s="661">
        <v>8274.98</v>
      </c>
      <c r="F369" s="598">
        <f t="shared" si="19"/>
        <v>8274.98</v>
      </c>
      <c r="G369" s="662">
        <f t="shared" si="20"/>
        <v>0.75000060423106762</v>
      </c>
      <c r="H369" s="583">
        <v>5275.3</v>
      </c>
      <c r="I369" s="632">
        <v>0</v>
      </c>
      <c r="J369" s="583">
        <v>930.94</v>
      </c>
      <c r="K369" s="610">
        <v>0</v>
      </c>
      <c r="L369" s="583">
        <v>2068.7399999999998</v>
      </c>
      <c r="M369" s="590">
        <v>43402</v>
      </c>
      <c r="N369" s="590">
        <v>43417</v>
      </c>
      <c r="O369" s="588">
        <v>43426</v>
      </c>
      <c r="P369" s="228"/>
      <c r="Q369" s="588" t="s">
        <v>1718</v>
      </c>
      <c r="R369" s="588" t="s">
        <v>1798</v>
      </c>
      <c r="S369" s="228"/>
      <c r="T369" s="228"/>
      <c r="U369" s="151"/>
      <c r="V369" s="735">
        <f t="shared" si="18"/>
        <v>8274.98</v>
      </c>
    </row>
    <row r="370" spans="1:16382" s="25" customFormat="1" ht="30" customHeight="1">
      <c r="A370" s="433" t="s">
        <v>537</v>
      </c>
      <c r="B370" s="628" t="s">
        <v>1762</v>
      </c>
      <c r="C370" s="629" t="s">
        <v>1768</v>
      </c>
      <c r="D370" s="629" t="s">
        <v>1774</v>
      </c>
      <c r="E370" s="661">
        <v>254762.23999999999</v>
      </c>
      <c r="F370" s="598">
        <f t="shared" si="19"/>
        <v>239779.41999999998</v>
      </c>
      <c r="G370" s="662">
        <f t="shared" si="20"/>
        <v>0.84712445296598016</v>
      </c>
      <c r="H370" s="583">
        <v>170053.93</v>
      </c>
      <c r="I370" s="632">
        <v>30009.52</v>
      </c>
      <c r="J370" s="583">
        <v>3059.56</v>
      </c>
      <c r="K370" s="610">
        <v>0</v>
      </c>
      <c r="L370" s="583">
        <v>36656.410000000003</v>
      </c>
      <c r="M370" s="663">
        <v>43402</v>
      </c>
      <c r="N370" s="663">
        <v>43417</v>
      </c>
      <c r="O370" s="588">
        <v>43426</v>
      </c>
      <c r="P370" s="588">
        <v>43432</v>
      </c>
      <c r="Q370" s="588" t="s">
        <v>1718</v>
      </c>
      <c r="R370" s="588" t="s">
        <v>1798</v>
      </c>
      <c r="S370" s="228"/>
      <c r="T370" s="228"/>
      <c r="U370" s="151"/>
      <c r="V370" s="735">
        <f t="shared" si="18"/>
        <v>239779.41999999998</v>
      </c>
    </row>
    <row r="371" spans="1:16382" s="25" customFormat="1" ht="30" customHeight="1">
      <c r="A371" s="433" t="s">
        <v>537</v>
      </c>
      <c r="B371" s="628" t="s">
        <v>1763</v>
      </c>
      <c r="C371" s="629" t="s">
        <v>1769</v>
      </c>
      <c r="D371" s="629" t="s">
        <v>1775</v>
      </c>
      <c r="E371" s="661">
        <v>448297.66</v>
      </c>
      <c r="F371" s="598">
        <f t="shared" si="19"/>
        <v>410000</v>
      </c>
      <c r="G371" s="662">
        <f t="shared" si="20"/>
        <v>0.75</v>
      </c>
      <c r="H371" s="583">
        <v>231752.5</v>
      </c>
      <c r="I371" s="632">
        <v>40897.5</v>
      </c>
      <c r="J371" s="583">
        <v>34850</v>
      </c>
      <c r="K371" s="610">
        <v>0</v>
      </c>
      <c r="L371" s="583">
        <v>102500</v>
      </c>
      <c r="M371" s="663">
        <v>43402</v>
      </c>
      <c r="N371" s="663">
        <v>43417</v>
      </c>
      <c r="O371" s="588">
        <v>43426</v>
      </c>
      <c r="P371" s="588">
        <v>43432</v>
      </c>
      <c r="Q371" s="588" t="s">
        <v>1718</v>
      </c>
      <c r="R371" s="588" t="s">
        <v>1798</v>
      </c>
      <c r="S371" s="228"/>
      <c r="T371" s="228"/>
      <c r="U371" s="151"/>
      <c r="V371" s="735">
        <f t="shared" si="18"/>
        <v>410000</v>
      </c>
    </row>
    <row r="372" spans="1:16382" s="25" customFormat="1" ht="30" customHeight="1">
      <c r="A372" s="433" t="s">
        <v>537</v>
      </c>
      <c r="B372" s="633" t="s">
        <v>1764</v>
      </c>
      <c r="C372" s="664" t="s">
        <v>1770</v>
      </c>
      <c r="D372" s="664" t="s">
        <v>282</v>
      </c>
      <c r="E372" s="595">
        <v>176310</v>
      </c>
      <c r="F372" s="598">
        <f t="shared" si="19"/>
        <v>154245</v>
      </c>
      <c r="G372" s="662">
        <f t="shared" si="20"/>
        <v>0.75</v>
      </c>
      <c r="H372" s="583">
        <v>87399.76</v>
      </c>
      <c r="I372" s="632">
        <v>15423.49</v>
      </c>
      <c r="J372" s="583">
        <v>12860.5</v>
      </c>
      <c r="K372" s="610">
        <v>0</v>
      </c>
      <c r="L372" s="583">
        <v>38561.25</v>
      </c>
      <c r="M372" s="663">
        <v>43402</v>
      </c>
      <c r="N372" s="663">
        <v>43417</v>
      </c>
      <c r="O372" s="588">
        <v>43426</v>
      </c>
      <c r="P372" s="588">
        <v>43432</v>
      </c>
      <c r="Q372" s="588" t="s">
        <v>1718</v>
      </c>
      <c r="R372" s="588" t="s">
        <v>1798</v>
      </c>
      <c r="S372" s="228"/>
      <c r="T372" s="228"/>
      <c r="U372" s="151"/>
      <c r="V372" s="735">
        <f t="shared" si="18"/>
        <v>154245</v>
      </c>
    </row>
    <row r="373" spans="1:16382" s="25" customFormat="1" ht="30" customHeight="1">
      <c r="A373" s="433" t="s">
        <v>537</v>
      </c>
      <c r="B373" s="665" t="s">
        <v>1765</v>
      </c>
      <c r="C373" s="664" t="s">
        <v>1771</v>
      </c>
      <c r="D373" s="664" t="s">
        <v>1080</v>
      </c>
      <c r="E373" s="595">
        <v>569966</v>
      </c>
      <c r="F373" s="598">
        <f t="shared" si="19"/>
        <v>302246.25</v>
      </c>
      <c r="G373" s="662">
        <f t="shared" si="20"/>
        <v>0.70810847115555609</v>
      </c>
      <c r="H373" s="583">
        <v>181919.66</v>
      </c>
      <c r="I373" s="632">
        <v>32103.47</v>
      </c>
      <c r="J373" s="583">
        <v>0</v>
      </c>
      <c r="K373" s="610">
        <v>0</v>
      </c>
      <c r="L373" s="583">
        <v>88223.12</v>
      </c>
      <c r="M373" s="663">
        <v>43402</v>
      </c>
      <c r="N373" s="663">
        <v>43417</v>
      </c>
      <c r="O373" s="588">
        <v>43426</v>
      </c>
      <c r="P373" s="588">
        <v>43432</v>
      </c>
      <c r="Q373" s="588" t="s">
        <v>1718</v>
      </c>
      <c r="R373" s="588" t="s">
        <v>1798</v>
      </c>
      <c r="S373" s="228"/>
      <c r="T373" s="228"/>
      <c r="U373" s="151"/>
      <c r="V373" s="735">
        <f t="shared" si="18"/>
        <v>302246.25</v>
      </c>
    </row>
    <row r="374" spans="1:16382" s="25" customFormat="1" ht="30" customHeight="1">
      <c r="A374" s="433" t="s">
        <v>537</v>
      </c>
      <c r="B374" s="628" t="s">
        <v>1766</v>
      </c>
      <c r="C374" s="629" t="s">
        <v>1772</v>
      </c>
      <c r="D374" s="629" t="s">
        <v>1776</v>
      </c>
      <c r="E374" s="661">
        <v>369608.4</v>
      </c>
      <c r="F374" s="598">
        <f t="shared" si="19"/>
        <v>352908.4</v>
      </c>
      <c r="G374" s="662">
        <f t="shared" si="20"/>
        <v>0.67430950920975519</v>
      </c>
      <c r="H374" s="583">
        <v>202274.06</v>
      </c>
      <c r="I374" s="632">
        <v>35695.43</v>
      </c>
      <c r="J374" s="583">
        <v>0</v>
      </c>
      <c r="K374" s="610">
        <v>0</v>
      </c>
      <c r="L374" s="583">
        <v>114938.91</v>
      </c>
      <c r="M374" s="663">
        <v>43402</v>
      </c>
      <c r="N374" s="663">
        <v>43417</v>
      </c>
      <c r="O374" s="588">
        <v>43426</v>
      </c>
      <c r="P374" s="588">
        <v>43432</v>
      </c>
      <c r="Q374" s="588" t="s">
        <v>1718</v>
      </c>
      <c r="R374" s="588" t="s">
        <v>1798</v>
      </c>
      <c r="S374" s="228"/>
      <c r="T374" s="228"/>
      <c r="U374" s="151"/>
      <c r="V374" s="735">
        <f t="shared" si="18"/>
        <v>352908.4</v>
      </c>
    </row>
    <row r="375" spans="1:16382" s="25" customFormat="1" ht="71.25" customHeight="1">
      <c r="A375" s="433" t="s">
        <v>537</v>
      </c>
      <c r="B375" s="581" t="s">
        <v>1767</v>
      </c>
      <c r="C375" s="629" t="s">
        <v>1773</v>
      </c>
      <c r="D375" s="696" t="s">
        <v>1048</v>
      </c>
      <c r="E375" s="661">
        <v>266963.90000000002</v>
      </c>
      <c r="F375" s="598">
        <f t="shared" si="19"/>
        <v>197589.59999999998</v>
      </c>
      <c r="G375" s="662">
        <f t="shared" si="20"/>
        <v>0.58885513205148454</v>
      </c>
      <c r="H375" s="583">
        <v>95864.4</v>
      </c>
      <c r="I375" s="632">
        <v>16917.25</v>
      </c>
      <c r="J375" s="583">
        <v>3570</v>
      </c>
      <c r="K375" s="610">
        <v>0</v>
      </c>
      <c r="L375" s="583">
        <v>81237.95</v>
      </c>
      <c r="M375" s="663">
        <v>43402</v>
      </c>
      <c r="N375" s="663">
        <v>43417</v>
      </c>
      <c r="O375" s="588">
        <v>43426</v>
      </c>
      <c r="P375" s="588">
        <v>43432</v>
      </c>
      <c r="Q375" s="588" t="s">
        <v>1718</v>
      </c>
      <c r="R375" s="588" t="s">
        <v>1798</v>
      </c>
      <c r="S375" s="228"/>
      <c r="T375" s="228"/>
      <c r="U375" s="151"/>
      <c r="V375" s="735">
        <f t="shared" si="18"/>
        <v>197589.59999999998</v>
      </c>
    </row>
    <row r="376" spans="1:16382" s="13" customFormat="1" ht="32.25" customHeight="1">
      <c r="A376" s="979" t="s">
        <v>345</v>
      </c>
      <c r="B376" s="980"/>
      <c r="C376" s="980"/>
      <c r="D376" s="980"/>
      <c r="E376" s="509">
        <f>SUM(E18:E375)</f>
        <v>182346630.91000003</v>
      </c>
      <c r="F376" s="509">
        <f>SUM(F18:F375)</f>
        <v>47999139.270000033</v>
      </c>
      <c r="G376" s="721">
        <f t="shared" si="20"/>
        <v>0.70624228258166377</v>
      </c>
      <c r="H376" s="509">
        <f>SUM(H18:H375)</f>
        <v>27642500.719999999</v>
      </c>
      <c r="I376" s="509">
        <f>SUM(I18:I375)</f>
        <v>2740768.5000000005</v>
      </c>
      <c r="J376" s="509">
        <f>SUM(J18:J375)</f>
        <v>2718450.8299999996</v>
      </c>
      <c r="K376" s="509">
        <f>SUM(K18:K375)</f>
        <v>797301.62999999989</v>
      </c>
      <c r="L376" s="509">
        <f>SUM(L18:L375)</f>
        <v>14100117.589999989</v>
      </c>
      <c r="M376" s="511"/>
      <c r="N376" s="512">
        <f>COUNTA(B18:B375)</f>
        <v>358</v>
      </c>
      <c r="O376" s="513"/>
      <c r="P376" s="513"/>
      <c r="Q376" s="513"/>
      <c r="R376" s="514"/>
      <c r="S376" s="513"/>
      <c r="T376" s="513"/>
      <c r="U376" s="311"/>
      <c r="V376" s="736">
        <f t="shared" si="18"/>
        <v>47999139.269999988</v>
      </c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  <c r="AMK376" s="1"/>
      <c r="AML376" s="1"/>
      <c r="AMM376" s="1"/>
      <c r="AMN376" s="1"/>
      <c r="AMO376" s="1"/>
      <c r="AMP376" s="1"/>
      <c r="AMQ376" s="1"/>
      <c r="AMR376" s="1"/>
      <c r="AMS376" s="1"/>
      <c r="AMT376" s="1"/>
      <c r="AMU376" s="1"/>
      <c r="AMV376" s="1"/>
      <c r="AMW376" s="1"/>
      <c r="AMX376" s="1"/>
      <c r="AMY376" s="1"/>
      <c r="AMZ376" s="1"/>
      <c r="ANA376" s="1"/>
      <c r="ANB376" s="1"/>
      <c r="ANC376" s="1"/>
      <c r="AND376" s="1"/>
      <c r="ANE376" s="1"/>
      <c r="ANF376" s="1"/>
      <c r="ANG376" s="1"/>
      <c r="ANH376" s="1"/>
      <c r="ANI376" s="1"/>
      <c r="ANJ376" s="1"/>
      <c r="ANK376" s="1"/>
      <c r="ANL376" s="1"/>
      <c r="ANM376" s="1"/>
      <c r="ANN376" s="1"/>
      <c r="ANO376" s="1"/>
      <c r="ANP376" s="1"/>
      <c r="ANQ376" s="1"/>
      <c r="ANR376" s="1"/>
      <c r="ANS376" s="1"/>
      <c r="ANT376" s="1"/>
      <c r="ANU376" s="1"/>
      <c r="ANV376" s="1"/>
      <c r="ANW376" s="1"/>
      <c r="ANX376" s="1"/>
      <c r="ANY376" s="1"/>
      <c r="ANZ376" s="1"/>
      <c r="AOA376" s="1"/>
      <c r="AOB376" s="1"/>
      <c r="AOC376" s="1"/>
      <c r="AOD376" s="1"/>
      <c r="AOE376" s="1"/>
      <c r="AOF376" s="1"/>
      <c r="AOG376" s="1"/>
      <c r="AOH376" s="1"/>
      <c r="AOI376" s="1"/>
      <c r="AOJ376" s="1"/>
      <c r="AOK376" s="1"/>
      <c r="AOL376" s="1"/>
      <c r="AOM376" s="1"/>
      <c r="AON376" s="1"/>
      <c r="AOO376" s="1"/>
      <c r="AOP376" s="1"/>
      <c r="AOQ376" s="1"/>
      <c r="AOR376" s="1"/>
      <c r="AOS376" s="1"/>
      <c r="AOT376" s="1"/>
      <c r="AOU376" s="1"/>
      <c r="AOV376" s="1"/>
      <c r="AOW376" s="1"/>
      <c r="AOX376" s="1"/>
      <c r="AOY376" s="1"/>
      <c r="AOZ376" s="1"/>
      <c r="APA376" s="1"/>
      <c r="APB376" s="1"/>
      <c r="APC376" s="1"/>
      <c r="APD376" s="1"/>
      <c r="APE376" s="1"/>
      <c r="APF376" s="1"/>
      <c r="APG376" s="1"/>
      <c r="APH376" s="1"/>
      <c r="API376" s="1"/>
      <c r="APJ376" s="1"/>
      <c r="APK376" s="1"/>
      <c r="APL376" s="1"/>
      <c r="APM376" s="1"/>
      <c r="APN376" s="1"/>
      <c r="APO376" s="1"/>
      <c r="APP376" s="1"/>
      <c r="APQ376" s="1"/>
      <c r="APR376" s="1"/>
      <c r="APS376" s="1"/>
      <c r="APT376" s="1"/>
      <c r="APU376" s="1"/>
      <c r="APV376" s="1"/>
      <c r="APW376" s="1"/>
      <c r="APX376" s="1"/>
      <c r="APY376" s="1"/>
      <c r="APZ376" s="1"/>
      <c r="AQA376" s="1"/>
      <c r="AQB376" s="1"/>
      <c r="AQC376" s="1"/>
      <c r="AQD376" s="1"/>
      <c r="AQE376" s="1"/>
      <c r="AQF376" s="1"/>
      <c r="AQG376" s="1"/>
      <c r="AQH376" s="1"/>
      <c r="AQI376" s="1"/>
      <c r="AQJ376" s="1"/>
      <c r="AQK376" s="1"/>
      <c r="AQL376" s="1"/>
      <c r="AQM376" s="1"/>
      <c r="AQN376" s="1"/>
      <c r="AQO376" s="1"/>
      <c r="AQP376" s="1"/>
      <c r="AQQ376" s="1"/>
      <c r="AQR376" s="1"/>
      <c r="AQS376" s="1"/>
      <c r="AQT376" s="1"/>
      <c r="AQU376" s="1"/>
      <c r="AQV376" s="1"/>
      <c r="AQW376" s="1"/>
      <c r="AQX376" s="1"/>
      <c r="AQY376" s="1"/>
      <c r="AQZ376" s="1"/>
      <c r="ARA376" s="1"/>
      <c r="ARB376" s="1"/>
      <c r="ARC376" s="1"/>
      <c r="ARD376" s="1"/>
      <c r="ARE376" s="1"/>
      <c r="ARF376" s="1"/>
      <c r="ARG376" s="1"/>
      <c r="ARH376" s="1"/>
      <c r="ARI376" s="1"/>
      <c r="ARJ376" s="1"/>
      <c r="ARK376" s="1"/>
      <c r="ARL376" s="1"/>
      <c r="ARM376" s="1"/>
      <c r="ARN376" s="1"/>
      <c r="ARO376" s="1"/>
      <c r="ARP376" s="1"/>
      <c r="ARQ376" s="1"/>
      <c r="ARR376" s="1"/>
      <c r="ARS376" s="1"/>
      <c r="ART376" s="1"/>
      <c r="ARU376" s="1"/>
      <c r="ARV376" s="1"/>
      <c r="ARW376" s="1"/>
      <c r="ARX376" s="1"/>
      <c r="ARY376" s="1"/>
      <c r="ARZ376" s="1"/>
      <c r="ASA376" s="1"/>
      <c r="ASB376" s="1"/>
      <c r="ASC376" s="1"/>
      <c r="ASD376" s="1"/>
      <c r="ASE376" s="1"/>
      <c r="ASF376" s="1"/>
      <c r="ASG376" s="1"/>
      <c r="ASH376" s="1"/>
      <c r="ASI376" s="1"/>
      <c r="ASJ376" s="1"/>
      <c r="ASK376" s="1"/>
      <c r="ASL376" s="1"/>
      <c r="ASM376" s="1"/>
      <c r="ASN376" s="1"/>
      <c r="ASO376" s="1"/>
      <c r="ASP376" s="1"/>
      <c r="ASQ376" s="1"/>
      <c r="ASR376" s="1"/>
      <c r="ASS376" s="1"/>
      <c r="AST376" s="1"/>
      <c r="ASU376" s="1"/>
      <c r="ASV376" s="1"/>
      <c r="ASW376" s="1"/>
      <c r="ASX376" s="1"/>
      <c r="ASY376" s="1"/>
      <c r="ASZ376" s="1"/>
      <c r="ATA376" s="1"/>
      <c r="ATB376" s="1"/>
      <c r="ATC376" s="1"/>
      <c r="ATD376" s="1"/>
      <c r="ATE376" s="1"/>
      <c r="ATF376" s="1"/>
      <c r="ATG376" s="1"/>
      <c r="ATH376" s="1"/>
      <c r="ATI376" s="1"/>
      <c r="ATJ376" s="1"/>
      <c r="ATK376" s="1"/>
      <c r="ATL376" s="1"/>
      <c r="ATM376" s="1"/>
      <c r="ATN376" s="1"/>
      <c r="ATO376" s="1"/>
      <c r="ATP376" s="1"/>
      <c r="ATQ376" s="1"/>
      <c r="ATR376" s="1"/>
      <c r="ATS376" s="1"/>
      <c r="ATT376" s="1"/>
      <c r="ATU376" s="1"/>
      <c r="ATV376" s="1"/>
      <c r="ATW376" s="1"/>
      <c r="ATX376" s="1"/>
      <c r="ATY376" s="1"/>
      <c r="ATZ376" s="1"/>
      <c r="AUA376" s="1"/>
      <c r="AUB376" s="1"/>
      <c r="AUC376" s="1"/>
      <c r="AUD376" s="1"/>
      <c r="AUE376" s="1"/>
      <c r="AUF376" s="1"/>
      <c r="AUG376" s="1"/>
      <c r="AUH376" s="1"/>
      <c r="AUI376" s="1"/>
      <c r="AUJ376" s="1"/>
      <c r="AUK376" s="1"/>
      <c r="AUL376" s="1"/>
      <c r="AUM376" s="1"/>
      <c r="AUN376" s="1"/>
      <c r="AUO376" s="1"/>
      <c r="AUP376" s="1"/>
      <c r="AUQ376" s="1"/>
      <c r="AUR376" s="1"/>
      <c r="AUS376" s="1"/>
      <c r="AUT376" s="1"/>
      <c r="AUU376" s="1"/>
      <c r="AUV376" s="1"/>
      <c r="AUW376" s="1"/>
      <c r="AUX376" s="1"/>
      <c r="AUY376" s="1"/>
      <c r="AUZ376" s="1"/>
      <c r="AVA376" s="1"/>
      <c r="AVB376" s="1"/>
      <c r="AVC376" s="1"/>
      <c r="AVD376" s="1"/>
      <c r="AVE376" s="1"/>
      <c r="AVF376" s="1"/>
      <c r="AVG376" s="1"/>
      <c r="AVH376" s="1"/>
      <c r="AVI376" s="1"/>
      <c r="AVJ376" s="1"/>
      <c r="AVK376" s="1"/>
      <c r="AVL376" s="1"/>
      <c r="AVM376" s="1"/>
      <c r="AVN376" s="1"/>
      <c r="AVO376" s="1"/>
      <c r="AVP376" s="1"/>
      <c r="AVQ376" s="1"/>
      <c r="AVR376" s="1"/>
      <c r="AVS376" s="1"/>
      <c r="AVT376" s="1"/>
      <c r="AVU376" s="1"/>
      <c r="AVV376" s="1"/>
      <c r="AVW376" s="1"/>
      <c r="AVX376" s="1"/>
      <c r="AVY376" s="1"/>
      <c r="AVZ376" s="1"/>
      <c r="AWA376" s="1"/>
      <c r="AWB376" s="1"/>
      <c r="AWC376" s="1"/>
      <c r="AWD376" s="1"/>
      <c r="AWE376" s="1"/>
      <c r="AWF376" s="1"/>
      <c r="AWG376" s="1"/>
      <c r="AWH376" s="1"/>
      <c r="AWI376" s="1"/>
      <c r="AWJ376" s="1"/>
      <c r="AWK376" s="1"/>
      <c r="AWL376" s="1"/>
      <c r="AWM376" s="1"/>
      <c r="AWN376" s="1"/>
      <c r="AWO376" s="1"/>
      <c r="AWP376" s="1"/>
      <c r="AWQ376" s="1"/>
      <c r="AWR376" s="1"/>
      <c r="AWS376" s="1"/>
      <c r="AWT376" s="1"/>
      <c r="AWU376" s="1"/>
      <c r="AWV376" s="1"/>
      <c r="AWW376" s="1"/>
      <c r="AWX376" s="1"/>
      <c r="AWY376" s="1"/>
      <c r="AWZ376" s="1"/>
      <c r="AXA376" s="1"/>
      <c r="AXB376" s="1"/>
      <c r="AXC376" s="1"/>
      <c r="AXD376" s="1"/>
      <c r="AXE376" s="1"/>
      <c r="AXF376" s="1"/>
      <c r="AXG376" s="1"/>
      <c r="AXH376" s="1"/>
      <c r="AXI376" s="1"/>
      <c r="AXJ376" s="1"/>
      <c r="AXK376" s="1"/>
      <c r="AXL376" s="1"/>
      <c r="AXM376" s="1"/>
      <c r="AXN376" s="1"/>
      <c r="AXO376" s="1"/>
      <c r="AXP376" s="1"/>
      <c r="AXQ376" s="1"/>
      <c r="AXR376" s="1"/>
      <c r="AXS376" s="1"/>
      <c r="AXT376" s="1"/>
      <c r="AXU376" s="1"/>
      <c r="AXV376" s="1"/>
      <c r="AXW376" s="1"/>
      <c r="AXX376" s="1"/>
      <c r="AXY376" s="1"/>
      <c r="AXZ376" s="1"/>
      <c r="AYA376" s="1"/>
      <c r="AYB376" s="1"/>
      <c r="AYC376" s="1"/>
      <c r="AYD376" s="1"/>
      <c r="AYE376" s="1"/>
      <c r="AYF376" s="1"/>
      <c r="AYG376" s="1"/>
      <c r="AYH376" s="1"/>
      <c r="AYI376" s="1"/>
      <c r="AYJ376" s="1"/>
      <c r="AYK376" s="1"/>
      <c r="AYL376" s="1"/>
      <c r="AYM376" s="1"/>
      <c r="AYN376" s="1"/>
      <c r="AYO376" s="1"/>
      <c r="AYP376" s="1"/>
      <c r="AYQ376" s="1"/>
      <c r="AYR376" s="1"/>
      <c r="AYS376" s="1"/>
      <c r="AYT376" s="1"/>
      <c r="AYU376" s="1"/>
      <c r="AYV376" s="1"/>
      <c r="AYW376" s="1"/>
      <c r="AYX376" s="1"/>
      <c r="AYY376" s="1"/>
      <c r="AYZ376" s="1"/>
      <c r="AZA376" s="1"/>
      <c r="AZB376" s="1"/>
      <c r="AZC376" s="1"/>
      <c r="AZD376" s="1"/>
      <c r="AZE376" s="1"/>
      <c r="AZF376" s="1"/>
      <c r="AZG376" s="1"/>
      <c r="AZH376" s="1"/>
      <c r="AZI376" s="1"/>
      <c r="AZJ376" s="1"/>
      <c r="AZK376" s="1"/>
      <c r="AZL376" s="1"/>
      <c r="AZM376" s="1"/>
      <c r="AZN376" s="1"/>
      <c r="AZO376" s="1"/>
      <c r="AZP376" s="1"/>
      <c r="AZQ376" s="1"/>
      <c r="AZR376" s="1"/>
      <c r="AZS376" s="1"/>
      <c r="AZT376" s="1"/>
      <c r="AZU376" s="1"/>
      <c r="AZV376" s="1"/>
      <c r="AZW376" s="1"/>
      <c r="AZX376" s="1"/>
      <c r="AZY376" s="1"/>
      <c r="AZZ376" s="1"/>
      <c r="BAA376" s="1"/>
      <c r="BAB376" s="1"/>
      <c r="BAC376" s="1"/>
      <c r="BAD376" s="1"/>
      <c r="BAE376" s="1"/>
      <c r="BAF376" s="1"/>
      <c r="BAG376" s="1"/>
      <c r="BAH376" s="1"/>
      <c r="BAI376" s="1"/>
      <c r="BAJ376" s="1"/>
      <c r="BAK376" s="1"/>
      <c r="BAL376" s="1"/>
      <c r="BAM376" s="1"/>
      <c r="BAN376" s="1"/>
      <c r="BAO376" s="1"/>
      <c r="BAP376" s="1"/>
      <c r="BAQ376" s="1"/>
      <c r="BAR376" s="1"/>
      <c r="BAS376" s="1"/>
      <c r="BAT376" s="1"/>
      <c r="BAU376" s="1"/>
      <c r="BAV376" s="1"/>
      <c r="BAW376" s="1"/>
      <c r="BAX376" s="1"/>
      <c r="BAY376" s="1"/>
      <c r="BAZ376" s="1"/>
      <c r="BBA376" s="1"/>
      <c r="BBB376" s="1"/>
      <c r="BBC376" s="1"/>
      <c r="BBD376" s="1"/>
      <c r="BBE376" s="1"/>
      <c r="BBF376" s="1"/>
      <c r="BBG376" s="1"/>
      <c r="BBH376" s="1"/>
      <c r="BBI376" s="1"/>
      <c r="BBJ376" s="1"/>
      <c r="BBK376" s="1"/>
      <c r="BBL376" s="1"/>
      <c r="BBM376" s="1"/>
      <c r="BBN376" s="1"/>
      <c r="BBO376" s="1"/>
      <c r="BBP376" s="1"/>
      <c r="BBQ376" s="1"/>
      <c r="BBR376" s="1"/>
      <c r="BBS376" s="1"/>
      <c r="BBT376" s="1"/>
      <c r="BBU376" s="1"/>
      <c r="BBV376" s="1"/>
      <c r="BBW376" s="1"/>
      <c r="BBX376" s="1"/>
      <c r="BBY376" s="1"/>
      <c r="BBZ376" s="1"/>
      <c r="BCA376" s="1"/>
      <c r="BCB376" s="1"/>
      <c r="BCC376" s="1"/>
      <c r="BCD376" s="1"/>
      <c r="BCE376" s="1"/>
      <c r="BCF376" s="1"/>
      <c r="BCG376" s="1"/>
      <c r="BCH376" s="1"/>
      <c r="BCI376" s="1"/>
      <c r="BCJ376" s="1"/>
      <c r="BCK376" s="1"/>
      <c r="BCL376" s="1"/>
      <c r="BCM376" s="1"/>
      <c r="BCN376" s="1"/>
      <c r="BCO376" s="1"/>
      <c r="BCP376" s="1"/>
      <c r="BCQ376" s="1"/>
      <c r="BCR376" s="1"/>
      <c r="BCS376" s="1"/>
      <c r="BCT376" s="1"/>
      <c r="BCU376" s="1"/>
      <c r="BCV376" s="1"/>
      <c r="BCW376" s="1"/>
      <c r="BCX376" s="1"/>
      <c r="BCY376" s="1"/>
      <c r="BCZ376" s="1"/>
      <c r="BDA376" s="1"/>
      <c r="BDB376" s="1"/>
      <c r="BDC376" s="1"/>
      <c r="BDD376" s="1"/>
      <c r="BDE376" s="1"/>
      <c r="BDF376" s="1"/>
      <c r="BDG376" s="1"/>
      <c r="BDH376" s="1"/>
      <c r="BDI376" s="1"/>
      <c r="BDJ376" s="1"/>
      <c r="BDK376" s="1"/>
      <c r="BDL376" s="1"/>
      <c r="BDM376" s="1"/>
      <c r="BDN376" s="1"/>
      <c r="BDO376" s="1"/>
      <c r="BDP376" s="1"/>
      <c r="BDQ376" s="1"/>
      <c r="BDR376" s="1"/>
      <c r="BDS376" s="1"/>
      <c r="BDT376" s="1"/>
      <c r="BDU376" s="1"/>
      <c r="BDV376" s="1"/>
      <c r="BDW376" s="1"/>
      <c r="BDX376" s="1"/>
      <c r="BDY376" s="1"/>
      <c r="BDZ376" s="1"/>
      <c r="BEA376" s="1"/>
      <c r="BEB376" s="1"/>
      <c r="BEC376" s="1"/>
      <c r="BED376" s="1"/>
      <c r="BEE376" s="1"/>
      <c r="BEF376" s="1"/>
      <c r="BEG376" s="1"/>
      <c r="BEH376" s="1"/>
      <c r="BEI376" s="1"/>
      <c r="BEJ376" s="1"/>
      <c r="BEK376" s="1"/>
      <c r="BEL376" s="1"/>
      <c r="BEM376" s="1"/>
      <c r="BEN376" s="1"/>
      <c r="BEO376" s="1"/>
      <c r="BEP376" s="1"/>
      <c r="BEQ376" s="1"/>
      <c r="BER376" s="1"/>
      <c r="BES376" s="1"/>
      <c r="BET376" s="1"/>
      <c r="BEU376" s="1"/>
      <c r="BEV376" s="1"/>
      <c r="BEW376" s="1"/>
      <c r="BEX376" s="1"/>
      <c r="BEY376" s="1"/>
      <c r="BEZ376" s="1"/>
      <c r="BFA376" s="1"/>
      <c r="BFB376" s="1"/>
      <c r="BFC376" s="1"/>
      <c r="BFD376" s="1"/>
      <c r="BFE376" s="1"/>
      <c r="BFF376" s="1"/>
      <c r="BFG376" s="1"/>
      <c r="BFH376" s="1"/>
      <c r="BFI376" s="1"/>
      <c r="BFJ376" s="1"/>
      <c r="BFK376" s="1"/>
      <c r="BFL376" s="1"/>
      <c r="BFM376" s="1"/>
      <c r="BFN376" s="1"/>
      <c r="BFO376" s="1"/>
      <c r="BFP376" s="1"/>
      <c r="BFQ376" s="1"/>
      <c r="BFR376" s="1"/>
      <c r="BFS376" s="1"/>
      <c r="BFT376" s="1"/>
      <c r="BFU376" s="1"/>
      <c r="BFV376" s="1"/>
      <c r="BFW376" s="1"/>
      <c r="BFX376" s="1"/>
      <c r="BFY376" s="1"/>
      <c r="BFZ376" s="1"/>
      <c r="BGA376" s="1"/>
      <c r="BGB376" s="1"/>
      <c r="BGC376" s="1"/>
      <c r="BGD376" s="1"/>
      <c r="BGE376" s="1"/>
      <c r="BGF376" s="1"/>
      <c r="BGG376" s="1"/>
      <c r="BGH376" s="1"/>
      <c r="BGI376" s="1"/>
      <c r="BGJ376" s="1"/>
      <c r="BGK376" s="1"/>
      <c r="BGL376" s="1"/>
      <c r="BGM376" s="1"/>
      <c r="BGN376" s="1"/>
      <c r="BGO376" s="1"/>
      <c r="BGP376" s="1"/>
      <c r="BGQ376" s="1"/>
      <c r="BGR376" s="1"/>
      <c r="BGS376" s="1"/>
      <c r="BGT376" s="1"/>
      <c r="BGU376" s="1"/>
      <c r="BGV376" s="1"/>
      <c r="BGW376" s="1"/>
      <c r="BGX376" s="1"/>
      <c r="BGY376" s="1"/>
      <c r="BGZ376" s="1"/>
      <c r="BHA376" s="1"/>
      <c r="BHB376" s="1"/>
      <c r="BHC376" s="1"/>
      <c r="BHD376" s="1"/>
      <c r="BHE376" s="1"/>
      <c r="BHF376" s="1"/>
      <c r="BHG376" s="1"/>
      <c r="BHH376" s="1"/>
      <c r="BHI376" s="1"/>
      <c r="BHJ376" s="1"/>
      <c r="BHK376" s="1"/>
      <c r="BHL376" s="1"/>
      <c r="BHM376" s="1"/>
      <c r="BHN376" s="1"/>
      <c r="BHO376" s="1"/>
      <c r="BHP376" s="1"/>
      <c r="BHQ376" s="1"/>
      <c r="BHR376" s="1"/>
      <c r="BHS376" s="1"/>
      <c r="BHT376" s="1"/>
      <c r="BHU376" s="1"/>
      <c r="BHV376" s="1"/>
      <c r="BHW376" s="1"/>
      <c r="BHX376" s="1"/>
      <c r="BHY376" s="1"/>
      <c r="BHZ376" s="1"/>
      <c r="BIA376" s="1"/>
      <c r="BIB376" s="1"/>
      <c r="BIC376" s="1"/>
      <c r="BID376" s="1"/>
      <c r="BIE376" s="1"/>
      <c r="BIF376" s="1"/>
      <c r="BIG376" s="1"/>
      <c r="BIH376" s="1"/>
      <c r="BII376" s="1"/>
      <c r="BIJ376" s="1"/>
      <c r="BIK376" s="1"/>
      <c r="BIL376" s="1"/>
      <c r="BIM376" s="1"/>
      <c r="BIN376" s="1"/>
      <c r="BIO376" s="1"/>
      <c r="BIP376" s="1"/>
      <c r="BIQ376" s="1"/>
      <c r="BIR376" s="1"/>
      <c r="BIS376" s="1"/>
      <c r="BIT376" s="1"/>
      <c r="BIU376" s="1"/>
      <c r="BIV376" s="1"/>
      <c r="BIW376" s="1"/>
      <c r="BIX376" s="1"/>
      <c r="BIY376" s="1"/>
      <c r="BIZ376" s="1"/>
      <c r="BJA376" s="1"/>
      <c r="BJB376" s="1"/>
      <c r="BJC376" s="1"/>
      <c r="BJD376" s="1"/>
      <c r="BJE376" s="1"/>
      <c r="BJF376" s="1"/>
      <c r="BJG376" s="1"/>
      <c r="BJH376" s="1"/>
      <c r="BJI376" s="1"/>
      <c r="BJJ376" s="1"/>
      <c r="BJK376" s="1"/>
      <c r="BJL376" s="1"/>
      <c r="BJM376" s="1"/>
      <c r="BJN376" s="1"/>
      <c r="BJO376" s="1"/>
      <c r="BJP376" s="1"/>
      <c r="BJQ376" s="1"/>
      <c r="BJR376" s="1"/>
      <c r="BJS376" s="1"/>
      <c r="BJT376" s="1"/>
      <c r="BJU376" s="1"/>
      <c r="BJV376" s="1"/>
      <c r="BJW376" s="1"/>
      <c r="BJX376" s="1"/>
      <c r="BJY376" s="1"/>
      <c r="BJZ376" s="1"/>
      <c r="BKA376" s="1"/>
      <c r="BKB376" s="1"/>
      <c r="BKC376" s="1"/>
      <c r="BKD376" s="1"/>
      <c r="BKE376" s="1"/>
      <c r="BKF376" s="1"/>
      <c r="BKG376" s="1"/>
      <c r="BKH376" s="1"/>
      <c r="BKI376" s="1"/>
      <c r="BKJ376" s="1"/>
      <c r="BKK376" s="1"/>
      <c r="BKL376" s="1"/>
      <c r="BKM376" s="1"/>
      <c r="BKN376" s="1"/>
      <c r="BKO376" s="1"/>
      <c r="BKP376" s="1"/>
      <c r="BKQ376" s="1"/>
      <c r="BKR376" s="1"/>
      <c r="BKS376" s="1"/>
      <c r="BKT376" s="1"/>
      <c r="BKU376" s="1"/>
      <c r="BKV376" s="1"/>
      <c r="BKW376" s="1"/>
      <c r="BKX376" s="1"/>
      <c r="BKY376" s="1"/>
      <c r="BKZ376" s="1"/>
      <c r="BLA376" s="1"/>
      <c r="BLB376" s="1"/>
      <c r="BLC376" s="1"/>
      <c r="BLD376" s="1"/>
      <c r="BLE376" s="1"/>
      <c r="BLF376" s="1"/>
      <c r="BLG376" s="1"/>
      <c r="BLH376" s="1"/>
      <c r="BLI376" s="1"/>
      <c r="BLJ376" s="1"/>
      <c r="BLK376" s="1"/>
      <c r="BLL376" s="1"/>
      <c r="BLM376" s="1"/>
      <c r="BLN376" s="1"/>
      <c r="BLO376" s="1"/>
      <c r="BLP376" s="1"/>
      <c r="BLQ376" s="1"/>
      <c r="BLR376" s="1"/>
      <c r="BLS376" s="1"/>
      <c r="BLT376" s="1"/>
      <c r="BLU376" s="1"/>
      <c r="BLV376" s="1"/>
      <c r="BLW376" s="1"/>
      <c r="BLX376" s="1"/>
      <c r="BLY376" s="1"/>
      <c r="BLZ376" s="1"/>
      <c r="BMA376" s="1"/>
      <c r="BMB376" s="1"/>
      <c r="BMC376" s="1"/>
      <c r="BMD376" s="1"/>
      <c r="BME376" s="1"/>
      <c r="BMF376" s="1"/>
      <c r="BMG376" s="1"/>
      <c r="BMH376" s="1"/>
      <c r="BMI376" s="1"/>
      <c r="BMJ376" s="1"/>
      <c r="BMK376" s="1"/>
      <c r="BML376" s="1"/>
      <c r="BMM376" s="1"/>
      <c r="BMN376" s="1"/>
      <c r="BMO376" s="1"/>
      <c r="BMP376" s="1"/>
      <c r="BMQ376" s="1"/>
      <c r="BMR376" s="1"/>
      <c r="BMS376" s="1"/>
      <c r="BMT376" s="1"/>
      <c r="BMU376" s="1"/>
      <c r="BMV376" s="1"/>
      <c r="BMW376" s="1"/>
      <c r="BMX376" s="1"/>
      <c r="BMY376" s="1"/>
      <c r="BMZ376" s="1"/>
      <c r="BNA376" s="1"/>
      <c r="BNB376" s="1"/>
      <c r="BNC376" s="1"/>
      <c r="BND376" s="1"/>
      <c r="BNE376" s="1"/>
      <c r="BNF376" s="1"/>
      <c r="BNG376" s="1"/>
      <c r="BNH376" s="1"/>
      <c r="BNI376" s="1"/>
      <c r="BNJ376" s="1"/>
      <c r="BNK376" s="1"/>
      <c r="BNL376" s="1"/>
      <c r="BNM376" s="1"/>
      <c r="BNN376" s="1"/>
      <c r="BNO376" s="1"/>
      <c r="BNP376" s="1"/>
      <c r="BNQ376" s="1"/>
      <c r="BNR376" s="1"/>
      <c r="BNS376" s="1"/>
      <c r="BNT376" s="1"/>
      <c r="BNU376" s="1"/>
      <c r="BNV376" s="1"/>
      <c r="BNW376" s="1"/>
      <c r="BNX376" s="1"/>
      <c r="BNY376" s="1"/>
      <c r="BNZ376" s="1"/>
      <c r="BOA376" s="1"/>
      <c r="BOB376" s="1"/>
      <c r="BOC376" s="1"/>
      <c r="BOD376" s="1"/>
      <c r="BOE376" s="1"/>
      <c r="BOF376" s="1"/>
      <c r="BOG376" s="1"/>
      <c r="BOH376" s="1"/>
      <c r="BOI376" s="1"/>
      <c r="BOJ376" s="1"/>
      <c r="BOK376" s="1"/>
      <c r="BOL376" s="1"/>
      <c r="BOM376" s="1"/>
      <c r="BON376" s="1"/>
      <c r="BOO376" s="1"/>
      <c r="BOP376" s="1"/>
      <c r="BOQ376" s="1"/>
      <c r="BOR376" s="1"/>
      <c r="BOS376" s="1"/>
      <c r="BOT376" s="1"/>
      <c r="BOU376" s="1"/>
      <c r="BOV376" s="1"/>
      <c r="BOW376" s="1"/>
      <c r="BOX376" s="1"/>
      <c r="BOY376" s="1"/>
      <c r="BOZ376" s="1"/>
      <c r="BPA376" s="1"/>
      <c r="BPB376" s="1"/>
      <c r="BPC376" s="1"/>
      <c r="BPD376" s="1"/>
      <c r="BPE376" s="1"/>
      <c r="BPF376" s="1"/>
      <c r="BPG376" s="1"/>
      <c r="BPH376" s="1"/>
      <c r="BPI376" s="1"/>
      <c r="BPJ376" s="1"/>
      <c r="BPK376" s="1"/>
      <c r="BPL376" s="1"/>
      <c r="BPM376" s="1"/>
      <c r="BPN376" s="1"/>
      <c r="BPO376" s="1"/>
      <c r="BPP376" s="1"/>
      <c r="BPQ376" s="1"/>
      <c r="BPR376" s="1"/>
      <c r="BPS376" s="1"/>
      <c r="BPT376" s="1"/>
      <c r="BPU376" s="1"/>
      <c r="BPV376" s="1"/>
      <c r="BPW376" s="1"/>
      <c r="BPX376" s="1"/>
      <c r="BPY376" s="1"/>
      <c r="BPZ376" s="1"/>
      <c r="BQA376" s="1"/>
      <c r="BQB376" s="1"/>
      <c r="BQC376" s="1"/>
      <c r="BQD376" s="1"/>
      <c r="BQE376" s="1"/>
      <c r="BQF376" s="1"/>
      <c r="BQG376" s="1"/>
      <c r="BQH376" s="1"/>
      <c r="BQI376" s="1"/>
      <c r="BQJ376" s="1"/>
      <c r="BQK376" s="1"/>
      <c r="BQL376" s="1"/>
      <c r="BQM376" s="1"/>
      <c r="BQN376" s="1"/>
      <c r="BQO376" s="1"/>
      <c r="BQP376" s="1"/>
      <c r="BQQ376" s="1"/>
      <c r="BQR376" s="1"/>
      <c r="BQS376" s="1"/>
      <c r="BQT376" s="1"/>
      <c r="BQU376" s="1"/>
      <c r="BQV376" s="1"/>
      <c r="BQW376" s="1"/>
      <c r="BQX376" s="1"/>
      <c r="BQY376" s="1"/>
      <c r="BQZ376" s="1"/>
      <c r="BRA376" s="1"/>
      <c r="BRB376" s="1"/>
      <c r="BRC376" s="1"/>
      <c r="BRD376" s="1"/>
      <c r="BRE376" s="1"/>
      <c r="BRF376" s="1"/>
      <c r="BRG376" s="1"/>
      <c r="BRH376" s="1"/>
      <c r="BRI376" s="1"/>
      <c r="BRJ376" s="1"/>
      <c r="BRK376" s="1"/>
      <c r="BRL376" s="1"/>
      <c r="BRM376" s="1"/>
      <c r="BRN376" s="1"/>
      <c r="BRO376" s="1"/>
      <c r="BRP376" s="1"/>
      <c r="BRQ376" s="1"/>
      <c r="BRR376" s="1"/>
      <c r="BRS376" s="1"/>
      <c r="BRT376" s="1"/>
      <c r="BRU376" s="1"/>
      <c r="BRV376" s="1"/>
      <c r="BRW376" s="1"/>
      <c r="BRX376" s="1"/>
      <c r="BRY376" s="1"/>
      <c r="BRZ376" s="1"/>
      <c r="BSA376" s="1"/>
      <c r="BSB376" s="1"/>
      <c r="BSC376" s="1"/>
      <c r="BSD376" s="1"/>
      <c r="BSE376" s="1"/>
      <c r="BSF376" s="1"/>
      <c r="BSG376" s="1"/>
      <c r="BSH376" s="1"/>
      <c r="BSI376" s="1"/>
      <c r="BSJ376" s="1"/>
      <c r="BSK376" s="1"/>
      <c r="BSL376" s="1"/>
      <c r="BSM376" s="1"/>
      <c r="BSN376" s="1"/>
      <c r="BSO376" s="1"/>
      <c r="BSP376" s="1"/>
      <c r="BSQ376" s="1"/>
      <c r="BSR376" s="1"/>
      <c r="BSS376" s="1"/>
      <c r="BST376" s="1"/>
      <c r="BSU376" s="1"/>
      <c r="BSV376" s="1"/>
      <c r="BSW376" s="1"/>
      <c r="BSX376" s="1"/>
      <c r="BSY376" s="1"/>
      <c r="BSZ376" s="1"/>
      <c r="BTA376" s="1"/>
      <c r="BTB376" s="1"/>
      <c r="BTC376" s="1"/>
      <c r="BTD376" s="1"/>
      <c r="BTE376" s="1"/>
      <c r="BTF376" s="1"/>
      <c r="BTG376" s="1"/>
      <c r="BTH376" s="1"/>
      <c r="BTI376" s="1"/>
      <c r="BTJ376" s="1"/>
      <c r="BTK376" s="1"/>
      <c r="BTL376" s="1"/>
      <c r="BTM376" s="1"/>
      <c r="BTN376" s="1"/>
      <c r="BTO376" s="1"/>
      <c r="BTP376" s="1"/>
      <c r="BTQ376" s="1"/>
      <c r="BTR376" s="1"/>
      <c r="BTS376" s="1"/>
      <c r="BTT376" s="1"/>
      <c r="BTU376" s="1"/>
      <c r="BTV376" s="1"/>
      <c r="BTW376" s="1"/>
      <c r="BTX376" s="1"/>
      <c r="BTY376" s="1"/>
      <c r="BTZ376" s="1"/>
      <c r="BUA376" s="1"/>
      <c r="BUB376" s="1"/>
      <c r="BUC376" s="1"/>
      <c r="BUD376" s="1"/>
      <c r="BUE376" s="1"/>
      <c r="BUF376" s="1"/>
      <c r="BUG376" s="1"/>
      <c r="BUH376" s="1"/>
      <c r="BUI376" s="1"/>
      <c r="BUJ376" s="1"/>
      <c r="BUK376" s="1"/>
      <c r="BUL376" s="1"/>
      <c r="BUM376" s="1"/>
      <c r="BUN376" s="1"/>
      <c r="BUO376" s="1"/>
      <c r="BUP376" s="1"/>
      <c r="BUQ376" s="1"/>
      <c r="BUR376" s="1"/>
      <c r="BUS376" s="1"/>
      <c r="BUT376" s="1"/>
      <c r="BUU376" s="1"/>
      <c r="BUV376" s="1"/>
      <c r="BUW376" s="1"/>
      <c r="BUX376" s="1"/>
      <c r="BUY376" s="1"/>
      <c r="BUZ376" s="1"/>
      <c r="BVA376" s="1"/>
      <c r="BVB376" s="1"/>
      <c r="BVC376" s="1"/>
      <c r="BVD376" s="1"/>
      <c r="BVE376" s="1"/>
      <c r="BVF376" s="1"/>
      <c r="BVG376" s="1"/>
      <c r="BVH376" s="1"/>
      <c r="BVI376" s="1"/>
      <c r="BVJ376" s="1"/>
      <c r="BVK376" s="1"/>
      <c r="BVL376" s="1"/>
      <c r="BVM376" s="1"/>
      <c r="BVN376" s="1"/>
      <c r="BVO376" s="1"/>
      <c r="BVP376" s="1"/>
      <c r="BVQ376" s="1"/>
      <c r="BVR376" s="1"/>
      <c r="BVS376" s="1"/>
      <c r="BVT376" s="1"/>
      <c r="BVU376" s="1"/>
      <c r="BVV376" s="1"/>
      <c r="BVW376" s="1"/>
      <c r="BVX376" s="1"/>
      <c r="BVY376" s="1"/>
      <c r="BVZ376" s="1"/>
      <c r="BWA376" s="1"/>
      <c r="BWB376" s="1"/>
      <c r="BWC376" s="1"/>
      <c r="BWD376" s="1"/>
      <c r="BWE376" s="1"/>
      <c r="BWF376" s="1"/>
      <c r="BWG376" s="1"/>
      <c r="BWH376" s="1"/>
      <c r="BWI376" s="1"/>
      <c r="BWJ376" s="1"/>
      <c r="BWK376" s="1"/>
      <c r="BWL376" s="1"/>
      <c r="BWM376" s="1"/>
      <c r="BWN376" s="1"/>
      <c r="BWO376" s="1"/>
      <c r="BWP376" s="1"/>
      <c r="BWQ376" s="1"/>
      <c r="BWR376" s="1"/>
      <c r="BWS376" s="1"/>
      <c r="BWT376" s="1"/>
      <c r="BWU376" s="1"/>
      <c r="BWV376" s="1"/>
      <c r="BWW376" s="1"/>
      <c r="BWX376" s="1"/>
      <c r="BWY376" s="1"/>
      <c r="BWZ376" s="1"/>
      <c r="BXA376" s="1"/>
      <c r="BXB376" s="1"/>
      <c r="BXC376" s="1"/>
      <c r="BXD376" s="1"/>
      <c r="BXE376" s="1"/>
      <c r="BXF376" s="1"/>
      <c r="BXG376" s="1"/>
      <c r="BXH376" s="1"/>
      <c r="BXI376" s="1"/>
      <c r="BXJ376" s="1"/>
      <c r="BXK376" s="1"/>
      <c r="BXL376" s="1"/>
      <c r="BXM376" s="1"/>
      <c r="BXN376" s="1"/>
      <c r="BXO376" s="1"/>
      <c r="BXP376" s="1"/>
      <c r="BXQ376" s="1"/>
      <c r="BXR376" s="1"/>
      <c r="BXS376" s="1"/>
      <c r="BXT376" s="1"/>
      <c r="BXU376" s="1"/>
      <c r="BXV376" s="1"/>
      <c r="BXW376" s="1"/>
      <c r="BXX376" s="1"/>
      <c r="BXY376" s="1"/>
      <c r="BXZ376" s="1"/>
      <c r="BYA376" s="1"/>
      <c r="BYB376" s="1"/>
      <c r="BYC376" s="1"/>
      <c r="BYD376" s="1"/>
      <c r="BYE376" s="1"/>
      <c r="BYF376" s="1"/>
      <c r="BYG376" s="1"/>
      <c r="BYH376" s="1"/>
      <c r="BYI376" s="1"/>
      <c r="BYJ376" s="1"/>
      <c r="BYK376" s="1"/>
      <c r="BYL376" s="1"/>
      <c r="BYM376" s="1"/>
      <c r="BYN376" s="1"/>
      <c r="BYO376" s="1"/>
      <c r="BYP376" s="1"/>
      <c r="BYQ376" s="1"/>
      <c r="BYR376" s="1"/>
      <c r="BYS376" s="1"/>
      <c r="BYT376" s="1"/>
      <c r="BYU376" s="1"/>
      <c r="BYV376" s="1"/>
      <c r="BYW376" s="1"/>
      <c r="BYX376" s="1"/>
      <c r="BYY376" s="1"/>
      <c r="BYZ376" s="1"/>
      <c r="BZA376" s="1"/>
      <c r="BZB376" s="1"/>
      <c r="BZC376" s="1"/>
      <c r="BZD376" s="1"/>
      <c r="BZE376" s="1"/>
      <c r="BZF376" s="1"/>
      <c r="BZG376" s="1"/>
      <c r="BZH376" s="1"/>
      <c r="BZI376" s="1"/>
      <c r="BZJ376" s="1"/>
      <c r="BZK376" s="1"/>
      <c r="BZL376" s="1"/>
      <c r="BZM376" s="1"/>
      <c r="BZN376" s="1"/>
      <c r="BZO376" s="1"/>
      <c r="BZP376" s="1"/>
      <c r="BZQ376" s="1"/>
      <c r="BZR376" s="1"/>
      <c r="BZS376" s="1"/>
      <c r="BZT376" s="1"/>
      <c r="BZU376" s="1"/>
      <c r="BZV376" s="1"/>
      <c r="BZW376" s="1"/>
      <c r="BZX376" s="1"/>
      <c r="BZY376" s="1"/>
      <c r="BZZ376" s="1"/>
      <c r="CAA376" s="1"/>
      <c r="CAB376" s="1"/>
      <c r="CAC376" s="1"/>
      <c r="CAD376" s="1"/>
      <c r="CAE376" s="1"/>
      <c r="CAF376" s="1"/>
      <c r="CAG376" s="1"/>
      <c r="CAH376" s="1"/>
      <c r="CAI376" s="1"/>
      <c r="CAJ376" s="1"/>
      <c r="CAK376" s="1"/>
      <c r="CAL376" s="1"/>
      <c r="CAM376" s="1"/>
      <c r="CAN376" s="1"/>
      <c r="CAO376" s="1"/>
      <c r="CAP376" s="1"/>
      <c r="CAQ376" s="1"/>
      <c r="CAR376" s="1"/>
      <c r="CAS376" s="1"/>
      <c r="CAT376" s="1"/>
      <c r="CAU376" s="1"/>
      <c r="CAV376" s="1"/>
      <c r="CAW376" s="1"/>
      <c r="CAX376" s="1"/>
      <c r="CAY376" s="1"/>
      <c r="CAZ376" s="1"/>
      <c r="CBA376" s="1"/>
      <c r="CBB376" s="1"/>
      <c r="CBC376" s="1"/>
      <c r="CBD376" s="1"/>
      <c r="CBE376" s="1"/>
      <c r="CBF376" s="1"/>
      <c r="CBG376" s="1"/>
      <c r="CBH376" s="1"/>
      <c r="CBI376" s="1"/>
      <c r="CBJ376" s="1"/>
      <c r="CBK376" s="1"/>
      <c r="CBL376" s="1"/>
      <c r="CBM376" s="1"/>
      <c r="CBN376" s="1"/>
      <c r="CBO376" s="1"/>
      <c r="CBP376" s="1"/>
      <c r="CBQ376" s="1"/>
      <c r="CBR376" s="1"/>
      <c r="CBS376" s="1"/>
      <c r="CBT376" s="1"/>
      <c r="CBU376" s="1"/>
      <c r="CBV376" s="1"/>
      <c r="CBW376" s="1"/>
      <c r="CBX376" s="1"/>
      <c r="CBY376" s="1"/>
      <c r="CBZ376" s="1"/>
      <c r="CCA376" s="1"/>
      <c r="CCB376" s="1"/>
      <c r="CCC376" s="1"/>
      <c r="CCD376" s="1"/>
      <c r="CCE376" s="1"/>
      <c r="CCF376" s="1"/>
      <c r="CCG376" s="1"/>
      <c r="CCH376" s="1"/>
      <c r="CCI376" s="1"/>
      <c r="CCJ376" s="1"/>
      <c r="CCK376" s="1"/>
      <c r="CCL376" s="1"/>
      <c r="CCM376" s="1"/>
      <c r="CCN376" s="1"/>
      <c r="CCO376" s="1"/>
      <c r="CCP376" s="1"/>
      <c r="CCQ376" s="1"/>
      <c r="CCR376" s="1"/>
      <c r="CCS376" s="1"/>
      <c r="CCT376" s="1"/>
      <c r="CCU376" s="1"/>
      <c r="CCV376" s="1"/>
      <c r="CCW376" s="1"/>
      <c r="CCX376" s="1"/>
      <c r="CCY376" s="1"/>
      <c r="CCZ376" s="1"/>
      <c r="CDA376" s="1"/>
      <c r="CDB376" s="1"/>
      <c r="CDC376" s="1"/>
      <c r="CDD376" s="1"/>
      <c r="CDE376" s="1"/>
      <c r="CDF376" s="1"/>
      <c r="CDG376" s="1"/>
      <c r="CDH376" s="1"/>
      <c r="CDI376" s="1"/>
      <c r="CDJ376" s="1"/>
      <c r="CDK376" s="1"/>
      <c r="CDL376" s="1"/>
      <c r="CDM376" s="1"/>
      <c r="CDN376" s="1"/>
      <c r="CDO376" s="1"/>
      <c r="CDP376" s="1"/>
      <c r="CDQ376" s="1"/>
      <c r="CDR376" s="1"/>
      <c r="CDS376" s="1"/>
      <c r="CDT376" s="1"/>
      <c r="CDU376" s="1"/>
      <c r="CDV376" s="1"/>
      <c r="CDW376" s="1"/>
      <c r="CDX376" s="1"/>
      <c r="CDY376" s="1"/>
      <c r="CDZ376" s="1"/>
      <c r="CEA376" s="1"/>
      <c r="CEB376" s="1"/>
      <c r="CEC376" s="1"/>
      <c r="CED376" s="1"/>
      <c r="CEE376" s="1"/>
      <c r="CEF376" s="1"/>
      <c r="CEG376" s="1"/>
      <c r="CEH376" s="1"/>
      <c r="CEI376" s="1"/>
      <c r="CEJ376" s="1"/>
      <c r="CEK376" s="1"/>
      <c r="CEL376" s="1"/>
      <c r="CEM376" s="1"/>
      <c r="CEN376" s="1"/>
      <c r="CEO376" s="1"/>
      <c r="CEP376" s="1"/>
      <c r="CEQ376" s="1"/>
      <c r="CER376" s="1"/>
      <c r="CES376" s="1"/>
      <c r="CET376" s="1"/>
      <c r="CEU376" s="1"/>
      <c r="CEV376" s="1"/>
      <c r="CEW376" s="1"/>
      <c r="CEX376" s="1"/>
      <c r="CEY376" s="1"/>
      <c r="CEZ376" s="1"/>
      <c r="CFA376" s="1"/>
      <c r="CFB376" s="1"/>
      <c r="CFC376" s="1"/>
      <c r="CFD376" s="1"/>
      <c r="CFE376" s="1"/>
      <c r="CFF376" s="1"/>
      <c r="CFG376" s="1"/>
      <c r="CFH376" s="1"/>
      <c r="CFI376" s="1"/>
      <c r="CFJ376" s="1"/>
      <c r="CFK376" s="1"/>
      <c r="CFL376" s="1"/>
      <c r="CFM376" s="1"/>
      <c r="CFN376" s="1"/>
      <c r="CFO376" s="1"/>
      <c r="CFP376" s="1"/>
      <c r="CFQ376" s="1"/>
      <c r="CFR376" s="1"/>
      <c r="CFS376" s="1"/>
      <c r="CFT376" s="1"/>
      <c r="CFU376" s="1"/>
      <c r="CFV376" s="1"/>
      <c r="CFW376" s="1"/>
      <c r="CFX376" s="1"/>
      <c r="CFY376" s="1"/>
      <c r="CFZ376" s="1"/>
      <c r="CGA376" s="1"/>
      <c r="CGB376" s="1"/>
      <c r="CGC376" s="1"/>
      <c r="CGD376" s="1"/>
      <c r="CGE376" s="1"/>
      <c r="CGF376" s="1"/>
      <c r="CGG376" s="1"/>
      <c r="CGH376" s="1"/>
      <c r="CGI376" s="1"/>
      <c r="CGJ376" s="1"/>
      <c r="CGK376" s="1"/>
      <c r="CGL376" s="1"/>
      <c r="CGM376" s="1"/>
      <c r="CGN376" s="1"/>
      <c r="CGO376" s="1"/>
      <c r="CGP376" s="1"/>
      <c r="CGQ376" s="1"/>
      <c r="CGR376" s="1"/>
      <c r="CGS376" s="1"/>
      <c r="CGT376" s="1"/>
      <c r="CGU376" s="1"/>
      <c r="CGV376" s="1"/>
      <c r="CGW376" s="1"/>
      <c r="CGX376" s="1"/>
      <c r="CGY376" s="1"/>
      <c r="CGZ376" s="1"/>
      <c r="CHA376" s="1"/>
      <c r="CHB376" s="1"/>
      <c r="CHC376" s="1"/>
      <c r="CHD376" s="1"/>
      <c r="CHE376" s="1"/>
      <c r="CHF376" s="1"/>
      <c r="CHG376" s="1"/>
      <c r="CHH376" s="1"/>
      <c r="CHI376" s="1"/>
      <c r="CHJ376" s="1"/>
      <c r="CHK376" s="1"/>
      <c r="CHL376" s="1"/>
      <c r="CHM376" s="1"/>
      <c r="CHN376" s="1"/>
      <c r="CHO376" s="1"/>
      <c r="CHP376" s="1"/>
      <c r="CHQ376" s="1"/>
      <c r="CHR376" s="1"/>
      <c r="CHS376" s="1"/>
      <c r="CHT376" s="1"/>
      <c r="CHU376" s="1"/>
      <c r="CHV376" s="1"/>
      <c r="CHW376" s="1"/>
      <c r="CHX376" s="1"/>
      <c r="CHY376" s="1"/>
      <c r="CHZ376" s="1"/>
      <c r="CIA376" s="1"/>
      <c r="CIB376" s="1"/>
      <c r="CIC376" s="1"/>
      <c r="CID376" s="1"/>
      <c r="CIE376" s="1"/>
      <c r="CIF376" s="1"/>
      <c r="CIG376" s="1"/>
      <c r="CIH376" s="1"/>
      <c r="CII376" s="1"/>
      <c r="CIJ376" s="1"/>
      <c r="CIK376" s="1"/>
      <c r="CIL376" s="1"/>
      <c r="CIM376" s="1"/>
      <c r="CIN376" s="1"/>
      <c r="CIO376" s="1"/>
      <c r="CIP376" s="1"/>
      <c r="CIQ376" s="1"/>
      <c r="CIR376" s="1"/>
      <c r="CIS376" s="1"/>
      <c r="CIT376" s="1"/>
      <c r="CIU376" s="1"/>
      <c r="CIV376" s="1"/>
      <c r="CIW376" s="1"/>
      <c r="CIX376" s="1"/>
      <c r="CIY376" s="1"/>
      <c r="CIZ376" s="1"/>
      <c r="CJA376" s="1"/>
      <c r="CJB376" s="1"/>
      <c r="CJC376" s="1"/>
      <c r="CJD376" s="1"/>
      <c r="CJE376" s="1"/>
      <c r="CJF376" s="1"/>
      <c r="CJG376" s="1"/>
      <c r="CJH376" s="1"/>
      <c r="CJI376" s="1"/>
      <c r="CJJ376" s="1"/>
      <c r="CJK376" s="1"/>
      <c r="CJL376" s="1"/>
      <c r="CJM376" s="1"/>
      <c r="CJN376" s="1"/>
      <c r="CJO376" s="1"/>
      <c r="CJP376" s="1"/>
      <c r="CJQ376" s="1"/>
      <c r="CJR376" s="1"/>
      <c r="CJS376" s="1"/>
      <c r="CJT376" s="1"/>
      <c r="CJU376" s="1"/>
      <c r="CJV376" s="1"/>
      <c r="CJW376" s="1"/>
      <c r="CJX376" s="1"/>
      <c r="CJY376" s="1"/>
      <c r="CJZ376" s="1"/>
      <c r="CKA376" s="1"/>
      <c r="CKB376" s="1"/>
      <c r="CKC376" s="1"/>
      <c r="CKD376" s="1"/>
      <c r="CKE376" s="1"/>
      <c r="CKF376" s="1"/>
      <c r="CKG376" s="1"/>
      <c r="CKH376" s="1"/>
      <c r="CKI376" s="1"/>
      <c r="CKJ376" s="1"/>
      <c r="CKK376" s="1"/>
      <c r="CKL376" s="1"/>
      <c r="CKM376" s="1"/>
      <c r="CKN376" s="1"/>
      <c r="CKO376" s="1"/>
      <c r="CKP376" s="1"/>
      <c r="CKQ376" s="1"/>
      <c r="CKR376" s="1"/>
      <c r="CKS376" s="1"/>
      <c r="CKT376" s="1"/>
      <c r="CKU376" s="1"/>
      <c r="CKV376" s="1"/>
      <c r="CKW376" s="1"/>
      <c r="CKX376" s="1"/>
      <c r="CKY376" s="1"/>
      <c r="CKZ376" s="1"/>
      <c r="CLA376" s="1"/>
      <c r="CLB376" s="1"/>
      <c r="CLC376" s="1"/>
      <c r="CLD376" s="1"/>
      <c r="CLE376" s="1"/>
      <c r="CLF376" s="1"/>
      <c r="CLG376" s="1"/>
      <c r="CLH376" s="1"/>
      <c r="CLI376" s="1"/>
      <c r="CLJ376" s="1"/>
      <c r="CLK376" s="1"/>
      <c r="CLL376" s="1"/>
      <c r="CLM376" s="1"/>
      <c r="CLN376" s="1"/>
      <c r="CLO376" s="1"/>
      <c r="CLP376" s="1"/>
      <c r="CLQ376" s="1"/>
      <c r="CLR376" s="1"/>
      <c r="CLS376" s="1"/>
      <c r="CLT376" s="1"/>
      <c r="CLU376" s="1"/>
      <c r="CLV376" s="1"/>
      <c r="CLW376" s="1"/>
      <c r="CLX376" s="1"/>
      <c r="CLY376" s="1"/>
      <c r="CLZ376" s="1"/>
      <c r="CMA376" s="1"/>
      <c r="CMB376" s="1"/>
      <c r="CMC376" s="1"/>
      <c r="CMD376" s="1"/>
      <c r="CME376" s="1"/>
      <c r="CMF376" s="1"/>
      <c r="CMG376" s="1"/>
      <c r="CMH376" s="1"/>
      <c r="CMI376" s="1"/>
      <c r="CMJ376" s="1"/>
      <c r="CMK376" s="1"/>
      <c r="CML376" s="1"/>
      <c r="CMM376" s="1"/>
      <c r="CMN376" s="1"/>
      <c r="CMO376" s="1"/>
      <c r="CMP376" s="1"/>
      <c r="CMQ376" s="1"/>
      <c r="CMR376" s="1"/>
      <c r="CMS376" s="1"/>
      <c r="CMT376" s="1"/>
      <c r="CMU376" s="1"/>
      <c r="CMV376" s="1"/>
      <c r="CMW376" s="1"/>
      <c r="CMX376" s="1"/>
      <c r="CMY376" s="1"/>
      <c r="CMZ376" s="1"/>
      <c r="CNA376" s="1"/>
      <c r="CNB376" s="1"/>
      <c r="CNC376" s="1"/>
      <c r="CND376" s="1"/>
      <c r="CNE376" s="1"/>
      <c r="CNF376" s="1"/>
      <c r="CNG376" s="1"/>
      <c r="CNH376" s="1"/>
      <c r="CNI376" s="1"/>
      <c r="CNJ376" s="1"/>
      <c r="CNK376" s="1"/>
      <c r="CNL376" s="1"/>
      <c r="CNM376" s="1"/>
      <c r="CNN376" s="1"/>
      <c r="CNO376" s="1"/>
      <c r="CNP376" s="1"/>
      <c r="CNQ376" s="1"/>
      <c r="CNR376" s="1"/>
      <c r="CNS376" s="1"/>
      <c r="CNT376" s="1"/>
      <c r="CNU376" s="1"/>
      <c r="CNV376" s="1"/>
      <c r="CNW376" s="1"/>
      <c r="CNX376" s="1"/>
      <c r="CNY376" s="1"/>
      <c r="CNZ376" s="1"/>
      <c r="COA376" s="1"/>
      <c r="COB376" s="1"/>
      <c r="COC376" s="1"/>
      <c r="COD376" s="1"/>
      <c r="COE376" s="1"/>
      <c r="COF376" s="1"/>
      <c r="COG376" s="1"/>
      <c r="COH376" s="1"/>
      <c r="COI376" s="1"/>
      <c r="COJ376" s="1"/>
      <c r="COK376" s="1"/>
      <c r="COL376" s="1"/>
      <c r="COM376" s="1"/>
      <c r="CON376" s="1"/>
      <c r="COO376" s="1"/>
      <c r="COP376" s="1"/>
      <c r="COQ376" s="1"/>
      <c r="COR376" s="1"/>
      <c r="COS376" s="1"/>
      <c r="COT376" s="1"/>
      <c r="COU376" s="1"/>
      <c r="COV376" s="1"/>
      <c r="COW376" s="1"/>
      <c r="COX376" s="1"/>
      <c r="COY376" s="1"/>
      <c r="COZ376" s="1"/>
      <c r="CPA376" s="1"/>
      <c r="CPB376" s="1"/>
      <c r="CPC376" s="1"/>
      <c r="CPD376" s="1"/>
      <c r="CPE376" s="1"/>
      <c r="CPF376" s="1"/>
      <c r="CPG376" s="1"/>
      <c r="CPH376" s="1"/>
      <c r="CPI376" s="1"/>
      <c r="CPJ376" s="1"/>
      <c r="CPK376" s="1"/>
      <c r="CPL376" s="1"/>
      <c r="CPM376" s="1"/>
      <c r="CPN376" s="1"/>
      <c r="CPO376" s="1"/>
      <c r="CPP376" s="1"/>
      <c r="CPQ376" s="1"/>
      <c r="CPR376" s="1"/>
      <c r="CPS376" s="1"/>
      <c r="CPT376" s="1"/>
      <c r="CPU376" s="1"/>
      <c r="CPV376" s="1"/>
      <c r="CPW376" s="1"/>
      <c r="CPX376" s="1"/>
      <c r="CPY376" s="1"/>
      <c r="CPZ376" s="1"/>
      <c r="CQA376" s="1"/>
      <c r="CQB376" s="1"/>
      <c r="CQC376" s="1"/>
      <c r="CQD376" s="1"/>
      <c r="CQE376" s="1"/>
      <c r="CQF376" s="1"/>
      <c r="CQG376" s="1"/>
      <c r="CQH376" s="1"/>
      <c r="CQI376" s="1"/>
      <c r="CQJ376" s="1"/>
      <c r="CQK376" s="1"/>
      <c r="CQL376" s="1"/>
      <c r="CQM376" s="1"/>
      <c r="CQN376" s="1"/>
      <c r="CQO376" s="1"/>
      <c r="CQP376" s="1"/>
      <c r="CQQ376" s="1"/>
      <c r="CQR376" s="1"/>
      <c r="CQS376" s="1"/>
      <c r="CQT376" s="1"/>
      <c r="CQU376" s="1"/>
      <c r="CQV376" s="1"/>
      <c r="CQW376" s="1"/>
      <c r="CQX376" s="1"/>
      <c r="CQY376" s="1"/>
      <c r="CQZ376" s="1"/>
      <c r="CRA376" s="1"/>
      <c r="CRB376" s="1"/>
      <c r="CRC376" s="1"/>
      <c r="CRD376" s="1"/>
      <c r="CRE376" s="1"/>
      <c r="CRF376" s="1"/>
      <c r="CRG376" s="1"/>
      <c r="CRH376" s="1"/>
      <c r="CRI376" s="1"/>
      <c r="CRJ376" s="1"/>
      <c r="CRK376" s="1"/>
      <c r="CRL376" s="1"/>
      <c r="CRM376" s="1"/>
      <c r="CRN376" s="1"/>
      <c r="CRO376" s="1"/>
      <c r="CRP376" s="1"/>
      <c r="CRQ376" s="1"/>
      <c r="CRR376" s="1"/>
      <c r="CRS376" s="1"/>
      <c r="CRT376" s="1"/>
      <c r="CRU376" s="1"/>
      <c r="CRV376" s="1"/>
      <c r="CRW376" s="1"/>
      <c r="CRX376" s="1"/>
      <c r="CRY376" s="1"/>
      <c r="CRZ376" s="1"/>
      <c r="CSA376" s="1"/>
      <c r="CSB376" s="1"/>
      <c r="CSC376" s="1"/>
      <c r="CSD376" s="1"/>
      <c r="CSE376" s="1"/>
      <c r="CSF376" s="1"/>
      <c r="CSG376" s="1"/>
      <c r="CSH376" s="1"/>
      <c r="CSI376" s="1"/>
      <c r="CSJ376" s="1"/>
      <c r="CSK376" s="1"/>
      <c r="CSL376" s="1"/>
      <c r="CSM376" s="1"/>
      <c r="CSN376" s="1"/>
      <c r="CSO376" s="1"/>
      <c r="CSP376" s="1"/>
      <c r="CSQ376" s="1"/>
      <c r="CSR376" s="1"/>
      <c r="CSS376" s="1"/>
      <c r="CST376" s="1"/>
      <c r="CSU376" s="1"/>
      <c r="CSV376" s="1"/>
      <c r="CSW376" s="1"/>
      <c r="CSX376" s="1"/>
      <c r="CSY376" s="1"/>
      <c r="CSZ376" s="1"/>
      <c r="CTA376" s="1"/>
      <c r="CTB376" s="1"/>
      <c r="CTC376" s="1"/>
      <c r="CTD376" s="1"/>
      <c r="CTE376" s="1"/>
      <c r="CTF376" s="1"/>
      <c r="CTG376" s="1"/>
      <c r="CTH376" s="1"/>
      <c r="CTI376" s="1"/>
      <c r="CTJ376" s="1"/>
      <c r="CTK376" s="1"/>
      <c r="CTL376" s="1"/>
      <c r="CTM376" s="1"/>
      <c r="CTN376" s="1"/>
      <c r="CTO376" s="1"/>
      <c r="CTP376" s="1"/>
      <c r="CTQ376" s="1"/>
      <c r="CTR376" s="1"/>
      <c r="CTS376" s="1"/>
      <c r="CTT376" s="1"/>
      <c r="CTU376" s="1"/>
      <c r="CTV376" s="1"/>
      <c r="CTW376" s="1"/>
      <c r="CTX376" s="1"/>
      <c r="CTY376" s="1"/>
      <c r="CTZ376" s="1"/>
      <c r="CUA376" s="1"/>
      <c r="CUB376" s="1"/>
      <c r="CUC376" s="1"/>
      <c r="CUD376" s="1"/>
      <c r="CUE376" s="1"/>
      <c r="CUF376" s="1"/>
      <c r="CUG376" s="1"/>
      <c r="CUH376" s="1"/>
      <c r="CUI376" s="1"/>
      <c r="CUJ376" s="1"/>
      <c r="CUK376" s="1"/>
      <c r="CUL376" s="1"/>
      <c r="CUM376" s="1"/>
      <c r="CUN376" s="1"/>
      <c r="CUO376" s="1"/>
      <c r="CUP376" s="1"/>
      <c r="CUQ376" s="1"/>
      <c r="CUR376" s="1"/>
      <c r="CUS376" s="1"/>
      <c r="CUT376" s="1"/>
      <c r="CUU376" s="1"/>
      <c r="CUV376" s="1"/>
      <c r="CUW376" s="1"/>
      <c r="CUX376" s="1"/>
      <c r="CUY376" s="1"/>
      <c r="CUZ376" s="1"/>
      <c r="CVA376" s="1"/>
      <c r="CVB376" s="1"/>
      <c r="CVC376" s="1"/>
      <c r="CVD376" s="1"/>
      <c r="CVE376" s="1"/>
      <c r="CVF376" s="1"/>
      <c r="CVG376" s="1"/>
      <c r="CVH376" s="1"/>
      <c r="CVI376" s="1"/>
      <c r="CVJ376" s="1"/>
      <c r="CVK376" s="1"/>
      <c r="CVL376" s="1"/>
      <c r="CVM376" s="1"/>
      <c r="CVN376" s="1"/>
      <c r="CVO376" s="1"/>
      <c r="CVP376" s="1"/>
      <c r="CVQ376" s="1"/>
      <c r="CVR376" s="1"/>
      <c r="CVS376" s="1"/>
      <c r="CVT376" s="1"/>
      <c r="CVU376" s="1"/>
      <c r="CVV376" s="1"/>
      <c r="CVW376" s="1"/>
      <c r="CVX376" s="1"/>
      <c r="CVY376" s="1"/>
      <c r="CVZ376" s="1"/>
      <c r="CWA376" s="1"/>
      <c r="CWB376" s="1"/>
      <c r="CWC376" s="1"/>
      <c r="CWD376" s="1"/>
      <c r="CWE376" s="1"/>
      <c r="CWF376" s="1"/>
      <c r="CWG376" s="1"/>
      <c r="CWH376" s="1"/>
      <c r="CWI376" s="1"/>
      <c r="CWJ376" s="1"/>
      <c r="CWK376" s="1"/>
      <c r="CWL376" s="1"/>
      <c r="CWM376" s="1"/>
      <c r="CWN376" s="1"/>
      <c r="CWO376" s="1"/>
      <c r="CWP376" s="1"/>
      <c r="CWQ376" s="1"/>
      <c r="CWR376" s="1"/>
      <c r="CWS376" s="1"/>
      <c r="CWT376" s="1"/>
      <c r="CWU376" s="1"/>
      <c r="CWV376" s="1"/>
      <c r="CWW376" s="1"/>
      <c r="CWX376" s="1"/>
      <c r="CWY376" s="1"/>
      <c r="CWZ376" s="1"/>
      <c r="CXA376" s="1"/>
      <c r="CXB376" s="1"/>
      <c r="CXC376" s="1"/>
      <c r="CXD376" s="1"/>
      <c r="CXE376" s="1"/>
      <c r="CXF376" s="1"/>
      <c r="CXG376" s="1"/>
      <c r="CXH376" s="1"/>
      <c r="CXI376" s="1"/>
      <c r="CXJ376" s="1"/>
      <c r="CXK376" s="1"/>
      <c r="CXL376" s="1"/>
      <c r="CXM376" s="1"/>
      <c r="CXN376" s="1"/>
      <c r="CXO376" s="1"/>
      <c r="CXP376" s="1"/>
      <c r="CXQ376" s="1"/>
      <c r="CXR376" s="1"/>
      <c r="CXS376" s="1"/>
      <c r="CXT376" s="1"/>
      <c r="CXU376" s="1"/>
      <c r="CXV376" s="1"/>
      <c r="CXW376" s="1"/>
      <c r="CXX376" s="1"/>
      <c r="CXY376" s="1"/>
      <c r="CXZ376" s="1"/>
      <c r="CYA376" s="1"/>
      <c r="CYB376" s="1"/>
      <c r="CYC376" s="1"/>
      <c r="CYD376" s="1"/>
      <c r="CYE376" s="1"/>
      <c r="CYF376" s="1"/>
      <c r="CYG376" s="1"/>
      <c r="CYH376" s="1"/>
      <c r="CYI376" s="1"/>
      <c r="CYJ376" s="1"/>
      <c r="CYK376" s="1"/>
      <c r="CYL376" s="1"/>
      <c r="CYM376" s="1"/>
      <c r="CYN376" s="1"/>
      <c r="CYO376" s="1"/>
      <c r="CYP376" s="1"/>
      <c r="CYQ376" s="1"/>
      <c r="CYR376" s="1"/>
      <c r="CYS376" s="1"/>
      <c r="CYT376" s="1"/>
      <c r="CYU376" s="1"/>
      <c r="CYV376" s="1"/>
      <c r="CYW376" s="1"/>
      <c r="CYX376" s="1"/>
      <c r="CYY376" s="1"/>
      <c r="CYZ376" s="1"/>
      <c r="CZA376" s="1"/>
      <c r="CZB376" s="1"/>
      <c r="CZC376" s="1"/>
      <c r="CZD376" s="1"/>
      <c r="CZE376" s="1"/>
      <c r="CZF376" s="1"/>
      <c r="CZG376" s="1"/>
      <c r="CZH376" s="1"/>
      <c r="CZI376" s="1"/>
      <c r="CZJ376" s="1"/>
      <c r="CZK376" s="1"/>
      <c r="CZL376" s="1"/>
      <c r="CZM376" s="1"/>
      <c r="CZN376" s="1"/>
      <c r="CZO376" s="1"/>
      <c r="CZP376" s="1"/>
      <c r="CZQ376" s="1"/>
      <c r="CZR376" s="1"/>
      <c r="CZS376" s="1"/>
      <c r="CZT376" s="1"/>
      <c r="CZU376" s="1"/>
      <c r="CZV376" s="1"/>
      <c r="CZW376" s="1"/>
      <c r="CZX376" s="1"/>
      <c r="CZY376" s="1"/>
      <c r="CZZ376" s="1"/>
      <c r="DAA376" s="1"/>
      <c r="DAB376" s="1"/>
      <c r="DAC376" s="1"/>
      <c r="DAD376" s="1"/>
      <c r="DAE376" s="1"/>
      <c r="DAF376" s="1"/>
      <c r="DAG376" s="1"/>
      <c r="DAH376" s="1"/>
      <c r="DAI376" s="1"/>
      <c r="DAJ376" s="1"/>
      <c r="DAK376" s="1"/>
      <c r="DAL376" s="1"/>
      <c r="DAM376" s="1"/>
      <c r="DAN376" s="1"/>
      <c r="DAO376" s="1"/>
      <c r="DAP376" s="1"/>
      <c r="DAQ376" s="1"/>
      <c r="DAR376" s="1"/>
      <c r="DAS376" s="1"/>
      <c r="DAT376" s="1"/>
      <c r="DAU376" s="1"/>
      <c r="DAV376" s="1"/>
      <c r="DAW376" s="1"/>
      <c r="DAX376" s="1"/>
      <c r="DAY376" s="1"/>
      <c r="DAZ376" s="1"/>
      <c r="DBA376" s="1"/>
      <c r="DBB376" s="1"/>
      <c r="DBC376" s="1"/>
      <c r="DBD376" s="1"/>
      <c r="DBE376" s="1"/>
      <c r="DBF376" s="1"/>
      <c r="DBG376" s="1"/>
      <c r="DBH376" s="1"/>
      <c r="DBI376" s="1"/>
      <c r="DBJ376" s="1"/>
      <c r="DBK376" s="1"/>
      <c r="DBL376" s="1"/>
      <c r="DBM376" s="1"/>
      <c r="DBN376" s="1"/>
      <c r="DBO376" s="1"/>
      <c r="DBP376" s="1"/>
      <c r="DBQ376" s="1"/>
      <c r="DBR376" s="1"/>
      <c r="DBS376" s="1"/>
      <c r="DBT376" s="1"/>
      <c r="DBU376" s="1"/>
      <c r="DBV376" s="1"/>
      <c r="DBW376" s="1"/>
      <c r="DBX376" s="1"/>
      <c r="DBY376" s="1"/>
      <c r="DBZ376" s="1"/>
      <c r="DCA376" s="1"/>
      <c r="DCB376" s="1"/>
      <c r="DCC376" s="1"/>
      <c r="DCD376" s="1"/>
      <c r="DCE376" s="1"/>
      <c r="DCF376" s="1"/>
      <c r="DCG376" s="1"/>
      <c r="DCH376" s="1"/>
      <c r="DCI376" s="1"/>
      <c r="DCJ376" s="1"/>
      <c r="DCK376" s="1"/>
      <c r="DCL376" s="1"/>
      <c r="DCM376" s="1"/>
      <c r="DCN376" s="1"/>
      <c r="DCO376" s="1"/>
      <c r="DCP376" s="1"/>
      <c r="DCQ376" s="1"/>
      <c r="DCR376" s="1"/>
      <c r="DCS376" s="1"/>
      <c r="DCT376" s="1"/>
      <c r="DCU376" s="1"/>
      <c r="DCV376" s="1"/>
      <c r="DCW376" s="1"/>
      <c r="DCX376" s="1"/>
      <c r="DCY376" s="1"/>
      <c r="DCZ376" s="1"/>
      <c r="DDA376" s="1"/>
      <c r="DDB376" s="1"/>
      <c r="DDC376" s="1"/>
      <c r="DDD376" s="1"/>
      <c r="DDE376" s="1"/>
      <c r="DDF376" s="1"/>
      <c r="DDG376" s="1"/>
      <c r="DDH376" s="1"/>
      <c r="DDI376" s="1"/>
      <c r="DDJ376" s="1"/>
      <c r="DDK376" s="1"/>
      <c r="DDL376" s="1"/>
      <c r="DDM376" s="1"/>
      <c r="DDN376" s="1"/>
      <c r="DDO376" s="1"/>
      <c r="DDP376" s="1"/>
      <c r="DDQ376" s="1"/>
      <c r="DDR376" s="1"/>
      <c r="DDS376" s="1"/>
      <c r="DDT376" s="1"/>
      <c r="DDU376" s="1"/>
      <c r="DDV376" s="1"/>
      <c r="DDW376" s="1"/>
      <c r="DDX376" s="1"/>
      <c r="DDY376" s="1"/>
      <c r="DDZ376" s="1"/>
      <c r="DEA376" s="1"/>
      <c r="DEB376" s="1"/>
      <c r="DEC376" s="1"/>
      <c r="DED376" s="1"/>
      <c r="DEE376" s="1"/>
      <c r="DEF376" s="1"/>
      <c r="DEG376" s="1"/>
      <c r="DEH376" s="1"/>
      <c r="DEI376" s="1"/>
      <c r="DEJ376" s="1"/>
      <c r="DEK376" s="1"/>
      <c r="DEL376" s="1"/>
      <c r="DEM376" s="1"/>
      <c r="DEN376" s="1"/>
      <c r="DEO376" s="1"/>
      <c r="DEP376" s="1"/>
      <c r="DEQ376" s="1"/>
      <c r="DER376" s="1"/>
      <c r="DES376" s="1"/>
      <c r="DET376" s="1"/>
      <c r="DEU376" s="1"/>
      <c r="DEV376" s="1"/>
      <c r="DEW376" s="1"/>
      <c r="DEX376" s="1"/>
      <c r="DEY376" s="1"/>
      <c r="DEZ376" s="1"/>
      <c r="DFA376" s="1"/>
      <c r="DFB376" s="1"/>
      <c r="DFC376" s="1"/>
      <c r="DFD376" s="1"/>
      <c r="DFE376" s="1"/>
      <c r="DFF376" s="1"/>
      <c r="DFG376" s="1"/>
      <c r="DFH376" s="1"/>
      <c r="DFI376" s="1"/>
      <c r="DFJ376" s="1"/>
      <c r="DFK376" s="1"/>
      <c r="DFL376" s="1"/>
      <c r="DFM376" s="1"/>
      <c r="DFN376" s="1"/>
      <c r="DFO376" s="1"/>
      <c r="DFP376" s="1"/>
      <c r="DFQ376" s="1"/>
      <c r="DFR376" s="1"/>
      <c r="DFS376" s="1"/>
      <c r="DFT376" s="1"/>
      <c r="DFU376" s="1"/>
      <c r="DFV376" s="1"/>
      <c r="DFW376" s="1"/>
      <c r="DFX376" s="1"/>
      <c r="DFY376" s="1"/>
      <c r="DFZ376" s="1"/>
      <c r="DGA376" s="1"/>
      <c r="DGB376" s="1"/>
      <c r="DGC376" s="1"/>
      <c r="DGD376" s="1"/>
      <c r="DGE376" s="1"/>
      <c r="DGF376" s="1"/>
      <c r="DGG376" s="1"/>
      <c r="DGH376" s="1"/>
      <c r="DGI376" s="1"/>
      <c r="DGJ376" s="1"/>
      <c r="DGK376" s="1"/>
      <c r="DGL376" s="1"/>
      <c r="DGM376" s="1"/>
      <c r="DGN376" s="1"/>
      <c r="DGO376" s="1"/>
      <c r="DGP376" s="1"/>
      <c r="DGQ376" s="1"/>
      <c r="DGR376" s="1"/>
      <c r="DGS376" s="1"/>
      <c r="DGT376" s="1"/>
      <c r="DGU376" s="1"/>
      <c r="DGV376" s="1"/>
      <c r="DGW376" s="1"/>
      <c r="DGX376" s="1"/>
      <c r="DGY376" s="1"/>
      <c r="DGZ376" s="1"/>
      <c r="DHA376" s="1"/>
      <c r="DHB376" s="1"/>
      <c r="DHC376" s="1"/>
      <c r="DHD376" s="1"/>
      <c r="DHE376" s="1"/>
      <c r="DHF376" s="1"/>
      <c r="DHG376" s="1"/>
      <c r="DHH376" s="1"/>
      <c r="DHI376" s="1"/>
      <c r="DHJ376" s="1"/>
      <c r="DHK376" s="1"/>
      <c r="DHL376" s="1"/>
      <c r="DHM376" s="1"/>
      <c r="DHN376" s="1"/>
      <c r="DHO376" s="1"/>
      <c r="DHP376" s="1"/>
      <c r="DHQ376" s="1"/>
      <c r="DHR376" s="1"/>
      <c r="DHS376" s="1"/>
      <c r="DHT376" s="1"/>
      <c r="DHU376" s="1"/>
      <c r="DHV376" s="1"/>
      <c r="DHW376" s="1"/>
      <c r="DHX376" s="1"/>
      <c r="DHY376" s="1"/>
      <c r="DHZ376" s="1"/>
      <c r="DIA376" s="1"/>
      <c r="DIB376" s="1"/>
      <c r="DIC376" s="1"/>
      <c r="DID376" s="1"/>
      <c r="DIE376" s="1"/>
      <c r="DIF376" s="1"/>
      <c r="DIG376" s="1"/>
      <c r="DIH376" s="1"/>
      <c r="DII376" s="1"/>
      <c r="DIJ376" s="1"/>
      <c r="DIK376" s="1"/>
      <c r="DIL376" s="1"/>
      <c r="DIM376" s="1"/>
      <c r="DIN376" s="1"/>
      <c r="DIO376" s="1"/>
      <c r="DIP376" s="1"/>
      <c r="DIQ376" s="1"/>
      <c r="DIR376" s="1"/>
      <c r="DIS376" s="1"/>
      <c r="DIT376" s="1"/>
      <c r="DIU376" s="1"/>
      <c r="DIV376" s="1"/>
      <c r="DIW376" s="1"/>
      <c r="DIX376" s="1"/>
      <c r="DIY376" s="1"/>
      <c r="DIZ376" s="1"/>
      <c r="DJA376" s="1"/>
      <c r="DJB376" s="1"/>
      <c r="DJC376" s="1"/>
      <c r="DJD376" s="1"/>
      <c r="DJE376" s="1"/>
      <c r="DJF376" s="1"/>
      <c r="DJG376" s="1"/>
      <c r="DJH376" s="1"/>
      <c r="DJI376" s="1"/>
      <c r="DJJ376" s="1"/>
      <c r="DJK376" s="1"/>
      <c r="DJL376" s="1"/>
      <c r="DJM376" s="1"/>
      <c r="DJN376" s="1"/>
      <c r="DJO376" s="1"/>
      <c r="DJP376" s="1"/>
      <c r="DJQ376" s="1"/>
      <c r="DJR376" s="1"/>
      <c r="DJS376" s="1"/>
      <c r="DJT376" s="1"/>
      <c r="DJU376" s="1"/>
      <c r="DJV376" s="1"/>
      <c r="DJW376" s="1"/>
      <c r="DJX376" s="1"/>
      <c r="DJY376" s="1"/>
      <c r="DJZ376" s="1"/>
      <c r="DKA376" s="1"/>
      <c r="DKB376" s="1"/>
      <c r="DKC376" s="1"/>
      <c r="DKD376" s="1"/>
      <c r="DKE376" s="1"/>
      <c r="DKF376" s="1"/>
      <c r="DKG376" s="1"/>
      <c r="DKH376" s="1"/>
      <c r="DKI376" s="1"/>
      <c r="DKJ376" s="1"/>
      <c r="DKK376" s="1"/>
      <c r="DKL376" s="1"/>
      <c r="DKM376" s="1"/>
      <c r="DKN376" s="1"/>
      <c r="DKO376" s="1"/>
      <c r="DKP376" s="1"/>
      <c r="DKQ376" s="1"/>
      <c r="DKR376" s="1"/>
      <c r="DKS376" s="1"/>
      <c r="DKT376" s="1"/>
      <c r="DKU376" s="1"/>
      <c r="DKV376" s="1"/>
      <c r="DKW376" s="1"/>
      <c r="DKX376" s="1"/>
      <c r="DKY376" s="1"/>
      <c r="DKZ376" s="1"/>
      <c r="DLA376" s="1"/>
      <c r="DLB376" s="1"/>
      <c r="DLC376" s="1"/>
      <c r="DLD376" s="1"/>
      <c r="DLE376" s="1"/>
      <c r="DLF376" s="1"/>
      <c r="DLG376" s="1"/>
      <c r="DLH376" s="1"/>
      <c r="DLI376" s="1"/>
      <c r="DLJ376" s="1"/>
      <c r="DLK376" s="1"/>
      <c r="DLL376" s="1"/>
      <c r="DLM376" s="1"/>
      <c r="DLN376" s="1"/>
      <c r="DLO376" s="1"/>
      <c r="DLP376" s="1"/>
      <c r="DLQ376" s="1"/>
      <c r="DLR376" s="1"/>
      <c r="DLS376" s="1"/>
      <c r="DLT376" s="1"/>
      <c r="DLU376" s="1"/>
      <c r="DLV376" s="1"/>
      <c r="DLW376" s="1"/>
      <c r="DLX376" s="1"/>
      <c r="DLY376" s="1"/>
      <c r="DLZ376" s="1"/>
      <c r="DMA376" s="1"/>
      <c r="DMB376" s="1"/>
      <c r="DMC376" s="1"/>
      <c r="DMD376" s="1"/>
      <c r="DME376" s="1"/>
      <c r="DMF376" s="1"/>
      <c r="DMG376" s="1"/>
      <c r="DMH376" s="1"/>
      <c r="DMI376" s="1"/>
      <c r="DMJ376" s="1"/>
      <c r="DMK376" s="1"/>
      <c r="DML376" s="1"/>
      <c r="DMM376" s="1"/>
      <c r="DMN376" s="1"/>
      <c r="DMO376" s="1"/>
      <c r="DMP376" s="1"/>
      <c r="DMQ376" s="1"/>
      <c r="DMR376" s="1"/>
      <c r="DMS376" s="1"/>
      <c r="DMT376" s="1"/>
      <c r="DMU376" s="1"/>
      <c r="DMV376" s="1"/>
      <c r="DMW376" s="1"/>
      <c r="DMX376" s="1"/>
      <c r="DMY376" s="1"/>
      <c r="DMZ376" s="1"/>
      <c r="DNA376" s="1"/>
      <c r="DNB376" s="1"/>
      <c r="DNC376" s="1"/>
      <c r="DND376" s="1"/>
      <c r="DNE376" s="1"/>
      <c r="DNF376" s="1"/>
      <c r="DNG376" s="1"/>
      <c r="DNH376" s="1"/>
      <c r="DNI376" s="1"/>
      <c r="DNJ376" s="1"/>
      <c r="DNK376" s="1"/>
      <c r="DNL376" s="1"/>
      <c r="DNM376" s="1"/>
      <c r="DNN376" s="1"/>
      <c r="DNO376" s="1"/>
      <c r="DNP376" s="1"/>
      <c r="DNQ376" s="1"/>
      <c r="DNR376" s="1"/>
      <c r="DNS376" s="1"/>
      <c r="DNT376" s="1"/>
      <c r="DNU376" s="1"/>
      <c r="DNV376" s="1"/>
      <c r="DNW376" s="1"/>
      <c r="DNX376" s="1"/>
      <c r="DNY376" s="1"/>
      <c r="DNZ376" s="1"/>
      <c r="DOA376" s="1"/>
      <c r="DOB376" s="1"/>
      <c r="DOC376" s="1"/>
      <c r="DOD376" s="1"/>
      <c r="DOE376" s="1"/>
      <c r="DOF376" s="1"/>
      <c r="DOG376" s="1"/>
      <c r="DOH376" s="1"/>
      <c r="DOI376" s="1"/>
      <c r="DOJ376" s="1"/>
      <c r="DOK376" s="1"/>
      <c r="DOL376" s="1"/>
      <c r="DOM376" s="1"/>
      <c r="DON376" s="1"/>
      <c r="DOO376" s="1"/>
      <c r="DOP376" s="1"/>
      <c r="DOQ376" s="1"/>
      <c r="DOR376" s="1"/>
      <c r="DOS376" s="1"/>
      <c r="DOT376" s="1"/>
      <c r="DOU376" s="1"/>
      <c r="DOV376" s="1"/>
      <c r="DOW376" s="1"/>
      <c r="DOX376" s="1"/>
      <c r="DOY376" s="1"/>
      <c r="DOZ376" s="1"/>
      <c r="DPA376" s="1"/>
      <c r="DPB376" s="1"/>
      <c r="DPC376" s="1"/>
      <c r="DPD376" s="1"/>
      <c r="DPE376" s="1"/>
      <c r="DPF376" s="1"/>
      <c r="DPG376" s="1"/>
      <c r="DPH376" s="1"/>
      <c r="DPI376" s="1"/>
      <c r="DPJ376" s="1"/>
      <c r="DPK376" s="1"/>
      <c r="DPL376" s="1"/>
      <c r="DPM376" s="1"/>
      <c r="DPN376" s="1"/>
      <c r="DPO376" s="1"/>
      <c r="DPP376" s="1"/>
      <c r="DPQ376" s="1"/>
      <c r="DPR376" s="1"/>
      <c r="DPS376" s="1"/>
      <c r="DPT376" s="1"/>
      <c r="DPU376" s="1"/>
      <c r="DPV376" s="1"/>
      <c r="DPW376" s="1"/>
      <c r="DPX376" s="1"/>
      <c r="DPY376" s="1"/>
      <c r="DPZ376" s="1"/>
      <c r="DQA376" s="1"/>
      <c r="DQB376" s="1"/>
      <c r="DQC376" s="1"/>
      <c r="DQD376" s="1"/>
      <c r="DQE376" s="1"/>
      <c r="DQF376" s="1"/>
      <c r="DQG376" s="1"/>
      <c r="DQH376" s="1"/>
      <c r="DQI376" s="1"/>
      <c r="DQJ376" s="1"/>
      <c r="DQK376" s="1"/>
      <c r="DQL376" s="1"/>
      <c r="DQM376" s="1"/>
      <c r="DQN376" s="1"/>
      <c r="DQO376" s="1"/>
      <c r="DQP376" s="1"/>
      <c r="DQQ376" s="1"/>
      <c r="DQR376" s="1"/>
      <c r="DQS376" s="1"/>
      <c r="DQT376" s="1"/>
      <c r="DQU376" s="1"/>
      <c r="DQV376" s="1"/>
      <c r="DQW376" s="1"/>
      <c r="DQX376" s="1"/>
      <c r="DQY376" s="1"/>
      <c r="DQZ376" s="1"/>
      <c r="DRA376" s="1"/>
      <c r="DRB376" s="1"/>
      <c r="DRC376" s="1"/>
      <c r="DRD376" s="1"/>
      <c r="DRE376" s="1"/>
      <c r="DRF376" s="1"/>
      <c r="DRG376" s="1"/>
      <c r="DRH376" s="1"/>
      <c r="DRI376" s="1"/>
      <c r="DRJ376" s="1"/>
      <c r="DRK376" s="1"/>
      <c r="DRL376" s="1"/>
      <c r="DRM376" s="1"/>
      <c r="DRN376" s="1"/>
      <c r="DRO376" s="1"/>
      <c r="DRP376" s="1"/>
      <c r="DRQ376" s="1"/>
      <c r="DRR376" s="1"/>
      <c r="DRS376" s="1"/>
      <c r="DRT376" s="1"/>
      <c r="DRU376" s="1"/>
      <c r="DRV376" s="1"/>
      <c r="DRW376" s="1"/>
      <c r="DRX376" s="1"/>
      <c r="DRY376" s="1"/>
      <c r="DRZ376" s="1"/>
      <c r="DSA376" s="1"/>
      <c r="DSB376" s="1"/>
      <c r="DSC376" s="1"/>
      <c r="DSD376" s="1"/>
      <c r="DSE376" s="1"/>
      <c r="DSF376" s="1"/>
      <c r="DSG376" s="1"/>
      <c r="DSH376" s="1"/>
      <c r="DSI376" s="1"/>
      <c r="DSJ376" s="1"/>
      <c r="DSK376" s="1"/>
      <c r="DSL376" s="1"/>
      <c r="DSM376" s="1"/>
      <c r="DSN376" s="1"/>
      <c r="DSO376" s="1"/>
      <c r="DSP376" s="1"/>
      <c r="DSQ376" s="1"/>
      <c r="DSR376" s="1"/>
      <c r="DSS376" s="1"/>
      <c r="DST376" s="1"/>
      <c r="DSU376" s="1"/>
      <c r="DSV376" s="1"/>
      <c r="DSW376" s="1"/>
      <c r="DSX376" s="1"/>
      <c r="DSY376" s="1"/>
      <c r="DSZ376" s="1"/>
      <c r="DTA376" s="1"/>
      <c r="DTB376" s="1"/>
      <c r="DTC376" s="1"/>
      <c r="DTD376" s="1"/>
      <c r="DTE376" s="1"/>
      <c r="DTF376" s="1"/>
      <c r="DTG376" s="1"/>
      <c r="DTH376" s="1"/>
      <c r="DTI376" s="1"/>
      <c r="DTJ376" s="1"/>
      <c r="DTK376" s="1"/>
      <c r="DTL376" s="1"/>
      <c r="DTM376" s="1"/>
      <c r="DTN376" s="1"/>
      <c r="DTO376" s="1"/>
      <c r="DTP376" s="1"/>
      <c r="DTQ376" s="1"/>
      <c r="DTR376" s="1"/>
      <c r="DTS376" s="1"/>
      <c r="DTT376" s="1"/>
      <c r="DTU376" s="1"/>
      <c r="DTV376" s="1"/>
      <c r="DTW376" s="1"/>
      <c r="DTX376" s="1"/>
      <c r="DTY376" s="1"/>
      <c r="DTZ376" s="1"/>
      <c r="DUA376" s="1"/>
      <c r="DUB376" s="1"/>
      <c r="DUC376" s="1"/>
      <c r="DUD376" s="1"/>
      <c r="DUE376" s="1"/>
      <c r="DUF376" s="1"/>
      <c r="DUG376" s="1"/>
      <c r="DUH376" s="1"/>
      <c r="DUI376" s="1"/>
      <c r="DUJ376" s="1"/>
      <c r="DUK376" s="1"/>
      <c r="DUL376" s="1"/>
      <c r="DUM376" s="1"/>
      <c r="DUN376" s="1"/>
      <c r="DUO376" s="1"/>
      <c r="DUP376" s="1"/>
      <c r="DUQ376" s="1"/>
      <c r="DUR376" s="1"/>
      <c r="DUS376" s="1"/>
      <c r="DUT376" s="1"/>
      <c r="DUU376" s="1"/>
      <c r="DUV376" s="1"/>
      <c r="DUW376" s="1"/>
      <c r="DUX376" s="1"/>
      <c r="DUY376" s="1"/>
      <c r="DUZ376" s="1"/>
      <c r="DVA376" s="1"/>
      <c r="DVB376" s="1"/>
      <c r="DVC376" s="1"/>
      <c r="DVD376" s="1"/>
      <c r="DVE376" s="1"/>
      <c r="DVF376" s="1"/>
      <c r="DVG376" s="1"/>
      <c r="DVH376" s="1"/>
      <c r="DVI376" s="1"/>
      <c r="DVJ376" s="1"/>
      <c r="DVK376" s="1"/>
      <c r="DVL376" s="1"/>
      <c r="DVM376" s="1"/>
      <c r="DVN376" s="1"/>
      <c r="DVO376" s="1"/>
      <c r="DVP376" s="1"/>
      <c r="DVQ376" s="1"/>
      <c r="DVR376" s="1"/>
      <c r="DVS376" s="1"/>
      <c r="DVT376" s="1"/>
      <c r="DVU376" s="1"/>
      <c r="DVV376" s="1"/>
      <c r="DVW376" s="1"/>
      <c r="DVX376" s="1"/>
      <c r="DVY376" s="1"/>
      <c r="DVZ376" s="1"/>
      <c r="DWA376" s="1"/>
      <c r="DWB376" s="1"/>
      <c r="DWC376" s="1"/>
      <c r="DWD376" s="1"/>
      <c r="DWE376" s="1"/>
      <c r="DWF376" s="1"/>
      <c r="DWG376" s="1"/>
      <c r="DWH376" s="1"/>
      <c r="DWI376" s="1"/>
      <c r="DWJ376" s="1"/>
      <c r="DWK376" s="1"/>
      <c r="DWL376" s="1"/>
      <c r="DWM376" s="1"/>
      <c r="DWN376" s="1"/>
      <c r="DWO376" s="1"/>
      <c r="DWP376" s="1"/>
      <c r="DWQ376" s="1"/>
      <c r="DWR376" s="1"/>
      <c r="DWS376" s="1"/>
      <c r="DWT376" s="1"/>
      <c r="DWU376" s="1"/>
      <c r="DWV376" s="1"/>
      <c r="DWW376" s="1"/>
      <c r="DWX376" s="1"/>
      <c r="DWY376" s="1"/>
      <c r="DWZ376" s="1"/>
      <c r="DXA376" s="1"/>
      <c r="DXB376" s="1"/>
      <c r="DXC376" s="1"/>
      <c r="DXD376" s="1"/>
      <c r="DXE376" s="1"/>
      <c r="DXF376" s="1"/>
      <c r="DXG376" s="1"/>
      <c r="DXH376" s="1"/>
      <c r="DXI376" s="1"/>
      <c r="DXJ376" s="1"/>
      <c r="DXK376" s="1"/>
      <c r="DXL376" s="1"/>
      <c r="DXM376" s="1"/>
      <c r="DXN376" s="1"/>
      <c r="DXO376" s="1"/>
      <c r="DXP376" s="1"/>
      <c r="DXQ376" s="1"/>
      <c r="DXR376" s="1"/>
      <c r="DXS376" s="1"/>
      <c r="DXT376" s="1"/>
      <c r="DXU376" s="1"/>
      <c r="DXV376" s="1"/>
      <c r="DXW376" s="1"/>
      <c r="DXX376" s="1"/>
      <c r="DXY376" s="1"/>
      <c r="DXZ376" s="1"/>
      <c r="DYA376" s="1"/>
      <c r="DYB376" s="1"/>
      <c r="DYC376" s="1"/>
      <c r="DYD376" s="1"/>
      <c r="DYE376" s="1"/>
      <c r="DYF376" s="1"/>
      <c r="DYG376" s="1"/>
      <c r="DYH376" s="1"/>
      <c r="DYI376" s="1"/>
      <c r="DYJ376" s="1"/>
      <c r="DYK376" s="1"/>
      <c r="DYL376" s="1"/>
      <c r="DYM376" s="1"/>
      <c r="DYN376" s="1"/>
      <c r="DYO376" s="1"/>
      <c r="DYP376" s="1"/>
      <c r="DYQ376" s="1"/>
      <c r="DYR376" s="1"/>
      <c r="DYS376" s="1"/>
      <c r="DYT376" s="1"/>
      <c r="DYU376" s="1"/>
      <c r="DYV376" s="1"/>
      <c r="DYW376" s="1"/>
      <c r="DYX376" s="1"/>
      <c r="DYY376" s="1"/>
      <c r="DYZ376" s="1"/>
      <c r="DZA376" s="1"/>
      <c r="DZB376" s="1"/>
      <c r="DZC376" s="1"/>
      <c r="DZD376" s="1"/>
      <c r="DZE376" s="1"/>
      <c r="DZF376" s="1"/>
      <c r="DZG376" s="1"/>
      <c r="DZH376" s="1"/>
      <c r="DZI376" s="1"/>
      <c r="DZJ376" s="1"/>
      <c r="DZK376" s="1"/>
      <c r="DZL376" s="1"/>
      <c r="DZM376" s="1"/>
      <c r="DZN376" s="1"/>
      <c r="DZO376" s="1"/>
      <c r="DZP376" s="1"/>
      <c r="DZQ376" s="1"/>
      <c r="DZR376" s="1"/>
      <c r="DZS376" s="1"/>
      <c r="DZT376" s="1"/>
      <c r="DZU376" s="1"/>
      <c r="DZV376" s="1"/>
      <c r="DZW376" s="1"/>
      <c r="DZX376" s="1"/>
      <c r="DZY376" s="1"/>
      <c r="DZZ376" s="1"/>
      <c r="EAA376" s="1"/>
      <c r="EAB376" s="1"/>
      <c r="EAC376" s="1"/>
      <c r="EAD376" s="1"/>
      <c r="EAE376" s="1"/>
      <c r="EAF376" s="1"/>
      <c r="EAG376" s="1"/>
      <c r="EAH376" s="1"/>
      <c r="EAI376" s="1"/>
      <c r="EAJ376" s="1"/>
      <c r="EAK376" s="1"/>
      <c r="EAL376" s="1"/>
      <c r="EAM376" s="1"/>
      <c r="EAN376" s="1"/>
      <c r="EAO376" s="1"/>
      <c r="EAP376" s="1"/>
      <c r="EAQ376" s="1"/>
      <c r="EAR376" s="1"/>
      <c r="EAS376" s="1"/>
      <c r="EAT376" s="1"/>
      <c r="EAU376" s="1"/>
      <c r="EAV376" s="1"/>
      <c r="EAW376" s="1"/>
      <c r="EAX376" s="1"/>
      <c r="EAY376" s="1"/>
      <c r="EAZ376" s="1"/>
      <c r="EBA376" s="1"/>
      <c r="EBB376" s="1"/>
      <c r="EBC376" s="1"/>
      <c r="EBD376" s="1"/>
      <c r="EBE376" s="1"/>
      <c r="EBF376" s="1"/>
      <c r="EBG376" s="1"/>
      <c r="EBH376" s="1"/>
      <c r="EBI376" s="1"/>
      <c r="EBJ376" s="1"/>
      <c r="EBK376" s="1"/>
      <c r="EBL376" s="1"/>
      <c r="EBM376" s="1"/>
      <c r="EBN376" s="1"/>
      <c r="EBO376" s="1"/>
      <c r="EBP376" s="1"/>
      <c r="EBQ376" s="1"/>
      <c r="EBR376" s="1"/>
      <c r="EBS376" s="1"/>
      <c r="EBT376" s="1"/>
      <c r="EBU376" s="1"/>
      <c r="EBV376" s="1"/>
      <c r="EBW376" s="1"/>
      <c r="EBX376" s="1"/>
      <c r="EBY376" s="1"/>
      <c r="EBZ376" s="1"/>
      <c r="ECA376" s="1"/>
      <c r="ECB376" s="1"/>
      <c r="ECC376" s="1"/>
      <c r="ECD376" s="1"/>
      <c r="ECE376" s="1"/>
      <c r="ECF376" s="1"/>
      <c r="ECG376" s="1"/>
      <c r="ECH376" s="1"/>
      <c r="ECI376" s="1"/>
      <c r="ECJ376" s="1"/>
      <c r="ECK376" s="1"/>
      <c r="ECL376" s="1"/>
      <c r="ECM376" s="1"/>
      <c r="ECN376" s="1"/>
      <c r="ECO376" s="1"/>
      <c r="ECP376" s="1"/>
      <c r="ECQ376" s="1"/>
      <c r="ECR376" s="1"/>
      <c r="ECS376" s="1"/>
      <c r="ECT376" s="1"/>
      <c r="ECU376" s="1"/>
      <c r="ECV376" s="1"/>
      <c r="ECW376" s="1"/>
      <c r="ECX376" s="1"/>
      <c r="ECY376" s="1"/>
      <c r="ECZ376" s="1"/>
      <c r="EDA376" s="1"/>
      <c r="EDB376" s="1"/>
      <c r="EDC376" s="1"/>
      <c r="EDD376" s="1"/>
      <c r="EDE376" s="1"/>
      <c r="EDF376" s="1"/>
      <c r="EDG376" s="1"/>
      <c r="EDH376" s="1"/>
      <c r="EDI376" s="1"/>
      <c r="EDJ376" s="1"/>
      <c r="EDK376" s="1"/>
      <c r="EDL376" s="1"/>
      <c r="EDM376" s="1"/>
      <c r="EDN376" s="1"/>
      <c r="EDO376" s="1"/>
      <c r="EDP376" s="1"/>
      <c r="EDQ376" s="1"/>
      <c r="EDR376" s="1"/>
      <c r="EDS376" s="1"/>
      <c r="EDT376" s="1"/>
      <c r="EDU376" s="1"/>
      <c r="EDV376" s="1"/>
      <c r="EDW376" s="1"/>
      <c r="EDX376" s="1"/>
      <c r="EDY376" s="1"/>
      <c r="EDZ376" s="1"/>
      <c r="EEA376" s="1"/>
      <c r="EEB376" s="1"/>
      <c r="EEC376" s="1"/>
      <c r="EED376" s="1"/>
      <c r="EEE376" s="1"/>
      <c r="EEF376" s="1"/>
      <c r="EEG376" s="1"/>
      <c r="EEH376" s="1"/>
      <c r="EEI376" s="1"/>
      <c r="EEJ376" s="1"/>
      <c r="EEK376" s="1"/>
      <c r="EEL376" s="1"/>
      <c r="EEM376" s="1"/>
      <c r="EEN376" s="1"/>
      <c r="EEO376" s="1"/>
      <c r="EEP376" s="1"/>
      <c r="EEQ376" s="1"/>
      <c r="EER376" s="1"/>
      <c r="EES376" s="1"/>
      <c r="EET376" s="1"/>
      <c r="EEU376" s="1"/>
      <c r="EEV376" s="1"/>
      <c r="EEW376" s="1"/>
      <c r="EEX376" s="1"/>
      <c r="EEY376" s="1"/>
      <c r="EEZ376" s="1"/>
      <c r="EFA376" s="1"/>
      <c r="EFB376" s="1"/>
      <c r="EFC376" s="1"/>
      <c r="EFD376" s="1"/>
      <c r="EFE376" s="1"/>
      <c r="EFF376" s="1"/>
      <c r="EFG376" s="1"/>
      <c r="EFH376" s="1"/>
      <c r="EFI376" s="1"/>
      <c r="EFJ376" s="1"/>
      <c r="EFK376" s="1"/>
      <c r="EFL376" s="1"/>
      <c r="EFM376" s="1"/>
      <c r="EFN376" s="1"/>
      <c r="EFO376" s="1"/>
      <c r="EFP376" s="1"/>
      <c r="EFQ376" s="1"/>
      <c r="EFR376" s="1"/>
      <c r="EFS376" s="1"/>
      <c r="EFT376" s="1"/>
      <c r="EFU376" s="1"/>
      <c r="EFV376" s="1"/>
      <c r="EFW376" s="1"/>
      <c r="EFX376" s="1"/>
      <c r="EFY376" s="1"/>
      <c r="EFZ376" s="1"/>
      <c r="EGA376" s="1"/>
      <c r="EGB376" s="1"/>
      <c r="EGC376" s="1"/>
      <c r="EGD376" s="1"/>
      <c r="EGE376" s="1"/>
      <c r="EGF376" s="1"/>
      <c r="EGG376" s="1"/>
      <c r="EGH376" s="1"/>
      <c r="EGI376" s="1"/>
      <c r="EGJ376" s="1"/>
      <c r="EGK376" s="1"/>
      <c r="EGL376" s="1"/>
      <c r="EGM376" s="1"/>
      <c r="EGN376" s="1"/>
      <c r="EGO376" s="1"/>
      <c r="EGP376" s="1"/>
      <c r="EGQ376" s="1"/>
      <c r="EGR376" s="1"/>
      <c r="EGS376" s="1"/>
      <c r="EGT376" s="1"/>
      <c r="EGU376" s="1"/>
      <c r="EGV376" s="1"/>
      <c r="EGW376" s="1"/>
      <c r="EGX376" s="1"/>
      <c r="EGY376" s="1"/>
      <c r="EGZ376" s="1"/>
      <c r="EHA376" s="1"/>
      <c r="EHB376" s="1"/>
      <c r="EHC376" s="1"/>
      <c r="EHD376" s="1"/>
      <c r="EHE376" s="1"/>
      <c r="EHF376" s="1"/>
      <c r="EHG376" s="1"/>
      <c r="EHH376" s="1"/>
      <c r="EHI376" s="1"/>
      <c r="EHJ376" s="1"/>
      <c r="EHK376" s="1"/>
      <c r="EHL376" s="1"/>
      <c r="EHM376" s="1"/>
      <c r="EHN376" s="1"/>
      <c r="EHO376" s="1"/>
      <c r="EHP376" s="1"/>
      <c r="EHQ376" s="1"/>
      <c r="EHR376" s="1"/>
      <c r="EHS376" s="1"/>
      <c r="EHT376" s="1"/>
      <c r="EHU376" s="1"/>
      <c r="EHV376" s="1"/>
      <c r="EHW376" s="1"/>
      <c r="EHX376" s="1"/>
      <c r="EHY376" s="1"/>
      <c r="EHZ376" s="1"/>
      <c r="EIA376" s="1"/>
      <c r="EIB376" s="1"/>
      <c r="EIC376" s="1"/>
      <c r="EID376" s="1"/>
      <c r="EIE376" s="1"/>
      <c r="EIF376" s="1"/>
      <c r="EIG376" s="1"/>
      <c r="EIH376" s="1"/>
      <c r="EII376" s="1"/>
      <c r="EIJ376" s="1"/>
      <c r="EIK376" s="1"/>
      <c r="EIL376" s="1"/>
      <c r="EIM376" s="1"/>
      <c r="EIN376" s="1"/>
      <c r="EIO376" s="1"/>
      <c r="EIP376" s="1"/>
      <c r="EIQ376" s="1"/>
      <c r="EIR376" s="1"/>
      <c r="EIS376" s="1"/>
      <c r="EIT376" s="1"/>
      <c r="EIU376" s="1"/>
      <c r="EIV376" s="1"/>
      <c r="EIW376" s="1"/>
      <c r="EIX376" s="1"/>
      <c r="EIY376" s="1"/>
      <c r="EIZ376" s="1"/>
      <c r="EJA376" s="1"/>
      <c r="EJB376" s="1"/>
      <c r="EJC376" s="1"/>
      <c r="EJD376" s="1"/>
      <c r="EJE376" s="1"/>
      <c r="EJF376" s="1"/>
      <c r="EJG376" s="1"/>
      <c r="EJH376" s="1"/>
      <c r="EJI376" s="1"/>
      <c r="EJJ376" s="1"/>
      <c r="EJK376" s="1"/>
      <c r="EJL376" s="1"/>
      <c r="EJM376" s="1"/>
      <c r="EJN376" s="1"/>
      <c r="EJO376" s="1"/>
      <c r="EJP376" s="1"/>
      <c r="EJQ376" s="1"/>
      <c r="EJR376" s="1"/>
      <c r="EJS376" s="1"/>
      <c r="EJT376" s="1"/>
      <c r="EJU376" s="1"/>
      <c r="EJV376" s="1"/>
      <c r="EJW376" s="1"/>
      <c r="EJX376" s="1"/>
      <c r="EJY376" s="1"/>
      <c r="EJZ376" s="1"/>
      <c r="EKA376" s="1"/>
      <c r="EKB376" s="1"/>
      <c r="EKC376" s="1"/>
      <c r="EKD376" s="1"/>
      <c r="EKE376" s="1"/>
      <c r="EKF376" s="1"/>
      <c r="EKG376" s="1"/>
      <c r="EKH376" s="1"/>
      <c r="EKI376" s="1"/>
      <c r="EKJ376" s="1"/>
      <c r="EKK376" s="1"/>
      <c r="EKL376" s="1"/>
      <c r="EKM376" s="1"/>
      <c r="EKN376" s="1"/>
      <c r="EKO376" s="1"/>
      <c r="EKP376" s="1"/>
      <c r="EKQ376" s="1"/>
      <c r="EKR376" s="1"/>
      <c r="EKS376" s="1"/>
      <c r="EKT376" s="1"/>
      <c r="EKU376" s="1"/>
      <c r="EKV376" s="1"/>
      <c r="EKW376" s="1"/>
      <c r="EKX376" s="1"/>
      <c r="EKY376" s="1"/>
      <c r="EKZ376" s="1"/>
      <c r="ELA376" s="1"/>
      <c r="ELB376" s="1"/>
      <c r="ELC376" s="1"/>
      <c r="ELD376" s="1"/>
      <c r="ELE376" s="1"/>
      <c r="ELF376" s="1"/>
      <c r="ELG376" s="1"/>
      <c r="ELH376" s="1"/>
      <c r="ELI376" s="1"/>
      <c r="ELJ376" s="1"/>
      <c r="ELK376" s="1"/>
      <c r="ELL376" s="1"/>
      <c r="ELM376" s="1"/>
      <c r="ELN376" s="1"/>
      <c r="ELO376" s="1"/>
      <c r="ELP376" s="1"/>
      <c r="ELQ376" s="1"/>
      <c r="ELR376" s="1"/>
      <c r="ELS376" s="1"/>
      <c r="ELT376" s="1"/>
      <c r="ELU376" s="1"/>
      <c r="ELV376" s="1"/>
      <c r="ELW376" s="1"/>
      <c r="ELX376" s="1"/>
      <c r="ELY376" s="1"/>
      <c r="ELZ376" s="1"/>
      <c r="EMA376" s="1"/>
      <c r="EMB376" s="1"/>
      <c r="EMC376" s="1"/>
      <c r="EMD376" s="1"/>
      <c r="EME376" s="1"/>
      <c r="EMF376" s="1"/>
      <c r="EMG376" s="1"/>
      <c r="EMH376" s="1"/>
      <c r="EMI376" s="1"/>
      <c r="EMJ376" s="1"/>
      <c r="EMK376" s="1"/>
      <c r="EML376" s="1"/>
      <c r="EMM376" s="1"/>
      <c r="EMN376" s="1"/>
      <c r="EMO376" s="1"/>
      <c r="EMP376" s="1"/>
      <c r="EMQ376" s="1"/>
      <c r="EMR376" s="1"/>
      <c r="EMS376" s="1"/>
      <c r="EMT376" s="1"/>
      <c r="EMU376" s="1"/>
      <c r="EMV376" s="1"/>
      <c r="EMW376" s="1"/>
      <c r="EMX376" s="1"/>
      <c r="EMY376" s="1"/>
      <c r="EMZ376" s="1"/>
      <c r="ENA376" s="1"/>
      <c r="ENB376" s="1"/>
      <c r="ENC376" s="1"/>
      <c r="END376" s="1"/>
      <c r="ENE376" s="1"/>
      <c r="ENF376" s="1"/>
      <c r="ENG376" s="1"/>
      <c r="ENH376" s="1"/>
      <c r="ENI376" s="1"/>
      <c r="ENJ376" s="1"/>
      <c r="ENK376" s="1"/>
      <c r="ENL376" s="1"/>
      <c r="ENM376" s="1"/>
      <c r="ENN376" s="1"/>
      <c r="ENO376" s="1"/>
      <c r="ENP376" s="1"/>
      <c r="ENQ376" s="1"/>
      <c r="ENR376" s="1"/>
      <c r="ENS376" s="1"/>
      <c r="ENT376" s="1"/>
      <c r="ENU376" s="1"/>
      <c r="ENV376" s="1"/>
      <c r="ENW376" s="1"/>
      <c r="ENX376" s="1"/>
      <c r="ENY376" s="1"/>
      <c r="ENZ376" s="1"/>
      <c r="EOA376" s="1"/>
      <c r="EOB376" s="1"/>
      <c r="EOC376" s="1"/>
      <c r="EOD376" s="1"/>
      <c r="EOE376" s="1"/>
      <c r="EOF376" s="1"/>
      <c r="EOG376" s="1"/>
      <c r="EOH376" s="1"/>
      <c r="EOI376" s="1"/>
      <c r="EOJ376" s="1"/>
      <c r="EOK376" s="1"/>
      <c r="EOL376" s="1"/>
      <c r="EOM376" s="1"/>
      <c r="EON376" s="1"/>
      <c r="EOO376" s="1"/>
      <c r="EOP376" s="1"/>
      <c r="EOQ376" s="1"/>
      <c r="EOR376" s="1"/>
      <c r="EOS376" s="1"/>
      <c r="EOT376" s="1"/>
      <c r="EOU376" s="1"/>
      <c r="EOV376" s="1"/>
      <c r="EOW376" s="1"/>
      <c r="EOX376" s="1"/>
      <c r="EOY376" s="1"/>
      <c r="EOZ376" s="1"/>
      <c r="EPA376" s="1"/>
      <c r="EPB376" s="1"/>
      <c r="EPC376" s="1"/>
      <c r="EPD376" s="1"/>
      <c r="EPE376" s="1"/>
      <c r="EPF376" s="1"/>
      <c r="EPG376" s="1"/>
      <c r="EPH376" s="1"/>
      <c r="EPI376" s="1"/>
      <c r="EPJ376" s="1"/>
      <c r="EPK376" s="1"/>
      <c r="EPL376" s="1"/>
      <c r="EPM376" s="1"/>
      <c r="EPN376" s="1"/>
      <c r="EPO376" s="1"/>
      <c r="EPP376" s="1"/>
      <c r="EPQ376" s="1"/>
      <c r="EPR376" s="1"/>
      <c r="EPS376" s="1"/>
      <c r="EPT376" s="1"/>
      <c r="EPU376" s="1"/>
      <c r="EPV376" s="1"/>
      <c r="EPW376" s="1"/>
      <c r="EPX376" s="1"/>
      <c r="EPY376" s="1"/>
      <c r="EPZ376" s="1"/>
      <c r="EQA376" s="1"/>
      <c r="EQB376" s="1"/>
      <c r="EQC376" s="1"/>
      <c r="EQD376" s="1"/>
      <c r="EQE376" s="1"/>
      <c r="EQF376" s="1"/>
      <c r="EQG376" s="1"/>
      <c r="EQH376" s="1"/>
      <c r="EQI376" s="1"/>
      <c r="EQJ376" s="1"/>
      <c r="EQK376" s="1"/>
      <c r="EQL376" s="1"/>
      <c r="EQM376" s="1"/>
      <c r="EQN376" s="1"/>
      <c r="EQO376" s="1"/>
      <c r="EQP376" s="1"/>
      <c r="EQQ376" s="1"/>
      <c r="EQR376" s="1"/>
      <c r="EQS376" s="1"/>
      <c r="EQT376" s="1"/>
      <c r="EQU376" s="1"/>
      <c r="EQV376" s="1"/>
      <c r="EQW376" s="1"/>
      <c r="EQX376" s="1"/>
      <c r="EQY376" s="1"/>
      <c r="EQZ376" s="1"/>
      <c r="ERA376" s="1"/>
      <c r="ERB376" s="1"/>
      <c r="ERC376" s="1"/>
      <c r="ERD376" s="1"/>
      <c r="ERE376" s="1"/>
      <c r="ERF376" s="1"/>
      <c r="ERG376" s="1"/>
      <c r="ERH376" s="1"/>
      <c r="ERI376" s="1"/>
      <c r="ERJ376" s="1"/>
      <c r="ERK376" s="1"/>
      <c r="ERL376" s="1"/>
      <c r="ERM376" s="1"/>
      <c r="ERN376" s="1"/>
      <c r="ERO376" s="1"/>
      <c r="ERP376" s="1"/>
      <c r="ERQ376" s="1"/>
      <c r="ERR376" s="1"/>
      <c r="ERS376" s="1"/>
      <c r="ERT376" s="1"/>
      <c r="ERU376" s="1"/>
      <c r="ERV376" s="1"/>
      <c r="ERW376" s="1"/>
      <c r="ERX376" s="1"/>
      <c r="ERY376" s="1"/>
      <c r="ERZ376" s="1"/>
      <c r="ESA376" s="1"/>
      <c r="ESB376" s="1"/>
      <c r="ESC376" s="1"/>
      <c r="ESD376" s="1"/>
      <c r="ESE376" s="1"/>
      <c r="ESF376" s="1"/>
      <c r="ESG376" s="1"/>
      <c r="ESH376" s="1"/>
      <c r="ESI376" s="1"/>
      <c r="ESJ376" s="1"/>
      <c r="ESK376" s="1"/>
      <c r="ESL376" s="1"/>
      <c r="ESM376" s="1"/>
      <c r="ESN376" s="1"/>
      <c r="ESO376" s="1"/>
      <c r="ESP376" s="1"/>
      <c r="ESQ376" s="1"/>
      <c r="ESR376" s="1"/>
      <c r="ESS376" s="1"/>
      <c r="EST376" s="1"/>
      <c r="ESU376" s="1"/>
      <c r="ESV376" s="1"/>
      <c r="ESW376" s="1"/>
      <c r="ESX376" s="1"/>
      <c r="ESY376" s="1"/>
      <c r="ESZ376" s="1"/>
      <c r="ETA376" s="1"/>
      <c r="ETB376" s="1"/>
      <c r="ETC376" s="1"/>
      <c r="ETD376" s="1"/>
      <c r="ETE376" s="1"/>
      <c r="ETF376" s="1"/>
      <c r="ETG376" s="1"/>
      <c r="ETH376" s="1"/>
      <c r="ETI376" s="1"/>
      <c r="ETJ376" s="1"/>
      <c r="ETK376" s="1"/>
      <c r="ETL376" s="1"/>
      <c r="ETM376" s="1"/>
      <c r="ETN376" s="1"/>
      <c r="ETO376" s="1"/>
      <c r="ETP376" s="1"/>
      <c r="ETQ376" s="1"/>
      <c r="ETR376" s="1"/>
      <c r="ETS376" s="1"/>
      <c r="ETT376" s="1"/>
      <c r="ETU376" s="1"/>
      <c r="ETV376" s="1"/>
      <c r="ETW376" s="1"/>
      <c r="ETX376" s="1"/>
      <c r="ETY376" s="1"/>
      <c r="ETZ376" s="1"/>
      <c r="EUA376" s="1"/>
      <c r="EUB376" s="1"/>
      <c r="EUC376" s="1"/>
      <c r="EUD376" s="1"/>
      <c r="EUE376" s="1"/>
      <c r="EUF376" s="1"/>
      <c r="EUG376" s="1"/>
      <c r="EUH376" s="1"/>
      <c r="EUI376" s="1"/>
      <c r="EUJ376" s="1"/>
      <c r="EUK376" s="1"/>
      <c r="EUL376" s="1"/>
      <c r="EUM376" s="1"/>
      <c r="EUN376" s="1"/>
      <c r="EUO376" s="1"/>
      <c r="EUP376" s="1"/>
      <c r="EUQ376" s="1"/>
      <c r="EUR376" s="1"/>
      <c r="EUS376" s="1"/>
      <c r="EUT376" s="1"/>
      <c r="EUU376" s="1"/>
      <c r="EUV376" s="1"/>
      <c r="EUW376" s="1"/>
      <c r="EUX376" s="1"/>
      <c r="EUY376" s="1"/>
      <c r="EUZ376" s="1"/>
      <c r="EVA376" s="1"/>
      <c r="EVB376" s="1"/>
      <c r="EVC376" s="1"/>
      <c r="EVD376" s="1"/>
      <c r="EVE376" s="1"/>
      <c r="EVF376" s="1"/>
      <c r="EVG376" s="1"/>
      <c r="EVH376" s="1"/>
      <c r="EVI376" s="1"/>
      <c r="EVJ376" s="1"/>
      <c r="EVK376" s="1"/>
      <c r="EVL376" s="1"/>
      <c r="EVM376" s="1"/>
      <c r="EVN376" s="1"/>
      <c r="EVO376" s="1"/>
      <c r="EVP376" s="1"/>
      <c r="EVQ376" s="1"/>
      <c r="EVR376" s="1"/>
      <c r="EVS376" s="1"/>
      <c r="EVT376" s="1"/>
      <c r="EVU376" s="1"/>
      <c r="EVV376" s="1"/>
      <c r="EVW376" s="1"/>
      <c r="EVX376" s="1"/>
      <c r="EVY376" s="1"/>
      <c r="EVZ376" s="1"/>
      <c r="EWA376" s="1"/>
      <c r="EWB376" s="1"/>
      <c r="EWC376" s="1"/>
      <c r="EWD376" s="1"/>
      <c r="EWE376" s="1"/>
      <c r="EWF376" s="1"/>
      <c r="EWG376" s="1"/>
      <c r="EWH376" s="1"/>
      <c r="EWI376" s="1"/>
      <c r="EWJ376" s="1"/>
      <c r="EWK376" s="1"/>
      <c r="EWL376" s="1"/>
      <c r="EWM376" s="1"/>
      <c r="EWN376" s="1"/>
      <c r="EWO376" s="1"/>
      <c r="EWP376" s="1"/>
      <c r="EWQ376" s="1"/>
      <c r="EWR376" s="1"/>
      <c r="EWS376" s="1"/>
      <c r="EWT376" s="1"/>
      <c r="EWU376" s="1"/>
      <c r="EWV376" s="1"/>
      <c r="EWW376" s="1"/>
      <c r="EWX376" s="1"/>
      <c r="EWY376" s="1"/>
      <c r="EWZ376" s="1"/>
      <c r="EXA376" s="1"/>
      <c r="EXB376" s="1"/>
      <c r="EXC376" s="1"/>
      <c r="EXD376" s="1"/>
      <c r="EXE376" s="1"/>
      <c r="EXF376" s="1"/>
      <c r="EXG376" s="1"/>
      <c r="EXH376" s="1"/>
      <c r="EXI376" s="1"/>
      <c r="EXJ376" s="1"/>
      <c r="EXK376" s="1"/>
      <c r="EXL376" s="1"/>
      <c r="EXM376" s="1"/>
      <c r="EXN376" s="1"/>
      <c r="EXO376" s="1"/>
      <c r="EXP376" s="1"/>
      <c r="EXQ376" s="1"/>
      <c r="EXR376" s="1"/>
      <c r="EXS376" s="1"/>
      <c r="EXT376" s="1"/>
      <c r="EXU376" s="1"/>
      <c r="EXV376" s="1"/>
      <c r="EXW376" s="1"/>
      <c r="EXX376" s="1"/>
      <c r="EXY376" s="1"/>
      <c r="EXZ376" s="1"/>
      <c r="EYA376" s="1"/>
      <c r="EYB376" s="1"/>
      <c r="EYC376" s="1"/>
      <c r="EYD376" s="1"/>
      <c r="EYE376" s="1"/>
      <c r="EYF376" s="1"/>
      <c r="EYG376" s="1"/>
      <c r="EYH376" s="1"/>
      <c r="EYI376" s="1"/>
      <c r="EYJ376" s="1"/>
      <c r="EYK376" s="1"/>
      <c r="EYL376" s="1"/>
      <c r="EYM376" s="1"/>
      <c r="EYN376" s="1"/>
      <c r="EYO376" s="1"/>
      <c r="EYP376" s="1"/>
      <c r="EYQ376" s="1"/>
      <c r="EYR376" s="1"/>
      <c r="EYS376" s="1"/>
      <c r="EYT376" s="1"/>
      <c r="EYU376" s="1"/>
      <c r="EYV376" s="1"/>
      <c r="EYW376" s="1"/>
      <c r="EYX376" s="1"/>
      <c r="EYY376" s="1"/>
      <c r="EYZ376" s="1"/>
      <c r="EZA376" s="1"/>
      <c r="EZB376" s="1"/>
      <c r="EZC376" s="1"/>
      <c r="EZD376" s="1"/>
      <c r="EZE376" s="1"/>
      <c r="EZF376" s="1"/>
      <c r="EZG376" s="1"/>
      <c r="EZH376" s="1"/>
      <c r="EZI376" s="1"/>
      <c r="EZJ376" s="1"/>
      <c r="EZK376" s="1"/>
      <c r="EZL376" s="1"/>
      <c r="EZM376" s="1"/>
      <c r="EZN376" s="1"/>
      <c r="EZO376" s="1"/>
      <c r="EZP376" s="1"/>
      <c r="EZQ376" s="1"/>
      <c r="EZR376" s="1"/>
      <c r="EZS376" s="1"/>
      <c r="EZT376" s="1"/>
      <c r="EZU376" s="1"/>
      <c r="EZV376" s="1"/>
      <c r="EZW376" s="1"/>
      <c r="EZX376" s="1"/>
      <c r="EZY376" s="1"/>
      <c r="EZZ376" s="1"/>
      <c r="FAA376" s="1"/>
      <c r="FAB376" s="1"/>
      <c r="FAC376" s="1"/>
      <c r="FAD376" s="1"/>
      <c r="FAE376" s="1"/>
      <c r="FAF376" s="1"/>
      <c r="FAG376" s="1"/>
      <c r="FAH376" s="1"/>
      <c r="FAI376" s="1"/>
      <c r="FAJ376" s="1"/>
      <c r="FAK376" s="1"/>
      <c r="FAL376" s="1"/>
      <c r="FAM376" s="1"/>
      <c r="FAN376" s="1"/>
      <c r="FAO376" s="1"/>
      <c r="FAP376" s="1"/>
      <c r="FAQ376" s="1"/>
      <c r="FAR376" s="1"/>
      <c r="FAS376" s="1"/>
      <c r="FAT376" s="1"/>
      <c r="FAU376" s="1"/>
      <c r="FAV376" s="1"/>
      <c r="FAW376" s="1"/>
      <c r="FAX376" s="1"/>
      <c r="FAY376" s="1"/>
      <c r="FAZ376" s="1"/>
      <c r="FBA376" s="1"/>
      <c r="FBB376" s="1"/>
      <c r="FBC376" s="1"/>
      <c r="FBD376" s="1"/>
      <c r="FBE376" s="1"/>
      <c r="FBF376" s="1"/>
      <c r="FBG376" s="1"/>
      <c r="FBH376" s="1"/>
      <c r="FBI376" s="1"/>
      <c r="FBJ376" s="1"/>
      <c r="FBK376" s="1"/>
      <c r="FBL376" s="1"/>
      <c r="FBM376" s="1"/>
      <c r="FBN376" s="1"/>
      <c r="FBO376" s="1"/>
      <c r="FBP376" s="1"/>
      <c r="FBQ376" s="1"/>
      <c r="FBR376" s="1"/>
      <c r="FBS376" s="1"/>
      <c r="FBT376" s="1"/>
      <c r="FBU376" s="1"/>
      <c r="FBV376" s="1"/>
      <c r="FBW376" s="1"/>
      <c r="FBX376" s="1"/>
      <c r="FBY376" s="1"/>
      <c r="FBZ376" s="1"/>
      <c r="FCA376" s="1"/>
      <c r="FCB376" s="1"/>
      <c r="FCC376" s="1"/>
      <c r="FCD376" s="1"/>
      <c r="FCE376" s="1"/>
      <c r="FCF376" s="1"/>
      <c r="FCG376" s="1"/>
      <c r="FCH376" s="1"/>
      <c r="FCI376" s="1"/>
      <c r="FCJ376" s="1"/>
      <c r="FCK376" s="1"/>
      <c r="FCL376" s="1"/>
      <c r="FCM376" s="1"/>
      <c r="FCN376" s="1"/>
      <c r="FCO376" s="1"/>
      <c r="FCP376" s="1"/>
      <c r="FCQ376" s="1"/>
      <c r="FCR376" s="1"/>
      <c r="FCS376" s="1"/>
      <c r="FCT376" s="1"/>
      <c r="FCU376" s="1"/>
      <c r="FCV376" s="1"/>
      <c r="FCW376" s="1"/>
      <c r="FCX376" s="1"/>
      <c r="FCY376" s="1"/>
      <c r="FCZ376" s="1"/>
      <c r="FDA376" s="1"/>
      <c r="FDB376" s="1"/>
      <c r="FDC376" s="1"/>
      <c r="FDD376" s="1"/>
      <c r="FDE376" s="1"/>
      <c r="FDF376" s="1"/>
      <c r="FDG376" s="1"/>
      <c r="FDH376" s="1"/>
      <c r="FDI376" s="1"/>
      <c r="FDJ376" s="1"/>
      <c r="FDK376" s="1"/>
      <c r="FDL376" s="1"/>
      <c r="FDM376" s="1"/>
      <c r="FDN376" s="1"/>
      <c r="FDO376" s="1"/>
      <c r="FDP376" s="1"/>
      <c r="FDQ376" s="1"/>
      <c r="FDR376" s="1"/>
      <c r="FDS376" s="1"/>
      <c r="FDT376" s="1"/>
      <c r="FDU376" s="1"/>
      <c r="FDV376" s="1"/>
      <c r="FDW376" s="1"/>
      <c r="FDX376" s="1"/>
      <c r="FDY376" s="1"/>
      <c r="FDZ376" s="1"/>
      <c r="FEA376" s="1"/>
      <c r="FEB376" s="1"/>
      <c r="FEC376" s="1"/>
      <c r="FED376" s="1"/>
      <c r="FEE376" s="1"/>
      <c r="FEF376" s="1"/>
      <c r="FEG376" s="1"/>
      <c r="FEH376" s="1"/>
      <c r="FEI376" s="1"/>
      <c r="FEJ376" s="1"/>
      <c r="FEK376" s="1"/>
      <c r="FEL376" s="1"/>
      <c r="FEM376" s="1"/>
      <c r="FEN376" s="1"/>
      <c r="FEO376" s="1"/>
      <c r="FEP376" s="1"/>
      <c r="FEQ376" s="1"/>
      <c r="FER376" s="1"/>
      <c r="FES376" s="1"/>
      <c r="FET376" s="1"/>
      <c r="FEU376" s="1"/>
      <c r="FEV376" s="1"/>
      <c r="FEW376" s="1"/>
      <c r="FEX376" s="1"/>
      <c r="FEY376" s="1"/>
      <c r="FEZ376" s="1"/>
      <c r="FFA376" s="1"/>
      <c r="FFB376" s="1"/>
      <c r="FFC376" s="1"/>
      <c r="FFD376" s="1"/>
      <c r="FFE376" s="1"/>
      <c r="FFF376" s="1"/>
      <c r="FFG376" s="1"/>
      <c r="FFH376" s="1"/>
      <c r="FFI376" s="1"/>
      <c r="FFJ376" s="1"/>
      <c r="FFK376" s="1"/>
      <c r="FFL376" s="1"/>
      <c r="FFM376" s="1"/>
      <c r="FFN376" s="1"/>
      <c r="FFO376" s="1"/>
      <c r="FFP376" s="1"/>
      <c r="FFQ376" s="1"/>
      <c r="FFR376" s="1"/>
      <c r="FFS376" s="1"/>
      <c r="FFT376" s="1"/>
      <c r="FFU376" s="1"/>
      <c r="FFV376" s="1"/>
      <c r="FFW376" s="1"/>
      <c r="FFX376" s="1"/>
      <c r="FFY376" s="1"/>
      <c r="FFZ376" s="1"/>
      <c r="FGA376" s="1"/>
      <c r="FGB376" s="1"/>
      <c r="FGC376" s="1"/>
      <c r="FGD376" s="1"/>
      <c r="FGE376" s="1"/>
      <c r="FGF376" s="1"/>
      <c r="FGG376" s="1"/>
      <c r="FGH376" s="1"/>
      <c r="FGI376" s="1"/>
      <c r="FGJ376" s="1"/>
      <c r="FGK376" s="1"/>
      <c r="FGL376" s="1"/>
      <c r="FGM376" s="1"/>
      <c r="FGN376" s="1"/>
      <c r="FGO376" s="1"/>
      <c r="FGP376" s="1"/>
      <c r="FGQ376" s="1"/>
      <c r="FGR376" s="1"/>
      <c r="FGS376" s="1"/>
      <c r="FGT376" s="1"/>
      <c r="FGU376" s="1"/>
      <c r="FGV376" s="1"/>
      <c r="FGW376" s="1"/>
      <c r="FGX376" s="1"/>
      <c r="FGY376" s="1"/>
      <c r="FGZ376" s="1"/>
      <c r="FHA376" s="1"/>
      <c r="FHB376" s="1"/>
      <c r="FHC376" s="1"/>
      <c r="FHD376" s="1"/>
      <c r="FHE376" s="1"/>
      <c r="FHF376" s="1"/>
      <c r="FHG376" s="1"/>
      <c r="FHH376" s="1"/>
      <c r="FHI376" s="1"/>
      <c r="FHJ376" s="1"/>
      <c r="FHK376" s="1"/>
      <c r="FHL376" s="1"/>
      <c r="FHM376" s="1"/>
      <c r="FHN376" s="1"/>
      <c r="FHO376" s="1"/>
      <c r="FHP376" s="1"/>
      <c r="FHQ376" s="1"/>
      <c r="FHR376" s="1"/>
      <c r="FHS376" s="1"/>
      <c r="FHT376" s="1"/>
      <c r="FHU376" s="1"/>
      <c r="FHV376" s="1"/>
      <c r="FHW376" s="1"/>
      <c r="FHX376" s="1"/>
      <c r="FHY376" s="1"/>
      <c r="FHZ376" s="1"/>
      <c r="FIA376" s="1"/>
      <c r="FIB376" s="1"/>
      <c r="FIC376" s="1"/>
      <c r="FID376" s="1"/>
      <c r="FIE376" s="1"/>
      <c r="FIF376" s="1"/>
      <c r="FIG376" s="1"/>
      <c r="FIH376" s="1"/>
      <c r="FII376" s="1"/>
      <c r="FIJ376" s="1"/>
      <c r="FIK376" s="1"/>
      <c r="FIL376" s="1"/>
      <c r="FIM376" s="1"/>
      <c r="FIN376" s="1"/>
      <c r="FIO376" s="1"/>
      <c r="FIP376" s="1"/>
      <c r="FIQ376" s="1"/>
      <c r="FIR376" s="1"/>
      <c r="FIS376" s="1"/>
      <c r="FIT376" s="1"/>
      <c r="FIU376" s="1"/>
      <c r="FIV376" s="1"/>
      <c r="FIW376" s="1"/>
      <c r="FIX376" s="1"/>
      <c r="FIY376" s="1"/>
      <c r="FIZ376" s="1"/>
      <c r="FJA376" s="1"/>
      <c r="FJB376" s="1"/>
      <c r="FJC376" s="1"/>
      <c r="FJD376" s="1"/>
      <c r="FJE376" s="1"/>
      <c r="FJF376" s="1"/>
      <c r="FJG376" s="1"/>
      <c r="FJH376" s="1"/>
      <c r="FJI376" s="1"/>
      <c r="FJJ376" s="1"/>
      <c r="FJK376" s="1"/>
      <c r="FJL376" s="1"/>
      <c r="FJM376" s="1"/>
      <c r="FJN376" s="1"/>
      <c r="FJO376" s="1"/>
      <c r="FJP376" s="1"/>
      <c r="FJQ376" s="1"/>
      <c r="FJR376" s="1"/>
      <c r="FJS376" s="1"/>
      <c r="FJT376" s="1"/>
      <c r="FJU376" s="1"/>
      <c r="FJV376" s="1"/>
      <c r="FJW376" s="1"/>
      <c r="FJX376" s="1"/>
      <c r="FJY376" s="1"/>
      <c r="FJZ376" s="1"/>
      <c r="FKA376" s="1"/>
      <c r="FKB376" s="1"/>
      <c r="FKC376" s="1"/>
      <c r="FKD376" s="1"/>
      <c r="FKE376" s="1"/>
      <c r="FKF376" s="1"/>
      <c r="FKG376" s="1"/>
      <c r="FKH376" s="1"/>
      <c r="FKI376" s="1"/>
      <c r="FKJ376" s="1"/>
      <c r="FKK376" s="1"/>
      <c r="FKL376" s="1"/>
      <c r="FKM376" s="1"/>
      <c r="FKN376" s="1"/>
      <c r="FKO376" s="1"/>
      <c r="FKP376" s="1"/>
      <c r="FKQ376" s="1"/>
      <c r="FKR376" s="1"/>
      <c r="FKS376" s="1"/>
      <c r="FKT376" s="1"/>
      <c r="FKU376" s="1"/>
      <c r="FKV376" s="1"/>
      <c r="FKW376" s="1"/>
      <c r="FKX376" s="1"/>
      <c r="FKY376" s="1"/>
      <c r="FKZ376" s="1"/>
      <c r="FLA376" s="1"/>
      <c r="FLB376" s="1"/>
      <c r="FLC376" s="1"/>
      <c r="FLD376" s="1"/>
      <c r="FLE376" s="1"/>
      <c r="FLF376" s="1"/>
      <c r="FLG376" s="1"/>
      <c r="FLH376" s="1"/>
      <c r="FLI376" s="1"/>
      <c r="FLJ376" s="1"/>
      <c r="FLK376" s="1"/>
      <c r="FLL376" s="1"/>
      <c r="FLM376" s="1"/>
      <c r="FLN376" s="1"/>
      <c r="FLO376" s="1"/>
      <c r="FLP376" s="1"/>
      <c r="FLQ376" s="1"/>
      <c r="FLR376" s="1"/>
      <c r="FLS376" s="1"/>
      <c r="FLT376" s="1"/>
      <c r="FLU376" s="1"/>
      <c r="FLV376" s="1"/>
      <c r="FLW376" s="1"/>
      <c r="FLX376" s="1"/>
      <c r="FLY376" s="1"/>
      <c r="FLZ376" s="1"/>
      <c r="FMA376" s="1"/>
      <c r="FMB376" s="1"/>
      <c r="FMC376" s="1"/>
      <c r="FMD376" s="1"/>
      <c r="FME376" s="1"/>
      <c r="FMF376" s="1"/>
      <c r="FMG376" s="1"/>
      <c r="FMH376" s="1"/>
      <c r="FMI376" s="1"/>
      <c r="FMJ376" s="1"/>
      <c r="FMK376" s="1"/>
      <c r="FML376" s="1"/>
      <c r="FMM376" s="1"/>
      <c r="FMN376" s="1"/>
      <c r="FMO376" s="1"/>
      <c r="FMP376" s="1"/>
      <c r="FMQ376" s="1"/>
      <c r="FMR376" s="1"/>
      <c r="FMS376" s="1"/>
      <c r="FMT376" s="1"/>
      <c r="FMU376" s="1"/>
      <c r="FMV376" s="1"/>
      <c r="FMW376" s="1"/>
      <c r="FMX376" s="1"/>
      <c r="FMY376" s="1"/>
      <c r="FMZ376" s="1"/>
      <c r="FNA376" s="1"/>
      <c r="FNB376" s="1"/>
      <c r="FNC376" s="1"/>
      <c r="FND376" s="1"/>
      <c r="FNE376" s="1"/>
      <c r="FNF376" s="1"/>
      <c r="FNG376" s="1"/>
      <c r="FNH376" s="1"/>
      <c r="FNI376" s="1"/>
      <c r="FNJ376" s="1"/>
      <c r="FNK376" s="1"/>
      <c r="FNL376" s="1"/>
      <c r="FNM376" s="1"/>
      <c r="FNN376" s="1"/>
      <c r="FNO376" s="1"/>
      <c r="FNP376" s="1"/>
      <c r="FNQ376" s="1"/>
      <c r="FNR376" s="1"/>
      <c r="FNS376" s="1"/>
      <c r="FNT376" s="1"/>
      <c r="FNU376" s="1"/>
      <c r="FNV376" s="1"/>
      <c r="FNW376" s="1"/>
      <c r="FNX376" s="1"/>
      <c r="FNY376" s="1"/>
      <c r="FNZ376" s="1"/>
      <c r="FOA376" s="1"/>
      <c r="FOB376" s="1"/>
      <c r="FOC376" s="1"/>
      <c r="FOD376" s="1"/>
      <c r="FOE376" s="1"/>
      <c r="FOF376" s="1"/>
      <c r="FOG376" s="1"/>
      <c r="FOH376" s="1"/>
      <c r="FOI376" s="1"/>
      <c r="FOJ376" s="1"/>
      <c r="FOK376" s="1"/>
      <c r="FOL376" s="1"/>
      <c r="FOM376" s="1"/>
      <c r="FON376" s="1"/>
      <c r="FOO376" s="1"/>
      <c r="FOP376" s="1"/>
      <c r="FOQ376" s="1"/>
      <c r="FOR376" s="1"/>
      <c r="FOS376" s="1"/>
      <c r="FOT376" s="1"/>
      <c r="FOU376" s="1"/>
      <c r="FOV376" s="1"/>
      <c r="FOW376" s="1"/>
      <c r="FOX376" s="1"/>
      <c r="FOY376" s="1"/>
      <c r="FOZ376" s="1"/>
      <c r="FPA376" s="1"/>
      <c r="FPB376" s="1"/>
      <c r="FPC376" s="1"/>
      <c r="FPD376" s="1"/>
      <c r="FPE376" s="1"/>
      <c r="FPF376" s="1"/>
      <c r="FPG376" s="1"/>
      <c r="FPH376" s="1"/>
      <c r="FPI376" s="1"/>
      <c r="FPJ376" s="1"/>
      <c r="FPK376" s="1"/>
      <c r="FPL376" s="1"/>
      <c r="FPM376" s="1"/>
      <c r="FPN376" s="1"/>
      <c r="FPO376" s="1"/>
      <c r="FPP376" s="1"/>
      <c r="FPQ376" s="1"/>
      <c r="FPR376" s="1"/>
      <c r="FPS376" s="1"/>
      <c r="FPT376" s="1"/>
      <c r="FPU376" s="1"/>
      <c r="FPV376" s="1"/>
      <c r="FPW376" s="1"/>
      <c r="FPX376" s="1"/>
      <c r="FPY376" s="1"/>
      <c r="FPZ376" s="1"/>
      <c r="FQA376" s="1"/>
      <c r="FQB376" s="1"/>
      <c r="FQC376" s="1"/>
      <c r="FQD376" s="1"/>
      <c r="FQE376" s="1"/>
      <c r="FQF376" s="1"/>
      <c r="FQG376" s="1"/>
      <c r="FQH376" s="1"/>
      <c r="FQI376" s="1"/>
      <c r="FQJ376" s="1"/>
      <c r="FQK376" s="1"/>
      <c r="FQL376" s="1"/>
      <c r="FQM376" s="1"/>
      <c r="FQN376" s="1"/>
      <c r="FQO376" s="1"/>
      <c r="FQP376" s="1"/>
      <c r="FQQ376" s="1"/>
      <c r="FQR376" s="1"/>
      <c r="FQS376" s="1"/>
      <c r="FQT376" s="1"/>
      <c r="FQU376" s="1"/>
      <c r="FQV376" s="1"/>
      <c r="FQW376" s="1"/>
      <c r="FQX376" s="1"/>
      <c r="FQY376" s="1"/>
      <c r="FQZ376" s="1"/>
      <c r="FRA376" s="1"/>
      <c r="FRB376" s="1"/>
      <c r="FRC376" s="1"/>
      <c r="FRD376" s="1"/>
      <c r="FRE376" s="1"/>
      <c r="FRF376" s="1"/>
      <c r="FRG376" s="1"/>
      <c r="FRH376" s="1"/>
      <c r="FRI376" s="1"/>
      <c r="FRJ376" s="1"/>
      <c r="FRK376" s="1"/>
      <c r="FRL376" s="1"/>
      <c r="FRM376" s="1"/>
      <c r="FRN376" s="1"/>
      <c r="FRO376" s="1"/>
      <c r="FRP376" s="1"/>
      <c r="FRQ376" s="1"/>
      <c r="FRR376" s="1"/>
      <c r="FRS376" s="1"/>
      <c r="FRT376" s="1"/>
      <c r="FRU376" s="1"/>
      <c r="FRV376" s="1"/>
      <c r="FRW376" s="1"/>
      <c r="FRX376" s="1"/>
      <c r="FRY376" s="1"/>
      <c r="FRZ376" s="1"/>
      <c r="FSA376" s="1"/>
      <c r="FSB376" s="1"/>
      <c r="FSC376" s="1"/>
      <c r="FSD376" s="1"/>
      <c r="FSE376" s="1"/>
      <c r="FSF376" s="1"/>
      <c r="FSG376" s="1"/>
      <c r="FSH376" s="1"/>
      <c r="FSI376" s="1"/>
      <c r="FSJ376" s="1"/>
      <c r="FSK376" s="1"/>
      <c r="FSL376" s="1"/>
      <c r="FSM376" s="1"/>
      <c r="FSN376" s="1"/>
      <c r="FSO376" s="1"/>
      <c r="FSP376" s="1"/>
      <c r="FSQ376" s="1"/>
      <c r="FSR376" s="1"/>
      <c r="FSS376" s="1"/>
      <c r="FST376" s="1"/>
      <c r="FSU376" s="1"/>
      <c r="FSV376" s="1"/>
      <c r="FSW376" s="1"/>
      <c r="FSX376" s="1"/>
      <c r="FSY376" s="1"/>
      <c r="FSZ376" s="1"/>
      <c r="FTA376" s="1"/>
      <c r="FTB376" s="1"/>
      <c r="FTC376" s="1"/>
      <c r="FTD376" s="1"/>
      <c r="FTE376" s="1"/>
      <c r="FTF376" s="1"/>
      <c r="FTG376" s="1"/>
      <c r="FTH376" s="1"/>
      <c r="FTI376" s="1"/>
      <c r="FTJ376" s="1"/>
      <c r="FTK376" s="1"/>
      <c r="FTL376" s="1"/>
      <c r="FTM376" s="1"/>
      <c r="FTN376" s="1"/>
      <c r="FTO376" s="1"/>
      <c r="FTP376" s="1"/>
      <c r="FTQ376" s="1"/>
      <c r="FTR376" s="1"/>
      <c r="FTS376" s="1"/>
      <c r="FTT376" s="1"/>
      <c r="FTU376" s="1"/>
      <c r="FTV376" s="1"/>
      <c r="FTW376" s="1"/>
      <c r="FTX376" s="1"/>
      <c r="FTY376" s="1"/>
      <c r="FTZ376" s="1"/>
      <c r="FUA376" s="1"/>
      <c r="FUB376" s="1"/>
      <c r="FUC376" s="1"/>
      <c r="FUD376" s="1"/>
      <c r="FUE376" s="1"/>
      <c r="FUF376" s="1"/>
      <c r="FUG376" s="1"/>
      <c r="FUH376" s="1"/>
      <c r="FUI376" s="1"/>
      <c r="FUJ376" s="1"/>
      <c r="FUK376" s="1"/>
      <c r="FUL376" s="1"/>
      <c r="FUM376" s="1"/>
      <c r="FUN376" s="1"/>
      <c r="FUO376" s="1"/>
      <c r="FUP376" s="1"/>
      <c r="FUQ376" s="1"/>
      <c r="FUR376" s="1"/>
      <c r="FUS376" s="1"/>
      <c r="FUT376" s="1"/>
      <c r="FUU376" s="1"/>
      <c r="FUV376" s="1"/>
      <c r="FUW376" s="1"/>
      <c r="FUX376" s="1"/>
      <c r="FUY376" s="1"/>
      <c r="FUZ376" s="1"/>
      <c r="FVA376" s="1"/>
      <c r="FVB376" s="1"/>
      <c r="FVC376" s="1"/>
      <c r="FVD376" s="1"/>
      <c r="FVE376" s="1"/>
      <c r="FVF376" s="1"/>
      <c r="FVG376" s="1"/>
      <c r="FVH376" s="1"/>
      <c r="FVI376" s="1"/>
      <c r="FVJ376" s="1"/>
      <c r="FVK376" s="1"/>
      <c r="FVL376" s="1"/>
      <c r="FVM376" s="1"/>
      <c r="FVN376" s="1"/>
      <c r="FVO376" s="1"/>
      <c r="FVP376" s="1"/>
      <c r="FVQ376" s="1"/>
      <c r="FVR376" s="1"/>
      <c r="FVS376" s="1"/>
      <c r="FVT376" s="1"/>
      <c r="FVU376" s="1"/>
      <c r="FVV376" s="1"/>
      <c r="FVW376" s="1"/>
      <c r="FVX376" s="1"/>
      <c r="FVY376" s="1"/>
      <c r="FVZ376" s="1"/>
      <c r="FWA376" s="1"/>
      <c r="FWB376" s="1"/>
      <c r="FWC376" s="1"/>
      <c r="FWD376" s="1"/>
      <c r="FWE376" s="1"/>
      <c r="FWF376" s="1"/>
      <c r="FWG376" s="1"/>
      <c r="FWH376" s="1"/>
      <c r="FWI376" s="1"/>
      <c r="FWJ376" s="1"/>
      <c r="FWK376" s="1"/>
      <c r="FWL376" s="1"/>
      <c r="FWM376" s="1"/>
      <c r="FWN376" s="1"/>
      <c r="FWO376" s="1"/>
      <c r="FWP376" s="1"/>
      <c r="FWQ376" s="1"/>
      <c r="FWR376" s="1"/>
      <c r="FWS376" s="1"/>
      <c r="FWT376" s="1"/>
      <c r="FWU376" s="1"/>
      <c r="FWV376" s="1"/>
      <c r="FWW376" s="1"/>
      <c r="FWX376" s="1"/>
      <c r="FWY376" s="1"/>
      <c r="FWZ376" s="1"/>
      <c r="FXA376" s="1"/>
      <c r="FXB376" s="1"/>
      <c r="FXC376" s="1"/>
      <c r="FXD376" s="1"/>
      <c r="FXE376" s="1"/>
      <c r="FXF376" s="1"/>
      <c r="FXG376" s="1"/>
      <c r="FXH376" s="1"/>
      <c r="FXI376" s="1"/>
      <c r="FXJ376" s="1"/>
      <c r="FXK376" s="1"/>
      <c r="FXL376" s="1"/>
      <c r="FXM376" s="1"/>
      <c r="FXN376" s="1"/>
      <c r="FXO376" s="1"/>
      <c r="FXP376" s="1"/>
      <c r="FXQ376" s="1"/>
      <c r="FXR376" s="1"/>
      <c r="FXS376" s="1"/>
      <c r="FXT376" s="1"/>
      <c r="FXU376" s="1"/>
      <c r="FXV376" s="1"/>
      <c r="FXW376" s="1"/>
      <c r="FXX376" s="1"/>
      <c r="FXY376" s="1"/>
      <c r="FXZ376" s="1"/>
      <c r="FYA376" s="1"/>
      <c r="FYB376" s="1"/>
      <c r="FYC376" s="1"/>
      <c r="FYD376" s="1"/>
      <c r="FYE376" s="1"/>
      <c r="FYF376" s="1"/>
      <c r="FYG376" s="1"/>
      <c r="FYH376" s="1"/>
      <c r="FYI376" s="1"/>
      <c r="FYJ376" s="1"/>
      <c r="FYK376" s="1"/>
      <c r="FYL376" s="1"/>
      <c r="FYM376" s="1"/>
      <c r="FYN376" s="1"/>
      <c r="FYO376" s="1"/>
      <c r="FYP376" s="1"/>
      <c r="FYQ376" s="1"/>
      <c r="FYR376" s="1"/>
      <c r="FYS376" s="1"/>
      <c r="FYT376" s="1"/>
      <c r="FYU376" s="1"/>
      <c r="FYV376" s="1"/>
      <c r="FYW376" s="1"/>
      <c r="FYX376" s="1"/>
      <c r="FYY376" s="1"/>
      <c r="FYZ376" s="1"/>
      <c r="FZA376" s="1"/>
      <c r="FZB376" s="1"/>
      <c r="FZC376" s="1"/>
      <c r="FZD376" s="1"/>
      <c r="FZE376" s="1"/>
      <c r="FZF376" s="1"/>
      <c r="FZG376" s="1"/>
      <c r="FZH376" s="1"/>
      <c r="FZI376" s="1"/>
      <c r="FZJ376" s="1"/>
      <c r="FZK376" s="1"/>
      <c r="FZL376" s="1"/>
      <c r="FZM376" s="1"/>
      <c r="FZN376" s="1"/>
      <c r="FZO376" s="1"/>
      <c r="FZP376" s="1"/>
      <c r="FZQ376" s="1"/>
      <c r="FZR376" s="1"/>
      <c r="FZS376" s="1"/>
      <c r="FZT376" s="1"/>
      <c r="FZU376" s="1"/>
      <c r="FZV376" s="1"/>
      <c r="FZW376" s="1"/>
      <c r="FZX376" s="1"/>
      <c r="FZY376" s="1"/>
      <c r="FZZ376" s="1"/>
      <c r="GAA376" s="1"/>
      <c r="GAB376" s="1"/>
      <c r="GAC376" s="1"/>
      <c r="GAD376" s="1"/>
      <c r="GAE376" s="1"/>
      <c r="GAF376" s="1"/>
      <c r="GAG376" s="1"/>
      <c r="GAH376" s="1"/>
      <c r="GAI376" s="1"/>
      <c r="GAJ376" s="1"/>
      <c r="GAK376" s="1"/>
      <c r="GAL376" s="1"/>
      <c r="GAM376" s="1"/>
      <c r="GAN376" s="1"/>
      <c r="GAO376" s="1"/>
      <c r="GAP376" s="1"/>
      <c r="GAQ376" s="1"/>
      <c r="GAR376" s="1"/>
      <c r="GAS376" s="1"/>
      <c r="GAT376" s="1"/>
      <c r="GAU376" s="1"/>
      <c r="GAV376" s="1"/>
      <c r="GAW376" s="1"/>
      <c r="GAX376" s="1"/>
      <c r="GAY376" s="1"/>
      <c r="GAZ376" s="1"/>
      <c r="GBA376" s="1"/>
      <c r="GBB376" s="1"/>
      <c r="GBC376" s="1"/>
      <c r="GBD376" s="1"/>
      <c r="GBE376" s="1"/>
      <c r="GBF376" s="1"/>
      <c r="GBG376" s="1"/>
      <c r="GBH376" s="1"/>
      <c r="GBI376" s="1"/>
      <c r="GBJ376" s="1"/>
      <c r="GBK376" s="1"/>
      <c r="GBL376" s="1"/>
      <c r="GBM376" s="1"/>
      <c r="GBN376" s="1"/>
      <c r="GBO376" s="1"/>
      <c r="GBP376" s="1"/>
      <c r="GBQ376" s="1"/>
      <c r="GBR376" s="1"/>
      <c r="GBS376" s="1"/>
      <c r="GBT376" s="1"/>
      <c r="GBU376" s="1"/>
      <c r="GBV376" s="1"/>
      <c r="GBW376" s="1"/>
      <c r="GBX376" s="1"/>
      <c r="GBY376" s="1"/>
      <c r="GBZ376" s="1"/>
      <c r="GCA376" s="1"/>
      <c r="GCB376" s="1"/>
      <c r="GCC376" s="1"/>
      <c r="GCD376" s="1"/>
      <c r="GCE376" s="1"/>
      <c r="GCF376" s="1"/>
      <c r="GCG376" s="1"/>
      <c r="GCH376" s="1"/>
      <c r="GCI376" s="1"/>
      <c r="GCJ376" s="1"/>
      <c r="GCK376" s="1"/>
      <c r="GCL376" s="1"/>
      <c r="GCM376" s="1"/>
      <c r="GCN376" s="1"/>
      <c r="GCO376" s="1"/>
      <c r="GCP376" s="1"/>
      <c r="GCQ376" s="1"/>
      <c r="GCR376" s="1"/>
      <c r="GCS376" s="1"/>
      <c r="GCT376" s="1"/>
      <c r="GCU376" s="1"/>
      <c r="GCV376" s="1"/>
      <c r="GCW376" s="1"/>
      <c r="GCX376" s="1"/>
      <c r="GCY376" s="1"/>
      <c r="GCZ376" s="1"/>
      <c r="GDA376" s="1"/>
      <c r="GDB376" s="1"/>
      <c r="GDC376" s="1"/>
      <c r="GDD376" s="1"/>
      <c r="GDE376" s="1"/>
      <c r="GDF376" s="1"/>
      <c r="GDG376" s="1"/>
      <c r="GDH376" s="1"/>
      <c r="GDI376" s="1"/>
      <c r="GDJ376" s="1"/>
      <c r="GDK376" s="1"/>
      <c r="GDL376" s="1"/>
      <c r="GDM376" s="1"/>
      <c r="GDN376" s="1"/>
      <c r="GDO376" s="1"/>
      <c r="GDP376" s="1"/>
      <c r="GDQ376" s="1"/>
      <c r="GDR376" s="1"/>
      <c r="GDS376" s="1"/>
      <c r="GDT376" s="1"/>
      <c r="GDU376" s="1"/>
      <c r="GDV376" s="1"/>
      <c r="GDW376" s="1"/>
      <c r="GDX376" s="1"/>
      <c r="GDY376" s="1"/>
      <c r="GDZ376" s="1"/>
      <c r="GEA376" s="1"/>
      <c r="GEB376" s="1"/>
      <c r="GEC376" s="1"/>
      <c r="GED376" s="1"/>
      <c r="GEE376" s="1"/>
      <c r="GEF376" s="1"/>
      <c r="GEG376" s="1"/>
      <c r="GEH376" s="1"/>
      <c r="GEI376" s="1"/>
      <c r="GEJ376" s="1"/>
      <c r="GEK376" s="1"/>
      <c r="GEL376" s="1"/>
      <c r="GEM376" s="1"/>
      <c r="GEN376" s="1"/>
      <c r="GEO376" s="1"/>
      <c r="GEP376" s="1"/>
      <c r="GEQ376" s="1"/>
      <c r="GER376" s="1"/>
      <c r="GES376" s="1"/>
      <c r="GET376" s="1"/>
      <c r="GEU376" s="1"/>
      <c r="GEV376" s="1"/>
      <c r="GEW376" s="1"/>
      <c r="GEX376" s="1"/>
      <c r="GEY376" s="1"/>
      <c r="GEZ376" s="1"/>
      <c r="GFA376" s="1"/>
      <c r="GFB376" s="1"/>
      <c r="GFC376" s="1"/>
      <c r="GFD376" s="1"/>
      <c r="GFE376" s="1"/>
      <c r="GFF376" s="1"/>
      <c r="GFG376" s="1"/>
      <c r="GFH376" s="1"/>
      <c r="GFI376" s="1"/>
      <c r="GFJ376" s="1"/>
      <c r="GFK376" s="1"/>
      <c r="GFL376" s="1"/>
      <c r="GFM376" s="1"/>
      <c r="GFN376" s="1"/>
      <c r="GFO376" s="1"/>
      <c r="GFP376" s="1"/>
      <c r="GFQ376" s="1"/>
      <c r="GFR376" s="1"/>
      <c r="GFS376" s="1"/>
      <c r="GFT376" s="1"/>
      <c r="GFU376" s="1"/>
      <c r="GFV376" s="1"/>
      <c r="GFW376" s="1"/>
      <c r="GFX376" s="1"/>
      <c r="GFY376" s="1"/>
      <c r="GFZ376" s="1"/>
      <c r="GGA376" s="1"/>
      <c r="GGB376" s="1"/>
      <c r="GGC376" s="1"/>
      <c r="GGD376" s="1"/>
      <c r="GGE376" s="1"/>
      <c r="GGF376" s="1"/>
      <c r="GGG376" s="1"/>
      <c r="GGH376" s="1"/>
      <c r="GGI376" s="1"/>
      <c r="GGJ376" s="1"/>
      <c r="GGK376" s="1"/>
      <c r="GGL376" s="1"/>
      <c r="GGM376" s="1"/>
      <c r="GGN376" s="1"/>
      <c r="GGO376" s="1"/>
      <c r="GGP376" s="1"/>
      <c r="GGQ376" s="1"/>
      <c r="GGR376" s="1"/>
      <c r="GGS376" s="1"/>
      <c r="GGT376" s="1"/>
      <c r="GGU376" s="1"/>
      <c r="GGV376" s="1"/>
      <c r="GGW376" s="1"/>
      <c r="GGX376" s="1"/>
      <c r="GGY376" s="1"/>
      <c r="GGZ376" s="1"/>
      <c r="GHA376" s="1"/>
      <c r="GHB376" s="1"/>
      <c r="GHC376" s="1"/>
      <c r="GHD376" s="1"/>
      <c r="GHE376" s="1"/>
      <c r="GHF376" s="1"/>
      <c r="GHG376" s="1"/>
      <c r="GHH376" s="1"/>
      <c r="GHI376" s="1"/>
      <c r="GHJ376" s="1"/>
      <c r="GHK376" s="1"/>
      <c r="GHL376" s="1"/>
      <c r="GHM376" s="1"/>
      <c r="GHN376" s="1"/>
      <c r="GHO376" s="1"/>
      <c r="GHP376" s="1"/>
      <c r="GHQ376" s="1"/>
      <c r="GHR376" s="1"/>
      <c r="GHS376" s="1"/>
      <c r="GHT376" s="1"/>
      <c r="GHU376" s="1"/>
      <c r="GHV376" s="1"/>
      <c r="GHW376" s="1"/>
      <c r="GHX376" s="1"/>
      <c r="GHY376" s="1"/>
      <c r="GHZ376" s="1"/>
      <c r="GIA376" s="1"/>
      <c r="GIB376" s="1"/>
      <c r="GIC376" s="1"/>
      <c r="GID376" s="1"/>
      <c r="GIE376" s="1"/>
      <c r="GIF376" s="1"/>
      <c r="GIG376" s="1"/>
      <c r="GIH376" s="1"/>
      <c r="GII376" s="1"/>
      <c r="GIJ376" s="1"/>
      <c r="GIK376" s="1"/>
      <c r="GIL376" s="1"/>
      <c r="GIM376" s="1"/>
      <c r="GIN376" s="1"/>
      <c r="GIO376" s="1"/>
      <c r="GIP376" s="1"/>
      <c r="GIQ376" s="1"/>
      <c r="GIR376" s="1"/>
      <c r="GIS376" s="1"/>
      <c r="GIT376" s="1"/>
      <c r="GIU376" s="1"/>
      <c r="GIV376" s="1"/>
      <c r="GIW376" s="1"/>
      <c r="GIX376" s="1"/>
      <c r="GIY376" s="1"/>
      <c r="GIZ376" s="1"/>
      <c r="GJA376" s="1"/>
      <c r="GJB376" s="1"/>
      <c r="GJC376" s="1"/>
      <c r="GJD376" s="1"/>
      <c r="GJE376" s="1"/>
      <c r="GJF376" s="1"/>
      <c r="GJG376" s="1"/>
      <c r="GJH376" s="1"/>
      <c r="GJI376" s="1"/>
      <c r="GJJ376" s="1"/>
      <c r="GJK376" s="1"/>
      <c r="GJL376" s="1"/>
      <c r="GJM376" s="1"/>
      <c r="GJN376" s="1"/>
      <c r="GJO376" s="1"/>
      <c r="GJP376" s="1"/>
      <c r="GJQ376" s="1"/>
      <c r="GJR376" s="1"/>
      <c r="GJS376" s="1"/>
      <c r="GJT376" s="1"/>
      <c r="GJU376" s="1"/>
      <c r="GJV376" s="1"/>
      <c r="GJW376" s="1"/>
      <c r="GJX376" s="1"/>
      <c r="GJY376" s="1"/>
      <c r="GJZ376" s="1"/>
      <c r="GKA376" s="1"/>
      <c r="GKB376" s="1"/>
      <c r="GKC376" s="1"/>
      <c r="GKD376" s="1"/>
      <c r="GKE376" s="1"/>
      <c r="GKF376" s="1"/>
      <c r="GKG376" s="1"/>
      <c r="GKH376" s="1"/>
      <c r="GKI376" s="1"/>
      <c r="GKJ376" s="1"/>
      <c r="GKK376" s="1"/>
      <c r="GKL376" s="1"/>
      <c r="GKM376" s="1"/>
      <c r="GKN376" s="1"/>
      <c r="GKO376" s="1"/>
      <c r="GKP376" s="1"/>
      <c r="GKQ376" s="1"/>
      <c r="GKR376" s="1"/>
      <c r="GKS376" s="1"/>
      <c r="GKT376" s="1"/>
      <c r="GKU376" s="1"/>
      <c r="GKV376" s="1"/>
      <c r="GKW376" s="1"/>
      <c r="GKX376" s="1"/>
      <c r="GKY376" s="1"/>
      <c r="GKZ376" s="1"/>
      <c r="GLA376" s="1"/>
      <c r="GLB376" s="1"/>
      <c r="GLC376" s="1"/>
      <c r="GLD376" s="1"/>
      <c r="GLE376" s="1"/>
      <c r="GLF376" s="1"/>
      <c r="GLG376" s="1"/>
      <c r="GLH376" s="1"/>
      <c r="GLI376" s="1"/>
      <c r="GLJ376" s="1"/>
      <c r="GLK376" s="1"/>
      <c r="GLL376" s="1"/>
      <c r="GLM376" s="1"/>
      <c r="GLN376" s="1"/>
      <c r="GLO376" s="1"/>
      <c r="GLP376" s="1"/>
      <c r="GLQ376" s="1"/>
      <c r="GLR376" s="1"/>
      <c r="GLS376" s="1"/>
      <c r="GLT376" s="1"/>
      <c r="GLU376" s="1"/>
      <c r="GLV376" s="1"/>
      <c r="GLW376" s="1"/>
      <c r="GLX376" s="1"/>
      <c r="GLY376" s="1"/>
      <c r="GLZ376" s="1"/>
      <c r="GMA376" s="1"/>
      <c r="GMB376" s="1"/>
      <c r="GMC376" s="1"/>
      <c r="GMD376" s="1"/>
      <c r="GME376" s="1"/>
      <c r="GMF376" s="1"/>
      <c r="GMG376" s="1"/>
      <c r="GMH376" s="1"/>
      <c r="GMI376" s="1"/>
      <c r="GMJ376" s="1"/>
      <c r="GMK376" s="1"/>
      <c r="GML376" s="1"/>
      <c r="GMM376" s="1"/>
      <c r="GMN376" s="1"/>
      <c r="GMO376" s="1"/>
      <c r="GMP376" s="1"/>
      <c r="GMQ376" s="1"/>
      <c r="GMR376" s="1"/>
      <c r="GMS376" s="1"/>
      <c r="GMT376" s="1"/>
      <c r="GMU376" s="1"/>
      <c r="GMV376" s="1"/>
      <c r="GMW376" s="1"/>
      <c r="GMX376" s="1"/>
      <c r="GMY376" s="1"/>
      <c r="GMZ376" s="1"/>
      <c r="GNA376" s="1"/>
      <c r="GNB376" s="1"/>
      <c r="GNC376" s="1"/>
      <c r="GND376" s="1"/>
      <c r="GNE376" s="1"/>
      <c r="GNF376" s="1"/>
      <c r="GNG376" s="1"/>
      <c r="GNH376" s="1"/>
      <c r="GNI376" s="1"/>
      <c r="GNJ376" s="1"/>
      <c r="GNK376" s="1"/>
      <c r="GNL376" s="1"/>
      <c r="GNM376" s="1"/>
      <c r="GNN376" s="1"/>
      <c r="GNO376" s="1"/>
      <c r="GNP376" s="1"/>
      <c r="GNQ376" s="1"/>
      <c r="GNR376" s="1"/>
      <c r="GNS376" s="1"/>
      <c r="GNT376" s="1"/>
      <c r="GNU376" s="1"/>
      <c r="GNV376" s="1"/>
      <c r="GNW376" s="1"/>
      <c r="GNX376" s="1"/>
      <c r="GNY376" s="1"/>
      <c r="GNZ376" s="1"/>
      <c r="GOA376" s="1"/>
      <c r="GOB376" s="1"/>
      <c r="GOC376" s="1"/>
      <c r="GOD376" s="1"/>
      <c r="GOE376" s="1"/>
      <c r="GOF376" s="1"/>
      <c r="GOG376" s="1"/>
      <c r="GOH376" s="1"/>
      <c r="GOI376" s="1"/>
      <c r="GOJ376" s="1"/>
      <c r="GOK376" s="1"/>
      <c r="GOL376" s="1"/>
      <c r="GOM376" s="1"/>
      <c r="GON376" s="1"/>
      <c r="GOO376" s="1"/>
      <c r="GOP376" s="1"/>
      <c r="GOQ376" s="1"/>
      <c r="GOR376" s="1"/>
      <c r="GOS376" s="1"/>
      <c r="GOT376" s="1"/>
      <c r="GOU376" s="1"/>
      <c r="GOV376" s="1"/>
      <c r="GOW376" s="1"/>
      <c r="GOX376" s="1"/>
      <c r="GOY376" s="1"/>
      <c r="GOZ376" s="1"/>
      <c r="GPA376" s="1"/>
      <c r="GPB376" s="1"/>
      <c r="GPC376" s="1"/>
      <c r="GPD376" s="1"/>
      <c r="GPE376" s="1"/>
      <c r="GPF376" s="1"/>
      <c r="GPG376" s="1"/>
      <c r="GPH376" s="1"/>
      <c r="GPI376" s="1"/>
      <c r="GPJ376" s="1"/>
      <c r="GPK376" s="1"/>
      <c r="GPL376" s="1"/>
      <c r="GPM376" s="1"/>
      <c r="GPN376" s="1"/>
      <c r="GPO376" s="1"/>
      <c r="GPP376" s="1"/>
      <c r="GPQ376" s="1"/>
      <c r="GPR376" s="1"/>
      <c r="GPS376" s="1"/>
      <c r="GPT376" s="1"/>
      <c r="GPU376" s="1"/>
      <c r="GPV376" s="1"/>
      <c r="GPW376" s="1"/>
      <c r="GPX376" s="1"/>
      <c r="GPY376" s="1"/>
      <c r="GPZ376" s="1"/>
      <c r="GQA376" s="1"/>
      <c r="GQB376" s="1"/>
      <c r="GQC376" s="1"/>
      <c r="GQD376" s="1"/>
      <c r="GQE376" s="1"/>
      <c r="GQF376" s="1"/>
      <c r="GQG376" s="1"/>
      <c r="GQH376" s="1"/>
      <c r="GQI376" s="1"/>
      <c r="GQJ376" s="1"/>
      <c r="GQK376" s="1"/>
      <c r="GQL376" s="1"/>
      <c r="GQM376" s="1"/>
      <c r="GQN376" s="1"/>
      <c r="GQO376" s="1"/>
      <c r="GQP376" s="1"/>
      <c r="GQQ376" s="1"/>
      <c r="GQR376" s="1"/>
      <c r="GQS376" s="1"/>
      <c r="GQT376" s="1"/>
      <c r="GQU376" s="1"/>
      <c r="GQV376" s="1"/>
      <c r="GQW376" s="1"/>
      <c r="GQX376" s="1"/>
      <c r="GQY376" s="1"/>
      <c r="GQZ376" s="1"/>
      <c r="GRA376" s="1"/>
      <c r="GRB376" s="1"/>
      <c r="GRC376" s="1"/>
      <c r="GRD376" s="1"/>
      <c r="GRE376" s="1"/>
      <c r="GRF376" s="1"/>
      <c r="GRG376" s="1"/>
      <c r="GRH376" s="1"/>
      <c r="GRI376" s="1"/>
      <c r="GRJ376" s="1"/>
      <c r="GRK376" s="1"/>
      <c r="GRL376" s="1"/>
      <c r="GRM376" s="1"/>
      <c r="GRN376" s="1"/>
      <c r="GRO376" s="1"/>
      <c r="GRP376" s="1"/>
      <c r="GRQ376" s="1"/>
      <c r="GRR376" s="1"/>
      <c r="GRS376" s="1"/>
      <c r="GRT376" s="1"/>
      <c r="GRU376" s="1"/>
      <c r="GRV376" s="1"/>
      <c r="GRW376" s="1"/>
      <c r="GRX376" s="1"/>
      <c r="GRY376" s="1"/>
      <c r="GRZ376" s="1"/>
      <c r="GSA376" s="1"/>
      <c r="GSB376" s="1"/>
      <c r="GSC376" s="1"/>
      <c r="GSD376" s="1"/>
      <c r="GSE376" s="1"/>
      <c r="GSF376" s="1"/>
      <c r="GSG376" s="1"/>
      <c r="GSH376" s="1"/>
      <c r="GSI376" s="1"/>
      <c r="GSJ376" s="1"/>
      <c r="GSK376" s="1"/>
      <c r="GSL376" s="1"/>
      <c r="GSM376" s="1"/>
      <c r="GSN376" s="1"/>
      <c r="GSO376" s="1"/>
      <c r="GSP376" s="1"/>
      <c r="GSQ376" s="1"/>
      <c r="GSR376" s="1"/>
      <c r="GSS376" s="1"/>
      <c r="GST376" s="1"/>
      <c r="GSU376" s="1"/>
      <c r="GSV376" s="1"/>
      <c r="GSW376" s="1"/>
      <c r="GSX376" s="1"/>
      <c r="GSY376" s="1"/>
      <c r="GSZ376" s="1"/>
      <c r="GTA376" s="1"/>
      <c r="GTB376" s="1"/>
      <c r="GTC376" s="1"/>
      <c r="GTD376" s="1"/>
      <c r="GTE376" s="1"/>
      <c r="GTF376" s="1"/>
      <c r="GTG376" s="1"/>
      <c r="GTH376" s="1"/>
      <c r="GTI376" s="1"/>
      <c r="GTJ376" s="1"/>
      <c r="GTK376" s="1"/>
      <c r="GTL376" s="1"/>
      <c r="GTM376" s="1"/>
      <c r="GTN376" s="1"/>
      <c r="GTO376" s="1"/>
      <c r="GTP376" s="1"/>
      <c r="GTQ376" s="1"/>
      <c r="GTR376" s="1"/>
      <c r="GTS376" s="1"/>
      <c r="GTT376" s="1"/>
      <c r="GTU376" s="1"/>
      <c r="GTV376" s="1"/>
      <c r="GTW376" s="1"/>
      <c r="GTX376" s="1"/>
      <c r="GTY376" s="1"/>
      <c r="GTZ376" s="1"/>
      <c r="GUA376" s="1"/>
      <c r="GUB376" s="1"/>
      <c r="GUC376" s="1"/>
      <c r="GUD376" s="1"/>
      <c r="GUE376" s="1"/>
      <c r="GUF376" s="1"/>
      <c r="GUG376" s="1"/>
      <c r="GUH376" s="1"/>
      <c r="GUI376" s="1"/>
      <c r="GUJ376" s="1"/>
      <c r="GUK376" s="1"/>
      <c r="GUL376" s="1"/>
      <c r="GUM376" s="1"/>
      <c r="GUN376" s="1"/>
      <c r="GUO376" s="1"/>
      <c r="GUP376" s="1"/>
      <c r="GUQ376" s="1"/>
      <c r="GUR376" s="1"/>
      <c r="GUS376" s="1"/>
      <c r="GUT376" s="1"/>
      <c r="GUU376" s="1"/>
      <c r="GUV376" s="1"/>
      <c r="GUW376" s="1"/>
      <c r="GUX376" s="1"/>
      <c r="GUY376" s="1"/>
      <c r="GUZ376" s="1"/>
      <c r="GVA376" s="1"/>
      <c r="GVB376" s="1"/>
      <c r="GVC376" s="1"/>
      <c r="GVD376" s="1"/>
      <c r="GVE376" s="1"/>
      <c r="GVF376" s="1"/>
      <c r="GVG376" s="1"/>
      <c r="GVH376" s="1"/>
      <c r="GVI376" s="1"/>
      <c r="GVJ376" s="1"/>
      <c r="GVK376" s="1"/>
      <c r="GVL376" s="1"/>
      <c r="GVM376" s="1"/>
      <c r="GVN376" s="1"/>
      <c r="GVO376" s="1"/>
      <c r="GVP376" s="1"/>
      <c r="GVQ376" s="1"/>
      <c r="GVR376" s="1"/>
      <c r="GVS376" s="1"/>
      <c r="GVT376" s="1"/>
      <c r="GVU376" s="1"/>
      <c r="GVV376" s="1"/>
      <c r="GVW376" s="1"/>
      <c r="GVX376" s="1"/>
      <c r="GVY376" s="1"/>
      <c r="GVZ376" s="1"/>
      <c r="GWA376" s="1"/>
      <c r="GWB376" s="1"/>
      <c r="GWC376" s="1"/>
      <c r="GWD376" s="1"/>
      <c r="GWE376" s="1"/>
      <c r="GWF376" s="1"/>
      <c r="GWG376" s="1"/>
      <c r="GWH376" s="1"/>
      <c r="GWI376" s="1"/>
      <c r="GWJ376" s="1"/>
      <c r="GWK376" s="1"/>
      <c r="GWL376" s="1"/>
      <c r="GWM376" s="1"/>
      <c r="GWN376" s="1"/>
      <c r="GWO376" s="1"/>
      <c r="GWP376" s="1"/>
      <c r="GWQ376" s="1"/>
      <c r="GWR376" s="1"/>
      <c r="GWS376" s="1"/>
      <c r="GWT376" s="1"/>
      <c r="GWU376" s="1"/>
      <c r="GWV376" s="1"/>
      <c r="GWW376" s="1"/>
      <c r="GWX376" s="1"/>
      <c r="GWY376" s="1"/>
      <c r="GWZ376" s="1"/>
      <c r="GXA376" s="1"/>
      <c r="GXB376" s="1"/>
      <c r="GXC376" s="1"/>
      <c r="GXD376" s="1"/>
      <c r="GXE376" s="1"/>
      <c r="GXF376" s="1"/>
      <c r="GXG376" s="1"/>
      <c r="GXH376" s="1"/>
      <c r="GXI376" s="1"/>
      <c r="GXJ376" s="1"/>
      <c r="GXK376" s="1"/>
      <c r="GXL376" s="1"/>
      <c r="GXM376" s="1"/>
      <c r="GXN376" s="1"/>
      <c r="GXO376" s="1"/>
      <c r="GXP376" s="1"/>
      <c r="GXQ376" s="1"/>
      <c r="GXR376" s="1"/>
      <c r="GXS376" s="1"/>
      <c r="GXT376" s="1"/>
      <c r="GXU376" s="1"/>
      <c r="GXV376" s="1"/>
      <c r="GXW376" s="1"/>
      <c r="GXX376" s="1"/>
      <c r="GXY376" s="1"/>
      <c r="GXZ376" s="1"/>
      <c r="GYA376" s="1"/>
      <c r="GYB376" s="1"/>
      <c r="GYC376" s="1"/>
      <c r="GYD376" s="1"/>
      <c r="GYE376" s="1"/>
      <c r="GYF376" s="1"/>
      <c r="GYG376" s="1"/>
      <c r="GYH376" s="1"/>
      <c r="GYI376" s="1"/>
      <c r="GYJ376" s="1"/>
      <c r="GYK376" s="1"/>
      <c r="GYL376" s="1"/>
      <c r="GYM376" s="1"/>
      <c r="GYN376" s="1"/>
      <c r="GYO376" s="1"/>
      <c r="GYP376" s="1"/>
      <c r="GYQ376" s="1"/>
      <c r="GYR376" s="1"/>
      <c r="GYS376" s="1"/>
      <c r="GYT376" s="1"/>
      <c r="GYU376" s="1"/>
      <c r="GYV376" s="1"/>
      <c r="GYW376" s="1"/>
      <c r="GYX376" s="1"/>
      <c r="GYY376" s="1"/>
      <c r="GYZ376" s="1"/>
      <c r="GZA376" s="1"/>
      <c r="GZB376" s="1"/>
      <c r="GZC376" s="1"/>
      <c r="GZD376" s="1"/>
      <c r="GZE376" s="1"/>
      <c r="GZF376" s="1"/>
      <c r="GZG376" s="1"/>
      <c r="GZH376" s="1"/>
      <c r="GZI376" s="1"/>
      <c r="GZJ376" s="1"/>
      <c r="GZK376" s="1"/>
      <c r="GZL376" s="1"/>
      <c r="GZM376" s="1"/>
      <c r="GZN376" s="1"/>
      <c r="GZO376" s="1"/>
      <c r="GZP376" s="1"/>
      <c r="GZQ376" s="1"/>
      <c r="GZR376" s="1"/>
      <c r="GZS376" s="1"/>
      <c r="GZT376" s="1"/>
      <c r="GZU376" s="1"/>
      <c r="GZV376" s="1"/>
      <c r="GZW376" s="1"/>
      <c r="GZX376" s="1"/>
      <c r="GZY376" s="1"/>
      <c r="GZZ376" s="1"/>
      <c r="HAA376" s="1"/>
      <c r="HAB376" s="1"/>
      <c r="HAC376" s="1"/>
      <c r="HAD376" s="1"/>
      <c r="HAE376" s="1"/>
      <c r="HAF376" s="1"/>
      <c r="HAG376" s="1"/>
      <c r="HAH376" s="1"/>
      <c r="HAI376" s="1"/>
      <c r="HAJ376" s="1"/>
      <c r="HAK376" s="1"/>
      <c r="HAL376" s="1"/>
      <c r="HAM376" s="1"/>
      <c r="HAN376" s="1"/>
      <c r="HAO376" s="1"/>
      <c r="HAP376" s="1"/>
      <c r="HAQ376" s="1"/>
      <c r="HAR376" s="1"/>
      <c r="HAS376" s="1"/>
      <c r="HAT376" s="1"/>
      <c r="HAU376" s="1"/>
      <c r="HAV376" s="1"/>
      <c r="HAW376" s="1"/>
      <c r="HAX376" s="1"/>
      <c r="HAY376" s="1"/>
      <c r="HAZ376" s="1"/>
      <c r="HBA376" s="1"/>
      <c r="HBB376" s="1"/>
      <c r="HBC376" s="1"/>
      <c r="HBD376" s="1"/>
      <c r="HBE376" s="1"/>
      <c r="HBF376" s="1"/>
      <c r="HBG376" s="1"/>
      <c r="HBH376" s="1"/>
      <c r="HBI376" s="1"/>
      <c r="HBJ376" s="1"/>
      <c r="HBK376" s="1"/>
      <c r="HBL376" s="1"/>
      <c r="HBM376" s="1"/>
      <c r="HBN376" s="1"/>
      <c r="HBO376" s="1"/>
      <c r="HBP376" s="1"/>
      <c r="HBQ376" s="1"/>
      <c r="HBR376" s="1"/>
      <c r="HBS376" s="1"/>
      <c r="HBT376" s="1"/>
      <c r="HBU376" s="1"/>
      <c r="HBV376" s="1"/>
      <c r="HBW376" s="1"/>
      <c r="HBX376" s="1"/>
      <c r="HBY376" s="1"/>
      <c r="HBZ376" s="1"/>
      <c r="HCA376" s="1"/>
      <c r="HCB376" s="1"/>
      <c r="HCC376" s="1"/>
      <c r="HCD376" s="1"/>
      <c r="HCE376" s="1"/>
      <c r="HCF376" s="1"/>
      <c r="HCG376" s="1"/>
      <c r="HCH376" s="1"/>
      <c r="HCI376" s="1"/>
      <c r="HCJ376" s="1"/>
      <c r="HCK376" s="1"/>
      <c r="HCL376" s="1"/>
      <c r="HCM376" s="1"/>
      <c r="HCN376" s="1"/>
      <c r="HCO376" s="1"/>
      <c r="HCP376" s="1"/>
      <c r="HCQ376" s="1"/>
      <c r="HCR376" s="1"/>
      <c r="HCS376" s="1"/>
      <c r="HCT376" s="1"/>
      <c r="HCU376" s="1"/>
      <c r="HCV376" s="1"/>
      <c r="HCW376" s="1"/>
      <c r="HCX376" s="1"/>
      <c r="HCY376" s="1"/>
      <c r="HCZ376" s="1"/>
      <c r="HDA376" s="1"/>
      <c r="HDB376" s="1"/>
      <c r="HDC376" s="1"/>
      <c r="HDD376" s="1"/>
      <c r="HDE376" s="1"/>
      <c r="HDF376" s="1"/>
      <c r="HDG376" s="1"/>
      <c r="HDH376" s="1"/>
      <c r="HDI376" s="1"/>
      <c r="HDJ376" s="1"/>
      <c r="HDK376" s="1"/>
      <c r="HDL376" s="1"/>
      <c r="HDM376" s="1"/>
      <c r="HDN376" s="1"/>
      <c r="HDO376" s="1"/>
      <c r="HDP376" s="1"/>
      <c r="HDQ376" s="1"/>
      <c r="HDR376" s="1"/>
      <c r="HDS376" s="1"/>
      <c r="HDT376" s="1"/>
      <c r="HDU376" s="1"/>
      <c r="HDV376" s="1"/>
      <c r="HDW376" s="1"/>
      <c r="HDX376" s="1"/>
      <c r="HDY376" s="1"/>
      <c r="HDZ376" s="1"/>
      <c r="HEA376" s="1"/>
      <c r="HEB376" s="1"/>
      <c r="HEC376" s="1"/>
      <c r="HED376" s="1"/>
      <c r="HEE376" s="1"/>
      <c r="HEF376" s="1"/>
      <c r="HEG376" s="1"/>
      <c r="HEH376" s="1"/>
      <c r="HEI376" s="1"/>
      <c r="HEJ376" s="1"/>
      <c r="HEK376" s="1"/>
      <c r="HEL376" s="1"/>
      <c r="HEM376" s="1"/>
      <c r="HEN376" s="1"/>
      <c r="HEO376" s="1"/>
      <c r="HEP376" s="1"/>
      <c r="HEQ376" s="1"/>
      <c r="HER376" s="1"/>
      <c r="HES376" s="1"/>
      <c r="HET376" s="1"/>
      <c r="HEU376" s="1"/>
      <c r="HEV376" s="1"/>
      <c r="HEW376" s="1"/>
      <c r="HEX376" s="1"/>
      <c r="HEY376" s="1"/>
      <c r="HEZ376" s="1"/>
      <c r="HFA376" s="1"/>
      <c r="HFB376" s="1"/>
      <c r="HFC376" s="1"/>
      <c r="HFD376" s="1"/>
      <c r="HFE376" s="1"/>
      <c r="HFF376" s="1"/>
      <c r="HFG376" s="1"/>
      <c r="HFH376" s="1"/>
      <c r="HFI376" s="1"/>
      <c r="HFJ376" s="1"/>
      <c r="HFK376" s="1"/>
      <c r="HFL376" s="1"/>
      <c r="HFM376" s="1"/>
      <c r="HFN376" s="1"/>
      <c r="HFO376" s="1"/>
      <c r="HFP376" s="1"/>
      <c r="HFQ376" s="1"/>
      <c r="HFR376" s="1"/>
      <c r="HFS376" s="1"/>
      <c r="HFT376" s="1"/>
      <c r="HFU376" s="1"/>
      <c r="HFV376" s="1"/>
      <c r="HFW376" s="1"/>
      <c r="HFX376" s="1"/>
      <c r="HFY376" s="1"/>
      <c r="HFZ376" s="1"/>
      <c r="HGA376" s="1"/>
      <c r="HGB376" s="1"/>
      <c r="HGC376" s="1"/>
      <c r="HGD376" s="1"/>
      <c r="HGE376" s="1"/>
      <c r="HGF376" s="1"/>
      <c r="HGG376" s="1"/>
      <c r="HGH376" s="1"/>
      <c r="HGI376" s="1"/>
      <c r="HGJ376" s="1"/>
      <c r="HGK376" s="1"/>
      <c r="HGL376" s="1"/>
      <c r="HGM376" s="1"/>
      <c r="HGN376" s="1"/>
      <c r="HGO376" s="1"/>
      <c r="HGP376" s="1"/>
      <c r="HGQ376" s="1"/>
      <c r="HGR376" s="1"/>
      <c r="HGS376" s="1"/>
      <c r="HGT376" s="1"/>
      <c r="HGU376" s="1"/>
      <c r="HGV376" s="1"/>
      <c r="HGW376" s="1"/>
      <c r="HGX376" s="1"/>
      <c r="HGY376" s="1"/>
      <c r="HGZ376" s="1"/>
      <c r="HHA376" s="1"/>
      <c r="HHB376" s="1"/>
      <c r="HHC376" s="1"/>
      <c r="HHD376" s="1"/>
      <c r="HHE376" s="1"/>
      <c r="HHF376" s="1"/>
      <c r="HHG376" s="1"/>
      <c r="HHH376" s="1"/>
      <c r="HHI376" s="1"/>
      <c r="HHJ376" s="1"/>
      <c r="HHK376" s="1"/>
      <c r="HHL376" s="1"/>
      <c r="HHM376" s="1"/>
      <c r="HHN376" s="1"/>
      <c r="HHO376" s="1"/>
      <c r="HHP376" s="1"/>
      <c r="HHQ376" s="1"/>
      <c r="HHR376" s="1"/>
      <c r="HHS376" s="1"/>
      <c r="HHT376" s="1"/>
      <c r="HHU376" s="1"/>
      <c r="HHV376" s="1"/>
      <c r="HHW376" s="1"/>
      <c r="HHX376" s="1"/>
      <c r="HHY376" s="1"/>
      <c r="HHZ376" s="1"/>
      <c r="HIA376" s="1"/>
      <c r="HIB376" s="1"/>
      <c r="HIC376" s="1"/>
      <c r="HID376" s="1"/>
      <c r="HIE376" s="1"/>
      <c r="HIF376" s="1"/>
      <c r="HIG376" s="1"/>
      <c r="HIH376" s="1"/>
      <c r="HII376" s="1"/>
      <c r="HIJ376" s="1"/>
      <c r="HIK376" s="1"/>
      <c r="HIL376" s="1"/>
      <c r="HIM376" s="1"/>
      <c r="HIN376" s="1"/>
      <c r="HIO376" s="1"/>
      <c r="HIP376" s="1"/>
      <c r="HIQ376" s="1"/>
      <c r="HIR376" s="1"/>
      <c r="HIS376" s="1"/>
      <c r="HIT376" s="1"/>
      <c r="HIU376" s="1"/>
      <c r="HIV376" s="1"/>
      <c r="HIW376" s="1"/>
      <c r="HIX376" s="1"/>
      <c r="HIY376" s="1"/>
      <c r="HIZ376" s="1"/>
      <c r="HJA376" s="1"/>
      <c r="HJB376" s="1"/>
      <c r="HJC376" s="1"/>
      <c r="HJD376" s="1"/>
      <c r="HJE376" s="1"/>
      <c r="HJF376" s="1"/>
      <c r="HJG376" s="1"/>
      <c r="HJH376" s="1"/>
      <c r="HJI376" s="1"/>
      <c r="HJJ376" s="1"/>
      <c r="HJK376" s="1"/>
      <c r="HJL376" s="1"/>
      <c r="HJM376" s="1"/>
      <c r="HJN376" s="1"/>
      <c r="HJO376" s="1"/>
      <c r="HJP376" s="1"/>
      <c r="HJQ376" s="1"/>
      <c r="HJR376" s="1"/>
      <c r="HJS376" s="1"/>
      <c r="HJT376" s="1"/>
      <c r="HJU376" s="1"/>
      <c r="HJV376" s="1"/>
      <c r="HJW376" s="1"/>
      <c r="HJX376" s="1"/>
      <c r="HJY376" s="1"/>
      <c r="HJZ376" s="1"/>
      <c r="HKA376" s="1"/>
      <c r="HKB376" s="1"/>
      <c r="HKC376" s="1"/>
      <c r="HKD376" s="1"/>
      <c r="HKE376" s="1"/>
      <c r="HKF376" s="1"/>
      <c r="HKG376" s="1"/>
      <c r="HKH376" s="1"/>
      <c r="HKI376" s="1"/>
      <c r="HKJ376" s="1"/>
      <c r="HKK376" s="1"/>
      <c r="HKL376" s="1"/>
      <c r="HKM376" s="1"/>
      <c r="HKN376" s="1"/>
      <c r="HKO376" s="1"/>
      <c r="HKP376" s="1"/>
      <c r="HKQ376" s="1"/>
      <c r="HKR376" s="1"/>
      <c r="HKS376" s="1"/>
      <c r="HKT376" s="1"/>
      <c r="HKU376" s="1"/>
      <c r="HKV376" s="1"/>
      <c r="HKW376" s="1"/>
      <c r="HKX376" s="1"/>
      <c r="HKY376" s="1"/>
      <c r="HKZ376" s="1"/>
      <c r="HLA376" s="1"/>
      <c r="HLB376" s="1"/>
      <c r="HLC376" s="1"/>
      <c r="HLD376" s="1"/>
      <c r="HLE376" s="1"/>
      <c r="HLF376" s="1"/>
      <c r="HLG376" s="1"/>
      <c r="HLH376" s="1"/>
      <c r="HLI376" s="1"/>
      <c r="HLJ376" s="1"/>
      <c r="HLK376" s="1"/>
      <c r="HLL376" s="1"/>
      <c r="HLM376" s="1"/>
      <c r="HLN376" s="1"/>
      <c r="HLO376" s="1"/>
      <c r="HLP376" s="1"/>
      <c r="HLQ376" s="1"/>
      <c r="HLR376" s="1"/>
      <c r="HLS376" s="1"/>
      <c r="HLT376" s="1"/>
      <c r="HLU376" s="1"/>
      <c r="HLV376" s="1"/>
      <c r="HLW376" s="1"/>
      <c r="HLX376" s="1"/>
      <c r="HLY376" s="1"/>
      <c r="HLZ376" s="1"/>
      <c r="HMA376" s="1"/>
      <c r="HMB376" s="1"/>
      <c r="HMC376" s="1"/>
      <c r="HMD376" s="1"/>
      <c r="HME376" s="1"/>
      <c r="HMF376" s="1"/>
      <c r="HMG376" s="1"/>
      <c r="HMH376" s="1"/>
      <c r="HMI376" s="1"/>
      <c r="HMJ376" s="1"/>
      <c r="HMK376" s="1"/>
      <c r="HML376" s="1"/>
      <c r="HMM376" s="1"/>
      <c r="HMN376" s="1"/>
      <c r="HMO376" s="1"/>
      <c r="HMP376" s="1"/>
      <c r="HMQ376" s="1"/>
      <c r="HMR376" s="1"/>
      <c r="HMS376" s="1"/>
      <c r="HMT376" s="1"/>
      <c r="HMU376" s="1"/>
      <c r="HMV376" s="1"/>
      <c r="HMW376" s="1"/>
      <c r="HMX376" s="1"/>
      <c r="HMY376" s="1"/>
      <c r="HMZ376" s="1"/>
      <c r="HNA376" s="1"/>
      <c r="HNB376" s="1"/>
      <c r="HNC376" s="1"/>
      <c r="HND376" s="1"/>
      <c r="HNE376" s="1"/>
      <c r="HNF376" s="1"/>
      <c r="HNG376" s="1"/>
      <c r="HNH376" s="1"/>
      <c r="HNI376" s="1"/>
      <c r="HNJ376" s="1"/>
      <c r="HNK376" s="1"/>
      <c r="HNL376" s="1"/>
      <c r="HNM376" s="1"/>
      <c r="HNN376" s="1"/>
      <c r="HNO376" s="1"/>
      <c r="HNP376" s="1"/>
      <c r="HNQ376" s="1"/>
      <c r="HNR376" s="1"/>
      <c r="HNS376" s="1"/>
      <c r="HNT376" s="1"/>
      <c r="HNU376" s="1"/>
      <c r="HNV376" s="1"/>
      <c r="HNW376" s="1"/>
      <c r="HNX376" s="1"/>
      <c r="HNY376" s="1"/>
      <c r="HNZ376" s="1"/>
      <c r="HOA376" s="1"/>
      <c r="HOB376" s="1"/>
      <c r="HOC376" s="1"/>
      <c r="HOD376" s="1"/>
      <c r="HOE376" s="1"/>
      <c r="HOF376" s="1"/>
      <c r="HOG376" s="1"/>
      <c r="HOH376" s="1"/>
      <c r="HOI376" s="1"/>
      <c r="HOJ376" s="1"/>
      <c r="HOK376" s="1"/>
      <c r="HOL376" s="1"/>
      <c r="HOM376" s="1"/>
      <c r="HON376" s="1"/>
      <c r="HOO376" s="1"/>
      <c r="HOP376" s="1"/>
      <c r="HOQ376" s="1"/>
      <c r="HOR376" s="1"/>
      <c r="HOS376" s="1"/>
      <c r="HOT376" s="1"/>
      <c r="HOU376" s="1"/>
      <c r="HOV376" s="1"/>
      <c r="HOW376" s="1"/>
      <c r="HOX376" s="1"/>
      <c r="HOY376" s="1"/>
      <c r="HOZ376" s="1"/>
      <c r="HPA376" s="1"/>
      <c r="HPB376" s="1"/>
      <c r="HPC376" s="1"/>
      <c r="HPD376" s="1"/>
      <c r="HPE376" s="1"/>
      <c r="HPF376" s="1"/>
      <c r="HPG376" s="1"/>
      <c r="HPH376" s="1"/>
      <c r="HPI376" s="1"/>
      <c r="HPJ376" s="1"/>
      <c r="HPK376" s="1"/>
      <c r="HPL376" s="1"/>
      <c r="HPM376" s="1"/>
      <c r="HPN376" s="1"/>
      <c r="HPO376" s="1"/>
      <c r="HPP376" s="1"/>
      <c r="HPQ376" s="1"/>
      <c r="HPR376" s="1"/>
      <c r="HPS376" s="1"/>
      <c r="HPT376" s="1"/>
      <c r="HPU376" s="1"/>
      <c r="HPV376" s="1"/>
      <c r="HPW376" s="1"/>
      <c r="HPX376" s="1"/>
      <c r="HPY376" s="1"/>
      <c r="HPZ376" s="1"/>
      <c r="HQA376" s="1"/>
      <c r="HQB376" s="1"/>
      <c r="HQC376" s="1"/>
      <c r="HQD376" s="1"/>
      <c r="HQE376" s="1"/>
      <c r="HQF376" s="1"/>
      <c r="HQG376" s="1"/>
      <c r="HQH376" s="1"/>
      <c r="HQI376" s="1"/>
      <c r="HQJ376" s="1"/>
      <c r="HQK376" s="1"/>
      <c r="HQL376" s="1"/>
      <c r="HQM376" s="1"/>
      <c r="HQN376" s="1"/>
      <c r="HQO376" s="1"/>
      <c r="HQP376" s="1"/>
      <c r="HQQ376" s="1"/>
      <c r="HQR376" s="1"/>
      <c r="HQS376" s="1"/>
      <c r="HQT376" s="1"/>
      <c r="HQU376" s="1"/>
      <c r="HQV376" s="1"/>
      <c r="HQW376" s="1"/>
      <c r="HQX376" s="1"/>
      <c r="HQY376" s="1"/>
      <c r="HQZ376" s="1"/>
      <c r="HRA376" s="1"/>
      <c r="HRB376" s="1"/>
      <c r="HRC376" s="1"/>
      <c r="HRD376" s="1"/>
      <c r="HRE376" s="1"/>
      <c r="HRF376" s="1"/>
      <c r="HRG376" s="1"/>
      <c r="HRH376" s="1"/>
      <c r="HRI376" s="1"/>
      <c r="HRJ376" s="1"/>
      <c r="HRK376" s="1"/>
      <c r="HRL376" s="1"/>
      <c r="HRM376" s="1"/>
      <c r="HRN376" s="1"/>
      <c r="HRO376" s="1"/>
      <c r="HRP376" s="1"/>
      <c r="HRQ376" s="1"/>
      <c r="HRR376" s="1"/>
      <c r="HRS376" s="1"/>
      <c r="HRT376" s="1"/>
      <c r="HRU376" s="1"/>
      <c r="HRV376" s="1"/>
      <c r="HRW376" s="1"/>
      <c r="HRX376" s="1"/>
      <c r="HRY376" s="1"/>
      <c r="HRZ376" s="1"/>
      <c r="HSA376" s="1"/>
      <c r="HSB376" s="1"/>
      <c r="HSC376" s="1"/>
      <c r="HSD376" s="1"/>
      <c r="HSE376" s="1"/>
      <c r="HSF376" s="1"/>
      <c r="HSG376" s="1"/>
      <c r="HSH376" s="1"/>
      <c r="HSI376" s="1"/>
      <c r="HSJ376" s="1"/>
      <c r="HSK376" s="1"/>
      <c r="HSL376" s="1"/>
      <c r="HSM376" s="1"/>
      <c r="HSN376" s="1"/>
      <c r="HSO376" s="1"/>
      <c r="HSP376" s="1"/>
      <c r="HSQ376" s="1"/>
      <c r="HSR376" s="1"/>
      <c r="HSS376" s="1"/>
      <c r="HST376" s="1"/>
      <c r="HSU376" s="1"/>
      <c r="HSV376" s="1"/>
      <c r="HSW376" s="1"/>
      <c r="HSX376" s="1"/>
      <c r="HSY376" s="1"/>
      <c r="HSZ376" s="1"/>
      <c r="HTA376" s="1"/>
      <c r="HTB376" s="1"/>
      <c r="HTC376" s="1"/>
      <c r="HTD376" s="1"/>
      <c r="HTE376" s="1"/>
      <c r="HTF376" s="1"/>
      <c r="HTG376" s="1"/>
      <c r="HTH376" s="1"/>
      <c r="HTI376" s="1"/>
      <c r="HTJ376" s="1"/>
      <c r="HTK376" s="1"/>
      <c r="HTL376" s="1"/>
      <c r="HTM376" s="1"/>
      <c r="HTN376" s="1"/>
      <c r="HTO376" s="1"/>
      <c r="HTP376" s="1"/>
      <c r="HTQ376" s="1"/>
      <c r="HTR376" s="1"/>
      <c r="HTS376" s="1"/>
      <c r="HTT376" s="1"/>
      <c r="HTU376" s="1"/>
      <c r="HTV376" s="1"/>
      <c r="HTW376" s="1"/>
      <c r="HTX376" s="1"/>
      <c r="HTY376" s="1"/>
      <c r="HTZ376" s="1"/>
      <c r="HUA376" s="1"/>
      <c r="HUB376" s="1"/>
      <c r="HUC376" s="1"/>
      <c r="HUD376" s="1"/>
      <c r="HUE376" s="1"/>
      <c r="HUF376" s="1"/>
      <c r="HUG376" s="1"/>
      <c r="HUH376" s="1"/>
      <c r="HUI376" s="1"/>
      <c r="HUJ376" s="1"/>
      <c r="HUK376" s="1"/>
      <c r="HUL376" s="1"/>
      <c r="HUM376" s="1"/>
      <c r="HUN376" s="1"/>
      <c r="HUO376" s="1"/>
      <c r="HUP376" s="1"/>
      <c r="HUQ376" s="1"/>
      <c r="HUR376" s="1"/>
      <c r="HUS376" s="1"/>
      <c r="HUT376" s="1"/>
      <c r="HUU376" s="1"/>
      <c r="HUV376" s="1"/>
      <c r="HUW376" s="1"/>
      <c r="HUX376" s="1"/>
      <c r="HUY376" s="1"/>
      <c r="HUZ376" s="1"/>
      <c r="HVA376" s="1"/>
      <c r="HVB376" s="1"/>
      <c r="HVC376" s="1"/>
      <c r="HVD376" s="1"/>
      <c r="HVE376" s="1"/>
      <c r="HVF376" s="1"/>
      <c r="HVG376" s="1"/>
      <c r="HVH376" s="1"/>
      <c r="HVI376" s="1"/>
      <c r="HVJ376" s="1"/>
      <c r="HVK376" s="1"/>
      <c r="HVL376" s="1"/>
      <c r="HVM376" s="1"/>
      <c r="HVN376" s="1"/>
      <c r="HVO376" s="1"/>
      <c r="HVP376" s="1"/>
      <c r="HVQ376" s="1"/>
      <c r="HVR376" s="1"/>
      <c r="HVS376" s="1"/>
      <c r="HVT376" s="1"/>
      <c r="HVU376" s="1"/>
      <c r="HVV376" s="1"/>
      <c r="HVW376" s="1"/>
      <c r="HVX376" s="1"/>
      <c r="HVY376" s="1"/>
      <c r="HVZ376" s="1"/>
      <c r="HWA376" s="1"/>
      <c r="HWB376" s="1"/>
      <c r="HWC376" s="1"/>
      <c r="HWD376" s="1"/>
      <c r="HWE376" s="1"/>
      <c r="HWF376" s="1"/>
      <c r="HWG376" s="1"/>
      <c r="HWH376" s="1"/>
      <c r="HWI376" s="1"/>
      <c r="HWJ376" s="1"/>
      <c r="HWK376" s="1"/>
      <c r="HWL376" s="1"/>
      <c r="HWM376" s="1"/>
      <c r="HWN376" s="1"/>
      <c r="HWO376" s="1"/>
      <c r="HWP376" s="1"/>
      <c r="HWQ376" s="1"/>
      <c r="HWR376" s="1"/>
      <c r="HWS376" s="1"/>
      <c r="HWT376" s="1"/>
      <c r="HWU376" s="1"/>
      <c r="HWV376" s="1"/>
      <c r="HWW376" s="1"/>
      <c r="HWX376" s="1"/>
      <c r="HWY376" s="1"/>
      <c r="HWZ376" s="1"/>
      <c r="HXA376" s="1"/>
      <c r="HXB376" s="1"/>
      <c r="HXC376" s="1"/>
      <c r="HXD376" s="1"/>
      <c r="HXE376" s="1"/>
      <c r="HXF376" s="1"/>
      <c r="HXG376" s="1"/>
      <c r="HXH376" s="1"/>
      <c r="HXI376" s="1"/>
      <c r="HXJ376" s="1"/>
      <c r="HXK376" s="1"/>
      <c r="HXL376" s="1"/>
      <c r="HXM376" s="1"/>
      <c r="HXN376" s="1"/>
      <c r="HXO376" s="1"/>
      <c r="HXP376" s="1"/>
      <c r="HXQ376" s="1"/>
      <c r="HXR376" s="1"/>
      <c r="HXS376" s="1"/>
      <c r="HXT376" s="1"/>
      <c r="HXU376" s="1"/>
      <c r="HXV376" s="1"/>
      <c r="HXW376" s="1"/>
      <c r="HXX376" s="1"/>
      <c r="HXY376" s="1"/>
      <c r="HXZ376" s="1"/>
      <c r="HYA376" s="1"/>
      <c r="HYB376" s="1"/>
      <c r="HYC376" s="1"/>
      <c r="HYD376" s="1"/>
      <c r="HYE376" s="1"/>
      <c r="HYF376" s="1"/>
      <c r="HYG376" s="1"/>
      <c r="HYH376" s="1"/>
      <c r="HYI376" s="1"/>
      <c r="HYJ376" s="1"/>
      <c r="HYK376" s="1"/>
      <c r="HYL376" s="1"/>
      <c r="HYM376" s="1"/>
      <c r="HYN376" s="1"/>
      <c r="HYO376" s="1"/>
      <c r="HYP376" s="1"/>
      <c r="HYQ376" s="1"/>
      <c r="HYR376" s="1"/>
      <c r="HYS376" s="1"/>
      <c r="HYT376" s="1"/>
      <c r="HYU376" s="1"/>
      <c r="HYV376" s="1"/>
      <c r="HYW376" s="1"/>
      <c r="HYX376" s="1"/>
      <c r="HYY376" s="1"/>
      <c r="HYZ376" s="1"/>
      <c r="HZA376" s="1"/>
      <c r="HZB376" s="1"/>
      <c r="HZC376" s="1"/>
      <c r="HZD376" s="1"/>
      <c r="HZE376" s="1"/>
      <c r="HZF376" s="1"/>
      <c r="HZG376" s="1"/>
      <c r="HZH376" s="1"/>
      <c r="HZI376" s="1"/>
      <c r="HZJ376" s="1"/>
      <c r="HZK376" s="1"/>
      <c r="HZL376" s="1"/>
      <c r="HZM376" s="1"/>
      <c r="HZN376" s="1"/>
      <c r="HZO376" s="1"/>
      <c r="HZP376" s="1"/>
      <c r="HZQ376" s="1"/>
      <c r="HZR376" s="1"/>
      <c r="HZS376" s="1"/>
      <c r="HZT376" s="1"/>
      <c r="HZU376" s="1"/>
      <c r="HZV376" s="1"/>
      <c r="HZW376" s="1"/>
      <c r="HZX376" s="1"/>
      <c r="HZY376" s="1"/>
      <c r="HZZ376" s="1"/>
      <c r="IAA376" s="1"/>
      <c r="IAB376" s="1"/>
      <c r="IAC376" s="1"/>
      <c r="IAD376" s="1"/>
      <c r="IAE376" s="1"/>
      <c r="IAF376" s="1"/>
      <c r="IAG376" s="1"/>
      <c r="IAH376" s="1"/>
      <c r="IAI376" s="1"/>
      <c r="IAJ376" s="1"/>
      <c r="IAK376" s="1"/>
      <c r="IAL376" s="1"/>
      <c r="IAM376" s="1"/>
      <c r="IAN376" s="1"/>
      <c r="IAO376" s="1"/>
      <c r="IAP376" s="1"/>
      <c r="IAQ376" s="1"/>
      <c r="IAR376" s="1"/>
      <c r="IAS376" s="1"/>
      <c r="IAT376" s="1"/>
      <c r="IAU376" s="1"/>
      <c r="IAV376" s="1"/>
      <c r="IAW376" s="1"/>
      <c r="IAX376" s="1"/>
      <c r="IAY376" s="1"/>
      <c r="IAZ376" s="1"/>
      <c r="IBA376" s="1"/>
      <c r="IBB376" s="1"/>
      <c r="IBC376" s="1"/>
      <c r="IBD376" s="1"/>
      <c r="IBE376" s="1"/>
      <c r="IBF376" s="1"/>
      <c r="IBG376" s="1"/>
      <c r="IBH376" s="1"/>
      <c r="IBI376" s="1"/>
      <c r="IBJ376" s="1"/>
      <c r="IBK376" s="1"/>
      <c r="IBL376" s="1"/>
      <c r="IBM376" s="1"/>
      <c r="IBN376" s="1"/>
      <c r="IBO376" s="1"/>
      <c r="IBP376" s="1"/>
      <c r="IBQ376" s="1"/>
      <c r="IBR376" s="1"/>
      <c r="IBS376" s="1"/>
      <c r="IBT376" s="1"/>
      <c r="IBU376" s="1"/>
      <c r="IBV376" s="1"/>
      <c r="IBW376" s="1"/>
      <c r="IBX376" s="1"/>
      <c r="IBY376" s="1"/>
      <c r="IBZ376" s="1"/>
      <c r="ICA376" s="1"/>
      <c r="ICB376" s="1"/>
      <c r="ICC376" s="1"/>
      <c r="ICD376" s="1"/>
      <c r="ICE376" s="1"/>
      <c r="ICF376" s="1"/>
      <c r="ICG376" s="1"/>
      <c r="ICH376" s="1"/>
      <c r="ICI376" s="1"/>
      <c r="ICJ376" s="1"/>
      <c r="ICK376" s="1"/>
      <c r="ICL376" s="1"/>
      <c r="ICM376" s="1"/>
      <c r="ICN376" s="1"/>
      <c r="ICO376" s="1"/>
      <c r="ICP376" s="1"/>
      <c r="ICQ376" s="1"/>
      <c r="ICR376" s="1"/>
      <c r="ICS376" s="1"/>
      <c r="ICT376" s="1"/>
      <c r="ICU376" s="1"/>
      <c r="ICV376" s="1"/>
      <c r="ICW376" s="1"/>
      <c r="ICX376" s="1"/>
      <c r="ICY376" s="1"/>
      <c r="ICZ376" s="1"/>
      <c r="IDA376" s="1"/>
      <c r="IDB376" s="1"/>
      <c r="IDC376" s="1"/>
      <c r="IDD376" s="1"/>
      <c r="IDE376" s="1"/>
      <c r="IDF376" s="1"/>
      <c r="IDG376" s="1"/>
      <c r="IDH376" s="1"/>
      <c r="IDI376" s="1"/>
      <c r="IDJ376" s="1"/>
      <c r="IDK376" s="1"/>
      <c r="IDL376" s="1"/>
      <c r="IDM376" s="1"/>
      <c r="IDN376" s="1"/>
      <c r="IDO376" s="1"/>
      <c r="IDP376" s="1"/>
      <c r="IDQ376" s="1"/>
      <c r="IDR376" s="1"/>
      <c r="IDS376" s="1"/>
      <c r="IDT376" s="1"/>
      <c r="IDU376" s="1"/>
      <c r="IDV376" s="1"/>
      <c r="IDW376" s="1"/>
      <c r="IDX376" s="1"/>
      <c r="IDY376" s="1"/>
      <c r="IDZ376" s="1"/>
      <c r="IEA376" s="1"/>
      <c r="IEB376" s="1"/>
      <c r="IEC376" s="1"/>
      <c r="IED376" s="1"/>
      <c r="IEE376" s="1"/>
      <c r="IEF376" s="1"/>
      <c r="IEG376" s="1"/>
      <c r="IEH376" s="1"/>
      <c r="IEI376" s="1"/>
      <c r="IEJ376" s="1"/>
      <c r="IEK376" s="1"/>
      <c r="IEL376" s="1"/>
      <c r="IEM376" s="1"/>
      <c r="IEN376" s="1"/>
      <c r="IEO376" s="1"/>
      <c r="IEP376" s="1"/>
      <c r="IEQ376" s="1"/>
      <c r="IER376" s="1"/>
      <c r="IES376" s="1"/>
      <c r="IET376" s="1"/>
      <c r="IEU376" s="1"/>
      <c r="IEV376" s="1"/>
      <c r="IEW376" s="1"/>
      <c r="IEX376" s="1"/>
      <c r="IEY376" s="1"/>
      <c r="IEZ376" s="1"/>
      <c r="IFA376" s="1"/>
      <c r="IFB376" s="1"/>
      <c r="IFC376" s="1"/>
      <c r="IFD376" s="1"/>
      <c r="IFE376" s="1"/>
      <c r="IFF376" s="1"/>
      <c r="IFG376" s="1"/>
      <c r="IFH376" s="1"/>
      <c r="IFI376" s="1"/>
      <c r="IFJ376" s="1"/>
      <c r="IFK376" s="1"/>
      <c r="IFL376" s="1"/>
      <c r="IFM376" s="1"/>
      <c r="IFN376" s="1"/>
      <c r="IFO376" s="1"/>
      <c r="IFP376" s="1"/>
      <c r="IFQ376" s="1"/>
      <c r="IFR376" s="1"/>
      <c r="IFS376" s="1"/>
      <c r="IFT376" s="1"/>
      <c r="IFU376" s="1"/>
      <c r="IFV376" s="1"/>
      <c r="IFW376" s="1"/>
      <c r="IFX376" s="1"/>
      <c r="IFY376" s="1"/>
      <c r="IFZ376" s="1"/>
      <c r="IGA376" s="1"/>
      <c r="IGB376" s="1"/>
      <c r="IGC376" s="1"/>
      <c r="IGD376" s="1"/>
      <c r="IGE376" s="1"/>
      <c r="IGF376" s="1"/>
      <c r="IGG376" s="1"/>
      <c r="IGH376" s="1"/>
      <c r="IGI376" s="1"/>
      <c r="IGJ376" s="1"/>
      <c r="IGK376" s="1"/>
      <c r="IGL376" s="1"/>
      <c r="IGM376" s="1"/>
      <c r="IGN376" s="1"/>
      <c r="IGO376" s="1"/>
      <c r="IGP376" s="1"/>
      <c r="IGQ376" s="1"/>
      <c r="IGR376" s="1"/>
      <c r="IGS376" s="1"/>
      <c r="IGT376" s="1"/>
      <c r="IGU376" s="1"/>
      <c r="IGV376" s="1"/>
      <c r="IGW376" s="1"/>
      <c r="IGX376" s="1"/>
      <c r="IGY376" s="1"/>
      <c r="IGZ376" s="1"/>
      <c r="IHA376" s="1"/>
      <c r="IHB376" s="1"/>
      <c r="IHC376" s="1"/>
      <c r="IHD376" s="1"/>
      <c r="IHE376" s="1"/>
      <c r="IHF376" s="1"/>
      <c r="IHG376" s="1"/>
      <c r="IHH376" s="1"/>
      <c r="IHI376" s="1"/>
      <c r="IHJ376" s="1"/>
      <c r="IHK376" s="1"/>
      <c r="IHL376" s="1"/>
      <c r="IHM376" s="1"/>
      <c r="IHN376" s="1"/>
      <c r="IHO376" s="1"/>
      <c r="IHP376" s="1"/>
      <c r="IHQ376" s="1"/>
      <c r="IHR376" s="1"/>
      <c r="IHS376" s="1"/>
      <c r="IHT376" s="1"/>
      <c r="IHU376" s="1"/>
      <c r="IHV376" s="1"/>
      <c r="IHW376" s="1"/>
      <c r="IHX376" s="1"/>
      <c r="IHY376" s="1"/>
      <c r="IHZ376" s="1"/>
      <c r="IIA376" s="1"/>
      <c r="IIB376" s="1"/>
      <c r="IIC376" s="1"/>
      <c r="IID376" s="1"/>
      <c r="IIE376" s="1"/>
      <c r="IIF376" s="1"/>
      <c r="IIG376" s="1"/>
      <c r="IIH376" s="1"/>
      <c r="III376" s="1"/>
      <c r="IIJ376" s="1"/>
      <c r="IIK376" s="1"/>
      <c r="IIL376" s="1"/>
      <c r="IIM376" s="1"/>
      <c r="IIN376" s="1"/>
      <c r="IIO376" s="1"/>
      <c r="IIP376" s="1"/>
      <c r="IIQ376" s="1"/>
      <c r="IIR376" s="1"/>
      <c r="IIS376" s="1"/>
      <c r="IIT376" s="1"/>
      <c r="IIU376" s="1"/>
      <c r="IIV376" s="1"/>
      <c r="IIW376" s="1"/>
      <c r="IIX376" s="1"/>
      <c r="IIY376" s="1"/>
      <c r="IIZ376" s="1"/>
      <c r="IJA376" s="1"/>
      <c r="IJB376" s="1"/>
      <c r="IJC376" s="1"/>
      <c r="IJD376" s="1"/>
      <c r="IJE376" s="1"/>
      <c r="IJF376" s="1"/>
      <c r="IJG376" s="1"/>
      <c r="IJH376" s="1"/>
      <c r="IJI376" s="1"/>
      <c r="IJJ376" s="1"/>
      <c r="IJK376" s="1"/>
      <c r="IJL376" s="1"/>
      <c r="IJM376" s="1"/>
      <c r="IJN376" s="1"/>
      <c r="IJO376" s="1"/>
      <c r="IJP376" s="1"/>
      <c r="IJQ376" s="1"/>
      <c r="IJR376" s="1"/>
      <c r="IJS376" s="1"/>
      <c r="IJT376" s="1"/>
      <c r="IJU376" s="1"/>
      <c r="IJV376" s="1"/>
      <c r="IJW376" s="1"/>
      <c r="IJX376" s="1"/>
      <c r="IJY376" s="1"/>
      <c r="IJZ376" s="1"/>
      <c r="IKA376" s="1"/>
      <c r="IKB376" s="1"/>
      <c r="IKC376" s="1"/>
      <c r="IKD376" s="1"/>
      <c r="IKE376" s="1"/>
      <c r="IKF376" s="1"/>
      <c r="IKG376" s="1"/>
      <c r="IKH376" s="1"/>
      <c r="IKI376" s="1"/>
      <c r="IKJ376" s="1"/>
      <c r="IKK376" s="1"/>
      <c r="IKL376" s="1"/>
      <c r="IKM376" s="1"/>
      <c r="IKN376" s="1"/>
      <c r="IKO376" s="1"/>
      <c r="IKP376" s="1"/>
      <c r="IKQ376" s="1"/>
      <c r="IKR376" s="1"/>
      <c r="IKS376" s="1"/>
      <c r="IKT376" s="1"/>
      <c r="IKU376" s="1"/>
      <c r="IKV376" s="1"/>
      <c r="IKW376" s="1"/>
      <c r="IKX376" s="1"/>
      <c r="IKY376" s="1"/>
      <c r="IKZ376" s="1"/>
      <c r="ILA376" s="1"/>
      <c r="ILB376" s="1"/>
      <c r="ILC376" s="1"/>
      <c r="ILD376" s="1"/>
      <c r="ILE376" s="1"/>
      <c r="ILF376" s="1"/>
      <c r="ILG376" s="1"/>
      <c r="ILH376" s="1"/>
      <c r="ILI376" s="1"/>
      <c r="ILJ376" s="1"/>
      <c r="ILK376" s="1"/>
      <c r="ILL376" s="1"/>
      <c r="ILM376" s="1"/>
      <c r="ILN376" s="1"/>
      <c r="ILO376" s="1"/>
      <c r="ILP376" s="1"/>
      <c r="ILQ376" s="1"/>
      <c r="ILR376" s="1"/>
      <c r="ILS376" s="1"/>
      <c r="ILT376" s="1"/>
      <c r="ILU376" s="1"/>
      <c r="ILV376" s="1"/>
      <c r="ILW376" s="1"/>
      <c r="ILX376" s="1"/>
      <c r="ILY376" s="1"/>
      <c r="ILZ376" s="1"/>
      <c r="IMA376" s="1"/>
      <c r="IMB376" s="1"/>
      <c r="IMC376" s="1"/>
      <c r="IMD376" s="1"/>
      <c r="IME376" s="1"/>
      <c r="IMF376" s="1"/>
      <c r="IMG376" s="1"/>
      <c r="IMH376" s="1"/>
      <c r="IMI376" s="1"/>
      <c r="IMJ376" s="1"/>
      <c r="IMK376" s="1"/>
      <c r="IML376" s="1"/>
      <c r="IMM376" s="1"/>
      <c r="IMN376" s="1"/>
      <c r="IMO376" s="1"/>
      <c r="IMP376" s="1"/>
      <c r="IMQ376" s="1"/>
      <c r="IMR376" s="1"/>
      <c r="IMS376" s="1"/>
      <c r="IMT376" s="1"/>
      <c r="IMU376" s="1"/>
      <c r="IMV376" s="1"/>
      <c r="IMW376" s="1"/>
      <c r="IMX376" s="1"/>
      <c r="IMY376" s="1"/>
      <c r="IMZ376" s="1"/>
      <c r="INA376" s="1"/>
      <c r="INB376" s="1"/>
      <c r="INC376" s="1"/>
      <c r="IND376" s="1"/>
      <c r="INE376" s="1"/>
      <c r="INF376" s="1"/>
      <c r="ING376" s="1"/>
      <c r="INH376" s="1"/>
      <c r="INI376" s="1"/>
      <c r="INJ376" s="1"/>
      <c r="INK376" s="1"/>
      <c r="INL376" s="1"/>
      <c r="INM376" s="1"/>
      <c r="INN376" s="1"/>
      <c r="INO376" s="1"/>
      <c r="INP376" s="1"/>
      <c r="INQ376" s="1"/>
      <c r="INR376" s="1"/>
      <c r="INS376" s="1"/>
      <c r="INT376" s="1"/>
      <c r="INU376" s="1"/>
      <c r="INV376" s="1"/>
      <c r="INW376" s="1"/>
      <c r="INX376" s="1"/>
      <c r="INY376" s="1"/>
      <c r="INZ376" s="1"/>
      <c r="IOA376" s="1"/>
      <c r="IOB376" s="1"/>
      <c r="IOC376" s="1"/>
      <c r="IOD376" s="1"/>
      <c r="IOE376" s="1"/>
      <c r="IOF376" s="1"/>
      <c r="IOG376" s="1"/>
      <c r="IOH376" s="1"/>
      <c r="IOI376" s="1"/>
      <c r="IOJ376" s="1"/>
      <c r="IOK376" s="1"/>
      <c r="IOL376" s="1"/>
      <c r="IOM376" s="1"/>
      <c r="ION376" s="1"/>
      <c r="IOO376" s="1"/>
      <c r="IOP376" s="1"/>
      <c r="IOQ376" s="1"/>
      <c r="IOR376" s="1"/>
      <c r="IOS376" s="1"/>
      <c r="IOT376" s="1"/>
      <c r="IOU376" s="1"/>
      <c r="IOV376" s="1"/>
      <c r="IOW376" s="1"/>
      <c r="IOX376" s="1"/>
      <c r="IOY376" s="1"/>
      <c r="IOZ376" s="1"/>
      <c r="IPA376" s="1"/>
      <c r="IPB376" s="1"/>
      <c r="IPC376" s="1"/>
      <c r="IPD376" s="1"/>
      <c r="IPE376" s="1"/>
      <c r="IPF376" s="1"/>
      <c r="IPG376" s="1"/>
      <c r="IPH376" s="1"/>
      <c r="IPI376" s="1"/>
      <c r="IPJ376" s="1"/>
      <c r="IPK376" s="1"/>
      <c r="IPL376" s="1"/>
      <c r="IPM376" s="1"/>
      <c r="IPN376" s="1"/>
      <c r="IPO376" s="1"/>
      <c r="IPP376" s="1"/>
      <c r="IPQ376" s="1"/>
      <c r="IPR376" s="1"/>
      <c r="IPS376" s="1"/>
      <c r="IPT376" s="1"/>
      <c r="IPU376" s="1"/>
      <c r="IPV376" s="1"/>
      <c r="IPW376" s="1"/>
      <c r="IPX376" s="1"/>
      <c r="IPY376" s="1"/>
      <c r="IPZ376" s="1"/>
      <c r="IQA376" s="1"/>
      <c r="IQB376" s="1"/>
      <c r="IQC376" s="1"/>
      <c r="IQD376" s="1"/>
      <c r="IQE376" s="1"/>
      <c r="IQF376" s="1"/>
      <c r="IQG376" s="1"/>
      <c r="IQH376" s="1"/>
      <c r="IQI376" s="1"/>
      <c r="IQJ376" s="1"/>
      <c r="IQK376" s="1"/>
      <c r="IQL376" s="1"/>
      <c r="IQM376" s="1"/>
      <c r="IQN376" s="1"/>
      <c r="IQO376" s="1"/>
      <c r="IQP376" s="1"/>
      <c r="IQQ376" s="1"/>
      <c r="IQR376" s="1"/>
      <c r="IQS376" s="1"/>
      <c r="IQT376" s="1"/>
      <c r="IQU376" s="1"/>
      <c r="IQV376" s="1"/>
      <c r="IQW376" s="1"/>
      <c r="IQX376" s="1"/>
      <c r="IQY376" s="1"/>
      <c r="IQZ376" s="1"/>
      <c r="IRA376" s="1"/>
      <c r="IRB376" s="1"/>
      <c r="IRC376" s="1"/>
      <c r="IRD376" s="1"/>
      <c r="IRE376" s="1"/>
      <c r="IRF376" s="1"/>
      <c r="IRG376" s="1"/>
      <c r="IRH376" s="1"/>
      <c r="IRI376" s="1"/>
      <c r="IRJ376" s="1"/>
      <c r="IRK376" s="1"/>
      <c r="IRL376" s="1"/>
      <c r="IRM376" s="1"/>
      <c r="IRN376" s="1"/>
      <c r="IRO376" s="1"/>
      <c r="IRP376" s="1"/>
      <c r="IRQ376" s="1"/>
      <c r="IRR376" s="1"/>
      <c r="IRS376" s="1"/>
      <c r="IRT376" s="1"/>
      <c r="IRU376" s="1"/>
      <c r="IRV376" s="1"/>
      <c r="IRW376" s="1"/>
      <c r="IRX376" s="1"/>
      <c r="IRY376" s="1"/>
      <c r="IRZ376" s="1"/>
      <c r="ISA376" s="1"/>
      <c r="ISB376" s="1"/>
      <c r="ISC376" s="1"/>
      <c r="ISD376" s="1"/>
      <c r="ISE376" s="1"/>
      <c r="ISF376" s="1"/>
      <c r="ISG376" s="1"/>
      <c r="ISH376" s="1"/>
      <c r="ISI376" s="1"/>
      <c r="ISJ376" s="1"/>
      <c r="ISK376" s="1"/>
      <c r="ISL376" s="1"/>
      <c r="ISM376" s="1"/>
      <c r="ISN376" s="1"/>
      <c r="ISO376" s="1"/>
      <c r="ISP376" s="1"/>
      <c r="ISQ376" s="1"/>
      <c r="ISR376" s="1"/>
      <c r="ISS376" s="1"/>
      <c r="IST376" s="1"/>
      <c r="ISU376" s="1"/>
      <c r="ISV376" s="1"/>
      <c r="ISW376" s="1"/>
      <c r="ISX376" s="1"/>
      <c r="ISY376" s="1"/>
      <c r="ISZ376" s="1"/>
      <c r="ITA376" s="1"/>
      <c r="ITB376" s="1"/>
      <c r="ITC376" s="1"/>
      <c r="ITD376" s="1"/>
      <c r="ITE376" s="1"/>
      <c r="ITF376" s="1"/>
      <c r="ITG376" s="1"/>
      <c r="ITH376" s="1"/>
      <c r="ITI376" s="1"/>
      <c r="ITJ376" s="1"/>
      <c r="ITK376" s="1"/>
      <c r="ITL376" s="1"/>
      <c r="ITM376" s="1"/>
      <c r="ITN376" s="1"/>
      <c r="ITO376" s="1"/>
      <c r="ITP376" s="1"/>
      <c r="ITQ376" s="1"/>
      <c r="ITR376" s="1"/>
      <c r="ITS376" s="1"/>
      <c r="ITT376" s="1"/>
      <c r="ITU376" s="1"/>
      <c r="ITV376" s="1"/>
      <c r="ITW376" s="1"/>
      <c r="ITX376" s="1"/>
      <c r="ITY376" s="1"/>
      <c r="ITZ376" s="1"/>
      <c r="IUA376" s="1"/>
      <c r="IUB376" s="1"/>
      <c r="IUC376" s="1"/>
      <c r="IUD376" s="1"/>
      <c r="IUE376" s="1"/>
      <c r="IUF376" s="1"/>
      <c r="IUG376" s="1"/>
      <c r="IUH376" s="1"/>
      <c r="IUI376" s="1"/>
      <c r="IUJ376" s="1"/>
      <c r="IUK376" s="1"/>
      <c r="IUL376" s="1"/>
      <c r="IUM376" s="1"/>
      <c r="IUN376" s="1"/>
      <c r="IUO376" s="1"/>
      <c r="IUP376" s="1"/>
      <c r="IUQ376" s="1"/>
      <c r="IUR376" s="1"/>
      <c r="IUS376" s="1"/>
      <c r="IUT376" s="1"/>
      <c r="IUU376" s="1"/>
      <c r="IUV376" s="1"/>
      <c r="IUW376" s="1"/>
      <c r="IUX376" s="1"/>
      <c r="IUY376" s="1"/>
      <c r="IUZ376" s="1"/>
      <c r="IVA376" s="1"/>
      <c r="IVB376" s="1"/>
      <c r="IVC376" s="1"/>
      <c r="IVD376" s="1"/>
      <c r="IVE376" s="1"/>
      <c r="IVF376" s="1"/>
      <c r="IVG376" s="1"/>
      <c r="IVH376" s="1"/>
      <c r="IVI376" s="1"/>
      <c r="IVJ376" s="1"/>
      <c r="IVK376" s="1"/>
      <c r="IVL376" s="1"/>
      <c r="IVM376" s="1"/>
      <c r="IVN376" s="1"/>
      <c r="IVO376" s="1"/>
      <c r="IVP376" s="1"/>
      <c r="IVQ376" s="1"/>
      <c r="IVR376" s="1"/>
      <c r="IVS376" s="1"/>
      <c r="IVT376" s="1"/>
      <c r="IVU376" s="1"/>
      <c r="IVV376" s="1"/>
      <c r="IVW376" s="1"/>
      <c r="IVX376" s="1"/>
      <c r="IVY376" s="1"/>
      <c r="IVZ376" s="1"/>
      <c r="IWA376" s="1"/>
      <c r="IWB376" s="1"/>
      <c r="IWC376" s="1"/>
      <c r="IWD376" s="1"/>
      <c r="IWE376" s="1"/>
      <c r="IWF376" s="1"/>
      <c r="IWG376" s="1"/>
      <c r="IWH376" s="1"/>
      <c r="IWI376" s="1"/>
      <c r="IWJ376" s="1"/>
      <c r="IWK376" s="1"/>
      <c r="IWL376" s="1"/>
      <c r="IWM376" s="1"/>
      <c r="IWN376" s="1"/>
      <c r="IWO376" s="1"/>
      <c r="IWP376" s="1"/>
      <c r="IWQ376" s="1"/>
      <c r="IWR376" s="1"/>
      <c r="IWS376" s="1"/>
      <c r="IWT376" s="1"/>
      <c r="IWU376" s="1"/>
      <c r="IWV376" s="1"/>
      <c r="IWW376" s="1"/>
      <c r="IWX376" s="1"/>
      <c r="IWY376" s="1"/>
      <c r="IWZ376" s="1"/>
      <c r="IXA376" s="1"/>
      <c r="IXB376" s="1"/>
      <c r="IXC376" s="1"/>
      <c r="IXD376" s="1"/>
      <c r="IXE376" s="1"/>
      <c r="IXF376" s="1"/>
      <c r="IXG376" s="1"/>
      <c r="IXH376" s="1"/>
      <c r="IXI376" s="1"/>
      <c r="IXJ376" s="1"/>
      <c r="IXK376" s="1"/>
      <c r="IXL376" s="1"/>
      <c r="IXM376" s="1"/>
      <c r="IXN376" s="1"/>
      <c r="IXO376" s="1"/>
      <c r="IXP376" s="1"/>
      <c r="IXQ376" s="1"/>
      <c r="IXR376" s="1"/>
      <c r="IXS376" s="1"/>
      <c r="IXT376" s="1"/>
      <c r="IXU376" s="1"/>
      <c r="IXV376" s="1"/>
      <c r="IXW376" s="1"/>
      <c r="IXX376" s="1"/>
      <c r="IXY376" s="1"/>
      <c r="IXZ376" s="1"/>
      <c r="IYA376" s="1"/>
      <c r="IYB376" s="1"/>
      <c r="IYC376" s="1"/>
      <c r="IYD376" s="1"/>
      <c r="IYE376" s="1"/>
      <c r="IYF376" s="1"/>
      <c r="IYG376" s="1"/>
      <c r="IYH376" s="1"/>
      <c r="IYI376" s="1"/>
      <c r="IYJ376" s="1"/>
      <c r="IYK376" s="1"/>
      <c r="IYL376" s="1"/>
      <c r="IYM376" s="1"/>
      <c r="IYN376" s="1"/>
      <c r="IYO376" s="1"/>
      <c r="IYP376" s="1"/>
      <c r="IYQ376" s="1"/>
      <c r="IYR376" s="1"/>
      <c r="IYS376" s="1"/>
      <c r="IYT376" s="1"/>
      <c r="IYU376" s="1"/>
      <c r="IYV376" s="1"/>
      <c r="IYW376" s="1"/>
      <c r="IYX376" s="1"/>
      <c r="IYY376" s="1"/>
      <c r="IYZ376" s="1"/>
      <c r="IZA376" s="1"/>
      <c r="IZB376" s="1"/>
      <c r="IZC376" s="1"/>
      <c r="IZD376" s="1"/>
      <c r="IZE376" s="1"/>
      <c r="IZF376" s="1"/>
      <c r="IZG376" s="1"/>
      <c r="IZH376" s="1"/>
      <c r="IZI376" s="1"/>
      <c r="IZJ376" s="1"/>
      <c r="IZK376" s="1"/>
      <c r="IZL376" s="1"/>
      <c r="IZM376" s="1"/>
      <c r="IZN376" s="1"/>
      <c r="IZO376" s="1"/>
      <c r="IZP376" s="1"/>
      <c r="IZQ376" s="1"/>
      <c r="IZR376" s="1"/>
      <c r="IZS376" s="1"/>
      <c r="IZT376" s="1"/>
      <c r="IZU376" s="1"/>
      <c r="IZV376" s="1"/>
      <c r="IZW376" s="1"/>
      <c r="IZX376" s="1"/>
      <c r="IZY376" s="1"/>
      <c r="IZZ376" s="1"/>
      <c r="JAA376" s="1"/>
      <c r="JAB376" s="1"/>
      <c r="JAC376" s="1"/>
      <c r="JAD376" s="1"/>
      <c r="JAE376" s="1"/>
      <c r="JAF376" s="1"/>
      <c r="JAG376" s="1"/>
      <c r="JAH376" s="1"/>
      <c r="JAI376" s="1"/>
      <c r="JAJ376" s="1"/>
      <c r="JAK376" s="1"/>
      <c r="JAL376" s="1"/>
      <c r="JAM376" s="1"/>
      <c r="JAN376" s="1"/>
      <c r="JAO376" s="1"/>
      <c r="JAP376" s="1"/>
      <c r="JAQ376" s="1"/>
      <c r="JAR376" s="1"/>
      <c r="JAS376" s="1"/>
      <c r="JAT376" s="1"/>
      <c r="JAU376" s="1"/>
      <c r="JAV376" s="1"/>
      <c r="JAW376" s="1"/>
      <c r="JAX376" s="1"/>
      <c r="JAY376" s="1"/>
      <c r="JAZ376" s="1"/>
      <c r="JBA376" s="1"/>
      <c r="JBB376" s="1"/>
      <c r="JBC376" s="1"/>
      <c r="JBD376" s="1"/>
      <c r="JBE376" s="1"/>
      <c r="JBF376" s="1"/>
      <c r="JBG376" s="1"/>
      <c r="JBH376" s="1"/>
      <c r="JBI376" s="1"/>
      <c r="JBJ376" s="1"/>
      <c r="JBK376" s="1"/>
      <c r="JBL376" s="1"/>
      <c r="JBM376" s="1"/>
      <c r="JBN376" s="1"/>
      <c r="JBO376" s="1"/>
      <c r="JBP376" s="1"/>
      <c r="JBQ376" s="1"/>
      <c r="JBR376" s="1"/>
      <c r="JBS376" s="1"/>
      <c r="JBT376" s="1"/>
      <c r="JBU376" s="1"/>
      <c r="JBV376" s="1"/>
      <c r="JBW376" s="1"/>
      <c r="JBX376" s="1"/>
      <c r="JBY376" s="1"/>
      <c r="JBZ376" s="1"/>
      <c r="JCA376" s="1"/>
      <c r="JCB376" s="1"/>
      <c r="JCC376" s="1"/>
      <c r="JCD376" s="1"/>
      <c r="JCE376" s="1"/>
      <c r="JCF376" s="1"/>
      <c r="JCG376" s="1"/>
      <c r="JCH376" s="1"/>
      <c r="JCI376" s="1"/>
      <c r="JCJ376" s="1"/>
      <c r="JCK376" s="1"/>
      <c r="JCL376" s="1"/>
      <c r="JCM376" s="1"/>
      <c r="JCN376" s="1"/>
      <c r="JCO376" s="1"/>
      <c r="JCP376" s="1"/>
      <c r="JCQ376" s="1"/>
      <c r="JCR376" s="1"/>
      <c r="JCS376" s="1"/>
      <c r="JCT376" s="1"/>
      <c r="JCU376" s="1"/>
      <c r="JCV376" s="1"/>
      <c r="JCW376" s="1"/>
      <c r="JCX376" s="1"/>
      <c r="JCY376" s="1"/>
      <c r="JCZ376" s="1"/>
      <c r="JDA376" s="1"/>
      <c r="JDB376" s="1"/>
      <c r="JDC376" s="1"/>
      <c r="JDD376" s="1"/>
      <c r="JDE376" s="1"/>
      <c r="JDF376" s="1"/>
      <c r="JDG376" s="1"/>
      <c r="JDH376" s="1"/>
      <c r="JDI376" s="1"/>
      <c r="JDJ376" s="1"/>
      <c r="JDK376" s="1"/>
      <c r="JDL376" s="1"/>
      <c r="JDM376" s="1"/>
      <c r="JDN376" s="1"/>
      <c r="JDO376" s="1"/>
      <c r="JDP376" s="1"/>
      <c r="JDQ376" s="1"/>
      <c r="JDR376" s="1"/>
      <c r="JDS376" s="1"/>
      <c r="JDT376" s="1"/>
      <c r="JDU376" s="1"/>
      <c r="JDV376" s="1"/>
      <c r="JDW376" s="1"/>
      <c r="JDX376" s="1"/>
      <c r="JDY376" s="1"/>
      <c r="JDZ376" s="1"/>
      <c r="JEA376" s="1"/>
      <c r="JEB376" s="1"/>
      <c r="JEC376" s="1"/>
      <c r="JED376" s="1"/>
      <c r="JEE376" s="1"/>
      <c r="JEF376" s="1"/>
      <c r="JEG376" s="1"/>
      <c r="JEH376" s="1"/>
      <c r="JEI376" s="1"/>
      <c r="JEJ376" s="1"/>
      <c r="JEK376" s="1"/>
      <c r="JEL376" s="1"/>
      <c r="JEM376" s="1"/>
      <c r="JEN376" s="1"/>
      <c r="JEO376" s="1"/>
      <c r="JEP376" s="1"/>
      <c r="JEQ376" s="1"/>
      <c r="JER376" s="1"/>
      <c r="JES376" s="1"/>
      <c r="JET376" s="1"/>
      <c r="JEU376" s="1"/>
      <c r="JEV376" s="1"/>
      <c r="JEW376" s="1"/>
      <c r="JEX376" s="1"/>
      <c r="JEY376" s="1"/>
      <c r="JEZ376" s="1"/>
      <c r="JFA376" s="1"/>
      <c r="JFB376" s="1"/>
      <c r="JFC376" s="1"/>
      <c r="JFD376" s="1"/>
      <c r="JFE376" s="1"/>
      <c r="JFF376" s="1"/>
      <c r="JFG376" s="1"/>
      <c r="JFH376" s="1"/>
      <c r="JFI376" s="1"/>
      <c r="JFJ376" s="1"/>
      <c r="JFK376" s="1"/>
      <c r="JFL376" s="1"/>
      <c r="JFM376" s="1"/>
      <c r="JFN376" s="1"/>
      <c r="JFO376" s="1"/>
      <c r="JFP376" s="1"/>
      <c r="JFQ376" s="1"/>
      <c r="JFR376" s="1"/>
      <c r="JFS376" s="1"/>
      <c r="JFT376" s="1"/>
      <c r="JFU376" s="1"/>
      <c r="JFV376" s="1"/>
      <c r="JFW376" s="1"/>
      <c r="JFX376" s="1"/>
      <c r="JFY376" s="1"/>
      <c r="JFZ376" s="1"/>
      <c r="JGA376" s="1"/>
      <c r="JGB376" s="1"/>
      <c r="JGC376" s="1"/>
      <c r="JGD376" s="1"/>
      <c r="JGE376" s="1"/>
      <c r="JGF376" s="1"/>
      <c r="JGG376" s="1"/>
      <c r="JGH376" s="1"/>
      <c r="JGI376" s="1"/>
      <c r="JGJ376" s="1"/>
      <c r="JGK376" s="1"/>
      <c r="JGL376" s="1"/>
      <c r="JGM376" s="1"/>
      <c r="JGN376" s="1"/>
      <c r="JGO376" s="1"/>
      <c r="JGP376" s="1"/>
      <c r="JGQ376" s="1"/>
      <c r="JGR376" s="1"/>
      <c r="JGS376" s="1"/>
      <c r="JGT376" s="1"/>
      <c r="JGU376" s="1"/>
      <c r="JGV376" s="1"/>
      <c r="JGW376" s="1"/>
      <c r="JGX376" s="1"/>
      <c r="JGY376" s="1"/>
      <c r="JGZ376" s="1"/>
      <c r="JHA376" s="1"/>
      <c r="JHB376" s="1"/>
      <c r="JHC376" s="1"/>
      <c r="JHD376" s="1"/>
      <c r="JHE376" s="1"/>
      <c r="JHF376" s="1"/>
      <c r="JHG376" s="1"/>
      <c r="JHH376" s="1"/>
      <c r="JHI376" s="1"/>
      <c r="JHJ376" s="1"/>
      <c r="JHK376" s="1"/>
      <c r="JHL376" s="1"/>
      <c r="JHM376" s="1"/>
      <c r="JHN376" s="1"/>
      <c r="JHO376" s="1"/>
      <c r="JHP376" s="1"/>
      <c r="JHQ376" s="1"/>
      <c r="JHR376" s="1"/>
      <c r="JHS376" s="1"/>
      <c r="JHT376" s="1"/>
      <c r="JHU376" s="1"/>
      <c r="JHV376" s="1"/>
      <c r="JHW376" s="1"/>
      <c r="JHX376" s="1"/>
      <c r="JHY376" s="1"/>
      <c r="JHZ376" s="1"/>
      <c r="JIA376" s="1"/>
      <c r="JIB376" s="1"/>
      <c r="JIC376" s="1"/>
      <c r="JID376" s="1"/>
      <c r="JIE376" s="1"/>
      <c r="JIF376" s="1"/>
      <c r="JIG376" s="1"/>
      <c r="JIH376" s="1"/>
      <c r="JII376" s="1"/>
      <c r="JIJ376" s="1"/>
      <c r="JIK376" s="1"/>
      <c r="JIL376" s="1"/>
      <c r="JIM376" s="1"/>
      <c r="JIN376" s="1"/>
      <c r="JIO376" s="1"/>
      <c r="JIP376" s="1"/>
      <c r="JIQ376" s="1"/>
      <c r="JIR376" s="1"/>
      <c r="JIS376" s="1"/>
      <c r="JIT376" s="1"/>
      <c r="JIU376" s="1"/>
      <c r="JIV376" s="1"/>
      <c r="JIW376" s="1"/>
      <c r="JIX376" s="1"/>
      <c r="JIY376" s="1"/>
      <c r="JIZ376" s="1"/>
      <c r="JJA376" s="1"/>
      <c r="JJB376" s="1"/>
      <c r="JJC376" s="1"/>
      <c r="JJD376" s="1"/>
      <c r="JJE376" s="1"/>
      <c r="JJF376" s="1"/>
      <c r="JJG376" s="1"/>
      <c r="JJH376" s="1"/>
      <c r="JJI376" s="1"/>
      <c r="JJJ376" s="1"/>
      <c r="JJK376" s="1"/>
      <c r="JJL376" s="1"/>
      <c r="JJM376" s="1"/>
      <c r="JJN376" s="1"/>
      <c r="JJO376" s="1"/>
      <c r="JJP376" s="1"/>
      <c r="JJQ376" s="1"/>
      <c r="JJR376" s="1"/>
      <c r="JJS376" s="1"/>
      <c r="JJT376" s="1"/>
      <c r="JJU376" s="1"/>
      <c r="JJV376" s="1"/>
      <c r="JJW376" s="1"/>
      <c r="JJX376" s="1"/>
      <c r="JJY376" s="1"/>
      <c r="JJZ376" s="1"/>
      <c r="JKA376" s="1"/>
      <c r="JKB376" s="1"/>
      <c r="JKC376" s="1"/>
      <c r="JKD376" s="1"/>
      <c r="JKE376" s="1"/>
      <c r="JKF376" s="1"/>
      <c r="JKG376" s="1"/>
      <c r="JKH376" s="1"/>
      <c r="JKI376" s="1"/>
      <c r="JKJ376" s="1"/>
      <c r="JKK376" s="1"/>
      <c r="JKL376" s="1"/>
      <c r="JKM376" s="1"/>
      <c r="JKN376" s="1"/>
      <c r="JKO376" s="1"/>
      <c r="JKP376" s="1"/>
      <c r="JKQ376" s="1"/>
      <c r="JKR376" s="1"/>
      <c r="JKS376" s="1"/>
      <c r="JKT376" s="1"/>
      <c r="JKU376" s="1"/>
      <c r="JKV376" s="1"/>
      <c r="JKW376" s="1"/>
      <c r="JKX376" s="1"/>
      <c r="JKY376" s="1"/>
      <c r="JKZ376" s="1"/>
      <c r="JLA376" s="1"/>
      <c r="JLB376" s="1"/>
      <c r="JLC376" s="1"/>
      <c r="JLD376" s="1"/>
      <c r="JLE376" s="1"/>
      <c r="JLF376" s="1"/>
      <c r="JLG376" s="1"/>
      <c r="JLH376" s="1"/>
      <c r="JLI376" s="1"/>
      <c r="JLJ376" s="1"/>
      <c r="JLK376" s="1"/>
      <c r="JLL376" s="1"/>
      <c r="JLM376" s="1"/>
      <c r="JLN376" s="1"/>
      <c r="JLO376" s="1"/>
      <c r="JLP376" s="1"/>
      <c r="JLQ376" s="1"/>
      <c r="JLR376" s="1"/>
      <c r="JLS376" s="1"/>
      <c r="JLT376" s="1"/>
      <c r="JLU376" s="1"/>
      <c r="JLV376" s="1"/>
      <c r="JLW376" s="1"/>
      <c r="JLX376" s="1"/>
      <c r="JLY376" s="1"/>
      <c r="JLZ376" s="1"/>
      <c r="JMA376" s="1"/>
      <c r="JMB376" s="1"/>
      <c r="JMC376" s="1"/>
      <c r="JMD376" s="1"/>
      <c r="JME376" s="1"/>
      <c r="JMF376" s="1"/>
      <c r="JMG376" s="1"/>
      <c r="JMH376" s="1"/>
      <c r="JMI376" s="1"/>
      <c r="JMJ376" s="1"/>
      <c r="JMK376" s="1"/>
      <c r="JML376" s="1"/>
      <c r="JMM376" s="1"/>
      <c r="JMN376" s="1"/>
      <c r="JMO376" s="1"/>
      <c r="JMP376" s="1"/>
      <c r="JMQ376" s="1"/>
      <c r="JMR376" s="1"/>
      <c r="JMS376" s="1"/>
      <c r="JMT376" s="1"/>
      <c r="JMU376" s="1"/>
      <c r="JMV376" s="1"/>
      <c r="JMW376" s="1"/>
      <c r="JMX376" s="1"/>
      <c r="JMY376" s="1"/>
      <c r="JMZ376" s="1"/>
      <c r="JNA376" s="1"/>
      <c r="JNB376" s="1"/>
      <c r="JNC376" s="1"/>
      <c r="JND376" s="1"/>
      <c r="JNE376" s="1"/>
      <c r="JNF376" s="1"/>
      <c r="JNG376" s="1"/>
      <c r="JNH376" s="1"/>
      <c r="JNI376" s="1"/>
      <c r="JNJ376" s="1"/>
      <c r="JNK376" s="1"/>
      <c r="JNL376" s="1"/>
      <c r="JNM376" s="1"/>
      <c r="JNN376" s="1"/>
      <c r="JNO376" s="1"/>
      <c r="JNP376" s="1"/>
      <c r="JNQ376" s="1"/>
      <c r="JNR376" s="1"/>
      <c r="JNS376" s="1"/>
      <c r="JNT376" s="1"/>
      <c r="JNU376" s="1"/>
      <c r="JNV376" s="1"/>
      <c r="JNW376" s="1"/>
      <c r="JNX376" s="1"/>
      <c r="JNY376" s="1"/>
      <c r="JNZ376" s="1"/>
      <c r="JOA376" s="1"/>
      <c r="JOB376" s="1"/>
      <c r="JOC376" s="1"/>
      <c r="JOD376" s="1"/>
      <c r="JOE376" s="1"/>
      <c r="JOF376" s="1"/>
      <c r="JOG376" s="1"/>
      <c r="JOH376" s="1"/>
      <c r="JOI376" s="1"/>
      <c r="JOJ376" s="1"/>
      <c r="JOK376" s="1"/>
      <c r="JOL376" s="1"/>
      <c r="JOM376" s="1"/>
      <c r="JON376" s="1"/>
      <c r="JOO376" s="1"/>
      <c r="JOP376" s="1"/>
      <c r="JOQ376" s="1"/>
      <c r="JOR376" s="1"/>
      <c r="JOS376" s="1"/>
      <c r="JOT376" s="1"/>
      <c r="JOU376" s="1"/>
      <c r="JOV376" s="1"/>
      <c r="JOW376" s="1"/>
      <c r="JOX376" s="1"/>
      <c r="JOY376" s="1"/>
      <c r="JOZ376" s="1"/>
      <c r="JPA376" s="1"/>
      <c r="JPB376" s="1"/>
      <c r="JPC376" s="1"/>
      <c r="JPD376" s="1"/>
      <c r="JPE376" s="1"/>
      <c r="JPF376" s="1"/>
      <c r="JPG376" s="1"/>
      <c r="JPH376" s="1"/>
      <c r="JPI376" s="1"/>
      <c r="JPJ376" s="1"/>
      <c r="JPK376" s="1"/>
      <c r="JPL376" s="1"/>
      <c r="JPM376" s="1"/>
      <c r="JPN376" s="1"/>
      <c r="JPO376" s="1"/>
      <c r="JPP376" s="1"/>
      <c r="JPQ376" s="1"/>
      <c r="JPR376" s="1"/>
      <c r="JPS376" s="1"/>
      <c r="JPT376" s="1"/>
      <c r="JPU376" s="1"/>
      <c r="JPV376" s="1"/>
      <c r="JPW376" s="1"/>
      <c r="JPX376" s="1"/>
      <c r="JPY376" s="1"/>
      <c r="JPZ376" s="1"/>
      <c r="JQA376" s="1"/>
      <c r="JQB376" s="1"/>
      <c r="JQC376" s="1"/>
      <c r="JQD376" s="1"/>
      <c r="JQE376" s="1"/>
      <c r="JQF376" s="1"/>
      <c r="JQG376" s="1"/>
      <c r="JQH376" s="1"/>
      <c r="JQI376" s="1"/>
      <c r="JQJ376" s="1"/>
      <c r="JQK376" s="1"/>
      <c r="JQL376" s="1"/>
      <c r="JQM376" s="1"/>
      <c r="JQN376" s="1"/>
      <c r="JQO376" s="1"/>
      <c r="JQP376" s="1"/>
      <c r="JQQ376" s="1"/>
      <c r="JQR376" s="1"/>
      <c r="JQS376" s="1"/>
      <c r="JQT376" s="1"/>
      <c r="JQU376" s="1"/>
      <c r="JQV376" s="1"/>
      <c r="JQW376" s="1"/>
      <c r="JQX376" s="1"/>
      <c r="JQY376" s="1"/>
      <c r="JQZ376" s="1"/>
      <c r="JRA376" s="1"/>
      <c r="JRB376" s="1"/>
      <c r="JRC376" s="1"/>
      <c r="JRD376" s="1"/>
      <c r="JRE376" s="1"/>
      <c r="JRF376" s="1"/>
      <c r="JRG376" s="1"/>
      <c r="JRH376" s="1"/>
      <c r="JRI376" s="1"/>
      <c r="JRJ376" s="1"/>
      <c r="JRK376" s="1"/>
      <c r="JRL376" s="1"/>
      <c r="JRM376" s="1"/>
      <c r="JRN376" s="1"/>
      <c r="JRO376" s="1"/>
      <c r="JRP376" s="1"/>
      <c r="JRQ376" s="1"/>
      <c r="JRR376" s="1"/>
      <c r="JRS376" s="1"/>
      <c r="JRT376" s="1"/>
      <c r="JRU376" s="1"/>
      <c r="JRV376" s="1"/>
      <c r="JRW376" s="1"/>
      <c r="JRX376" s="1"/>
      <c r="JRY376" s="1"/>
      <c r="JRZ376" s="1"/>
      <c r="JSA376" s="1"/>
      <c r="JSB376" s="1"/>
      <c r="JSC376" s="1"/>
      <c r="JSD376" s="1"/>
      <c r="JSE376" s="1"/>
      <c r="JSF376" s="1"/>
      <c r="JSG376" s="1"/>
      <c r="JSH376" s="1"/>
      <c r="JSI376" s="1"/>
      <c r="JSJ376" s="1"/>
      <c r="JSK376" s="1"/>
      <c r="JSL376" s="1"/>
      <c r="JSM376" s="1"/>
      <c r="JSN376" s="1"/>
      <c r="JSO376" s="1"/>
      <c r="JSP376" s="1"/>
      <c r="JSQ376" s="1"/>
      <c r="JSR376" s="1"/>
      <c r="JSS376" s="1"/>
      <c r="JST376" s="1"/>
      <c r="JSU376" s="1"/>
      <c r="JSV376" s="1"/>
      <c r="JSW376" s="1"/>
      <c r="JSX376" s="1"/>
      <c r="JSY376" s="1"/>
      <c r="JSZ376" s="1"/>
      <c r="JTA376" s="1"/>
      <c r="JTB376" s="1"/>
      <c r="JTC376" s="1"/>
      <c r="JTD376" s="1"/>
      <c r="JTE376" s="1"/>
      <c r="JTF376" s="1"/>
      <c r="JTG376" s="1"/>
      <c r="JTH376" s="1"/>
      <c r="JTI376" s="1"/>
      <c r="JTJ376" s="1"/>
      <c r="JTK376" s="1"/>
      <c r="JTL376" s="1"/>
      <c r="JTM376" s="1"/>
      <c r="JTN376" s="1"/>
      <c r="JTO376" s="1"/>
      <c r="JTP376" s="1"/>
      <c r="JTQ376" s="1"/>
      <c r="JTR376" s="1"/>
      <c r="JTS376" s="1"/>
      <c r="JTT376" s="1"/>
      <c r="JTU376" s="1"/>
      <c r="JTV376" s="1"/>
      <c r="JTW376" s="1"/>
      <c r="JTX376" s="1"/>
      <c r="JTY376" s="1"/>
      <c r="JTZ376" s="1"/>
      <c r="JUA376" s="1"/>
      <c r="JUB376" s="1"/>
      <c r="JUC376" s="1"/>
      <c r="JUD376" s="1"/>
      <c r="JUE376" s="1"/>
      <c r="JUF376" s="1"/>
      <c r="JUG376" s="1"/>
      <c r="JUH376" s="1"/>
      <c r="JUI376" s="1"/>
      <c r="JUJ376" s="1"/>
      <c r="JUK376" s="1"/>
      <c r="JUL376" s="1"/>
      <c r="JUM376" s="1"/>
      <c r="JUN376" s="1"/>
      <c r="JUO376" s="1"/>
      <c r="JUP376" s="1"/>
      <c r="JUQ376" s="1"/>
      <c r="JUR376" s="1"/>
      <c r="JUS376" s="1"/>
      <c r="JUT376" s="1"/>
      <c r="JUU376" s="1"/>
      <c r="JUV376" s="1"/>
      <c r="JUW376" s="1"/>
      <c r="JUX376" s="1"/>
      <c r="JUY376" s="1"/>
      <c r="JUZ376" s="1"/>
      <c r="JVA376" s="1"/>
      <c r="JVB376" s="1"/>
      <c r="JVC376" s="1"/>
      <c r="JVD376" s="1"/>
      <c r="JVE376" s="1"/>
      <c r="JVF376" s="1"/>
      <c r="JVG376" s="1"/>
      <c r="JVH376" s="1"/>
      <c r="JVI376" s="1"/>
      <c r="JVJ376" s="1"/>
      <c r="JVK376" s="1"/>
      <c r="JVL376" s="1"/>
      <c r="JVM376" s="1"/>
      <c r="JVN376" s="1"/>
      <c r="JVO376" s="1"/>
      <c r="JVP376" s="1"/>
      <c r="JVQ376" s="1"/>
      <c r="JVR376" s="1"/>
      <c r="JVS376" s="1"/>
      <c r="JVT376" s="1"/>
      <c r="JVU376" s="1"/>
      <c r="JVV376" s="1"/>
      <c r="JVW376" s="1"/>
      <c r="JVX376" s="1"/>
      <c r="JVY376" s="1"/>
      <c r="JVZ376" s="1"/>
      <c r="JWA376" s="1"/>
      <c r="JWB376" s="1"/>
      <c r="JWC376" s="1"/>
      <c r="JWD376" s="1"/>
      <c r="JWE376" s="1"/>
      <c r="JWF376" s="1"/>
      <c r="JWG376" s="1"/>
      <c r="JWH376" s="1"/>
      <c r="JWI376" s="1"/>
      <c r="JWJ376" s="1"/>
      <c r="JWK376" s="1"/>
      <c r="JWL376" s="1"/>
      <c r="JWM376" s="1"/>
      <c r="JWN376" s="1"/>
      <c r="JWO376" s="1"/>
      <c r="JWP376" s="1"/>
      <c r="JWQ376" s="1"/>
      <c r="JWR376" s="1"/>
      <c r="JWS376" s="1"/>
      <c r="JWT376" s="1"/>
      <c r="JWU376" s="1"/>
      <c r="JWV376" s="1"/>
      <c r="JWW376" s="1"/>
      <c r="JWX376" s="1"/>
      <c r="JWY376" s="1"/>
      <c r="JWZ376" s="1"/>
      <c r="JXA376" s="1"/>
      <c r="JXB376" s="1"/>
      <c r="JXC376" s="1"/>
      <c r="JXD376" s="1"/>
      <c r="JXE376" s="1"/>
      <c r="JXF376" s="1"/>
      <c r="JXG376" s="1"/>
      <c r="JXH376" s="1"/>
      <c r="JXI376" s="1"/>
      <c r="JXJ376" s="1"/>
      <c r="JXK376" s="1"/>
      <c r="JXL376" s="1"/>
      <c r="JXM376" s="1"/>
      <c r="JXN376" s="1"/>
      <c r="JXO376" s="1"/>
      <c r="JXP376" s="1"/>
      <c r="JXQ376" s="1"/>
      <c r="JXR376" s="1"/>
      <c r="JXS376" s="1"/>
      <c r="JXT376" s="1"/>
      <c r="JXU376" s="1"/>
      <c r="JXV376" s="1"/>
      <c r="JXW376" s="1"/>
      <c r="JXX376" s="1"/>
      <c r="JXY376" s="1"/>
      <c r="JXZ376" s="1"/>
      <c r="JYA376" s="1"/>
      <c r="JYB376" s="1"/>
      <c r="JYC376" s="1"/>
      <c r="JYD376" s="1"/>
      <c r="JYE376" s="1"/>
      <c r="JYF376" s="1"/>
      <c r="JYG376" s="1"/>
      <c r="JYH376" s="1"/>
      <c r="JYI376" s="1"/>
      <c r="JYJ376" s="1"/>
      <c r="JYK376" s="1"/>
      <c r="JYL376" s="1"/>
      <c r="JYM376" s="1"/>
      <c r="JYN376" s="1"/>
      <c r="JYO376" s="1"/>
      <c r="JYP376" s="1"/>
      <c r="JYQ376" s="1"/>
      <c r="JYR376" s="1"/>
      <c r="JYS376" s="1"/>
      <c r="JYT376" s="1"/>
      <c r="JYU376" s="1"/>
      <c r="JYV376" s="1"/>
      <c r="JYW376" s="1"/>
      <c r="JYX376" s="1"/>
      <c r="JYY376" s="1"/>
      <c r="JYZ376" s="1"/>
      <c r="JZA376" s="1"/>
      <c r="JZB376" s="1"/>
      <c r="JZC376" s="1"/>
      <c r="JZD376" s="1"/>
      <c r="JZE376" s="1"/>
      <c r="JZF376" s="1"/>
      <c r="JZG376" s="1"/>
      <c r="JZH376" s="1"/>
      <c r="JZI376" s="1"/>
      <c r="JZJ376" s="1"/>
      <c r="JZK376" s="1"/>
      <c r="JZL376" s="1"/>
      <c r="JZM376" s="1"/>
      <c r="JZN376" s="1"/>
      <c r="JZO376" s="1"/>
      <c r="JZP376" s="1"/>
      <c r="JZQ376" s="1"/>
      <c r="JZR376" s="1"/>
      <c r="JZS376" s="1"/>
      <c r="JZT376" s="1"/>
      <c r="JZU376" s="1"/>
      <c r="JZV376" s="1"/>
      <c r="JZW376" s="1"/>
      <c r="JZX376" s="1"/>
      <c r="JZY376" s="1"/>
      <c r="JZZ376" s="1"/>
      <c r="KAA376" s="1"/>
      <c r="KAB376" s="1"/>
      <c r="KAC376" s="1"/>
      <c r="KAD376" s="1"/>
      <c r="KAE376" s="1"/>
      <c r="KAF376" s="1"/>
      <c r="KAG376" s="1"/>
      <c r="KAH376" s="1"/>
      <c r="KAI376" s="1"/>
      <c r="KAJ376" s="1"/>
      <c r="KAK376" s="1"/>
      <c r="KAL376" s="1"/>
      <c r="KAM376" s="1"/>
      <c r="KAN376" s="1"/>
      <c r="KAO376" s="1"/>
      <c r="KAP376" s="1"/>
      <c r="KAQ376" s="1"/>
      <c r="KAR376" s="1"/>
      <c r="KAS376" s="1"/>
      <c r="KAT376" s="1"/>
      <c r="KAU376" s="1"/>
      <c r="KAV376" s="1"/>
      <c r="KAW376" s="1"/>
      <c r="KAX376" s="1"/>
      <c r="KAY376" s="1"/>
      <c r="KAZ376" s="1"/>
      <c r="KBA376" s="1"/>
      <c r="KBB376" s="1"/>
      <c r="KBC376" s="1"/>
      <c r="KBD376" s="1"/>
      <c r="KBE376" s="1"/>
      <c r="KBF376" s="1"/>
      <c r="KBG376" s="1"/>
      <c r="KBH376" s="1"/>
      <c r="KBI376" s="1"/>
      <c r="KBJ376" s="1"/>
      <c r="KBK376" s="1"/>
      <c r="KBL376" s="1"/>
      <c r="KBM376" s="1"/>
      <c r="KBN376" s="1"/>
      <c r="KBO376" s="1"/>
      <c r="KBP376" s="1"/>
      <c r="KBQ376" s="1"/>
      <c r="KBR376" s="1"/>
      <c r="KBS376" s="1"/>
      <c r="KBT376" s="1"/>
      <c r="KBU376" s="1"/>
      <c r="KBV376" s="1"/>
      <c r="KBW376" s="1"/>
      <c r="KBX376" s="1"/>
      <c r="KBY376" s="1"/>
      <c r="KBZ376" s="1"/>
      <c r="KCA376" s="1"/>
      <c r="KCB376" s="1"/>
      <c r="KCC376" s="1"/>
      <c r="KCD376" s="1"/>
      <c r="KCE376" s="1"/>
      <c r="KCF376" s="1"/>
      <c r="KCG376" s="1"/>
      <c r="KCH376" s="1"/>
      <c r="KCI376" s="1"/>
      <c r="KCJ376" s="1"/>
      <c r="KCK376" s="1"/>
      <c r="KCL376" s="1"/>
      <c r="KCM376" s="1"/>
      <c r="KCN376" s="1"/>
      <c r="KCO376" s="1"/>
      <c r="KCP376" s="1"/>
      <c r="KCQ376" s="1"/>
      <c r="KCR376" s="1"/>
      <c r="KCS376" s="1"/>
      <c r="KCT376" s="1"/>
      <c r="KCU376" s="1"/>
      <c r="KCV376" s="1"/>
      <c r="KCW376" s="1"/>
      <c r="KCX376" s="1"/>
      <c r="KCY376" s="1"/>
      <c r="KCZ376" s="1"/>
      <c r="KDA376" s="1"/>
      <c r="KDB376" s="1"/>
      <c r="KDC376" s="1"/>
      <c r="KDD376" s="1"/>
      <c r="KDE376" s="1"/>
      <c r="KDF376" s="1"/>
      <c r="KDG376" s="1"/>
      <c r="KDH376" s="1"/>
      <c r="KDI376" s="1"/>
      <c r="KDJ376" s="1"/>
      <c r="KDK376" s="1"/>
      <c r="KDL376" s="1"/>
      <c r="KDM376" s="1"/>
      <c r="KDN376" s="1"/>
      <c r="KDO376" s="1"/>
      <c r="KDP376" s="1"/>
      <c r="KDQ376" s="1"/>
      <c r="KDR376" s="1"/>
      <c r="KDS376" s="1"/>
      <c r="KDT376" s="1"/>
      <c r="KDU376" s="1"/>
      <c r="KDV376" s="1"/>
      <c r="KDW376" s="1"/>
      <c r="KDX376" s="1"/>
      <c r="KDY376" s="1"/>
      <c r="KDZ376" s="1"/>
      <c r="KEA376" s="1"/>
      <c r="KEB376" s="1"/>
      <c r="KEC376" s="1"/>
      <c r="KED376" s="1"/>
      <c r="KEE376" s="1"/>
      <c r="KEF376" s="1"/>
      <c r="KEG376" s="1"/>
      <c r="KEH376" s="1"/>
      <c r="KEI376" s="1"/>
      <c r="KEJ376" s="1"/>
      <c r="KEK376" s="1"/>
      <c r="KEL376" s="1"/>
      <c r="KEM376" s="1"/>
      <c r="KEN376" s="1"/>
      <c r="KEO376" s="1"/>
      <c r="KEP376" s="1"/>
      <c r="KEQ376" s="1"/>
      <c r="KER376" s="1"/>
      <c r="KES376" s="1"/>
      <c r="KET376" s="1"/>
      <c r="KEU376" s="1"/>
      <c r="KEV376" s="1"/>
      <c r="KEW376" s="1"/>
      <c r="KEX376" s="1"/>
      <c r="KEY376" s="1"/>
      <c r="KEZ376" s="1"/>
      <c r="KFA376" s="1"/>
      <c r="KFB376" s="1"/>
      <c r="KFC376" s="1"/>
      <c r="KFD376" s="1"/>
      <c r="KFE376" s="1"/>
      <c r="KFF376" s="1"/>
      <c r="KFG376" s="1"/>
      <c r="KFH376" s="1"/>
      <c r="KFI376" s="1"/>
      <c r="KFJ376" s="1"/>
      <c r="KFK376" s="1"/>
      <c r="KFL376" s="1"/>
      <c r="KFM376" s="1"/>
      <c r="KFN376" s="1"/>
      <c r="KFO376" s="1"/>
      <c r="KFP376" s="1"/>
      <c r="KFQ376" s="1"/>
      <c r="KFR376" s="1"/>
      <c r="KFS376" s="1"/>
      <c r="KFT376" s="1"/>
      <c r="KFU376" s="1"/>
      <c r="KFV376" s="1"/>
      <c r="KFW376" s="1"/>
      <c r="KFX376" s="1"/>
      <c r="KFY376" s="1"/>
      <c r="KFZ376" s="1"/>
      <c r="KGA376" s="1"/>
      <c r="KGB376" s="1"/>
      <c r="KGC376" s="1"/>
      <c r="KGD376" s="1"/>
      <c r="KGE376" s="1"/>
      <c r="KGF376" s="1"/>
      <c r="KGG376" s="1"/>
      <c r="KGH376" s="1"/>
      <c r="KGI376" s="1"/>
      <c r="KGJ376" s="1"/>
      <c r="KGK376" s="1"/>
      <c r="KGL376" s="1"/>
      <c r="KGM376" s="1"/>
      <c r="KGN376" s="1"/>
      <c r="KGO376" s="1"/>
      <c r="KGP376" s="1"/>
      <c r="KGQ376" s="1"/>
      <c r="KGR376" s="1"/>
      <c r="KGS376" s="1"/>
      <c r="KGT376" s="1"/>
      <c r="KGU376" s="1"/>
      <c r="KGV376" s="1"/>
      <c r="KGW376" s="1"/>
      <c r="KGX376" s="1"/>
      <c r="KGY376" s="1"/>
      <c r="KGZ376" s="1"/>
      <c r="KHA376" s="1"/>
      <c r="KHB376" s="1"/>
      <c r="KHC376" s="1"/>
      <c r="KHD376" s="1"/>
      <c r="KHE376" s="1"/>
      <c r="KHF376" s="1"/>
      <c r="KHG376" s="1"/>
      <c r="KHH376" s="1"/>
      <c r="KHI376" s="1"/>
      <c r="KHJ376" s="1"/>
      <c r="KHK376" s="1"/>
      <c r="KHL376" s="1"/>
      <c r="KHM376" s="1"/>
      <c r="KHN376" s="1"/>
      <c r="KHO376" s="1"/>
      <c r="KHP376" s="1"/>
      <c r="KHQ376" s="1"/>
      <c r="KHR376" s="1"/>
      <c r="KHS376" s="1"/>
      <c r="KHT376" s="1"/>
      <c r="KHU376" s="1"/>
      <c r="KHV376" s="1"/>
      <c r="KHW376" s="1"/>
      <c r="KHX376" s="1"/>
      <c r="KHY376" s="1"/>
      <c r="KHZ376" s="1"/>
      <c r="KIA376" s="1"/>
      <c r="KIB376" s="1"/>
      <c r="KIC376" s="1"/>
      <c r="KID376" s="1"/>
      <c r="KIE376" s="1"/>
      <c r="KIF376" s="1"/>
      <c r="KIG376" s="1"/>
      <c r="KIH376" s="1"/>
      <c r="KII376" s="1"/>
      <c r="KIJ376" s="1"/>
      <c r="KIK376" s="1"/>
      <c r="KIL376" s="1"/>
      <c r="KIM376" s="1"/>
      <c r="KIN376" s="1"/>
      <c r="KIO376" s="1"/>
      <c r="KIP376" s="1"/>
      <c r="KIQ376" s="1"/>
      <c r="KIR376" s="1"/>
      <c r="KIS376" s="1"/>
      <c r="KIT376" s="1"/>
      <c r="KIU376" s="1"/>
      <c r="KIV376" s="1"/>
      <c r="KIW376" s="1"/>
      <c r="KIX376" s="1"/>
      <c r="KIY376" s="1"/>
      <c r="KIZ376" s="1"/>
      <c r="KJA376" s="1"/>
      <c r="KJB376" s="1"/>
      <c r="KJC376" s="1"/>
      <c r="KJD376" s="1"/>
      <c r="KJE376" s="1"/>
      <c r="KJF376" s="1"/>
      <c r="KJG376" s="1"/>
      <c r="KJH376" s="1"/>
      <c r="KJI376" s="1"/>
      <c r="KJJ376" s="1"/>
      <c r="KJK376" s="1"/>
      <c r="KJL376" s="1"/>
      <c r="KJM376" s="1"/>
      <c r="KJN376" s="1"/>
      <c r="KJO376" s="1"/>
      <c r="KJP376" s="1"/>
      <c r="KJQ376" s="1"/>
      <c r="KJR376" s="1"/>
      <c r="KJS376" s="1"/>
      <c r="KJT376" s="1"/>
      <c r="KJU376" s="1"/>
      <c r="KJV376" s="1"/>
      <c r="KJW376" s="1"/>
      <c r="KJX376" s="1"/>
      <c r="KJY376" s="1"/>
      <c r="KJZ376" s="1"/>
      <c r="KKA376" s="1"/>
      <c r="KKB376" s="1"/>
      <c r="KKC376" s="1"/>
      <c r="KKD376" s="1"/>
      <c r="KKE376" s="1"/>
      <c r="KKF376" s="1"/>
      <c r="KKG376" s="1"/>
      <c r="KKH376" s="1"/>
      <c r="KKI376" s="1"/>
      <c r="KKJ376" s="1"/>
      <c r="KKK376" s="1"/>
      <c r="KKL376" s="1"/>
      <c r="KKM376" s="1"/>
      <c r="KKN376" s="1"/>
      <c r="KKO376" s="1"/>
      <c r="KKP376" s="1"/>
      <c r="KKQ376" s="1"/>
      <c r="KKR376" s="1"/>
      <c r="KKS376" s="1"/>
      <c r="KKT376" s="1"/>
      <c r="KKU376" s="1"/>
      <c r="KKV376" s="1"/>
      <c r="KKW376" s="1"/>
      <c r="KKX376" s="1"/>
      <c r="KKY376" s="1"/>
      <c r="KKZ376" s="1"/>
      <c r="KLA376" s="1"/>
      <c r="KLB376" s="1"/>
      <c r="KLC376" s="1"/>
      <c r="KLD376" s="1"/>
      <c r="KLE376" s="1"/>
      <c r="KLF376" s="1"/>
      <c r="KLG376" s="1"/>
      <c r="KLH376" s="1"/>
      <c r="KLI376" s="1"/>
      <c r="KLJ376" s="1"/>
      <c r="KLK376" s="1"/>
      <c r="KLL376" s="1"/>
      <c r="KLM376" s="1"/>
      <c r="KLN376" s="1"/>
      <c r="KLO376" s="1"/>
      <c r="KLP376" s="1"/>
      <c r="KLQ376" s="1"/>
      <c r="KLR376" s="1"/>
      <c r="KLS376" s="1"/>
      <c r="KLT376" s="1"/>
      <c r="KLU376" s="1"/>
      <c r="KLV376" s="1"/>
      <c r="KLW376" s="1"/>
      <c r="KLX376" s="1"/>
      <c r="KLY376" s="1"/>
      <c r="KLZ376" s="1"/>
      <c r="KMA376" s="1"/>
      <c r="KMB376" s="1"/>
      <c r="KMC376" s="1"/>
      <c r="KMD376" s="1"/>
      <c r="KME376" s="1"/>
      <c r="KMF376" s="1"/>
      <c r="KMG376" s="1"/>
      <c r="KMH376" s="1"/>
      <c r="KMI376" s="1"/>
      <c r="KMJ376" s="1"/>
      <c r="KMK376" s="1"/>
      <c r="KML376" s="1"/>
      <c r="KMM376" s="1"/>
      <c r="KMN376" s="1"/>
      <c r="KMO376" s="1"/>
      <c r="KMP376" s="1"/>
      <c r="KMQ376" s="1"/>
      <c r="KMR376" s="1"/>
      <c r="KMS376" s="1"/>
      <c r="KMT376" s="1"/>
      <c r="KMU376" s="1"/>
      <c r="KMV376" s="1"/>
      <c r="KMW376" s="1"/>
      <c r="KMX376" s="1"/>
      <c r="KMY376" s="1"/>
      <c r="KMZ376" s="1"/>
      <c r="KNA376" s="1"/>
      <c r="KNB376" s="1"/>
      <c r="KNC376" s="1"/>
      <c r="KND376" s="1"/>
      <c r="KNE376" s="1"/>
      <c r="KNF376" s="1"/>
      <c r="KNG376" s="1"/>
      <c r="KNH376" s="1"/>
      <c r="KNI376" s="1"/>
      <c r="KNJ376" s="1"/>
      <c r="KNK376" s="1"/>
      <c r="KNL376" s="1"/>
      <c r="KNM376" s="1"/>
      <c r="KNN376" s="1"/>
      <c r="KNO376" s="1"/>
      <c r="KNP376" s="1"/>
      <c r="KNQ376" s="1"/>
      <c r="KNR376" s="1"/>
      <c r="KNS376" s="1"/>
      <c r="KNT376" s="1"/>
      <c r="KNU376" s="1"/>
      <c r="KNV376" s="1"/>
      <c r="KNW376" s="1"/>
      <c r="KNX376" s="1"/>
      <c r="KNY376" s="1"/>
      <c r="KNZ376" s="1"/>
      <c r="KOA376" s="1"/>
      <c r="KOB376" s="1"/>
      <c r="KOC376" s="1"/>
      <c r="KOD376" s="1"/>
      <c r="KOE376" s="1"/>
      <c r="KOF376" s="1"/>
      <c r="KOG376" s="1"/>
      <c r="KOH376" s="1"/>
      <c r="KOI376" s="1"/>
      <c r="KOJ376" s="1"/>
      <c r="KOK376" s="1"/>
      <c r="KOL376" s="1"/>
      <c r="KOM376" s="1"/>
      <c r="KON376" s="1"/>
      <c r="KOO376" s="1"/>
      <c r="KOP376" s="1"/>
      <c r="KOQ376" s="1"/>
      <c r="KOR376" s="1"/>
      <c r="KOS376" s="1"/>
      <c r="KOT376" s="1"/>
      <c r="KOU376" s="1"/>
      <c r="KOV376" s="1"/>
      <c r="KOW376" s="1"/>
      <c r="KOX376" s="1"/>
      <c r="KOY376" s="1"/>
      <c r="KOZ376" s="1"/>
      <c r="KPA376" s="1"/>
      <c r="KPB376" s="1"/>
      <c r="KPC376" s="1"/>
      <c r="KPD376" s="1"/>
      <c r="KPE376" s="1"/>
      <c r="KPF376" s="1"/>
      <c r="KPG376" s="1"/>
      <c r="KPH376" s="1"/>
      <c r="KPI376" s="1"/>
      <c r="KPJ376" s="1"/>
      <c r="KPK376" s="1"/>
      <c r="KPL376" s="1"/>
      <c r="KPM376" s="1"/>
      <c r="KPN376" s="1"/>
      <c r="KPO376" s="1"/>
      <c r="KPP376" s="1"/>
      <c r="KPQ376" s="1"/>
      <c r="KPR376" s="1"/>
      <c r="KPS376" s="1"/>
      <c r="KPT376" s="1"/>
      <c r="KPU376" s="1"/>
      <c r="KPV376" s="1"/>
      <c r="KPW376" s="1"/>
      <c r="KPX376" s="1"/>
      <c r="KPY376" s="1"/>
      <c r="KPZ376" s="1"/>
      <c r="KQA376" s="1"/>
      <c r="KQB376" s="1"/>
      <c r="KQC376" s="1"/>
      <c r="KQD376" s="1"/>
      <c r="KQE376" s="1"/>
      <c r="KQF376" s="1"/>
      <c r="KQG376" s="1"/>
      <c r="KQH376" s="1"/>
      <c r="KQI376" s="1"/>
      <c r="KQJ376" s="1"/>
      <c r="KQK376" s="1"/>
      <c r="KQL376" s="1"/>
      <c r="KQM376" s="1"/>
      <c r="KQN376" s="1"/>
      <c r="KQO376" s="1"/>
      <c r="KQP376" s="1"/>
      <c r="KQQ376" s="1"/>
      <c r="KQR376" s="1"/>
      <c r="KQS376" s="1"/>
      <c r="KQT376" s="1"/>
      <c r="KQU376" s="1"/>
      <c r="KQV376" s="1"/>
      <c r="KQW376" s="1"/>
      <c r="KQX376" s="1"/>
      <c r="KQY376" s="1"/>
      <c r="KQZ376" s="1"/>
      <c r="KRA376" s="1"/>
      <c r="KRB376" s="1"/>
      <c r="KRC376" s="1"/>
      <c r="KRD376" s="1"/>
      <c r="KRE376" s="1"/>
      <c r="KRF376" s="1"/>
      <c r="KRG376" s="1"/>
      <c r="KRH376" s="1"/>
      <c r="KRI376" s="1"/>
      <c r="KRJ376" s="1"/>
      <c r="KRK376" s="1"/>
      <c r="KRL376" s="1"/>
      <c r="KRM376" s="1"/>
      <c r="KRN376" s="1"/>
      <c r="KRO376" s="1"/>
      <c r="KRP376" s="1"/>
      <c r="KRQ376" s="1"/>
      <c r="KRR376" s="1"/>
      <c r="KRS376" s="1"/>
      <c r="KRT376" s="1"/>
      <c r="KRU376" s="1"/>
      <c r="KRV376" s="1"/>
      <c r="KRW376" s="1"/>
      <c r="KRX376" s="1"/>
      <c r="KRY376" s="1"/>
      <c r="KRZ376" s="1"/>
      <c r="KSA376" s="1"/>
      <c r="KSB376" s="1"/>
      <c r="KSC376" s="1"/>
      <c r="KSD376" s="1"/>
      <c r="KSE376" s="1"/>
      <c r="KSF376" s="1"/>
      <c r="KSG376" s="1"/>
      <c r="KSH376" s="1"/>
      <c r="KSI376" s="1"/>
      <c r="KSJ376" s="1"/>
      <c r="KSK376" s="1"/>
      <c r="KSL376" s="1"/>
      <c r="KSM376" s="1"/>
      <c r="KSN376" s="1"/>
      <c r="KSO376" s="1"/>
      <c r="KSP376" s="1"/>
      <c r="KSQ376" s="1"/>
      <c r="KSR376" s="1"/>
      <c r="KSS376" s="1"/>
      <c r="KST376" s="1"/>
      <c r="KSU376" s="1"/>
      <c r="KSV376" s="1"/>
      <c r="KSW376" s="1"/>
      <c r="KSX376" s="1"/>
      <c r="KSY376" s="1"/>
      <c r="KSZ376" s="1"/>
      <c r="KTA376" s="1"/>
      <c r="KTB376" s="1"/>
      <c r="KTC376" s="1"/>
      <c r="KTD376" s="1"/>
      <c r="KTE376" s="1"/>
      <c r="KTF376" s="1"/>
      <c r="KTG376" s="1"/>
      <c r="KTH376" s="1"/>
      <c r="KTI376" s="1"/>
      <c r="KTJ376" s="1"/>
      <c r="KTK376" s="1"/>
      <c r="KTL376" s="1"/>
      <c r="KTM376" s="1"/>
      <c r="KTN376" s="1"/>
      <c r="KTO376" s="1"/>
      <c r="KTP376" s="1"/>
      <c r="KTQ376" s="1"/>
      <c r="KTR376" s="1"/>
      <c r="KTS376" s="1"/>
      <c r="KTT376" s="1"/>
      <c r="KTU376" s="1"/>
      <c r="KTV376" s="1"/>
      <c r="KTW376" s="1"/>
      <c r="KTX376" s="1"/>
      <c r="KTY376" s="1"/>
      <c r="KTZ376" s="1"/>
      <c r="KUA376" s="1"/>
      <c r="KUB376" s="1"/>
      <c r="KUC376" s="1"/>
      <c r="KUD376" s="1"/>
      <c r="KUE376" s="1"/>
      <c r="KUF376" s="1"/>
      <c r="KUG376" s="1"/>
      <c r="KUH376" s="1"/>
      <c r="KUI376" s="1"/>
      <c r="KUJ376" s="1"/>
      <c r="KUK376" s="1"/>
      <c r="KUL376" s="1"/>
      <c r="KUM376" s="1"/>
      <c r="KUN376" s="1"/>
      <c r="KUO376" s="1"/>
      <c r="KUP376" s="1"/>
      <c r="KUQ376" s="1"/>
      <c r="KUR376" s="1"/>
      <c r="KUS376" s="1"/>
      <c r="KUT376" s="1"/>
      <c r="KUU376" s="1"/>
      <c r="KUV376" s="1"/>
      <c r="KUW376" s="1"/>
      <c r="KUX376" s="1"/>
      <c r="KUY376" s="1"/>
      <c r="KUZ376" s="1"/>
      <c r="KVA376" s="1"/>
      <c r="KVB376" s="1"/>
      <c r="KVC376" s="1"/>
      <c r="KVD376" s="1"/>
      <c r="KVE376" s="1"/>
      <c r="KVF376" s="1"/>
      <c r="KVG376" s="1"/>
      <c r="KVH376" s="1"/>
      <c r="KVI376" s="1"/>
      <c r="KVJ376" s="1"/>
      <c r="KVK376" s="1"/>
      <c r="KVL376" s="1"/>
      <c r="KVM376" s="1"/>
      <c r="KVN376" s="1"/>
      <c r="KVO376" s="1"/>
      <c r="KVP376" s="1"/>
      <c r="KVQ376" s="1"/>
      <c r="KVR376" s="1"/>
      <c r="KVS376" s="1"/>
      <c r="KVT376" s="1"/>
      <c r="KVU376" s="1"/>
      <c r="KVV376" s="1"/>
      <c r="KVW376" s="1"/>
      <c r="KVX376" s="1"/>
      <c r="KVY376" s="1"/>
      <c r="KVZ376" s="1"/>
      <c r="KWA376" s="1"/>
      <c r="KWB376" s="1"/>
      <c r="KWC376" s="1"/>
      <c r="KWD376" s="1"/>
      <c r="KWE376" s="1"/>
      <c r="KWF376" s="1"/>
      <c r="KWG376" s="1"/>
      <c r="KWH376" s="1"/>
      <c r="KWI376" s="1"/>
      <c r="KWJ376" s="1"/>
      <c r="KWK376" s="1"/>
      <c r="KWL376" s="1"/>
      <c r="KWM376" s="1"/>
      <c r="KWN376" s="1"/>
      <c r="KWO376" s="1"/>
      <c r="KWP376" s="1"/>
      <c r="KWQ376" s="1"/>
      <c r="KWR376" s="1"/>
      <c r="KWS376" s="1"/>
      <c r="KWT376" s="1"/>
      <c r="KWU376" s="1"/>
      <c r="KWV376" s="1"/>
      <c r="KWW376" s="1"/>
      <c r="KWX376" s="1"/>
      <c r="KWY376" s="1"/>
      <c r="KWZ376" s="1"/>
      <c r="KXA376" s="1"/>
      <c r="KXB376" s="1"/>
      <c r="KXC376" s="1"/>
      <c r="KXD376" s="1"/>
      <c r="KXE376" s="1"/>
      <c r="KXF376" s="1"/>
      <c r="KXG376" s="1"/>
      <c r="KXH376" s="1"/>
      <c r="KXI376" s="1"/>
      <c r="KXJ376" s="1"/>
      <c r="KXK376" s="1"/>
      <c r="KXL376" s="1"/>
      <c r="KXM376" s="1"/>
      <c r="KXN376" s="1"/>
      <c r="KXO376" s="1"/>
      <c r="KXP376" s="1"/>
      <c r="KXQ376" s="1"/>
      <c r="KXR376" s="1"/>
      <c r="KXS376" s="1"/>
      <c r="KXT376" s="1"/>
      <c r="KXU376" s="1"/>
      <c r="KXV376" s="1"/>
      <c r="KXW376" s="1"/>
      <c r="KXX376" s="1"/>
      <c r="KXY376" s="1"/>
      <c r="KXZ376" s="1"/>
      <c r="KYA376" s="1"/>
      <c r="KYB376" s="1"/>
      <c r="KYC376" s="1"/>
      <c r="KYD376" s="1"/>
      <c r="KYE376" s="1"/>
      <c r="KYF376" s="1"/>
      <c r="KYG376" s="1"/>
      <c r="KYH376" s="1"/>
      <c r="KYI376" s="1"/>
      <c r="KYJ376" s="1"/>
      <c r="KYK376" s="1"/>
      <c r="KYL376" s="1"/>
      <c r="KYM376" s="1"/>
      <c r="KYN376" s="1"/>
      <c r="KYO376" s="1"/>
      <c r="KYP376" s="1"/>
      <c r="KYQ376" s="1"/>
      <c r="KYR376" s="1"/>
      <c r="KYS376" s="1"/>
      <c r="KYT376" s="1"/>
      <c r="KYU376" s="1"/>
      <c r="KYV376" s="1"/>
      <c r="KYW376" s="1"/>
      <c r="KYX376" s="1"/>
      <c r="KYY376" s="1"/>
      <c r="KYZ376" s="1"/>
      <c r="KZA376" s="1"/>
      <c r="KZB376" s="1"/>
      <c r="KZC376" s="1"/>
      <c r="KZD376" s="1"/>
      <c r="KZE376" s="1"/>
      <c r="KZF376" s="1"/>
      <c r="KZG376" s="1"/>
      <c r="KZH376" s="1"/>
      <c r="KZI376" s="1"/>
      <c r="KZJ376" s="1"/>
      <c r="KZK376" s="1"/>
      <c r="KZL376" s="1"/>
      <c r="KZM376" s="1"/>
      <c r="KZN376" s="1"/>
      <c r="KZO376" s="1"/>
      <c r="KZP376" s="1"/>
      <c r="KZQ376" s="1"/>
      <c r="KZR376" s="1"/>
      <c r="KZS376" s="1"/>
      <c r="KZT376" s="1"/>
      <c r="KZU376" s="1"/>
      <c r="KZV376" s="1"/>
      <c r="KZW376" s="1"/>
      <c r="KZX376" s="1"/>
      <c r="KZY376" s="1"/>
      <c r="KZZ376" s="1"/>
      <c r="LAA376" s="1"/>
      <c r="LAB376" s="1"/>
      <c r="LAC376" s="1"/>
      <c r="LAD376" s="1"/>
      <c r="LAE376" s="1"/>
      <c r="LAF376" s="1"/>
      <c r="LAG376" s="1"/>
      <c r="LAH376" s="1"/>
      <c r="LAI376" s="1"/>
      <c r="LAJ376" s="1"/>
      <c r="LAK376" s="1"/>
      <c r="LAL376" s="1"/>
      <c r="LAM376" s="1"/>
      <c r="LAN376" s="1"/>
      <c r="LAO376" s="1"/>
      <c r="LAP376" s="1"/>
      <c r="LAQ376" s="1"/>
      <c r="LAR376" s="1"/>
      <c r="LAS376" s="1"/>
      <c r="LAT376" s="1"/>
      <c r="LAU376" s="1"/>
      <c r="LAV376" s="1"/>
      <c r="LAW376" s="1"/>
      <c r="LAX376" s="1"/>
      <c r="LAY376" s="1"/>
      <c r="LAZ376" s="1"/>
      <c r="LBA376" s="1"/>
      <c r="LBB376" s="1"/>
      <c r="LBC376" s="1"/>
      <c r="LBD376" s="1"/>
      <c r="LBE376" s="1"/>
      <c r="LBF376" s="1"/>
      <c r="LBG376" s="1"/>
      <c r="LBH376" s="1"/>
      <c r="LBI376" s="1"/>
      <c r="LBJ376" s="1"/>
      <c r="LBK376" s="1"/>
      <c r="LBL376" s="1"/>
      <c r="LBM376" s="1"/>
      <c r="LBN376" s="1"/>
      <c r="LBO376" s="1"/>
      <c r="LBP376" s="1"/>
      <c r="LBQ376" s="1"/>
      <c r="LBR376" s="1"/>
      <c r="LBS376" s="1"/>
      <c r="LBT376" s="1"/>
      <c r="LBU376" s="1"/>
      <c r="LBV376" s="1"/>
      <c r="LBW376" s="1"/>
      <c r="LBX376" s="1"/>
      <c r="LBY376" s="1"/>
      <c r="LBZ376" s="1"/>
      <c r="LCA376" s="1"/>
      <c r="LCB376" s="1"/>
      <c r="LCC376" s="1"/>
      <c r="LCD376" s="1"/>
      <c r="LCE376" s="1"/>
      <c r="LCF376" s="1"/>
      <c r="LCG376" s="1"/>
      <c r="LCH376" s="1"/>
      <c r="LCI376" s="1"/>
      <c r="LCJ376" s="1"/>
      <c r="LCK376" s="1"/>
      <c r="LCL376" s="1"/>
      <c r="LCM376" s="1"/>
      <c r="LCN376" s="1"/>
      <c r="LCO376" s="1"/>
      <c r="LCP376" s="1"/>
      <c r="LCQ376" s="1"/>
      <c r="LCR376" s="1"/>
      <c r="LCS376" s="1"/>
      <c r="LCT376" s="1"/>
      <c r="LCU376" s="1"/>
      <c r="LCV376" s="1"/>
      <c r="LCW376" s="1"/>
      <c r="LCX376" s="1"/>
      <c r="LCY376" s="1"/>
      <c r="LCZ376" s="1"/>
      <c r="LDA376" s="1"/>
      <c r="LDB376" s="1"/>
      <c r="LDC376" s="1"/>
      <c r="LDD376" s="1"/>
      <c r="LDE376" s="1"/>
      <c r="LDF376" s="1"/>
      <c r="LDG376" s="1"/>
      <c r="LDH376" s="1"/>
      <c r="LDI376" s="1"/>
      <c r="LDJ376" s="1"/>
      <c r="LDK376" s="1"/>
      <c r="LDL376" s="1"/>
      <c r="LDM376" s="1"/>
      <c r="LDN376" s="1"/>
      <c r="LDO376" s="1"/>
      <c r="LDP376" s="1"/>
      <c r="LDQ376" s="1"/>
      <c r="LDR376" s="1"/>
      <c r="LDS376" s="1"/>
      <c r="LDT376" s="1"/>
      <c r="LDU376" s="1"/>
      <c r="LDV376" s="1"/>
      <c r="LDW376" s="1"/>
      <c r="LDX376" s="1"/>
      <c r="LDY376" s="1"/>
      <c r="LDZ376" s="1"/>
      <c r="LEA376" s="1"/>
      <c r="LEB376" s="1"/>
      <c r="LEC376" s="1"/>
      <c r="LED376" s="1"/>
      <c r="LEE376" s="1"/>
      <c r="LEF376" s="1"/>
      <c r="LEG376" s="1"/>
      <c r="LEH376" s="1"/>
      <c r="LEI376" s="1"/>
      <c r="LEJ376" s="1"/>
      <c r="LEK376" s="1"/>
      <c r="LEL376" s="1"/>
      <c r="LEM376" s="1"/>
      <c r="LEN376" s="1"/>
      <c r="LEO376" s="1"/>
      <c r="LEP376" s="1"/>
      <c r="LEQ376" s="1"/>
      <c r="LER376" s="1"/>
      <c r="LES376" s="1"/>
      <c r="LET376" s="1"/>
      <c r="LEU376" s="1"/>
      <c r="LEV376" s="1"/>
      <c r="LEW376" s="1"/>
      <c r="LEX376" s="1"/>
      <c r="LEY376" s="1"/>
      <c r="LEZ376" s="1"/>
      <c r="LFA376" s="1"/>
      <c r="LFB376" s="1"/>
      <c r="LFC376" s="1"/>
      <c r="LFD376" s="1"/>
      <c r="LFE376" s="1"/>
      <c r="LFF376" s="1"/>
      <c r="LFG376" s="1"/>
      <c r="LFH376" s="1"/>
      <c r="LFI376" s="1"/>
      <c r="LFJ376" s="1"/>
      <c r="LFK376" s="1"/>
      <c r="LFL376" s="1"/>
      <c r="LFM376" s="1"/>
      <c r="LFN376" s="1"/>
      <c r="LFO376" s="1"/>
      <c r="LFP376" s="1"/>
      <c r="LFQ376" s="1"/>
      <c r="LFR376" s="1"/>
      <c r="LFS376" s="1"/>
      <c r="LFT376" s="1"/>
      <c r="LFU376" s="1"/>
      <c r="LFV376" s="1"/>
      <c r="LFW376" s="1"/>
      <c r="LFX376" s="1"/>
      <c r="LFY376" s="1"/>
      <c r="LFZ376" s="1"/>
      <c r="LGA376" s="1"/>
      <c r="LGB376" s="1"/>
      <c r="LGC376" s="1"/>
      <c r="LGD376" s="1"/>
      <c r="LGE376" s="1"/>
      <c r="LGF376" s="1"/>
      <c r="LGG376" s="1"/>
      <c r="LGH376" s="1"/>
      <c r="LGI376" s="1"/>
      <c r="LGJ376" s="1"/>
      <c r="LGK376" s="1"/>
      <c r="LGL376" s="1"/>
      <c r="LGM376" s="1"/>
      <c r="LGN376" s="1"/>
      <c r="LGO376" s="1"/>
      <c r="LGP376" s="1"/>
      <c r="LGQ376" s="1"/>
      <c r="LGR376" s="1"/>
      <c r="LGS376" s="1"/>
      <c r="LGT376" s="1"/>
      <c r="LGU376" s="1"/>
      <c r="LGV376" s="1"/>
      <c r="LGW376" s="1"/>
      <c r="LGX376" s="1"/>
      <c r="LGY376" s="1"/>
      <c r="LGZ376" s="1"/>
      <c r="LHA376" s="1"/>
      <c r="LHB376" s="1"/>
      <c r="LHC376" s="1"/>
      <c r="LHD376" s="1"/>
      <c r="LHE376" s="1"/>
      <c r="LHF376" s="1"/>
      <c r="LHG376" s="1"/>
      <c r="LHH376" s="1"/>
      <c r="LHI376" s="1"/>
      <c r="LHJ376" s="1"/>
      <c r="LHK376" s="1"/>
      <c r="LHL376" s="1"/>
      <c r="LHM376" s="1"/>
      <c r="LHN376" s="1"/>
      <c r="LHO376" s="1"/>
      <c r="LHP376" s="1"/>
      <c r="LHQ376" s="1"/>
      <c r="LHR376" s="1"/>
      <c r="LHS376" s="1"/>
      <c r="LHT376" s="1"/>
      <c r="LHU376" s="1"/>
      <c r="LHV376" s="1"/>
      <c r="LHW376" s="1"/>
      <c r="LHX376" s="1"/>
      <c r="LHY376" s="1"/>
      <c r="LHZ376" s="1"/>
      <c r="LIA376" s="1"/>
      <c r="LIB376" s="1"/>
      <c r="LIC376" s="1"/>
      <c r="LID376" s="1"/>
      <c r="LIE376" s="1"/>
      <c r="LIF376" s="1"/>
      <c r="LIG376" s="1"/>
      <c r="LIH376" s="1"/>
      <c r="LII376" s="1"/>
      <c r="LIJ376" s="1"/>
      <c r="LIK376" s="1"/>
      <c r="LIL376" s="1"/>
      <c r="LIM376" s="1"/>
      <c r="LIN376" s="1"/>
      <c r="LIO376" s="1"/>
      <c r="LIP376" s="1"/>
      <c r="LIQ376" s="1"/>
      <c r="LIR376" s="1"/>
      <c r="LIS376" s="1"/>
      <c r="LIT376" s="1"/>
      <c r="LIU376" s="1"/>
      <c r="LIV376" s="1"/>
      <c r="LIW376" s="1"/>
      <c r="LIX376" s="1"/>
      <c r="LIY376" s="1"/>
      <c r="LIZ376" s="1"/>
      <c r="LJA376" s="1"/>
      <c r="LJB376" s="1"/>
      <c r="LJC376" s="1"/>
      <c r="LJD376" s="1"/>
      <c r="LJE376" s="1"/>
      <c r="LJF376" s="1"/>
      <c r="LJG376" s="1"/>
      <c r="LJH376" s="1"/>
      <c r="LJI376" s="1"/>
      <c r="LJJ376" s="1"/>
      <c r="LJK376" s="1"/>
      <c r="LJL376" s="1"/>
      <c r="LJM376" s="1"/>
      <c r="LJN376" s="1"/>
      <c r="LJO376" s="1"/>
      <c r="LJP376" s="1"/>
      <c r="LJQ376" s="1"/>
      <c r="LJR376" s="1"/>
      <c r="LJS376" s="1"/>
      <c r="LJT376" s="1"/>
      <c r="LJU376" s="1"/>
      <c r="LJV376" s="1"/>
      <c r="LJW376" s="1"/>
      <c r="LJX376" s="1"/>
      <c r="LJY376" s="1"/>
      <c r="LJZ376" s="1"/>
      <c r="LKA376" s="1"/>
      <c r="LKB376" s="1"/>
      <c r="LKC376" s="1"/>
      <c r="LKD376" s="1"/>
      <c r="LKE376" s="1"/>
      <c r="LKF376" s="1"/>
      <c r="LKG376" s="1"/>
      <c r="LKH376" s="1"/>
      <c r="LKI376" s="1"/>
      <c r="LKJ376" s="1"/>
      <c r="LKK376" s="1"/>
      <c r="LKL376" s="1"/>
      <c r="LKM376" s="1"/>
      <c r="LKN376" s="1"/>
      <c r="LKO376" s="1"/>
      <c r="LKP376" s="1"/>
      <c r="LKQ376" s="1"/>
      <c r="LKR376" s="1"/>
      <c r="LKS376" s="1"/>
      <c r="LKT376" s="1"/>
      <c r="LKU376" s="1"/>
      <c r="LKV376" s="1"/>
      <c r="LKW376" s="1"/>
      <c r="LKX376" s="1"/>
      <c r="LKY376" s="1"/>
      <c r="LKZ376" s="1"/>
      <c r="LLA376" s="1"/>
      <c r="LLB376" s="1"/>
      <c r="LLC376" s="1"/>
      <c r="LLD376" s="1"/>
      <c r="LLE376" s="1"/>
      <c r="LLF376" s="1"/>
      <c r="LLG376" s="1"/>
      <c r="LLH376" s="1"/>
      <c r="LLI376" s="1"/>
      <c r="LLJ376" s="1"/>
      <c r="LLK376" s="1"/>
      <c r="LLL376" s="1"/>
      <c r="LLM376" s="1"/>
      <c r="LLN376" s="1"/>
      <c r="LLO376" s="1"/>
      <c r="LLP376" s="1"/>
      <c r="LLQ376" s="1"/>
      <c r="LLR376" s="1"/>
      <c r="LLS376" s="1"/>
      <c r="LLT376" s="1"/>
      <c r="LLU376" s="1"/>
      <c r="LLV376" s="1"/>
      <c r="LLW376" s="1"/>
      <c r="LLX376" s="1"/>
      <c r="LLY376" s="1"/>
      <c r="LLZ376" s="1"/>
      <c r="LMA376" s="1"/>
      <c r="LMB376" s="1"/>
      <c r="LMC376" s="1"/>
      <c r="LMD376" s="1"/>
      <c r="LME376" s="1"/>
      <c r="LMF376" s="1"/>
      <c r="LMG376" s="1"/>
      <c r="LMH376" s="1"/>
      <c r="LMI376" s="1"/>
      <c r="LMJ376" s="1"/>
      <c r="LMK376" s="1"/>
      <c r="LML376" s="1"/>
      <c r="LMM376" s="1"/>
      <c r="LMN376" s="1"/>
      <c r="LMO376" s="1"/>
      <c r="LMP376" s="1"/>
      <c r="LMQ376" s="1"/>
      <c r="LMR376" s="1"/>
      <c r="LMS376" s="1"/>
      <c r="LMT376" s="1"/>
      <c r="LMU376" s="1"/>
      <c r="LMV376" s="1"/>
      <c r="LMW376" s="1"/>
      <c r="LMX376" s="1"/>
      <c r="LMY376" s="1"/>
      <c r="LMZ376" s="1"/>
      <c r="LNA376" s="1"/>
      <c r="LNB376" s="1"/>
      <c r="LNC376" s="1"/>
      <c r="LND376" s="1"/>
      <c r="LNE376" s="1"/>
      <c r="LNF376" s="1"/>
      <c r="LNG376" s="1"/>
      <c r="LNH376" s="1"/>
      <c r="LNI376" s="1"/>
      <c r="LNJ376" s="1"/>
      <c r="LNK376" s="1"/>
      <c r="LNL376" s="1"/>
      <c r="LNM376" s="1"/>
      <c r="LNN376" s="1"/>
      <c r="LNO376" s="1"/>
      <c r="LNP376" s="1"/>
      <c r="LNQ376" s="1"/>
      <c r="LNR376" s="1"/>
      <c r="LNS376" s="1"/>
      <c r="LNT376" s="1"/>
      <c r="LNU376" s="1"/>
      <c r="LNV376" s="1"/>
      <c r="LNW376" s="1"/>
      <c r="LNX376" s="1"/>
      <c r="LNY376" s="1"/>
      <c r="LNZ376" s="1"/>
      <c r="LOA376" s="1"/>
      <c r="LOB376" s="1"/>
      <c r="LOC376" s="1"/>
      <c r="LOD376" s="1"/>
      <c r="LOE376" s="1"/>
      <c r="LOF376" s="1"/>
      <c r="LOG376" s="1"/>
      <c r="LOH376" s="1"/>
      <c r="LOI376" s="1"/>
      <c r="LOJ376" s="1"/>
      <c r="LOK376" s="1"/>
      <c r="LOL376" s="1"/>
      <c r="LOM376" s="1"/>
      <c r="LON376" s="1"/>
      <c r="LOO376" s="1"/>
      <c r="LOP376" s="1"/>
      <c r="LOQ376" s="1"/>
      <c r="LOR376" s="1"/>
      <c r="LOS376" s="1"/>
      <c r="LOT376" s="1"/>
      <c r="LOU376" s="1"/>
      <c r="LOV376" s="1"/>
      <c r="LOW376" s="1"/>
      <c r="LOX376" s="1"/>
      <c r="LOY376" s="1"/>
      <c r="LOZ376" s="1"/>
      <c r="LPA376" s="1"/>
      <c r="LPB376" s="1"/>
      <c r="LPC376" s="1"/>
      <c r="LPD376" s="1"/>
      <c r="LPE376" s="1"/>
      <c r="LPF376" s="1"/>
      <c r="LPG376" s="1"/>
      <c r="LPH376" s="1"/>
      <c r="LPI376" s="1"/>
      <c r="LPJ376" s="1"/>
      <c r="LPK376" s="1"/>
      <c r="LPL376" s="1"/>
      <c r="LPM376" s="1"/>
      <c r="LPN376" s="1"/>
      <c r="LPO376" s="1"/>
      <c r="LPP376" s="1"/>
      <c r="LPQ376" s="1"/>
      <c r="LPR376" s="1"/>
      <c r="LPS376" s="1"/>
      <c r="LPT376" s="1"/>
      <c r="LPU376" s="1"/>
      <c r="LPV376" s="1"/>
      <c r="LPW376" s="1"/>
      <c r="LPX376" s="1"/>
      <c r="LPY376" s="1"/>
      <c r="LPZ376" s="1"/>
      <c r="LQA376" s="1"/>
      <c r="LQB376" s="1"/>
      <c r="LQC376" s="1"/>
      <c r="LQD376" s="1"/>
      <c r="LQE376" s="1"/>
      <c r="LQF376" s="1"/>
      <c r="LQG376" s="1"/>
      <c r="LQH376" s="1"/>
      <c r="LQI376" s="1"/>
      <c r="LQJ376" s="1"/>
      <c r="LQK376" s="1"/>
      <c r="LQL376" s="1"/>
      <c r="LQM376" s="1"/>
      <c r="LQN376" s="1"/>
      <c r="LQO376" s="1"/>
      <c r="LQP376" s="1"/>
      <c r="LQQ376" s="1"/>
      <c r="LQR376" s="1"/>
      <c r="LQS376" s="1"/>
      <c r="LQT376" s="1"/>
      <c r="LQU376" s="1"/>
      <c r="LQV376" s="1"/>
      <c r="LQW376" s="1"/>
      <c r="LQX376" s="1"/>
      <c r="LQY376" s="1"/>
      <c r="LQZ376" s="1"/>
      <c r="LRA376" s="1"/>
      <c r="LRB376" s="1"/>
      <c r="LRC376" s="1"/>
      <c r="LRD376" s="1"/>
      <c r="LRE376" s="1"/>
      <c r="LRF376" s="1"/>
      <c r="LRG376" s="1"/>
      <c r="LRH376" s="1"/>
      <c r="LRI376" s="1"/>
      <c r="LRJ376" s="1"/>
      <c r="LRK376" s="1"/>
      <c r="LRL376" s="1"/>
      <c r="LRM376" s="1"/>
      <c r="LRN376" s="1"/>
      <c r="LRO376" s="1"/>
      <c r="LRP376" s="1"/>
      <c r="LRQ376" s="1"/>
      <c r="LRR376" s="1"/>
      <c r="LRS376" s="1"/>
      <c r="LRT376" s="1"/>
      <c r="LRU376" s="1"/>
      <c r="LRV376" s="1"/>
      <c r="LRW376" s="1"/>
      <c r="LRX376" s="1"/>
      <c r="LRY376" s="1"/>
      <c r="LRZ376" s="1"/>
      <c r="LSA376" s="1"/>
      <c r="LSB376" s="1"/>
      <c r="LSC376" s="1"/>
      <c r="LSD376" s="1"/>
      <c r="LSE376" s="1"/>
      <c r="LSF376" s="1"/>
      <c r="LSG376" s="1"/>
      <c r="LSH376" s="1"/>
      <c r="LSI376" s="1"/>
      <c r="LSJ376" s="1"/>
      <c r="LSK376" s="1"/>
      <c r="LSL376" s="1"/>
      <c r="LSM376" s="1"/>
      <c r="LSN376" s="1"/>
      <c r="LSO376" s="1"/>
      <c r="LSP376" s="1"/>
      <c r="LSQ376" s="1"/>
      <c r="LSR376" s="1"/>
      <c r="LSS376" s="1"/>
      <c r="LST376" s="1"/>
      <c r="LSU376" s="1"/>
      <c r="LSV376" s="1"/>
      <c r="LSW376" s="1"/>
      <c r="LSX376" s="1"/>
      <c r="LSY376" s="1"/>
      <c r="LSZ376" s="1"/>
      <c r="LTA376" s="1"/>
      <c r="LTB376" s="1"/>
      <c r="LTC376" s="1"/>
      <c r="LTD376" s="1"/>
      <c r="LTE376" s="1"/>
      <c r="LTF376" s="1"/>
      <c r="LTG376" s="1"/>
      <c r="LTH376" s="1"/>
      <c r="LTI376" s="1"/>
      <c r="LTJ376" s="1"/>
      <c r="LTK376" s="1"/>
      <c r="LTL376" s="1"/>
      <c r="LTM376" s="1"/>
      <c r="LTN376" s="1"/>
      <c r="LTO376" s="1"/>
      <c r="LTP376" s="1"/>
      <c r="LTQ376" s="1"/>
      <c r="LTR376" s="1"/>
      <c r="LTS376" s="1"/>
      <c r="LTT376" s="1"/>
      <c r="LTU376" s="1"/>
      <c r="LTV376" s="1"/>
      <c r="LTW376" s="1"/>
      <c r="LTX376" s="1"/>
      <c r="LTY376" s="1"/>
      <c r="LTZ376" s="1"/>
      <c r="LUA376" s="1"/>
      <c r="LUB376" s="1"/>
      <c r="LUC376" s="1"/>
      <c r="LUD376" s="1"/>
      <c r="LUE376" s="1"/>
      <c r="LUF376" s="1"/>
      <c r="LUG376" s="1"/>
      <c r="LUH376" s="1"/>
      <c r="LUI376" s="1"/>
      <c r="LUJ376" s="1"/>
      <c r="LUK376" s="1"/>
      <c r="LUL376" s="1"/>
      <c r="LUM376" s="1"/>
      <c r="LUN376" s="1"/>
      <c r="LUO376" s="1"/>
      <c r="LUP376" s="1"/>
      <c r="LUQ376" s="1"/>
      <c r="LUR376" s="1"/>
      <c r="LUS376" s="1"/>
      <c r="LUT376" s="1"/>
      <c r="LUU376" s="1"/>
      <c r="LUV376" s="1"/>
      <c r="LUW376" s="1"/>
      <c r="LUX376" s="1"/>
      <c r="LUY376" s="1"/>
      <c r="LUZ376" s="1"/>
      <c r="LVA376" s="1"/>
      <c r="LVB376" s="1"/>
      <c r="LVC376" s="1"/>
      <c r="LVD376" s="1"/>
      <c r="LVE376" s="1"/>
      <c r="LVF376" s="1"/>
      <c r="LVG376" s="1"/>
      <c r="LVH376" s="1"/>
      <c r="LVI376" s="1"/>
      <c r="LVJ376" s="1"/>
      <c r="LVK376" s="1"/>
      <c r="LVL376" s="1"/>
      <c r="LVM376" s="1"/>
      <c r="LVN376" s="1"/>
      <c r="LVO376" s="1"/>
      <c r="LVP376" s="1"/>
      <c r="LVQ376" s="1"/>
      <c r="LVR376" s="1"/>
      <c r="LVS376" s="1"/>
      <c r="LVT376" s="1"/>
      <c r="LVU376" s="1"/>
      <c r="LVV376" s="1"/>
      <c r="LVW376" s="1"/>
      <c r="LVX376" s="1"/>
      <c r="LVY376" s="1"/>
      <c r="LVZ376" s="1"/>
      <c r="LWA376" s="1"/>
      <c r="LWB376" s="1"/>
      <c r="LWC376" s="1"/>
      <c r="LWD376" s="1"/>
      <c r="LWE376" s="1"/>
      <c r="LWF376" s="1"/>
      <c r="LWG376" s="1"/>
      <c r="LWH376" s="1"/>
      <c r="LWI376" s="1"/>
      <c r="LWJ376" s="1"/>
      <c r="LWK376" s="1"/>
      <c r="LWL376" s="1"/>
      <c r="LWM376" s="1"/>
      <c r="LWN376" s="1"/>
      <c r="LWO376" s="1"/>
      <c r="LWP376" s="1"/>
      <c r="LWQ376" s="1"/>
      <c r="LWR376" s="1"/>
      <c r="LWS376" s="1"/>
      <c r="LWT376" s="1"/>
      <c r="LWU376" s="1"/>
      <c r="LWV376" s="1"/>
      <c r="LWW376" s="1"/>
      <c r="LWX376" s="1"/>
      <c r="LWY376" s="1"/>
      <c r="LWZ376" s="1"/>
      <c r="LXA376" s="1"/>
      <c r="LXB376" s="1"/>
      <c r="LXC376" s="1"/>
      <c r="LXD376" s="1"/>
      <c r="LXE376" s="1"/>
      <c r="LXF376" s="1"/>
      <c r="LXG376" s="1"/>
      <c r="LXH376" s="1"/>
      <c r="LXI376" s="1"/>
      <c r="LXJ376" s="1"/>
      <c r="LXK376" s="1"/>
      <c r="LXL376" s="1"/>
      <c r="LXM376" s="1"/>
      <c r="LXN376" s="1"/>
      <c r="LXO376" s="1"/>
      <c r="LXP376" s="1"/>
      <c r="LXQ376" s="1"/>
      <c r="LXR376" s="1"/>
      <c r="LXS376" s="1"/>
      <c r="LXT376" s="1"/>
      <c r="LXU376" s="1"/>
      <c r="LXV376" s="1"/>
      <c r="LXW376" s="1"/>
      <c r="LXX376" s="1"/>
      <c r="LXY376" s="1"/>
      <c r="LXZ376" s="1"/>
      <c r="LYA376" s="1"/>
      <c r="LYB376" s="1"/>
      <c r="LYC376" s="1"/>
      <c r="LYD376" s="1"/>
      <c r="LYE376" s="1"/>
      <c r="LYF376" s="1"/>
      <c r="LYG376" s="1"/>
      <c r="LYH376" s="1"/>
      <c r="LYI376" s="1"/>
      <c r="LYJ376" s="1"/>
      <c r="LYK376" s="1"/>
      <c r="LYL376" s="1"/>
      <c r="LYM376" s="1"/>
      <c r="LYN376" s="1"/>
      <c r="LYO376" s="1"/>
      <c r="LYP376" s="1"/>
      <c r="LYQ376" s="1"/>
      <c r="LYR376" s="1"/>
      <c r="LYS376" s="1"/>
      <c r="LYT376" s="1"/>
      <c r="LYU376" s="1"/>
      <c r="LYV376" s="1"/>
      <c r="LYW376" s="1"/>
      <c r="LYX376" s="1"/>
      <c r="LYY376" s="1"/>
      <c r="LYZ376" s="1"/>
      <c r="LZA376" s="1"/>
      <c r="LZB376" s="1"/>
      <c r="LZC376" s="1"/>
      <c r="LZD376" s="1"/>
      <c r="LZE376" s="1"/>
      <c r="LZF376" s="1"/>
      <c r="LZG376" s="1"/>
      <c r="LZH376" s="1"/>
      <c r="LZI376" s="1"/>
      <c r="LZJ376" s="1"/>
      <c r="LZK376" s="1"/>
      <c r="LZL376" s="1"/>
      <c r="LZM376" s="1"/>
      <c r="LZN376" s="1"/>
      <c r="LZO376" s="1"/>
      <c r="LZP376" s="1"/>
      <c r="LZQ376" s="1"/>
      <c r="LZR376" s="1"/>
      <c r="LZS376" s="1"/>
      <c r="LZT376" s="1"/>
      <c r="LZU376" s="1"/>
      <c r="LZV376" s="1"/>
      <c r="LZW376" s="1"/>
      <c r="LZX376" s="1"/>
      <c r="LZY376" s="1"/>
      <c r="LZZ376" s="1"/>
      <c r="MAA376" s="1"/>
      <c r="MAB376" s="1"/>
      <c r="MAC376" s="1"/>
      <c r="MAD376" s="1"/>
      <c r="MAE376" s="1"/>
      <c r="MAF376" s="1"/>
      <c r="MAG376" s="1"/>
      <c r="MAH376" s="1"/>
      <c r="MAI376" s="1"/>
      <c r="MAJ376" s="1"/>
      <c r="MAK376" s="1"/>
      <c r="MAL376" s="1"/>
      <c r="MAM376" s="1"/>
      <c r="MAN376" s="1"/>
      <c r="MAO376" s="1"/>
      <c r="MAP376" s="1"/>
      <c r="MAQ376" s="1"/>
      <c r="MAR376" s="1"/>
      <c r="MAS376" s="1"/>
      <c r="MAT376" s="1"/>
      <c r="MAU376" s="1"/>
      <c r="MAV376" s="1"/>
      <c r="MAW376" s="1"/>
      <c r="MAX376" s="1"/>
      <c r="MAY376" s="1"/>
      <c r="MAZ376" s="1"/>
      <c r="MBA376" s="1"/>
      <c r="MBB376" s="1"/>
      <c r="MBC376" s="1"/>
      <c r="MBD376" s="1"/>
      <c r="MBE376" s="1"/>
      <c r="MBF376" s="1"/>
      <c r="MBG376" s="1"/>
      <c r="MBH376" s="1"/>
      <c r="MBI376" s="1"/>
      <c r="MBJ376" s="1"/>
      <c r="MBK376" s="1"/>
      <c r="MBL376" s="1"/>
      <c r="MBM376" s="1"/>
      <c r="MBN376" s="1"/>
      <c r="MBO376" s="1"/>
      <c r="MBP376" s="1"/>
      <c r="MBQ376" s="1"/>
      <c r="MBR376" s="1"/>
      <c r="MBS376" s="1"/>
      <c r="MBT376" s="1"/>
      <c r="MBU376" s="1"/>
      <c r="MBV376" s="1"/>
      <c r="MBW376" s="1"/>
      <c r="MBX376" s="1"/>
      <c r="MBY376" s="1"/>
      <c r="MBZ376" s="1"/>
      <c r="MCA376" s="1"/>
      <c r="MCB376" s="1"/>
      <c r="MCC376" s="1"/>
      <c r="MCD376" s="1"/>
      <c r="MCE376" s="1"/>
      <c r="MCF376" s="1"/>
      <c r="MCG376" s="1"/>
      <c r="MCH376" s="1"/>
      <c r="MCI376" s="1"/>
      <c r="MCJ376" s="1"/>
      <c r="MCK376" s="1"/>
      <c r="MCL376" s="1"/>
      <c r="MCM376" s="1"/>
      <c r="MCN376" s="1"/>
      <c r="MCO376" s="1"/>
      <c r="MCP376" s="1"/>
      <c r="MCQ376" s="1"/>
      <c r="MCR376" s="1"/>
      <c r="MCS376" s="1"/>
      <c r="MCT376" s="1"/>
      <c r="MCU376" s="1"/>
      <c r="MCV376" s="1"/>
      <c r="MCW376" s="1"/>
      <c r="MCX376" s="1"/>
      <c r="MCY376" s="1"/>
      <c r="MCZ376" s="1"/>
      <c r="MDA376" s="1"/>
      <c r="MDB376" s="1"/>
      <c r="MDC376" s="1"/>
      <c r="MDD376" s="1"/>
      <c r="MDE376" s="1"/>
      <c r="MDF376" s="1"/>
      <c r="MDG376" s="1"/>
      <c r="MDH376" s="1"/>
      <c r="MDI376" s="1"/>
      <c r="MDJ376" s="1"/>
      <c r="MDK376" s="1"/>
      <c r="MDL376" s="1"/>
      <c r="MDM376" s="1"/>
      <c r="MDN376" s="1"/>
      <c r="MDO376" s="1"/>
      <c r="MDP376" s="1"/>
      <c r="MDQ376" s="1"/>
      <c r="MDR376" s="1"/>
      <c r="MDS376" s="1"/>
      <c r="MDT376" s="1"/>
      <c r="MDU376" s="1"/>
      <c r="MDV376" s="1"/>
      <c r="MDW376" s="1"/>
      <c r="MDX376" s="1"/>
      <c r="MDY376" s="1"/>
      <c r="MDZ376" s="1"/>
      <c r="MEA376" s="1"/>
      <c r="MEB376" s="1"/>
      <c r="MEC376" s="1"/>
      <c r="MED376" s="1"/>
      <c r="MEE376" s="1"/>
      <c r="MEF376" s="1"/>
      <c r="MEG376" s="1"/>
      <c r="MEH376" s="1"/>
      <c r="MEI376" s="1"/>
      <c r="MEJ376" s="1"/>
      <c r="MEK376" s="1"/>
      <c r="MEL376" s="1"/>
      <c r="MEM376" s="1"/>
      <c r="MEN376" s="1"/>
      <c r="MEO376" s="1"/>
      <c r="MEP376" s="1"/>
      <c r="MEQ376" s="1"/>
      <c r="MER376" s="1"/>
      <c r="MES376" s="1"/>
      <c r="MET376" s="1"/>
      <c r="MEU376" s="1"/>
      <c r="MEV376" s="1"/>
      <c r="MEW376" s="1"/>
      <c r="MEX376" s="1"/>
      <c r="MEY376" s="1"/>
      <c r="MEZ376" s="1"/>
      <c r="MFA376" s="1"/>
      <c r="MFB376" s="1"/>
      <c r="MFC376" s="1"/>
      <c r="MFD376" s="1"/>
      <c r="MFE376" s="1"/>
      <c r="MFF376" s="1"/>
      <c r="MFG376" s="1"/>
      <c r="MFH376" s="1"/>
      <c r="MFI376" s="1"/>
      <c r="MFJ376" s="1"/>
      <c r="MFK376" s="1"/>
      <c r="MFL376" s="1"/>
      <c r="MFM376" s="1"/>
      <c r="MFN376" s="1"/>
      <c r="MFO376" s="1"/>
      <c r="MFP376" s="1"/>
      <c r="MFQ376" s="1"/>
      <c r="MFR376" s="1"/>
      <c r="MFS376" s="1"/>
      <c r="MFT376" s="1"/>
      <c r="MFU376" s="1"/>
      <c r="MFV376" s="1"/>
      <c r="MFW376" s="1"/>
      <c r="MFX376" s="1"/>
      <c r="MFY376" s="1"/>
      <c r="MFZ376" s="1"/>
      <c r="MGA376" s="1"/>
      <c r="MGB376" s="1"/>
      <c r="MGC376" s="1"/>
      <c r="MGD376" s="1"/>
      <c r="MGE376" s="1"/>
      <c r="MGF376" s="1"/>
      <c r="MGG376" s="1"/>
      <c r="MGH376" s="1"/>
      <c r="MGI376" s="1"/>
      <c r="MGJ376" s="1"/>
      <c r="MGK376" s="1"/>
      <c r="MGL376" s="1"/>
      <c r="MGM376" s="1"/>
      <c r="MGN376" s="1"/>
      <c r="MGO376" s="1"/>
      <c r="MGP376" s="1"/>
      <c r="MGQ376" s="1"/>
      <c r="MGR376" s="1"/>
      <c r="MGS376" s="1"/>
      <c r="MGT376" s="1"/>
      <c r="MGU376" s="1"/>
      <c r="MGV376" s="1"/>
      <c r="MGW376" s="1"/>
      <c r="MGX376" s="1"/>
      <c r="MGY376" s="1"/>
      <c r="MGZ376" s="1"/>
      <c r="MHA376" s="1"/>
      <c r="MHB376" s="1"/>
      <c r="MHC376" s="1"/>
      <c r="MHD376" s="1"/>
      <c r="MHE376" s="1"/>
      <c r="MHF376" s="1"/>
      <c r="MHG376" s="1"/>
      <c r="MHH376" s="1"/>
      <c r="MHI376" s="1"/>
      <c r="MHJ376" s="1"/>
      <c r="MHK376" s="1"/>
      <c r="MHL376" s="1"/>
      <c r="MHM376" s="1"/>
      <c r="MHN376" s="1"/>
      <c r="MHO376" s="1"/>
      <c r="MHP376" s="1"/>
      <c r="MHQ376" s="1"/>
      <c r="MHR376" s="1"/>
      <c r="MHS376" s="1"/>
      <c r="MHT376" s="1"/>
      <c r="MHU376" s="1"/>
      <c r="MHV376" s="1"/>
      <c r="MHW376" s="1"/>
      <c r="MHX376" s="1"/>
      <c r="MHY376" s="1"/>
      <c r="MHZ376" s="1"/>
      <c r="MIA376" s="1"/>
      <c r="MIB376" s="1"/>
      <c r="MIC376" s="1"/>
      <c r="MID376" s="1"/>
      <c r="MIE376" s="1"/>
      <c r="MIF376" s="1"/>
      <c r="MIG376" s="1"/>
      <c r="MIH376" s="1"/>
      <c r="MII376" s="1"/>
      <c r="MIJ376" s="1"/>
      <c r="MIK376" s="1"/>
      <c r="MIL376" s="1"/>
      <c r="MIM376" s="1"/>
      <c r="MIN376" s="1"/>
      <c r="MIO376" s="1"/>
      <c r="MIP376" s="1"/>
      <c r="MIQ376" s="1"/>
      <c r="MIR376" s="1"/>
      <c r="MIS376" s="1"/>
      <c r="MIT376" s="1"/>
      <c r="MIU376" s="1"/>
      <c r="MIV376" s="1"/>
      <c r="MIW376" s="1"/>
      <c r="MIX376" s="1"/>
      <c r="MIY376" s="1"/>
      <c r="MIZ376" s="1"/>
      <c r="MJA376" s="1"/>
      <c r="MJB376" s="1"/>
      <c r="MJC376" s="1"/>
      <c r="MJD376" s="1"/>
      <c r="MJE376" s="1"/>
      <c r="MJF376" s="1"/>
      <c r="MJG376" s="1"/>
      <c r="MJH376" s="1"/>
      <c r="MJI376" s="1"/>
      <c r="MJJ376" s="1"/>
      <c r="MJK376" s="1"/>
      <c r="MJL376" s="1"/>
      <c r="MJM376" s="1"/>
      <c r="MJN376" s="1"/>
      <c r="MJO376" s="1"/>
      <c r="MJP376" s="1"/>
      <c r="MJQ376" s="1"/>
      <c r="MJR376" s="1"/>
      <c r="MJS376" s="1"/>
      <c r="MJT376" s="1"/>
      <c r="MJU376" s="1"/>
      <c r="MJV376" s="1"/>
      <c r="MJW376" s="1"/>
      <c r="MJX376" s="1"/>
      <c r="MJY376" s="1"/>
      <c r="MJZ376" s="1"/>
      <c r="MKA376" s="1"/>
      <c r="MKB376" s="1"/>
      <c r="MKC376" s="1"/>
      <c r="MKD376" s="1"/>
      <c r="MKE376" s="1"/>
      <c r="MKF376" s="1"/>
      <c r="MKG376" s="1"/>
      <c r="MKH376" s="1"/>
      <c r="MKI376" s="1"/>
      <c r="MKJ376" s="1"/>
      <c r="MKK376" s="1"/>
      <c r="MKL376" s="1"/>
      <c r="MKM376" s="1"/>
      <c r="MKN376" s="1"/>
      <c r="MKO376" s="1"/>
      <c r="MKP376" s="1"/>
      <c r="MKQ376" s="1"/>
      <c r="MKR376" s="1"/>
      <c r="MKS376" s="1"/>
      <c r="MKT376" s="1"/>
      <c r="MKU376" s="1"/>
      <c r="MKV376" s="1"/>
      <c r="MKW376" s="1"/>
      <c r="MKX376" s="1"/>
      <c r="MKY376" s="1"/>
      <c r="MKZ376" s="1"/>
      <c r="MLA376" s="1"/>
      <c r="MLB376" s="1"/>
      <c r="MLC376" s="1"/>
      <c r="MLD376" s="1"/>
      <c r="MLE376" s="1"/>
      <c r="MLF376" s="1"/>
      <c r="MLG376" s="1"/>
      <c r="MLH376" s="1"/>
      <c r="MLI376" s="1"/>
      <c r="MLJ376" s="1"/>
      <c r="MLK376" s="1"/>
      <c r="MLL376" s="1"/>
      <c r="MLM376" s="1"/>
      <c r="MLN376" s="1"/>
      <c r="MLO376" s="1"/>
      <c r="MLP376" s="1"/>
      <c r="MLQ376" s="1"/>
      <c r="MLR376" s="1"/>
      <c r="MLS376" s="1"/>
      <c r="MLT376" s="1"/>
      <c r="MLU376" s="1"/>
      <c r="MLV376" s="1"/>
      <c r="MLW376" s="1"/>
      <c r="MLX376" s="1"/>
      <c r="MLY376" s="1"/>
      <c r="MLZ376" s="1"/>
      <c r="MMA376" s="1"/>
      <c r="MMB376" s="1"/>
      <c r="MMC376" s="1"/>
      <c r="MMD376" s="1"/>
      <c r="MME376" s="1"/>
      <c r="MMF376" s="1"/>
      <c r="MMG376" s="1"/>
      <c r="MMH376" s="1"/>
      <c r="MMI376" s="1"/>
      <c r="MMJ376" s="1"/>
      <c r="MMK376" s="1"/>
      <c r="MML376" s="1"/>
      <c r="MMM376" s="1"/>
      <c r="MMN376" s="1"/>
      <c r="MMO376" s="1"/>
      <c r="MMP376" s="1"/>
      <c r="MMQ376" s="1"/>
      <c r="MMR376" s="1"/>
      <c r="MMS376" s="1"/>
      <c r="MMT376" s="1"/>
      <c r="MMU376" s="1"/>
      <c r="MMV376" s="1"/>
      <c r="MMW376" s="1"/>
      <c r="MMX376" s="1"/>
      <c r="MMY376" s="1"/>
      <c r="MMZ376" s="1"/>
      <c r="MNA376" s="1"/>
      <c r="MNB376" s="1"/>
      <c r="MNC376" s="1"/>
      <c r="MND376" s="1"/>
      <c r="MNE376" s="1"/>
      <c r="MNF376" s="1"/>
      <c r="MNG376" s="1"/>
      <c r="MNH376" s="1"/>
      <c r="MNI376" s="1"/>
      <c r="MNJ376" s="1"/>
      <c r="MNK376" s="1"/>
      <c r="MNL376" s="1"/>
      <c r="MNM376" s="1"/>
      <c r="MNN376" s="1"/>
      <c r="MNO376" s="1"/>
      <c r="MNP376" s="1"/>
      <c r="MNQ376" s="1"/>
      <c r="MNR376" s="1"/>
      <c r="MNS376" s="1"/>
      <c r="MNT376" s="1"/>
      <c r="MNU376" s="1"/>
      <c r="MNV376" s="1"/>
      <c r="MNW376" s="1"/>
      <c r="MNX376" s="1"/>
      <c r="MNY376" s="1"/>
      <c r="MNZ376" s="1"/>
      <c r="MOA376" s="1"/>
      <c r="MOB376" s="1"/>
      <c r="MOC376" s="1"/>
      <c r="MOD376" s="1"/>
      <c r="MOE376" s="1"/>
      <c r="MOF376" s="1"/>
      <c r="MOG376" s="1"/>
      <c r="MOH376" s="1"/>
      <c r="MOI376" s="1"/>
      <c r="MOJ376" s="1"/>
      <c r="MOK376" s="1"/>
      <c r="MOL376" s="1"/>
      <c r="MOM376" s="1"/>
      <c r="MON376" s="1"/>
      <c r="MOO376" s="1"/>
      <c r="MOP376" s="1"/>
      <c r="MOQ376" s="1"/>
      <c r="MOR376" s="1"/>
      <c r="MOS376" s="1"/>
      <c r="MOT376" s="1"/>
      <c r="MOU376" s="1"/>
      <c r="MOV376" s="1"/>
      <c r="MOW376" s="1"/>
      <c r="MOX376" s="1"/>
      <c r="MOY376" s="1"/>
      <c r="MOZ376" s="1"/>
      <c r="MPA376" s="1"/>
      <c r="MPB376" s="1"/>
      <c r="MPC376" s="1"/>
      <c r="MPD376" s="1"/>
      <c r="MPE376" s="1"/>
      <c r="MPF376" s="1"/>
      <c r="MPG376" s="1"/>
      <c r="MPH376" s="1"/>
      <c r="MPI376" s="1"/>
      <c r="MPJ376" s="1"/>
      <c r="MPK376" s="1"/>
      <c r="MPL376" s="1"/>
      <c r="MPM376" s="1"/>
      <c r="MPN376" s="1"/>
      <c r="MPO376" s="1"/>
      <c r="MPP376" s="1"/>
      <c r="MPQ376" s="1"/>
      <c r="MPR376" s="1"/>
      <c r="MPS376" s="1"/>
      <c r="MPT376" s="1"/>
      <c r="MPU376" s="1"/>
      <c r="MPV376" s="1"/>
      <c r="MPW376" s="1"/>
      <c r="MPX376" s="1"/>
      <c r="MPY376" s="1"/>
      <c r="MPZ376" s="1"/>
      <c r="MQA376" s="1"/>
      <c r="MQB376" s="1"/>
      <c r="MQC376" s="1"/>
      <c r="MQD376" s="1"/>
      <c r="MQE376" s="1"/>
      <c r="MQF376" s="1"/>
      <c r="MQG376" s="1"/>
      <c r="MQH376" s="1"/>
      <c r="MQI376" s="1"/>
      <c r="MQJ376" s="1"/>
      <c r="MQK376" s="1"/>
      <c r="MQL376" s="1"/>
      <c r="MQM376" s="1"/>
      <c r="MQN376" s="1"/>
      <c r="MQO376" s="1"/>
      <c r="MQP376" s="1"/>
      <c r="MQQ376" s="1"/>
      <c r="MQR376" s="1"/>
      <c r="MQS376" s="1"/>
      <c r="MQT376" s="1"/>
      <c r="MQU376" s="1"/>
      <c r="MQV376" s="1"/>
      <c r="MQW376" s="1"/>
      <c r="MQX376" s="1"/>
      <c r="MQY376" s="1"/>
      <c r="MQZ376" s="1"/>
      <c r="MRA376" s="1"/>
      <c r="MRB376" s="1"/>
      <c r="MRC376" s="1"/>
      <c r="MRD376" s="1"/>
      <c r="MRE376" s="1"/>
      <c r="MRF376" s="1"/>
      <c r="MRG376" s="1"/>
      <c r="MRH376" s="1"/>
      <c r="MRI376" s="1"/>
      <c r="MRJ376" s="1"/>
      <c r="MRK376" s="1"/>
      <c r="MRL376" s="1"/>
      <c r="MRM376" s="1"/>
      <c r="MRN376" s="1"/>
      <c r="MRO376" s="1"/>
      <c r="MRP376" s="1"/>
      <c r="MRQ376" s="1"/>
      <c r="MRR376" s="1"/>
      <c r="MRS376" s="1"/>
      <c r="MRT376" s="1"/>
      <c r="MRU376" s="1"/>
      <c r="MRV376" s="1"/>
      <c r="MRW376" s="1"/>
      <c r="MRX376" s="1"/>
      <c r="MRY376" s="1"/>
      <c r="MRZ376" s="1"/>
      <c r="MSA376" s="1"/>
      <c r="MSB376" s="1"/>
      <c r="MSC376" s="1"/>
      <c r="MSD376" s="1"/>
      <c r="MSE376" s="1"/>
      <c r="MSF376" s="1"/>
      <c r="MSG376" s="1"/>
      <c r="MSH376" s="1"/>
      <c r="MSI376" s="1"/>
      <c r="MSJ376" s="1"/>
      <c r="MSK376" s="1"/>
      <c r="MSL376" s="1"/>
      <c r="MSM376" s="1"/>
      <c r="MSN376" s="1"/>
      <c r="MSO376" s="1"/>
      <c r="MSP376" s="1"/>
      <c r="MSQ376" s="1"/>
      <c r="MSR376" s="1"/>
      <c r="MSS376" s="1"/>
      <c r="MST376" s="1"/>
      <c r="MSU376" s="1"/>
      <c r="MSV376" s="1"/>
      <c r="MSW376" s="1"/>
      <c r="MSX376" s="1"/>
      <c r="MSY376" s="1"/>
      <c r="MSZ376" s="1"/>
      <c r="MTA376" s="1"/>
      <c r="MTB376" s="1"/>
      <c r="MTC376" s="1"/>
      <c r="MTD376" s="1"/>
      <c r="MTE376" s="1"/>
      <c r="MTF376" s="1"/>
      <c r="MTG376" s="1"/>
      <c r="MTH376" s="1"/>
      <c r="MTI376" s="1"/>
      <c r="MTJ376" s="1"/>
      <c r="MTK376" s="1"/>
      <c r="MTL376" s="1"/>
      <c r="MTM376" s="1"/>
      <c r="MTN376" s="1"/>
      <c r="MTO376" s="1"/>
      <c r="MTP376" s="1"/>
      <c r="MTQ376" s="1"/>
      <c r="MTR376" s="1"/>
      <c r="MTS376" s="1"/>
      <c r="MTT376" s="1"/>
      <c r="MTU376" s="1"/>
      <c r="MTV376" s="1"/>
      <c r="MTW376" s="1"/>
      <c r="MTX376" s="1"/>
      <c r="MTY376" s="1"/>
      <c r="MTZ376" s="1"/>
      <c r="MUA376" s="1"/>
      <c r="MUB376" s="1"/>
      <c r="MUC376" s="1"/>
      <c r="MUD376" s="1"/>
      <c r="MUE376" s="1"/>
      <c r="MUF376" s="1"/>
      <c r="MUG376" s="1"/>
      <c r="MUH376" s="1"/>
      <c r="MUI376" s="1"/>
      <c r="MUJ376" s="1"/>
      <c r="MUK376" s="1"/>
      <c r="MUL376" s="1"/>
      <c r="MUM376" s="1"/>
      <c r="MUN376" s="1"/>
      <c r="MUO376" s="1"/>
      <c r="MUP376" s="1"/>
      <c r="MUQ376" s="1"/>
      <c r="MUR376" s="1"/>
      <c r="MUS376" s="1"/>
      <c r="MUT376" s="1"/>
      <c r="MUU376" s="1"/>
      <c r="MUV376" s="1"/>
      <c r="MUW376" s="1"/>
      <c r="MUX376" s="1"/>
      <c r="MUY376" s="1"/>
      <c r="MUZ376" s="1"/>
      <c r="MVA376" s="1"/>
      <c r="MVB376" s="1"/>
      <c r="MVC376" s="1"/>
      <c r="MVD376" s="1"/>
      <c r="MVE376" s="1"/>
      <c r="MVF376" s="1"/>
      <c r="MVG376" s="1"/>
      <c r="MVH376" s="1"/>
      <c r="MVI376" s="1"/>
      <c r="MVJ376" s="1"/>
      <c r="MVK376" s="1"/>
      <c r="MVL376" s="1"/>
      <c r="MVM376" s="1"/>
      <c r="MVN376" s="1"/>
      <c r="MVO376" s="1"/>
      <c r="MVP376" s="1"/>
      <c r="MVQ376" s="1"/>
      <c r="MVR376" s="1"/>
      <c r="MVS376" s="1"/>
      <c r="MVT376" s="1"/>
      <c r="MVU376" s="1"/>
      <c r="MVV376" s="1"/>
      <c r="MVW376" s="1"/>
      <c r="MVX376" s="1"/>
      <c r="MVY376" s="1"/>
      <c r="MVZ376" s="1"/>
      <c r="MWA376" s="1"/>
      <c r="MWB376" s="1"/>
      <c r="MWC376" s="1"/>
      <c r="MWD376" s="1"/>
      <c r="MWE376" s="1"/>
      <c r="MWF376" s="1"/>
      <c r="MWG376" s="1"/>
      <c r="MWH376" s="1"/>
      <c r="MWI376" s="1"/>
      <c r="MWJ376" s="1"/>
      <c r="MWK376" s="1"/>
      <c r="MWL376" s="1"/>
      <c r="MWM376" s="1"/>
      <c r="MWN376" s="1"/>
      <c r="MWO376" s="1"/>
      <c r="MWP376" s="1"/>
      <c r="MWQ376" s="1"/>
      <c r="MWR376" s="1"/>
      <c r="MWS376" s="1"/>
      <c r="MWT376" s="1"/>
      <c r="MWU376" s="1"/>
      <c r="MWV376" s="1"/>
      <c r="MWW376" s="1"/>
      <c r="MWX376" s="1"/>
      <c r="MWY376" s="1"/>
      <c r="MWZ376" s="1"/>
      <c r="MXA376" s="1"/>
      <c r="MXB376" s="1"/>
      <c r="MXC376" s="1"/>
      <c r="MXD376" s="1"/>
      <c r="MXE376" s="1"/>
      <c r="MXF376" s="1"/>
      <c r="MXG376" s="1"/>
      <c r="MXH376" s="1"/>
      <c r="MXI376" s="1"/>
      <c r="MXJ376" s="1"/>
      <c r="MXK376" s="1"/>
      <c r="MXL376" s="1"/>
      <c r="MXM376" s="1"/>
      <c r="MXN376" s="1"/>
      <c r="MXO376" s="1"/>
      <c r="MXP376" s="1"/>
      <c r="MXQ376" s="1"/>
      <c r="MXR376" s="1"/>
      <c r="MXS376" s="1"/>
      <c r="MXT376" s="1"/>
      <c r="MXU376" s="1"/>
      <c r="MXV376" s="1"/>
      <c r="MXW376" s="1"/>
      <c r="MXX376" s="1"/>
      <c r="MXY376" s="1"/>
      <c r="MXZ376" s="1"/>
      <c r="MYA376" s="1"/>
      <c r="MYB376" s="1"/>
      <c r="MYC376" s="1"/>
      <c r="MYD376" s="1"/>
      <c r="MYE376" s="1"/>
      <c r="MYF376" s="1"/>
      <c r="MYG376" s="1"/>
      <c r="MYH376" s="1"/>
      <c r="MYI376" s="1"/>
      <c r="MYJ376" s="1"/>
      <c r="MYK376" s="1"/>
      <c r="MYL376" s="1"/>
      <c r="MYM376" s="1"/>
      <c r="MYN376" s="1"/>
      <c r="MYO376" s="1"/>
      <c r="MYP376" s="1"/>
      <c r="MYQ376" s="1"/>
      <c r="MYR376" s="1"/>
      <c r="MYS376" s="1"/>
      <c r="MYT376" s="1"/>
      <c r="MYU376" s="1"/>
      <c r="MYV376" s="1"/>
      <c r="MYW376" s="1"/>
      <c r="MYX376" s="1"/>
      <c r="MYY376" s="1"/>
      <c r="MYZ376" s="1"/>
      <c r="MZA376" s="1"/>
      <c r="MZB376" s="1"/>
      <c r="MZC376" s="1"/>
      <c r="MZD376" s="1"/>
      <c r="MZE376" s="1"/>
      <c r="MZF376" s="1"/>
      <c r="MZG376" s="1"/>
      <c r="MZH376" s="1"/>
      <c r="MZI376" s="1"/>
      <c r="MZJ376" s="1"/>
      <c r="MZK376" s="1"/>
      <c r="MZL376" s="1"/>
      <c r="MZM376" s="1"/>
      <c r="MZN376" s="1"/>
      <c r="MZO376" s="1"/>
      <c r="MZP376" s="1"/>
      <c r="MZQ376" s="1"/>
      <c r="MZR376" s="1"/>
      <c r="MZS376" s="1"/>
      <c r="MZT376" s="1"/>
      <c r="MZU376" s="1"/>
      <c r="MZV376" s="1"/>
      <c r="MZW376" s="1"/>
      <c r="MZX376" s="1"/>
      <c r="MZY376" s="1"/>
      <c r="MZZ376" s="1"/>
      <c r="NAA376" s="1"/>
      <c r="NAB376" s="1"/>
      <c r="NAC376" s="1"/>
      <c r="NAD376" s="1"/>
      <c r="NAE376" s="1"/>
      <c r="NAF376" s="1"/>
      <c r="NAG376" s="1"/>
      <c r="NAH376" s="1"/>
      <c r="NAI376" s="1"/>
      <c r="NAJ376" s="1"/>
      <c r="NAK376" s="1"/>
      <c r="NAL376" s="1"/>
      <c r="NAM376" s="1"/>
      <c r="NAN376" s="1"/>
      <c r="NAO376" s="1"/>
      <c r="NAP376" s="1"/>
      <c r="NAQ376" s="1"/>
      <c r="NAR376" s="1"/>
      <c r="NAS376" s="1"/>
      <c r="NAT376" s="1"/>
      <c r="NAU376" s="1"/>
      <c r="NAV376" s="1"/>
      <c r="NAW376" s="1"/>
      <c r="NAX376" s="1"/>
      <c r="NAY376" s="1"/>
      <c r="NAZ376" s="1"/>
      <c r="NBA376" s="1"/>
      <c r="NBB376" s="1"/>
      <c r="NBC376" s="1"/>
      <c r="NBD376" s="1"/>
      <c r="NBE376" s="1"/>
      <c r="NBF376" s="1"/>
      <c r="NBG376" s="1"/>
      <c r="NBH376" s="1"/>
      <c r="NBI376" s="1"/>
      <c r="NBJ376" s="1"/>
      <c r="NBK376" s="1"/>
      <c r="NBL376" s="1"/>
      <c r="NBM376" s="1"/>
      <c r="NBN376" s="1"/>
      <c r="NBO376" s="1"/>
      <c r="NBP376" s="1"/>
      <c r="NBQ376" s="1"/>
      <c r="NBR376" s="1"/>
      <c r="NBS376" s="1"/>
      <c r="NBT376" s="1"/>
      <c r="NBU376" s="1"/>
      <c r="NBV376" s="1"/>
      <c r="NBW376" s="1"/>
      <c r="NBX376" s="1"/>
      <c r="NBY376" s="1"/>
      <c r="NBZ376" s="1"/>
      <c r="NCA376" s="1"/>
      <c r="NCB376" s="1"/>
      <c r="NCC376" s="1"/>
      <c r="NCD376" s="1"/>
      <c r="NCE376" s="1"/>
      <c r="NCF376" s="1"/>
      <c r="NCG376" s="1"/>
      <c r="NCH376" s="1"/>
      <c r="NCI376" s="1"/>
      <c r="NCJ376" s="1"/>
      <c r="NCK376" s="1"/>
      <c r="NCL376" s="1"/>
      <c r="NCM376" s="1"/>
      <c r="NCN376" s="1"/>
      <c r="NCO376" s="1"/>
      <c r="NCP376" s="1"/>
      <c r="NCQ376" s="1"/>
      <c r="NCR376" s="1"/>
      <c r="NCS376" s="1"/>
      <c r="NCT376" s="1"/>
      <c r="NCU376" s="1"/>
      <c r="NCV376" s="1"/>
      <c r="NCW376" s="1"/>
      <c r="NCX376" s="1"/>
      <c r="NCY376" s="1"/>
      <c r="NCZ376" s="1"/>
      <c r="NDA376" s="1"/>
      <c r="NDB376" s="1"/>
      <c r="NDC376" s="1"/>
      <c r="NDD376" s="1"/>
      <c r="NDE376" s="1"/>
      <c r="NDF376" s="1"/>
      <c r="NDG376" s="1"/>
      <c r="NDH376" s="1"/>
      <c r="NDI376" s="1"/>
      <c r="NDJ376" s="1"/>
      <c r="NDK376" s="1"/>
      <c r="NDL376" s="1"/>
      <c r="NDM376" s="1"/>
      <c r="NDN376" s="1"/>
      <c r="NDO376" s="1"/>
      <c r="NDP376" s="1"/>
      <c r="NDQ376" s="1"/>
      <c r="NDR376" s="1"/>
      <c r="NDS376" s="1"/>
      <c r="NDT376" s="1"/>
      <c r="NDU376" s="1"/>
      <c r="NDV376" s="1"/>
      <c r="NDW376" s="1"/>
      <c r="NDX376" s="1"/>
      <c r="NDY376" s="1"/>
      <c r="NDZ376" s="1"/>
      <c r="NEA376" s="1"/>
      <c r="NEB376" s="1"/>
      <c r="NEC376" s="1"/>
      <c r="NED376" s="1"/>
      <c r="NEE376" s="1"/>
      <c r="NEF376" s="1"/>
      <c r="NEG376" s="1"/>
      <c r="NEH376" s="1"/>
      <c r="NEI376" s="1"/>
      <c r="NEJ376" s="1"/>
      <c r="NEK376" s="1"/>
      <c r="NEL376" s="1"/>
      <c r="NEM376" s="1"/>
      <c r="NEN376" s="1"/>
      <c r="NEO376" s="1"/>
      <c r="NEP376" s="1"/>
      <c r="NEQ376" s="1"/>
      <c r="NER376" s="1"/>
      <c r="NES376" s="1"/>
      <c r="NET376" s="1"/>
      <c r="NEU376" s="1"/>
      <c r="NEV376" s="1"/>
      <c r="NEW376" s="1"/>
      <c r="NEX376" s="1"/>
      <c r="NEY376" s="1"/>
      <c r="NEZ376" s="1"/>
      <c r="NFA376" s="1"/>
      <c r="NFB376" s="1"/>
      <c r="NFC376" s="1"/>
      <c r="NFD376" s="1"/>
      <c r="NFE376" s="1"/>
      <c r="NFF376" s="1"/>
      <c r="NFG376" s="1"/>
      <c r="NFH376" s="1"/>
      <c r="NFI376" s="1"/>
      <c r="NFJ376" s="1"/>
      <c r="NFK376" s="1"/>
      <c r="NFL376" s="1"/>
      <c r="NFM376" s="1"/>
      <c r="NFN376" s="1"/>
      <c r="NFO376" s="1"/>
      <c r="NFP376" s="1"/>
      <c r="NFQ376" s="1"/>
      <c r="NFR376" s="1"/>
      <c r="NFS376" s="1"/>
      <c r="NFT376" s="1"/>
      <c r="NFU376" s="1"/>
      <c r="NFV376" s="1"/>
      <c r="NFW376" s="1"/>
      <c r="NFX376" s="1"/>
      <c r="NFY376" s="1"/>
      <c r="NFZ376" s="1"/>
      <c r="NGA376" s="1"/>
      <c r="NGB376" s="1"/>
      <c r="NGC376" s="1"/>
      <c r="NGD376" s="1"/>
      <c r="NGE376" s="1"/>
      <c r="NGF376" s="1"/>
      <c r="NGG376" s="1"/>
      <c r="NGH376" s="1"/>
      <c r="NGI376" s="1"/>
      <c r="NGJ376" s="1"/>
      <c r="NGK376" s="1"/>
      <c r="NGL376" s="1"/>
      <c r="NGM376" s="1"/>
      <c r="NGN376" s="1"/>
      <c r="NGO376" s="1"/>
      <c r="NGP376" s="1"/>
      <c r="NGQ376" s="1"/>
      <c r="NGR376" s="1"/>
      <c r="NGS376" s="1"/>
      <c r="NGT376" s="1"/>
      <c r="NGU376" s="1"/>
      <c r="NGV376" s="1"/>
      <c r="NGW376" s="1"/>
      <c r="NGX376" s="1"/>
      <c r="NGY376" s="1"/>
      <c r="NGZ376" s="1"/>
      <c r="NHA376" s="1"/>
      <c r="NHB376" s="1"/>
      <c r="NHC376" s="1"/>
      <c r="NHD376" s="1"/>
      <c r="NHE376" s="1"/>
      <c r="NHF376" s="1"/>
      <c r="NHG376" s="1"/>
      <c r="NHH376" s="1"/>
      <c r="NHI376" s="1"/>
      <c r="NHJ376" s="1"/>
      <c r="NHK376" s="1"/>
      <c r="NHL376" s="1"/>
      <c r="NHM376" s="1"/>
      <c r="NHN376" s="1"/>
      <c r="NHO376" s="1"/>
      <c r="NHP376" s="1"/>
      <c r="NHQ376" s="1"/>
      <c r="NHR376" s="1"/>
      <c r="NHS376" s="1"/>
      <c r="NHT376" s="1"/>
      <c r="NHU376" s="1"/>
      <c r="NHV376" s="1"/>
      <c r="NHW376" s="1"/>
      <c r="NHX376" s="1"/>
      <c r="NHY376" s="1"/>
      <c r="NHZ376" s="1"/>
      <c r="NIA376" s="1"/>
      <c r="NIB376" s="1"/>
      <c r="NIC376" s="1"/>
      <c r="NID376" s="1"/>
      <c r="NIE376" s="1"/>
      <c r="NIF376" s="1"/>
      <c r="NIG376" s="1"/>
      <c r="NIH376" s="1"/>
      <c r="NII376" s="1"/>
      <c r="NIJ376" s="1"/>
      <c r="NIK376" s="1"/>
      <c r="NIL376" s="1"/>
      <c r="NIM376" s="1"/>
      <c r="NIN376" s="1"/>
      <c r="NIO376" s="1"/>
      <c r="NIP376" s="1"/>
      <c r="NIQ376" s="1"/>
      <c r="NIR376" s="1"/>
      <c r="NIS376" s="1"/>
      <c r="NIT376" s="1"/>
      <c r="NIU376" s="1"/>
      <c r="NIV376" s="1"/>
      <c r="NIW376" s="1"/>
      <c r="NIX376" s="1"/>
      <c r="NIY376" s="1"/>
      <c r="NIZ376" s="1"/>
      <c r="NJA376" s="1"/>
      <c r="NJB376" s="1"/>
      <c r="NJC376" s="1"/>
      <c r="NJD376" s="1"/>
      <c r="NJE376" s="1"/>
      <c r="NJF376" s="1"/>
      <c r="NJG376" s="1"/>
      <c r="NJH376" s="1"/>
      <c r="NJI376" s="1"/>
      <c r="NJJ376" s="1"/>
      <c r="NJK376" s="1"/>
      <c r="NJL376" s="1"/>
      <c r="NJM376" s="1"/>
      <c r="NJN376" s="1"/>
      <c r="NJO376" s="1"/>
      <c r="NJP376" s="1"/>
      <c r="NJQ376" s="1"/>
      <c r="NJR376" s="1"/>
      <c r="NJS376" s="1"/>
      <c r="NJT376" s="1"/>
      <c r="NJU376" s="1"/>
      <c r="NJV376" s="1"/>
      <c r="NJW376" s="1"/>
      <c r="NJX376" s="1"/>
      <c r="NJY376" s="1"/>
      <c r="NJZ376" s="1"/>
      <c r="NKA376" s="1"/>
      <c r="NKB376" s="1"/>
      <c r="NKC376" s="1"/>
      <c r="NKD376" s="1"/>
      <c r="NKE376" s="1"/>
      <c r="NKF376" s="1"/>
      <c r="NKG376" s="1"/>
      <c r="NKH376" s="1"/>
      <c r="NKI376" s="1"/>
      <c r="NKJ376" s="1"/>
      <c r="NKK376" s="1"/>
      <c r="NKL376" s="1"/>
      <c r="NKM376" s="1"/>
      <c r="NKN376" s="1"/>
      <c r="NKO376" s="1"/>
      <c r="NKP376" s="1"/>
      <c r="NKQ376" s="1"/>
      <c r="NKR376" s="1"/>
      <c r="NKS376" s="1"/>
      <c r="NKT376" s="1"/>
      <c r="NKU376" s="1"/>
      <c r="NKV376" s="1"/>
      <c r="NKW376" s="1"/>
      <c r="NKX376" s="1"/>
      <c r="NKY376" s="1"/>
      <c r="NKZ376" s="1"/>
      <c r="NLA376" s="1"/>
      <c r="NLB376" s="1"/>
      <c r="NLC376" s="1"/>
      <c r="NLD376" s="1"/>
      <c r="NLE376" s="1"/>
      <c r="NLF376" s="1"/>
      <c r="NLG376" s="1"/>
      <c r="NLH376" s="1"/>
      <c r="NLI376" s="1"/>
      <c r="NLJ376" s="1"/>
      <c r="NLK376" s="1"/>
      <c r="NLL376" s="1"/>
      <c r="NLM376" s="1"/>
      <c r="NLN376" s="1"/>
      <c r="NLO376" s="1"/>
      <c r="NLP376" s="1"/>
      <c r="NLQ376" s="1"/>
      <c r="NLR376" s="1"/>
      <c r="NLS376" s="1"/>
      <c r="NLT376" s="1"/>
      <c r="NLU376" s="1"/>
      <c r="NLV376" s="1"/>
      <c r="NLW376" s="1"/>
      <c r="NLX376" s="1"/>
      <c r="NLY376" s="1"/>
      <c r="NLZ376" s="1"/>
      <c r="NMA376" s="1"/>
      <c r="NMB376" s="1"/>
      <c r="NMC376" s="1"/>
      <c r="NMD376" s="1"/>
      <c r="NME376" s="1"/>
      <c r="NMF376" s="1"/>
      <c r="NMG376" s="1"/>
      <c r="NMH376" s="1"/>
      <c r="NMI376" s="1"/>
      <c r="NMJ376" s="1"/>
      <c r="NMK376" s="1"/>
      <c r="NML376" s="1"/>
      <c r="NMM376" s="1"/>
      <c r="NMN376" s="1"/>
      <c r="NMO376" s="1"/>
      <c r="NMP376" s="1"/>
      <c r="NMQ376" s="1"/>
      <c r="NMR376" s="1"/>
      <c r="NMS376" s="1"/>
      <c r="NMT376" s="1"/>
      <c r="NMU376" s="1"/>
      <c r="NMV376" s="1"/>
      <c r="NMW376" s="1"/>
      <c r="NMX376" s="1"/>
      <c r="NMY376" s="1"/>
      <c r="NMZ376" s="1"/>
      <c r="NNA376" s="1"/>
      <c r="NNB376" s="1"/>
      <c r="NNC376" s="1"/>
      <c r="NND376" s="1"/>
      <c r="NNE376" s="1"/>
      <c r="NNF376" s="1"/>
      <c r="NNG376" s="1"/>
      <c r="NNH376" s="1"/>
      <c r="NNI376" s="1"/>
      <c r="NNJ376" s="1"/>
      <c r="NNK376" s="1"/>
      <c r="NNL376" s="1"/>
      <c r="NNM376" s="1"/>
      <c r="NNN376" s="1"/>
      <c r="NNO376" s="1"/>
      <c r="NNP376" s="1"/>
      <c r="NNQ376" s="1"/>
      <c r="NNR376" s="1"/>
      <c r="NNS376" s="1"/>
      <c r="NNT376" s="1"/>
      <c r="NNU376" s="1"/>
      <c r="NNV376" s="1"/>
      <c r="NNW376" s="1"/>
      <c r="NNX376" s="1"/>
      <c r="NNY376" s="1"/>
      <c r="NNZ376" s="1"/>
      <c r="NOA376" s="1"/>
      <c r="NOB376" s="1"/>
      <c r="NOC376" s="1"/>
      <c r="NOD376" s="1"/>
      <c r="NOE376" s="1"/>
      <c r="NOF376" s="1"/>
      <c r="NOG376" s="1"/>
      <c r="NOH376" s="1"/>
      <c r="NOI376" s="1"/>
      <c r="NOJ376" s="1"/>
      <c r="NOK376" s="1"/>
      <c r="NOL376" s="1"/>
      <c r="NOM376" s="1"/>
      <c r="NON376" s="1"/>
      <c r="NOO376" s="1"/>
      <c r="NOP376" s="1"/>
      <c r="NOQ376" s="1"/>
      <c r="NOR376" s="1"/>
      <c r="NOS376" s="1"/>
      <c r="NOT376" s="1"/>
      <c r="NOU376" s="1"/>
      <c r="NOV376" s="1"/>
      <c r="NOW376" s="1"/>
      <c r="NOX376" s="1"/>
      <c r="NOY376" s="1"/>
      <c r="NOZ376" s="1"/>
      <c r="NPA376" s="1"/>
      <c r="NPB376" s="1"/>
      <c r="NPC376" s="1"/>
      <c r="NPD376" s="1"/>
      <c r="NPE376" s="1"/>
      <c r="NPF376" s="1"/>
      <c r="NPG376" s="1"/>
      <c r="NPH376" s="1"/>
      <c r="NPI376" s="1"/>
      <c r="NPJ376" s="1"/>
      <c r="NPK376" s="1"/>
      <c r="NPL376" s="1"/>
      <c r="NPM376" s="1"/>
      <c r="NPN376" s="1"/>
      <c r="NPO376" s="1"/>
      <c r="NPP376" s="1"/>
      <c r="NPQ376" s="1"/>
      <c r="NPR376" s="1"/>
      <c r="NPS376" s="1"/>
      <c r="NPT376" s="1"/>
      <c r="NPU376" s="1"/>
      <c r="NPV376" s="1"/>
      <c r="NPW376" s="1"/>
      <c r="NPX376" s="1"/>
      <c r="NPY376" s="1"/>
      <c r="NPZ376" s="1"/>
      <c r="NQA376" s="1"/>
      <c r="NQB376" s="1"/>
      <c r="NQC376" s="1"/>
      <c r="NQD376" s="1"/>
      <c r="NQE376" s="1"/>
      <c r="NQF376" s="1"/>
      <c r="NQG376" s="1"/>
      <c r="NQH376" s="1"/>
      <c r="NQI376" s="1"/>
      <c r="NQJ376" s="1"/>
      <c r="NQK376" s="1"/>
      <c r="NQL376" s="1"/>
      <c r="NQM376" s="1"/>
      <c r="NQN376" s="1"/>
      <c r="NQO376" s="1"/>
      <c r="NQP376" s="1"/>
      <c r="NQQ376" s="1"/>
      <c r="NQR376" s="1"/>
      <c r="NQS376" s="1"/>
      <c r="NQT376" s="1"/>
      <c r="NQU376" s="1"/>
      <c r="NQV376" s="1"/>
      <c r="NQW376" s="1"/>
      <c r="NQX376" s="1"/>
      <c r="NQY376" s="1"/>
      <c r="NQZ376" s="1"/>
      <c r="NRA376" s="1"/>
      <c r="NRB376" s="1"/>
      <c r="NRC376" s="1"/>
      <c r="NRD376" s="1"/>
      <c r="NRE376" s="1"/>
      <c r="NRF376" s="1"/>
      <c r="NRG376" s="1"/>
      <c r="NRH376" s="1"/>
      <c r="NRI376" s="1"/>
      <c r="NRJ376" s="1"/>
      <c r="NRK376" s="1"/>
      <c r="NRL376" s="1"/>
      <c r="NRM376" s="1"/>
      <c r="NRN376" s="1"/>
      <c r="NRO376" s="1"/>
      <c r="NRP376" s="1"/>
      <c r="NRQ376" s="1"/>
      <c r="NRR376" s="1"/>
      <c r="NRS376" s="1"/>
      <c r="NRT376" s="1"/>
      <c r="NRU376" s="1"/>
      <c r="NRV376" s="1"/>
      <c r="NRW376" s="1"/>
      <c r="NRX376" s="1"/>
      <c r="NRY376" s="1"/>
      <c r="NRZ376" s="1"/>
      <c r="NSA376" s="1"/>
      <c r="NSB376" s="1"/>
      <c r="NSC376" s="1"/>
      <c r="NSD376" s="1"/>
      <c r="NSE376" s="1"/>
      <c r="NSF376" s="1"/>
      <c r="NSG376" s="1"/>
      <c r="NSH376" s="1"/>
      <c r="NSI376" s="1"/>
      <c r="NSJ376" s="1"/>
      <c r="NSK376" s="1"/>
      <c r="NSL376" s="1"/>
      <c r="NSM376" s="1"/>
      <c r="NSN376" s="1"/>
      <c r="NSO376" s="1"/>
      <c r="NSP376" s="1"/>
      <c r="NSQ376" s="1"/>
      <c r="NSR376" s="1"/>
      <c r="NSS376" s="1"/>
      <c r="NST376" s="1"/>
      <c r="NSU376" s="1"/>
      <c r="NSV376" s="1"/>
      <c r="NSW376" s="1"/>
      <c r="NSX376" s="1"/>
      <c r="NSY376" s="1"/>
      <c r="NSZ376" s="1"/>
      <c r="NTA376" s="1"/>
      <c r="NTB376" s="1"/>
      <c r="NTC376" s="1"/>
      <c r="NTD376" s="1"/>
      <c r="NTE376" s="1"/>
      <c r="NTF376" s="1"/>
      <c r="NTG376" s="1"/>
      <c r="NTH376" s="1"/>
      <c r="NTI376" s="1"/>
      <c r="NTJ376" s="1"/>
      <c r="NTK376" s="1"/>
      <c r="NTL376" s="1"/>
      <c r="NTM376" s="1"/>
      <c r="NTN376" s="1"/>
      <c r="NTO376" s="1"/>
      <c r="NTP376" s="1"/>
      <c r="NTQ376" s="1"/>
      <c r="NTR376" s="1"/>
      <c r="NTS376" s="1"/>
      <c r="NTT376" s="1"/>
      <c r="NTU376" s="1"/>
      <c r="NTV376" s="1"/>
      <c r="NTW376" s="1"/>
      <c r="NTX376" s="1"/>
      <c r="NTY376" s="1"/>
      <c r="NTZ376" s="1"/>
      <c r="NUA376" s="1"/>
      <c r="NUB376" s="1"/>
      <c r="NUC376" s="1"/>
      <c r="NUD376" s="1"/>
      <c r="NUE376" s="1"/>
      <c r="NUF376" s="1"/>
      <c r="NUG376" s="1"/>
      <c r="NUH376" s="1"/>
      <c r="NUI376" s="1"/>
      <c r="NUJ376" s="1"/>
      <c r="NUK376" s="1"/>
      <c r="NUL376" s="1"/>
      <c r="NUM376" s="1"/>
      <c r="NUN376" s="1"/>
      <c r="NUO376" s="1"/>
      <c r="NUP376" s="1"/>
      <c r="NUQ376" s="1"/>
      <c r="NUR376" s="1"/>
      <c r="NUS376" s="1"/>
      <c r="NUT376" s="1"/>
      <c r="NUU376" s="1"/>
      <c r="NUV376" s="1"/>
      <c r="NUW376" s="1"/>
      <c r="NUX376" s="1"/>
      <c r="NUY376" s="1"/>
      <c r="NUZ376" s="1"/>
      <c r="NVA376" s="1"/>
      <c r="NVB376" s="1"/>
      <c r="NVC376" s="1"/>
      <c r="NVD376" s="1"/>
      <c r="NVE376" s="1"/>
      <c r="NVF376" s="1"/>
      <c r="NVG376" s="1"/>
      <c r="NVH376" s="1"/>
      <c r="NVI376" s="1"/>
      <c r="NVJ376" s="1"/>
      <c r="NVK376" s="1"/>
      <c r="NVL376" s="1"/>
      <c r="NVM376" s="1"/>
      <c r="NVN376" s="1"/>
      <c r="NVO376" s="1"/>
      <c r="NVP376" s="1"/>
      <c r="NVQ376" s="1"/>
      <c r="NVR376" s="1"/>
      <c r="NVS376" s="1"/>
      <c r="NVT376" s="1"/>
      <c r="NVU376" s="1"/>
      <c r="NVV376" s="1"/>
      <c r="NVW376" s="1"/>
      <c r="NVX376" s="1"/>
      <c r="NVY376" s="1"/>
      <c r="NVZ376" s="1"/>
      <c r="NWA376" s="1"/>
      <c r="NWB376" s="1"/>
      <c r="NWC376" s="1"/>
      <c r="NWD376" s="1"/>
      <c r="NWE376" s="1"/>
      <c r="NWF376" s="1"/>
      <c r="NWG376" s="1"/>
      <c r="NWH376" s="1"/>
      <c r="NWI376" s="1"/>
      <c r="NWJ376" s="1"/>
      <c r="NWK376" s="1"/>
      <c r="NWL376" s="1"/>
      <c r="NWM376" s="1"/>
      <c r="NWN376" s="1"/>
      <c r="NWO376" s="1"/>
      <c r="NWP376" s="1"/>
      <c r="NWQ376" s="1"/>
      <c r="NWR376" s="1"/>
      <c r="NWS376" s="1"/>
      <c r="NWT376" s="1"/>
      <c r="NWU376" s="1"/>
      <c r="NWV376" s="1"/>
      <c r="NWW376" s="1"/>
      <c r="NWX376" s="1"/>
      <c r="NWY376" s="1"/>
      <c r="NWZ376" s="1"/>
      <c r="NXA376" s="1"/>
      <c r="NXB376" s="1"/>
      <c r="NXC376" s="1"/>
      <c r="NXD376" s="1"/>
      <c r="NXE376" s="1"/>
      <c r="NXF376" s="1"/>
      <c r="NXG376" s="1"/>
      <c r="NXH376" s="1"/>
      <c r="NXI376" s="1"/>
      <c r="NXJ376" s="1"/>
      <c r="NXK376" s="1"/>
      <c r="NXL376" s="1"/>
      <c r="NXM376" s="1"/>
      <c r="NXN376" s="1"/>
      <c r="NXO376" s="1"/>
      <c r="NXP376" s="1"/>
      <c r="NXQ376" s="1"/>
      <c r="NXR376" s="1"/>
      <c r="NXS376" s="1"/>
      <c r="NXT376" s="1"/>
      <c r="NXU376" s="1"/>
      <c r="NXV376" s="1"/>
      <c r="NXW376" s="1"/>
      <c r="NXX376" s="1"/>
      <c r="NXY376" s="1"/>
      <c r="NXZ376" s="1"/>
      <c r="NYA376" s="1"/>
      <c r="NYB376" s="1"/>
      <c r="NYC376" s="1"/>
      <c r="NYD376" s="1"/>
      <c r="NYE376" s="1"/>
      <c r="NYF376" s="1"/>
      <c r="NYG376" s="1"/>
      <c r="NYH376" s="1"/>
      <c r="NYI376" s="1"/>
      <c r="NYJ376" s="1"/>
      <c r="NYK376" s="1"/>
      <c r="NYL376" s="1"/>
      <c r="NYM376" s="1"/>
      <c r="NYN376" s="1"/>
      <c r="NYO376" s="1"/>
      <c r="NYP376" s="1"/>
      <c r="NYQ376" s="1"/>
      <c r="NYR376" s="1"/>
      <c r="NYS376" s="1"/>
      <c r="NYT376" s="1"/>
      <c r="NYU376" s="1"/>
      <c r="NYV376" s="1"/>
      <c r="NYW376" s="1"/>
      <c r="NYX376" s="1"/>
      <c r="NYY376" s="1"/>
      <c r="NYZ376" s="1"/>
      <c r="NZA376" s="1"/>
      <c r="NZB376" s="1"/>
      <c r="NZC376" s="1"/>
      <c r="NZD376" s="1"/>
      <c r="NZE376" s="1"/>
      <c r="NZF376" s="1"/>
      <c r="NZG376" s="1"/>
      <c r="NZH376" s="1"/>
      <c r="NZI376" s="1"/>
      <c r="NZJ376" s="1"/>
      <c r="NZK376" s="1"/>
      <c r="NZL376" s="1"/>
      <c r="NZM376" s="1"/>
      <c r="NZN376" s="1"/>
      <c r="NZO376" s="1"/>
      <c r="NZP376" s="1"/>
      <c r="NZQ376" s="1"/>
      <c r="NZR376" s="1"/>
      <c r="NZS376" s="1"/>
      <c r="NZT376" s="1"/>
      <c r="NZU376" s="1"/>
      <c r="NZV376" s="1"/>
      <c r="NZW376" s="1"/>
      <c r="NZX376" s="1"/>
      <c r="NZY376" s="1"/>
      <c r="NZZ376" s="1"/>
      <c r="OAA376" s="1"/>
      <c r="OAB376" s="1"/>
      <c r="OAC376" s="1"/>
      <c r="OAD376" s="1"/>
      <c r="OAE376" s="1"/>
      <c r="OAF376" s="1"/>
      <c r="OAG376" s="1"/>
      <c r="OAH376" s="1"/>
      <c r="OAI376" s="1"/>
      <c r="OAJ376" s="1"/>
      <c r="OAK376" s="1"/>
      <c r="OAL376" s="1"/>
      <c r="OAM376" s="1"/>
      <c r="OAN376" s="1"/>
      <c r="OAO376" s="1"/>
      <c r="OAP376" s="1"/>
      <c r="OAQ376" s="1"/>
      <c r="OAR376" s="1"/>
      <c r="OAS376" s="1"/>
      <c r="OAT376" s="1"/>
      <c r="OAU376" s="1"/>
      <c r="OAV376" s="1"/>
      <c r="OAW376" s="1"/>
      <c r="OAX376" s="1"/>
      <c r="OAY376" s="1"/>
      <c r="OAZ376" s="1"/>
      <c r="OBA376" s="1"/>
      <c r="OBB376" s="1"/>
      <c r="OBC376" s="1"/>
      <c r="OBD376" s="1"/>
      <c r="OBE376" s="1"/>
      <c r="OBF376" s="1"/>
      <c r="OBG376" s="1"/>
      <c r="OBH376" s="1"/>
      <c r="OBI376" s="1"/>
      <c r="OBJ376" s="1"/>
      <c r="OBK376" s="1"/>
      <c r="OBL376" s="1"/>
      <c r="OBM376" s="1"/>
      <c r="OBN376" s="1"/>
      <c r="OBO376" s="1"/>
      <c r="OBP376" s="1"/>
      <c r="OBQ376" s="1"/>
      <c r="OBR376" s="1"/>
      <c r="OBS376" s="1"/>
      <c r="OBT376" s="1"/>
      <c r="OBU376" s="1"/>
      <c r="OBV376" s="1"/>
      <c r="OBW376" s="1"/>
      <c r="OBX376" s="1"/>
      <c r="OBY376" s="1"/>
      <c r="OBZ376" s="1"/>
      <c r="OCA376" s="1"/>
      <c r="OCB376" s="1"/>
      <c r="OCC376" s="1"/>
      <c r="OCD376" s="1"/>
      <c r="OCE376" s="1"/>
      <c r="OCF376" s="1"/>
      <c r="OCG376" s="1"/>
      <c r="OCH376" s="1"/>
      <c r="OCI376" s="1"/>
      <c r="OCJ376" s="1"/>
      <c r="OCK376" s="1"/>
      <c r="OCL376" s="1"/>
      <c r="OCM376" s="1"/>
      <c r="OCN376" s="1"/>
      <c r="OCO376" s="1"/>
      <c r="OCP376" s="1"/>
      <c r="OCQ376" s="1"/>
      <c r="OCR376" s="1"/>
      <c r="OCS376" s="1"/>
      <c r="OCT376" s="1"/>
      <c r="OCU376" s="1"/>
      <c r="OCV376" s="1"/>
      <c r="OCW376" s="1"/>
      <c r="OCX376" s="1"/>
      <c r="OCY376" s="1"/>
      <c r="OCZ376" s="1"/>
      <c r="ODA376" s="1"/>
      <c r="ODB376" s="1"/>
      <c r="ODC376" s="1"/>
      <c r="ODD376" s="1"/>
      <c r="ODE376" s="1"/>
      <c r="ODF376" s="1"/>
      <c r="ODG376" s="1"/>
      <c r="ODH376" s="1"/>
      <c r="ODI376" s="1"/>
      <c r="ODJ376" s="1"/>
      <c r="ODK376" s="1"/>
      <c r="ODL376" s="1"/>
      <c r="ODM376" s="1"/>
      <c r="ODN376" s="1"/>
      <c r="ODO376" s="1"/>
      <c r="ODP376" s="1"/>
      <c r="ODQ376" s="1"/>
      <c r="ODR376" s="1"/>
      <c r="ODS376" s="1"/>
      <c r="ODT376" s="1"/>
      <c r="ODU376" s="1"/>
      <c r="ODV376" s="1"/>
      <c r="ODW376" s="1"/>
      <c r="ODX376" s="1"/>
      <c r="ODY376" s="1"/>
      <c r="ODZ376" s="1"/>
      <c r="OEA376" s="1"/>
      <c r="OEB376" s="1"/>
      <c r="OEC376" s="1"/>
      <c r="OED376" s="1"/>
      <c r="OEE376" s="1"/>
      <c r="OEF376" s="1"/>
      <c r="OEG376" s="1"/>
      <c r="OEH376" s="1"/>
      <c r="OEI376" s="1"/>
      <c r="OEJ376" s="1"/>
      <c r="OEK376" s="1"/>
      <c r="OEL376" s="1"/>
      <c r="OEM376" s="1"/>
      <c r="OEN376" s="1"/>
      <c r="OEO376" s="1"/>
      <c r="OEP376" s="1"/>
      <c r="OEQ376" s="1"/>
      <c r="OER376" s="1"/>
      <c r="OES376" s="1"/>
      <c r="OET376" s="1"/>
      <c r="OEU376" s="1"/>
      <c r="OEV376" s="1"/>
      <c r="OEW376" s="1"/>
      <c r="OEX376" s="1"/>
      <c r="OEY376" s="1"/>
      <c r="OEZ376" s="1"/>
      <c r="OFA376" s="1"/>
      <c r="OFB376" s="1"/>
      <c r="OFC376" s="1"/>
      <c r="OFD376" s="1"/>
      <c r="OFE376" s="1"/>
      <c r="OFF376" s="1"/>
      <c r="OFG376" s="1"/>
      <c r="OFH376" s="1"/>
      <c r="OFI376" s="1"/>
      <c r="OFJ376" s="1"/>
      <c r="OFK376" s="1"/>
      <c r="OFL376" s="1"/>
      <c r="OFM376" s="1"/>
      <c r="OFN376" s="1"/>
      <c r="OFO376" s="1"/>
      <c r="OFP376" s="1"/>
      <c r="OFQ376" s="1"/>
      <c r="OFR376" s="1"/>
      <c r="OFS376" s="1"/>
      <c r="OFT376" s="1"/>
      <c r="OFU376" s="1"/>
      <c r="OFV376" s="1"/>
      <c r="OFW376" s="1"/>
      <c r="OFX376" s="1"/>
      <c r="OFY376" s="1"/>
      <c r="OFZ376" s="1"/>
      <c r="OGA376" s="1"/>
      <c r="OGB376" s="1"/>
      <c r="OGC376" s="1"/>
      <c r="OGD376" s="1"/>
      <c r="OGE376" s="1"/>
      <c r="OGF376" s="1"/>
      <c r="OGG376" s="1"/>
      <c r="OGH376" s="1"/>
      <c r="OGI376" s="1"/>
      <c r="OGJ376" s="1"/>
      <c r="OGK376" s="1"/>
      <c r="OGL376" s="1"/>
      <c r="OGM376" s="1"/>
      <c r="OGN376" s="1"/>
      <c r="OGO376" s="1"/>
      <c r="OGP376" s="1"/>
      <c r="OGQ376" s="1"/>
      <c r="OGR376" s="1"/>
      <c r="OGS376" s="1"/>
      <c r="OGT376" s="1"/>
      <c r="OGU376" s="1"/>
      <c r="OGV376" s="1"/>
      <c r="OGW376" s="1"/>
      <c r="OGX376" s="1"/>
      <c r="OGY376" s="1"/>
      <c r="OGZ376" s="1"/>
      <c r="OHA376" s="1"/>
      <c r="OHB376" s="1"/>
      <c r="OHC376" s="1"/>
      <c r="OHD376" s="1"/>
      <c r="OHE376" s="1"/>
      <c r="OHF376" s="1"/>
      <c r="OHG376" s="1"/>
      <c r="OHH376" s="1"/>
      <c r="OHI376" s="1"/>
      <c r="OHJ376" s="1"/>
      <c r="OHK376" s="1"/>
      <c r="OHL376" s="1"/>
      <c r="OHM376" s="1"/>
      <c r="OHN376" s="1"/>
      <c r="OHO376" s="1"/>
      <c r="OHP376" s="1"/>
      <c r="OHQ376" s="1"/>
      <c r="OHR376" s="1"/>
      <c r="OHS376" s="1"/>
      <c r="OHT376" s="1"/>
      <c r="OHU376" s="1"/>
      <c r="OHV376" s="1"/>
      <c r="OHW376" s="1"/>
      <c r="OHX376" s="1"/>
      <c r="OHY376" s="1"/>
      <c r="OHZ376" s="1"/>
      <c r="OIA376" s="1"/>
      <c r="OIB376" s="1"/>
      <c r="OIC376" s="1"/>
      <c r="OID376" s="1"/>
      <c r="OIE376" s="1"/>
      <c r="OIF376" s="1"/>
      <c r="OIG376" s="1"/>
      <c r="OIH376" s="1"/>
      <c r="OII376" s="1"/>
      <c r="OIJ376" s="1"/>
      <c r="OIK376" s="1"/>
      <c r="OIL376" s="1"/>
      <c r="OIM376" s="1"/>
      <c r="OIN376" s="1"/>
      <c r="OIO376" s="1"/>
      <c r="OIP376" s="1"/>
      <c r="OIQ376" s="1"/>
      <c r="OIR376" s="1"/>
      <c r="OIS376" s="1"/>
      <c r="OIT376" s="1"/>
      <c r="OIU376" s="1"/>
      <c r="OIV376" s="1"/>
      <c r="OIW376" s="1"/>
      <c r="OIX376" s="1"/>
      <c r="OIY376" s="1"/>
      <c r="OIZ376" s="1"/>
      <c r="OJA376" s="1"/>
      <c r="OJB376" s="1"/>
      <c r="OJC376" s="1"/>
      <c r="OJD376" s="1"/>
      <c r="OJE376" s="1"/>
      <c r="OJF376" s="1"/>
      <c r="OJG376" s="1"/>
      <c r="OJH376" s="1"/>
      <c r="OJI376" s="1"/>
      <c r="OJJ376" s="1"/>
      <c r="OJK376" s="1"/>
      <c r="OJL376" s="1"/>
      <c r="OJM376" s="1"/>
      <c r="OJN376" s="1"/>
      <c r="OJO376" s="1"/>
      <c r="OJP376" s="1"/>
      <c r="OJQ376" s="1"/>
      <c r="OJR376" s="1"/>
      <c r="OJS376" s="1"/>
      <c r="OJT376" s="1"/>
      <c r="OJU376" s="1"/>
      <c r="OJV376" s="1"/>
      <c r="OJW376" s="1"/>
      <c r="OJX376" s="1"/>
      <c r="OJY376" s="1"/>
      <c r="OJZ376" s="1"/>
      <c r="OKA376" s="1"/>
      <c r="OKB376" s="1"/>
      <c r="OKC376" s="1"/>
      <c r="OKD376" s="1"/>
      <c r="OKE376" s="1"/>
      <c r="OKF376" s="1"/>
      <c r="OKG376" s="1"/>
      <c r="OKH376" s="1"/>
      <c r="OKI376" s="1"/>
      <c r="OKJ376" s="1"/>
      <c r="OKK376" s="1"/>
      <c r="OKL376" s="1"/>
      <c r="OKM376" s="1"/>
      <c r="OKN376" s="1"/>
      <c r="OKO376" s="1"/>
      <c r="OKP376" s="1"/>
      <c r="OKQ376" s="1"/>
      <c r="OKR376" s="1"/>
      <c r="OKS376" s="1"/>
      <c r="OKT376" s="1"/>
      <c r="OKU376" s="1"/>
      <c r="OKV376" s="1"/>
      <c r="OKW376" s="1"/>
      <c r="OKX376" s="1"/>
      <c r="OKY376" s="1"/>
      <c r="OKZ376" s="1"/>
      <c r="OLA376" s="1"/>
      <c r="OLB376" s="1"/>
      <c r="OLC376" s="1"/>
      <c r="OLD376" s="1"/>
      <c r="OLE376" s="1"/>
      <c r="OLF376" s="1"/>
      <c r="OLG376" s="1"/>
      <c r="OLH376" s="1"/>
      <c r="OLI376" s="1"/>
      <c r="OLJ376" s="1"/>
      <c r="OLK376" s="1"/>
      <c r="OLL376" s="1"/>
      <c r="OLM376" s="1"/>
      <c r="OLN376" s="1"/>
      <c r="OLO376" s="1"/>
      <c r="OLP376" s="1"/>
      <c r="OLQ376" s="1"/>
      <c r="OLR376" s="1"/>
      <c r="OLS376" s="1"/>
      <c r="OLT376" s="1"/>
      <c r="OLU376" s="1"/>
      <c r="OLV376" s="1"/>
      <c r="OLW376" s="1"/>
      <c r="OLX376" s="1"/>
      <c r="OLY376" s="1"/>
      <c r="OLZ376" s="1"/>
      <c r="OMA376" s="1"/>
      <c r="OMB376" s="1"/>
      <c r="OMC376" s="1"/>
      <c r="OMD376" s="1"/>
      <c r="OME376" s="1"/>
      <c r="OMF376" s="1"/>
      <c r="OMG376" s="1"/>
      <c r="OMH376" s="1"/>
      <c r="OMI376" s="1"/>
      <c r="OMJ376" s="1"/>
      <c r="OMK376" s="1"/>
      <c r="OML376" s="1"/>
      <c r="OMM376" s="1"/>
      <c r="OMN376" s="1"/>
      <c r="OMO376" s="1"/>
      <c r="OMP376" s="1"/>
      <c r="OMQ376" s="1"/>
      <c r="OMR376" s="1"/>
      <c r="OMS376" s="1"/>
      <c r="OMT376" s="1"/>
      <c r="OMU376" s="1"/>
      <c r="OMV376" s="1"/>
      <c r="OMW376" s="1"/>
      <c r="OMX376" s="1"/>
      <c r="OMY376" s="1"/>
      <c r="OMZ376" s="1"/>
      <c r="ONA376" s="1"/>
      <c r="ONB376" s="1"/>
      <c r="ONC376" s="1"/>
      <c r="OND376" s="1"/>
      <c r="ONE376" s="1"/>
      <c r="ONF376" s="1"/>
      <c r="ONG376" s="1"/>
      <c r="ONH376" s="1"/>
      <c r="ONI376" s="1"/>
      <c r="ONJ376" s="1"/>
      <c r="ONK376" s="1"/>
      <c r="ONL376" s="1"/>
      <c r="ONM376" s="1"/>
      <c r="ONN376" s="1"/>
      <c r="ONO376" s="1"/>
      <c r="ONP376" s="1"/>
      <c r="ONQ376" s="1"/>
      <c r="ONR376" s="1"/>
      <c r="ONS376" s="1"/>
      <c r="ONT376" s="1"/>
      <c r="ONU376" s="1"/>
      <c r="ONV376" s="1"/>
      <c r="ONW376" s="1"/>
      <c r="ONX376" s="1"/>
      <c r="ONY376" s="1"/>
      <c r="ONZ376" s="1"/>
      <c r="OOA376" s="1"/>
      <c r="OOB376" s="1"/>
      <c r="OOC376" s="1"/>
      <c r="OOD376" s="1"/>
      <c r="OOE376" s="1"/>
      <c r="OOF376" s="1"/>
      <c r="OOG376" s="1"/>
      <c r="OOH376" s="1"/>
      <c r="OOI376" s="1"/>
      <c r="OOJ376" s="1"/>
      <c r="OOK376" s="1"/>
      <c r="OOL376" s="1"/>
      <c r="OOM376" s="1"/>
      <c r="OON376" s="1"/>
      <c r="OOO376" s="1"/>
      <c r="OOP376" s="1"/>
      <c r="OOQ376" s="1"/>
      <c r="OOR376" s="1"/>
      <c r="OOS376" s="1"/>
      <c r="OOT376" s="1"/>
      <c r="OOU376" s="1"/>
      <c r="OOV376" s="1"/>
      <c r="OOW376" s="1"/>
      <c r="OOX376" s="1"/>
      <c r="OOY376" s="1"/>
      <c r="OOZ376" s="1"/>
      <c r="OPA376" s="1"/>
      <c r="OPB376" s="1"/>
      <c r="OPC376" s="1"/>
      <c r="OPD376" s="1"/>
      <c r="OPE376" s="1"/>
      <c r="OPF376" s="1"/>
      <c r="OPG376" s="1"/>
      <c r="OPH376" s="1"/>
      <c r="OPI376" s="1"/>
      <c r="OPJ376" s="1"/>
      <c r="OPK376" s="1"/>
      <c r="OPL376" s="1"/>
      <c r="OPM376" s="1"/>
      <c r="OPN376" s="1"/>
      <c r="OPO376" s="1"/>
      <c r="OPP376" s="1"/>
      <c r="OPQ376" s="1"/>
      <c r="OPR376" s="1"/>
      <c r="OPS376" s="1"/>
      <c r="OPT376" s="1"/>
      <c r="OPU376" s="1"/>
      <c r="OPV376" s="1"/>
      <c r="OPW376" s="1"/>
      <c r="OPX376" s="1"/>
      <c r="OPY376" s="1"/>
      <c r="OPZ376" s="1"/>
      <c r="OQA376" s="1"/>
      <c r="OQB376" s="1"/>
      <c r="OQC376" s="1"/>
      <c r="OQD376" s="1"/>
      <c r="OQE376" s="1"/>
      <c r="OQF376" s="1"/>
      <c r="OQG376" s="1"/>
      <c r="OQH376" s="1"/>
      <c r="OQI376" s="1"/>
      <c r="OQJ376" s="1"/>
      <c r="OQK376" s="1"/>
      <c r="OQL376" s="1"/>
      <c r="OQM376" s="1"/>
      <c r="OQN376" s="1"/>
      <c r="OQO376" s="1"/>
      <c r="OQP376" s="1"/>
      <c r="OQQ376" s="1"/>
      <c r="OQR376" s="1"/>
      <c r="OQS376" s="1"/>
      <c r="OQT376" s="1"/>
      <c r="OQU376" s="1"/>
      <c r="OQV376" s="1"/>
      <c r="OQW376" s="1"/>
      <c r="OQX376" s="1"/>
      <c r="OQY376" s="1"/>
      <c r="OQZ376" s="1"/>
      <c r="ORA376" s="1"/>
      <c r="ORB376" s="1"/>
      <c r="ORC376" s="1"/>
      <c r="ORD376" s="1"/>
      <c r="ORE376" s="1"/>
      <c r="ORF376" s="1"/>
      <c r="ORG376" s="1"/>
      <c r="ORH376" s="1"/>
      <c r="ORI376" s="1"/>
      <c r="ORJ376" s="1"/>
      <c r="ORK376" s="1"/>
      <c r="ORL376" s="1"/>
      <c r="ORM376" s="1"/>
      <c r="ORN376" s="1"/>
      <c r="ORO376" s="1"/>
      <c r="ORP376" s="1"/>
      <c r="ORQ376" s="1"/>
      <c r="ORR376" s="1"/>
      <c r="ORS376" s="1"/>
      <c r="ORT376" s="1"/>
      <c r="ORU376" s="1"/>
      <c r="ORV376" s="1"/>
      <c r="ORW376" s="1"/>
      <c r="ORX376" s="1"/>
      <c r="ORY376" s="1"/>
      <c r="ORZ376" s="1"/>
      <c r="OSA376" s="1"/>
      <c r="OSB376" s="1"/>
      <c r="OSC376" s="1"/>
      <c r="OSD376" s="1"/>
      <c r="OSE376" s="1"/>
      <c r="OSF376" s="1"/>
      <c r="OSG376" s="1"/>
      <c r="OSH376" s="1"/>
      <c r="OSI376" s="1"/>
      <c r="OSJ376" s="1"/>
      <c r="OSK376" s="1"/>
      <c r="OSL376" s="1"/>
      <c r="OSM376" s="1"/>
      <c r="OSN376" s="1"/>
      <c r="OSO376" s="1"/>
      <c r="OSP376" s="1"/>
      <c r="OSQ376" s="1"/>
      <c r="OSR376" s="1"/>
      <c r="OSS376" s="1"/>
      <c r="OST376" s="1"/>
      <c r="OSU376" s="1"/>
      <c r="OSV376" s="1"/>
      <c r="OSW376" s="1"/>
      <c r="OSX376" s="1"/>
      <c r="OSY376" s="1"/>
      <c r="OSZ376" s="1"/>
      <c r="OTA376" s="1"/>
      <c r="OTB376" s="1"/>
      <c r="OTC376" s="1"/>
      <c r="OTD376" s="1"/>
      <c r="OTE376" s="1"/>
      <c r="OTF376" s="1"/>
      <c r="OTG376" s="1"/>
      <c r="OTH376" s="1"/>
      <c r="OTI376" s="1"/>
      <c r="OTJ376" s="1"/>
      <c r="OTK376" s="1"/>
      <c r="OTL376" s="1"/>
      <c r="OTM376" s="1"/>
      <c r="OTN376" s="1"/>
      <c r="OTO376" s="1"/>
      <c r="OTP376" s="1"/>
      <c r="OTQ376" s="1"/>
      <c r="OTR376" s="1"/>
      <c r="OTS376" s="1"/>
      <c r="OTT376" s="1"/>
      <c r="OTU376" s="1"/>
      <c r="OTV376" s="1"/>
      <c r="OTW376" s="1"/>
      <c r="OTX376" s="1"/>
      <c r="OTY376" s="1"/>
      <c r="OTZ376" s="1"/>
      <c r="OUA376" s="1"/>
      <c r="OUB376" s="1"/>
      <c r="OUC376" s="1"/>
      <c r="OUD376" s="1"/>
      <c r="OUE376" s="1"/>
      <c r="OUF376" s="1"/>
      <c r="OUG376" s="1"/>
      <c r="OUH376" s="1"/>
      <c r="OUI376" s="1"/>
      <c r="OUJ376" s="1"/>
      <c r="OUK376" s="1"/>
      <c r="OUL376" s="1"/>
      <c r="OUM376" s="1"/>
      <c r="OUN376" s="1"/>
      <c r="OUO376" s="1"/>
      <c r="OUP376" s="1"/>
      <c r="OUQ376" s="1"/>
      <c r="OUR376" s="1"/>
      <c r="OUS376" s="1"/>
      <c r="OUT376" s="1"/>
      <c r="OUU376" s="1"/>
      <c r="OUV376" s="1"/>
      <c r="OUW376" s="1"/>
      <c r="OUX376" s="1"/>
      <c r="OUY376" s="1"/>
      <c r="OUZ376" s="1"/>
      <c r="OVA376" s="1"/>
      <c r="OVB376" s="1"/>
      <c r="OVC376" s="1"/>
      <c r="OVD376" s="1"/>
      <c r="OVE376" s="1"/>
      <c r="OVF376" s="1"/>
      <c r="OVG376" s="1"/>
      <c r="OVH376" s="1"/>
      <c r="OVI376" s="1"/>
      <c r="OVJ376" s="1"/>
      <c r="OVK376" s="1"/>
      <c r="OVL376" s="1"/>
      <c r="OVM376" s="1"/>
      <c r="OVN376" s="1"/>
      <c r="OVO376" s="1"/>
      <c r="OVP376" s="1"/>
      <c r="OVQ376" s="1"/>
      <c r="OVR376" s="1"/>
      <c r="OVS376" s="1"/>
      <c r="OVT376" s="1"/>
      <c r="OVU376" s="1"/>
      <c r="OVV376" s="1"/>
      <c r="OVW376" s="1"/>
      <c r="OVX376" s="1"/>
      <c r="OVY376" s="1"/>
      <c r="OVZ376" s="1"/>
      <c r="OWA376" s="1"/>
      <c r="OWB376" s="1"/>
      <c r="OWC376" s="1"/>
      <c r="OWD376" s="1"/>
      <c r="OWE376" s="1"/>
      <c r="OWF376" s="1"/>
      <c r="OWG376" s="1"/>
      <c r="OWH376" s="1"/>
      <c r="OWI376" s="1"/>
      <c r="OWJ376" s="1"/>
      <c r="OWK376" s="1"/>
      <c r="OWL376" s="1"/>
      <c r="OWM376" s="1"/>
      <c r="OWN376" s="1"/>
      <c r="OWO376" s="1"/>
      <c r="OWP376" s="1"/>
      <c r="OWQ376" s="1"/>
      <c r="OWR376" s="1"/>
      <c r="OWS376" s="1"/>
      <c r="OWT376" s="1"/>
      <c r="OWU376" s="1"/>
      <c r="OWV376" s="1"/>
      <c r="OWW376" s="1"/>
      <c r="OWX376" s="1"/>
      <c r="OWY376" s="1"/>
      <c r="OWZ376" s="1"/>
      <c r="OXA376" s="1"/>
      <c r="OXB376" s="1"/>
      <c r="OXC376" s="1"/>
      <c r="OXD376" s="1"/>
      <c r="OXE376" s="1"/>
      <c r="OXF376" s="1"/>
      <c r="OXG376" s="1"/>
      <c r="OXH376" s="1"/>
      <c r="OXI376" s="1"/>
      <c r="OXJ376" s="1"/>
      <c r="OXK376" s="1"/>
      <c r="OXL376" s="1"/>
      <c r="OXM376" s="1"/>
      <c r="OXN376" s="1"/>
      <c r="OXO376" s="1"/>
      <c r="OXP376" s="1"/>
      <c r="OXQ376" s="1"/>
      <c r="OXR376" s="1"/>
      <c r="OXS376" s="1"/>
      <c r="OXT376" s="1"/>
      <c r="OXU376" s="1"/>
      <c r="OXV376" s="1"/>
      <c r="OXW376" s="1"/>
      <c r="OXX376" s="1"/>
      <c r="OXY376" s="1"/>
      <c r="OXZ376" s="1"/>
      <c r="OYA376" s="1"/>
      <c r="OYB376" s="1"/>
      <c r="OYC376" s="1"/>
      <c r="OYD376" s="1"/>
      <c r="OYE376" s="1"/>
      <c r="OYF376" s="1"/>
      <c r="OYG376" s="1"/>
      <c r="OYH376" s="1"/>
      <c r="OYI376" s="1"/>
      <c r="OYJ376" s="1"/>
      <c r="OYK376" s="1"/>
      <c r="OYL376" s="1"/>
      <c r="OYM376" s="1"/>
      <c r="OYN376" s="1"/>
      <c r="OYO376" s="1"/>
      <c r="OYP376" s="1"/>
      <c r="OYQ376" s="1"/>
      <c r="OYR376" s="1"/>
      <c r="OYS376" s="1"/>
      <c r="OYT376" s="1"/>
      <c r="OYU376" s="1"/>
      <c r="OYV376" s="1"/>
      <c r="OYW376" s="1"/>
      <c r="OYX376" s="1"/>
      <c r="OYY376" s="1"/>
      <c r="OYZ376" s="1"/>
      <c r="OZA376" s="1"/>
      <c r="OZB376" s="1"/>
      <c r="OZC376" s="1"/>
      <c r="OZD376" s="1"/>
      <c r="OZE376" s="1"/>
      <c r="OZF376" s="1"/>
      <c r="OZG376" s="1"/>
      <c r="OZH376" s="1"/>
      <c r="OZI376" s="1"/>
      <c r="OZJ376" s="1"/>
      <c r="OZK376" s="1"/>
      <c r="OZL376" s="1"/>
      <c r="OZM376" s="1"/>
      <c r="OZN376" s="1"/>
      <c r="OZO376" s="1"/>
      <c r="OZP376" s="1"/>
      <c r="OZQ376" s="1"/>
      <c r="OZR376" s="1"/>
      <c r="OZS376" s="1"/>
      <c r="OZT376" s="1"/>
      <c r="OZU376" s="1"/>
      <c r="OZV376" s="1"/>
      <c r="OZW376" s="1"/>
      <c r="OZX376" s="1"/>
      <c r="OZY376" s="1"/>
      <c r="OZZ376" s="1"/>
      <c r="PAA376" s="1"/>
      <c r="PAB376" s="1"/>
      <c r="PAC376" s="1"/>
      <c r="PAD376" s="1"/>
      <c r="PAE376" s="1"/>
      <c r="PAF376" s="1"/>
      <c r="PAG376" s="1"/>
      <c r="PAH376" s="1"/>
      <c r="PAI376" s="1"/>
      <c r="PAJ376" s="1"/>
      <c r="PAK376" s="1"/>
      <c r="PAL376" s="1"/>
      <c r="PAM376" s="1"/>
      <c r="PAN376" s="1"/>
      <c r="PAO376" s="1"/>
      <c r="PAP376" s="1"/>
      <c r="PAQ376" s="1"/>
      <c r="PAR376" s="1"/>
      <c r="PAS376" s="1"/>
      <c r="PAT376" s="1"/>
      <c r="PAU376" s="1"/>
      <c r="PAV376" s="1"/>
      <c r="PAW376" s="1"/>
      <c r="PAX376" s="1"/>
      <c r="PAY376" s="1"/>
      <c r="PAZ376" s="1"/>
      <c r="PBA376" s="1"/>
      <c r="PBB376" s="1"/>
      <c r="PBC376" s="1"/>
      <c r="PBD376" s="1"/>
      <c r="PBE376" s="1"/>
      <c r="PBF376" s="1"/>
      <c r="PBG376" s="1"/>
      <c r="PBH376" s="1"/>
      <c r="PBI376" s="1"/>
      <c r="PBJ376" s="1"/>
      <c r="PBK376" s="1"/>
      <c r="PBL376" s="1"/>
      <c r="PBM376" s="1"/>
      <c r="PBN376" s="1"/>
      <c r="PBO376" s="1"/>
      <c r="PBP376" s="1"/>
      <c r="PBQ376" s="1"/>
      <c r="PBR376" s="1"/>
      <c r="PBS376" s="1"/>
      <c r="PBT376" s="1"/>
      <c r="PBU376" s="1"/>
      <c r="PBV376" s="1"/>
      <c r="PBW376" s="1"/>
      <c r="PBX376" s="1"/>
      <c r="PBY376" s="1"/>
      <c r="PBZ376" s="1"/>
      <c r="PCA376" s="1"/>
      <c r="PCB376" s="1"/>
      <c r="PCC376" s="1"/>
      <c r="PCD376" s="1"/>
      <c r="PCE376" s="1"/>
      <c r="PCF376" s="1"/>
      <c r="PCG376" s="1"/>
      <c r="PCH376" s="1"/>
      <c r="PCI376" s="1"/>
      <c r="PCJ376" s="1"/>
      <c r="PCK376" s="1"/>
      <c r="PCL376" s="1"/>
      <c r="PCM376" s="1"/>
      <c r="PCN376" s="1"/>
      <c r="PCO376" s="1"/>
      <c r="PCP376" s="1"/>
      <c r="PCQ376" s="1"/>
      <c r="PCR376" s="1"/>
      <c r="PCS376" s="1"/>
      <c r="PCT376" s="1"/>
      <c r="PCU376" s="1"/>
      <c r="PCV376" s="1"/>
      <c r="PCW376" s="1"/>
      <c r="PCX376" s="1"/>
      <c r="PCY376" s="1"/>
      <c r="PCZ376" s="1"/>
      <c r="PDA376" s="1"/>
      <c r="PDB376" s="1"/>
      <c r="PDC376" s="1"/>
      <c r="PDD376" s="1"/>
      <c r="PDE376" s="1"/>
      <c r="PDF376" s="1"/>
      <c r="PDG376" s="1"/>
      <c r="PDH376" s="1"/>
      <c r="PDI376" s="1"/>
      <c r="PDJ376" s="1"/>
      <c r="PDK376" s="1"/>
      <c r="PDL376" s="1"/>
      <c r="PDM376" s="1"/>
      <c r="PDN376" s="1"/>
      <c r="PDO376" s="1"/>
      <c r="PDP376" s="1"/>
      <c r="PDQ376" s="1"/>
      <c r="PDR376" s="1"/>
      <c r="PDS376" s="1"/>
      <c r="PDT376" s="1"/>
      <c r="PDU376" s="1"/>
      <c r="PDV376" s="1"/>
      <c r="PDW376" s="1"/>
      <c r="PDX376" s="1"/>
      <c r="PDY376" s="1"/>
      <c r="PDZ376" s="1"/>
      <c r="PEA376" s="1"/>
      <c r="PEB376" s="1"/>
      <c r="PEC376" s="1"/>
      <c r="PED376" s="1"/>
      <c r="PEE376" s="1"/>
      <c r="PEF376" s="1"/>
      <c r="PEG376" s="1"/>
      <c r="PEH376" s="1"/>
      <c r="PEI376" s="1"/>
      <c r="PEJ376" s="1"/>
      <c r="PEK376" s="1"/>
      <c r="PEL376" s="1"/>
      <c r="PEM376" s="1"/>
      <c r="PEN376" s="1"/>
      <c r="PEO376" s="1"/>
      <c r="PEP376" s="1"/>
      <c r="PEQ376" s="1"/>
      <c r="PER376" s="1"/>
      <c r="PES376" s="1"/>
      <c r="PET376" s="1"/>
      <c r="PEU376" s="1"/>
      <c r="PEV376" s="1"/>
      <c r="PEW376" s="1"/>
      <c r="PEX376" s="1"/>
      <c r="PEY376" s="1"/>
      <c r="PEZ376" s="1"/>
      <c r="PFA376" s="1"/>
      <c r="PFB376" s="1"/>
      <c r="PFC376" s="1"/>
      <c r="PFD376" s="1"/>
      <c r="PFE376" s="1"/>
      <c r="PFF376" s="1"/>
      <c r="PFG376" s="1"/>
      <c r="PFH376" s="1"/>
      <c r="PFI376" s="1"/>
      <c r="PFJ376" s="1"/>
      <c r="PFK376" s="1"/>
      <c r="PFL376" s="1"/>
      <c r="PFM376" s="1"/>
      <c r="PFN376" s="1"/>
      <c r="PFO376" s="1"/>
      <c r="PFP376" s="1"/>
      <c r="PFQ376" s="1"/>
      <c r="PFR376" s="1"/>
      <c r="PFS376" s="1"/>
      <c r="PFT376" s="1"/>
      <c r="PFU376" s="1"/>
      <c r="PFV376" s="1"/>
      <c r="PFW376" s="1"/>
      <c r="PFX376" s="1"/>
      <c r="PFY376" s="1"/>
      <c r="PFZ376" s="1"/>
      <c r="PGA376" s="1"/>
      <c r="PGB376" s="1"/>
      <c r="PGC376" s="1"/>
      <c r="PGD376" s="1"/>
      <c r="PGE376" s="1"/>
      <c r="PGF376" s="1"/>
      <c r="PGG376" s="1"/>
      <c r="PGH376" s="1"/>
      <c r="PGI376" s="1"/>
      <c r="PGJ376" s="1"/>
      <c r="PGK376" s="1"/>
      <c r="PGL376" s="1"/>
      <c r="PGM376" s="1"/>
      <c r="PGN376" s="1"/>
      <c r="PGO376" s="1"/>
      <c r="PGP376" s="1"/>
      <c r="PGQ376" s="1"/>
      <c r="PGR376" s="1"/>
      <c r="PGS376" s="1"/>
      <c r="PGT376" s="1"/>
      <c r="PGU376" s="1"/>
      <c r="PGV376" s="1"/>
      <c r="PGW376" s="1"/>
      <c r="PGX376" s="1"/>
      <c r="PGY376" s="1"/>
      <c r="PGZ376" s="1"/>
      <c r="PHA376" s="1"/>
      <c r="PHB376" s="1"/>
      <c r="PHC376" s="1"/>
      <c r="PHD376" s="1"/>
      <c r="PHE376" s="1"/>
      <c r="PHF376" s="1"/>
      <c r="PHG376" s="1"/>
      <c r="PHH376" s="1"/>
      <c r="PHI376" s="1"/>
      <c r="PHJ376" s="1"/>
      <c r="PHK376" s="1"/>
      <c r="PHL376" s="1"/>
      <c r="PHM376" s="1"/>
      <c r="PHN376" s="1"/>
      <c r="PHO376" s="1"/>
      <c r="PHP376" s="1"/>
      <c r="PHQ376" s="1"/>
      <c r="PHR376" s="1"/>
      <c r="PHS376" s="1"/>
      <c r="PHT376" s="1"/>
      <c r="PHU376" s="1"/>
      <c r="PHV376" s="1"/>
      <c r="PHW376" s="1"/>
      <c r="PHX376" s="1"/>
      <c r="PHY376" s="1"/>
      <c r="PHZ376" s="1"/>
      <c r="PIA376" s="1"/>
      <c r="PIB376" s="1"/>
      <c r="PIC376" s="1"/>
      <c r="PID376" s="1"/>
      <c r="PIE376" s="1"/>
      <c r="PIF376" s="1"/>
      <c r="PIG376" s="1"/>
      <c r="PIH376" s="1"/>
      <c r="PII376" s="1"/>
      <c r="PIJ376" s="1"/>
      <c r="PIK376" s="1"/>
      <c r="PIL376" s="1"/>
      <c r="PIM376" s="1"/>
      <c r="PIN376" s="1"/>
      <c r="PIO376" s="1"/>
      <c r="PIP376" s="1"/>
      <c r="PIQ376" s="1"/>
      <c r="PIR376" s="1"/>
      <c r="PIS376" s="1"/>
      <c r="PIT376" s="1"/>
      <c r="PIU376" s="1"/>
      <c r="PIV376" s="1"/>
      <c r="PIW376" s="1"/>
      <c r="PIX376" s="1"/>
      <c r="PIY376" s="1"/>
      <c r="PIZ376" s="1"/>
      <c r="PJA376" s="1"/>
      <c r="PJB376" s="1"/>
      <c r="PJC376" s="1"/>
      <c r="PJD376" s="1"/>
      <c r="PJE376" s="1"/>
      <c r="PJF376" s="1"/>
      <c r="PJG376" s="1"/>
      <c r="PJH376" s="1"/>
      <c r="PJI376" s="1"/>
      <c r="PJJ376" s="1"/>
      <c r="PJK376" s="1"/>
      <c r="PJL376" s="1"/>
      <c r="PJM376" s="1"/>
      <c r="PJN376" s="1"/>
      <c r="PJO376" s="1"/>
      <c r="PJP376" s="1"/>
      <c r="PJQ376" s="1"/>
      <c r="PJR376" s="1"/>
      <c r="PJS376" s="1"/>
      <c r="PJT376" s="1"/>
      <c r="PJU376" s="1"/>
      <c r="PJV376" s="1"/>
      <c r="PJW376" s="1"/>
      <c r="PJX376" s="1"/>
      <c r="PJY376" s="1"/>
      <c r="PJZ376" s="1"/>
      <c r="PKA376" s="1"/>
      <c r="PKB376" s="1"/>
      <c r="PKC376" s="1"/>
      <c r="PKD376" s="1"/>
      <c r="PKE376" s="1"/>
      <c r="PKF376" s="1"/>
      <c r="PKG376" s="1"/>
      <c r="PKH376" s="1"/>
      <c r="PKI376" s="1"/>
      <c r="PKJ376" s="1"/>
      <c r="PKK376" s="1"/>
      <c r="PKL376" s="1"/>
      <c r="PKM376" s="1"/>
      <c r="PKN376" s="1"/>
      <c r="PKO376" s="1"/>
      <c r="PKP376" s="1"/>
      <c r="PKQ376" s="1"/>
      <c r="PKR376" s="1"/>
      <c r="PKS376" s="1"/>
      <c r="PKT376" s="1"/>
      <c r="PKU376" s="1"/>
      <c r="PKV376" s="1"/>
      <c r="PKW376" s="1"/>
      <c r="PKX376" s="1"/>
      <c r="PKY376" s="1"/>
      <c r="PKZ376" s="1"/>
      <c r="PLA376" s="1"/>
      <c r="PLB376" s="1"/>
      <c r="PLC376" s="1"/>
      <c r="PLD376" s="1"/>
      <c r="PLE376" s="1"/>
      <c r="PLF376" s="1"/>
      <c r="PLG376" s="1"/>
      <c r="PLH376" s="1"/>
      <c r="PLI376" s="1"/>
      <c r="PLJ376" s="1"/>
      <c r="PLK376" s="1"/>
      <c r="PLL376" s="1"/>
      <c r="PLM376" s="1"/>
      <c r="PLN376" s="1"/>
      <c r="PLO376" s="1"/>
      <c r="PLP376" s="1"/>
      <c r="PLQ376" s="1"/>
      <c r="PLR376" s="1"/>
      <c r="PLS376" s="1"/>
      <c r="PLT376" s="1"/>
      <c r="PLU376" s="1"/>
      <c r="PLV376" s="1"/>
      <c r="PLW376" s="1"/>
      <c r="PLX376" s="1"/>
      <c r="PLY376" s="1"/>
      <c r="PLZ376" s="1"/>
      <c r="PMA376" s="1"/>
      <c r="PMB376" s="1"/>
      <c r="PMC376" s="1"/>
      <c r="PMD376" s="1"/>
      <c r="PME376" s="1"/>
      <c r="PMF376" s="1"/>
      <c r="PMG376" s="1"/>
      <c r="PMH376" s="1"/>
      <c r="PMI376" s="1"/>
      <c r="PMJ376" s="1"/>
      <c r="PMK376" s="1"/>
      <c r="PML376" s="1"/>
      <c r="PMM376" s="1"/>
      <c r="PMN376" s="1"/>
      <c r="PMO376" s="1"/>
      <c r="PMP376" s="1"/>
      <c r="PMQ376" s="1"/>
      <c r="PMR376" s="1"/>
      <c r="PMS376" s="1"/>
      <c r="PMT376" s="1"/>
      <c r="PMU376" s="1"/>
      <c r="PMV376" s="1"/>
      <c r="PMW376" s="1"/>
      <c r="PMX376" s="1"/>
      <c r="PMY376" s="1"/>
      <c r="PMZ376" s="1"/>
      <c r="PNA376" s="1"/>
      <c r="PNB376" s="1"/>
      <c r="PNC376" s="1"/>
      <c r="PND376" s="1"/>
      <c r="PNE376" s="1"/>
      <c r="PNF376" s="1"/>
      <c r="PNG376" s="1"/>
      <c r="PNH376" s="1"/>
      <c r="PNI376" s="1"/>
      <c r="PNJ376" s="1"/>
      <c r="PNK376" s="1"/>
      <c r="PNL376" s="1"/>
      <c r="PNM376" s="1"/>
      <c r="PNN376" s="1"/>
      <c r="PNO376" s="1"/>
      <c r="PNP376" s="1"/>
      <c r="PNQ376" s="1"/>
      <c r="PNR376" s="1"/>
      <c r="PNS376" s="1"/>
      <c r="PNT376" s="1"/>
      <c r="PNU376" s="1"/>
      <c r="PNV376" s="1"/>
      <c r="PNW376" s="1"/>
      <c r="PNX376" s="1"/>
      <c r="PNY376" s="1"/>
      <c r="PNZ376" s="1"/>
      <c r="POA376" s="1"/>
      <c r="POB376" s="1"/>
      <c r="POC376" s="1"/>
      <c r="POD376" s="1"/>
      <c r="POE376" s="1"/>
      <c r="POF376" s="1"/>
      <c r="POG376" s="1"/>
      <c r="POH376" s="1"/>
      <c r="POI376" s="1"/>
      <c r="POJ376" s="1"/>
      <c r="POK376" s="1"/>
      <c r="POL376" s="1"/>
      <c r="POM376" s="1"/>
      <c r="PON376" s="1"/>
      <c r="POO376" s="1"/>
      <c r="POP376" s="1"/>
      <c r="POQ376" s="1"/>
      <c r="POR376" s="1"/>
      <c r="POS376" s="1"/>
      <c r="POT376" s="1"/>
      <c r="POU376" s="1"/>
      <c r="POV376" s="1"/>
      <c r="POW376" s="1"/>
      <c r="POX376" s="1"/>
      <c r="POY376" s="1"/>
      <c r="POZ376" s="1"/>
      <c r="PPA376" s="1"/>
      <c r="PPB376" s="1"/>
      <c r="PPC376" s="1"/>
      <c r="PPD376" s="1"/>
      <c r="PPE376" s="1"/>
      <c r="PPF376" s="1"/>
      <c r="PPG376" s="1"/>
      <c r="PPH376" s="1"/>
      <c r="PPI376" s="1"/>
      <c r="PPJ376" s="1"/>
      <c r="PPK376" s="1"/>
      <c r="PPL376" s="1"/>
      <c r="PPM376" s="1"/>
      <c r="PPN376" s="1"/>
      <c r="PPO376" s="1"/>
      <c r="PPP376" s="1"/>
      <c r="PPQ376" s="1"/>
      <c r="PPR376" s="1"/>
      <c r="PPS376" s="1"/>
      <c r="PPT376" s="1"/>
      <c r="PPU376" s="1"/>
      <c r="PPV376" s="1"/>
      <c r="PPW376" s="1"/>
      <c r="PPX376" s="1"/>
      <c r="PPY376" s="1"/>
      <c r="PPZ376" s="1"/>
      <c r="PQA376" s="1"/>
      <c r="PQB376" s="1"/>
      <c r="PQC376" s="1"/>
      <c r="PQD376" s="1"/>
      <c r="PQE376" s="1"/>
      <c r="PQF376" s="1"/>
      <c r="PQG376" s="1"/>
      <c r="PQH376" s="1"/>
      <c r="PQI376" s="1"/>
      <c r="PQJ376" s="1"/>
      <c r="PQK376" s="1"/>
      <c r="PQL376" s="1"/>
      <c r="PQM376" s="1"/>
      <c r="PQN376" s="1"/>
      <c r="PQO376" s="1"/>
      <c r="PQP376" s="1"/>
      <c r="PQQ376" s="1"/>
      <c r="PQR376" s="1"/>
      <c r="PQS376" s="1"/>
      <c r="PQT376" s="1"/>
      <c r="PQU376" s="1"/>
      <c r="PQV376" s="1"/>
      <c r="PQW376" s="1"/>
      <c r="PQX376" s="1"/>
      <c r="PQY376" s="1"/>
      <c r="PQZ376" s="1"/>
      <c r="PRA376" s="1"/>
      <c r="PRB376" s="1"/>
      <c r="PRC376" s="1"/>
      <c r="PRD376" s="1"/>
      <c r="PRE376" s="1"/>
      <c r="PRF376" s="1"/>
      <c r="PRG376" s="1"/>
      <c r="PRH376" s="1"/>
      <c r="PRI376" s="1"/>
      <c r="PRJ376" s="1"/>
      <c r="PRK376" s="1"/>
      <c r="PRL376" s="1"/>
      <c r="PRM376" s="1"/>
      <c r="PRN376" s="1"/>
      <c r="PRO376" s="1"/>
      <c r="PRP376" s="1"/>
      <c r="PRQ376" s="1"/>
      <c r="PRR376" s="1"/>
      <c r="PRS376" s="1"/>
      <c r="PRT376" s="1"/>
      <c r="PRU376" s="1"/>
      <c r="PRV376" s="1"/>
      <c r="PRW376" s="1"/>
      <c r="PRX376" s="1"/>
      <c r="PRY376" s="1"/>
      <c r="PRZ376" s="1"/>
      <c r="PSA376" s="1"/>
      <c r="PSB376" s="1"/>
      <c r="PSC376" s="1"/>
      <c r="PSD376" s="1"/>
      <c r="PSE376" s="1"/>
      <c r="PSF376" s="1"/>
      <c r="PSG376" s="1"/>
      <c r="PSH376" s="1"/>
      <c r="PSI376" s="1"/>
      <c r="PSJ376" s="1"/>
      <c r="PSK376" s="1"/>
      <c r="PSL376" s="1"/>
      <c r="PSM376" s="1"/>
      <c r="PSN376" s="1"/>
      <c r="PSO376" s="1"/>
      <c r="PSP376" s="1"/>
      <c r="PSQ376" s="1"/>
      <c r="PSR376" s="1"/>
      <c r="PSS376" s="1"/>
      <c r="PST376" s="1"/>
      <c r="PSU376" s="1"/>
      <c r="PSV376" s="1"/>
      <c r="PSW376" s="1"/>
      <c r="PSX376" s="1"/>
      <c r="PSY376" s="1"/>
      <c r="PSZ376" s="1"/>
      <c r="PTA376" s="1"/>
      <c r="PTB376" s="1"/>
      <c r="PTC376" s="1"/>
      <c r="PTD376" s="1"/>
      <c r="PTE376" s="1"/>
      <c r="PTF376" s="1"/>
      <c r="PTG376" s="1"/>
      <c r="PTH376" s="1"/>
      <c r="PTI376" s="1"/>
      <c r="PTJ376" s="1"/>
      <c r="PTK376" s="1"/>
      <c r="PTL376" s="1"/>
      <c r="PTM376" s="1"/>
      <c r="PTN376" s="1"/>
      <c r="PTO376" s="1"/>
      <c r="PTP376" s="1"/>
      <c r="PTQ376" s="1"/>
      <c r="PTR376" s="1"/>
      <c r="PTS376" s="1"/>
      <c r="PTT376" s="1"/>
      <c r="PTU376" s="1"/>
      <c r="PTV376" s="1"/>
      <c r="PTW376" s="1"/>
      <c r="PTX376" s="1"/>
      <c r="PTY376" s="1"/>
      <c r="PTZ376" s="1"/>
      <c r="PUA376" s="1"/>
      <c r="PUB376" s="1"/>
      <c r="PUC376" s="1"/>
      <c r="PUD376" s="1"/>
      <c r="PUE376" s="1"/>
      <c r="PUF376" s="1"/>
      <c r="PUG376" s="1"/>
      <c r="PUH376" s="1"/>
      <c r="PUI376" s="1"/>
      <c r="PUJ376" s="1"/>
      <c r="PUK376" s="1"/>
      <c r="PUL376" s="1"/>
      <c r="PUM376" s="1"/>
      <c r="PUN376" s="1"/>
      <c r="PUO376" s="1"/>
      <c r="PUP376" s="1"/>
      <c r="PUQ376" s="1"/>
      <c r="PUR376" s="1"/>
      <c r="PUS376" s="1"/>
      <c r="PUT376" s="1"/>
      <c r="PUU376" s="1"/>
      <c r="PUV376" s="1"/>
      <c r="PUW376" s="1"/>
      <c r="PUX376" s="1"/>
      <c r="PUY376" s="1"/>
      <c r="PUZ376" s="1"/>
      <c r="PVA376" s="1"/>
      <c r="PVB376" s="1"/>
      <c r="PVC376" s="1"/>
      <c r="PVD376" s="1"/>
      <c r="PVE376" s="1"/>
      <c r="PVF376" s="1"/>
      <c r="PVG376" s="1"/>
      <c r="PVH376" s="1"/>
      <c r="PVI376" s="1"/>
      <c r="PVJ376" s="1"/>
      <c r="PVK376" s="1"/>
      <c r="PVL376" s="1"/>
      <c r="PVM376" s="1"/>
      <c r="PVN376" s="1"/>
      <c r="PVO376" s="1"/>
      <c r="PVP376" s="1"/>
      <c r="PVQ376" s="1"/>
      <c r="PVR376" s="1"/>
      <c r="PVS376" s="1"/>
      <c r="PVT376" s="1"/>
      <c r="PVU376" s="1"/>
      <c r="PVV376" s="1"/>
      <c r="PVW376" s="1"/>
      <c r="PVX376" s="1"/>
      <c r="PVY376" s="1"/>
      <c r="PVZ376" s="1"/>
      <c r="PWA376" s="1"/>
      <c r="PWB376" s="1"/>
      <c r="PWC376" s="1"/>
      <c r="PWD376" s="1"/>
      <c r="PWE376" s="1"/>
      <c r="PWF376" s="1"/>
      <c r="PWG376" s="1"/>
      <c r="PWH376" s="1"/>
      <c r="PWI376" s="1"/>
      <c r="PWJ376" s="1"/>
      <c r="PWK376" s="1"/>
      <c r="PWL376" s="1"/>
      <c r="PWM376" s="1"/>
      <c r="PWN376" s="1"/>
      <c r="PWO376" s="1"/>
      <c r="PWP376" s="1"/>
      <c r="PWQ376" s="1"/>
      <c r="PWR376" s="1"/>
      <c r="PWS376" s="1"/>
      <c r="PWT376" s="1"/>
      <c r="PWU376" s="1"/>
      <c r="PWV376" s="1"/>
      <c r="PWW376" s="1"/>
      <c r="PWX376" s="1"/>
      <c r="PWY376" s="1"/>
      <c r="PWZ376" s="1"/>
      <c r="PXA376" s="1"/>
      <c r="PXB376" s="1"/>
      <c r="PXC376" s="1"/>
      <c r="PXD376" s="1"/>
      <c r="PXE376" s="1"/>
      <c r="PXF376" s="1"/>
      <c r="PXG376" s="1"/>
      <c r="PXH376" s="1"/>
      <c r="PXI376" s="1"/>
      <c r="PXJ376" s="1"/>
      <c r="PXK376" s="1"/>
      <c r="PXL376" s="1"/>
      <c r="PXM376" s="1"/>
      <c r="PXN376" s="1"/>
      <c r="PXO376" s="1"/>
      <c r="PXP376" s="1"/>
      <c r="PXQ376" s="1"/>
      <c r="PXR376" s="1"/>
      <c r="PXS376" s="1"/>
      <c r="PXT376" s="1"/>
      <c r="PXU376" s="1"/>
      <c r="PXV376" s="1"/>
      <c r="PXW376" s="1"/>
      <c r="PXX376" s="1"/>
      <c r="PXY376" s="1"/>
      <c r="PXZ376" s="1"/>
      <c r="PYA376" s="1"/>
      <c r="PYB376" s="1"/>
      <c r="PYC376" s="1"/>
      <c r="PYD376" s="1"/>
      <c r="PYE376" s="1"/>
      <c r="PYF376" s="1"/>
      <c r="PYG376" s="1"/>
      <c r="PYH376" s="1"/>
      <c r="PYI376" s="1"/>
      <c r="PYJ376" s="1"/>
      <c r="PYK376" s="1"/>
      <c r="PYL376" s="1"/>
      <c r="PYM376" s="1"/>
      <c r="PYN376" s="1"/>
      <c r="PYO376" s="1"/>
      <c r="PYP376" s="1"/>
      <c r="PYQ376" s="1"/>
      <c r="PYR376" s="1"/>
      <c r="PYS376" s="1"/>
      <c r="PYT376" s="1"/>
      <c r="PYU376" s="1"/>
      <c r="PYV376" s="1"/>
      <c r="PYW376" s="1"/>
      <c r="PYX376" s="1"/>
      <c r="PYY376" s="1"/>
      <c r="PYZ376" s="1"/>
      <c r="PZA376" s="1"/>
      <c r="PZB376" s="1"/>
      <c r="PZC376" s="1"/>
      <c r="PZD376" s="1"/>
      <c r="PZE376" s="1"/>
      <c r="PZF376" s="1"/>
      <c r="PZG376" s="1"/>
      <c r="PZH376" s="1"/>
      <c r="PZI376" s="1"/>
      <c r="PZJ376" s="1"/>
      <c r="PZK376" s="1"/>
      <c r="PZL376" s="1"/>
      <c r="PZM376" s="1"/>
      <c r="PZN376" s="1"/>
      <c r="PZO376" s="1"/>
      <c r="PZP376" s="1"/>
      <c r="PZQ376" s="1"/>
      <c r="PZR376" s="1"/>
      <c r="PZS376" s="1"/>
      <c r="PZT376" s="1"/>
      <c r="PZU376" s="1"/>
      <c r="PZV376" s="1"/>
      <c r="PZW376" s="1"/>
      <c r="PZX376" s="1"/>
      <c r="PZY376" s="1"/>
      <c r="PZZ376" s="1"/>
      <c r="QAA376" s="1"/>
      <c r="QAB376" s="1"/>
      <c r="QAC376" s="1"/>
      <c r="QAD376" s="1"/>
      <c r="QAE376" s="1"/>
      <c r="QAF376" s="1"/>
      <c r="QAG376" s="1"/>
      <c r="QAH376" s="1"/>
      <c r="QAI376" s="1"/>
      <c r="QAJ376" s="1"/>
      <c r="QAK376" s="1"/>
      <c r="QAL376" s="1"/>
      <c r="QAM376" s="1"/>
      <c r="QAN376" s="1"/>
      <c r="QAO376" s="1"/>
      <c r="QAP376" s="1"/>
      <c r="QAQ376" s="1"/>
      <c r="QAR376" s="1"/>
      <c r="QAS376" s="1"/>
      <c r="QAT376" s="1"/>
      <c r="QAU376" s="1"/>
      <c r="QAV376" s="1"/>
      <c r="QAW376" s="1"/>
      <c r="QAX376" s="1"/>
      <c r="QAY376" s="1"/>
      <c r="QAZ376" s="1"/>
      <c r="QBA376" s="1"/>
      <c r="QBB376" s="1"/>
      <c r="QBC376" s="1"/>
      <c r="QBD376" s="1"/>
      <c r="QBE376" s="1"/>
      <c r="QBF376" s="1"/>
      <c r="QBG376" s="1"/>
      <c r="QBH376" s="1"/>
      <c r="QBI376" s="1"/>
      <c r="QBJ376" s="1"/>
      <c r="QBK376" s="1"/>
      <c r="QBL376" s="1"/>
      <c r="QBM376" s="1"/>
      <c r="QBN376" s="1"/>
      <c r="QBO376" s="1"/>
      <c r="QBP376" s="1"/>
      <c r="QBQ376" s="1"/>
      <c r="QBR376" s="1"/>
      <c r="QBS376" s="1"/>
      <c r="QBT376" s="1"/>
      <c r="QBU376" s="1"/>
      <c r="QBV376" s="1"/>
      <c r="QBW376" s="1"/>
      <c r="QBX376" s="1"/>
      <c r="QBY376" s="1"/>
      <c r="QBZ376" s="1"/>
      <c r="QCA376" s="1"/>
      <c r="QCB376" s="1"/>
      <c r="QCC376" s="1"/>
      <c r="QCD376" s="1"/>
      <c r="QCE376" s="1"/>
      <c r="QCF376" s="1"/>
      <c r="QCG376" s="1"/>
      <c r="QCH376" s="1"/>
      <c r="QCI376" s="1"/>
      <c r="QCJ376" s="1"/>
      <c r="QCK376" s="1"/>
      <c r="QCL376" s="1"/>
      <c r="QCM376" s="1"/>
      <c r="QCN376" s="1"/>
      <c r="QCO376" s="1"/>
      <c r="QCP376" s="1"/>
      <c r="QCQ376" s="1"/>
      <c r="QCR376" s="1"/>
      <c r="QCS376" s="1"/>
      <c r="QCT376" s="1"/>
      <c r="QCU376" s="1"/>
      <c r="QCV376" s="1"/>
      <c r="QCW376" s="1"/>
      <c r="QCX376" s="1"/>
      <c r="QCY376" s="1"/>
      <c r="QCZ376" s="1"/>
      <c r="QDA376" s="1"/>
      <c r="QDB376" s="1"/>
      <c r="QDC376" s="1"/>
      <c r="QDD376" s="1"/>
      <c r="QDE376" s="1"/>
      <c r="QDF376" s="1"/>
      <c r="QDG376" s="1"/>
      <c r="QDH376" s="1"/>
      <c r="QDI376" s="1"/>
      <c r="QDJ376" s="1"/>
      <c r="QDK376" s="1"/>
      <c r="QDL376" s="1"/>
      <c r="QDM376" s="1"/>
      <c r="QDN376" s="1"/>
      <c r="QDO376" s="1"/>
      <c r="QDP376" s="1"/>
      <c r="QDQ376" s="1"/>
      <c r="QDR376" s="1"/>
      <c r="QDS376" s="1"/>
      <c r="QDT376" s="1"/>
      <c r="QDU376" s="1"/>
      <c r="QDV376" s="1"/>
      <c r="QDW376" s="1"/>
      <c r="QDX376" s="1"/>
      <c r="QDY376" s="1"/>
      <c r="QDZ376" s="1"/>
      <c r="QEA376" s="1"/>
      <c r="QEB376" s="1"/>
      <c r="QEC376" s="1"/>
      <c r="QED376" s="1"/>
      <c r="QEE376" s="1"/>
      <c r="QEF376" s="1"/>
      <c r="QEG376" s="1"/>
      <c r="QEH376" s="1"/>
      <c r="QEI376" s="1"/>
      <c r="QEJ376" s="1"/>
      <c r="QEK376" s="1"/>
      <c r="QEL376" s="1"/>
      <c r="QEM376" s="1"/>
      <c r="QEN376" s="1"/>
      <c r="QEO376" s="1"/>
      <c r="QEP376" s="1"/>
      <c r="QEQ376" s="1"/>
      <c r="QER376" s="1"/>
      <c r="QES376" s="1"/>
      <c r="QET376" s="1"/>
      <c r="QEU376" s="1"/>
      <c r="QEV376" s="1"/>
      <c r="QEW376" s="1"/>
      <c r="QEX376" s="1"/>
      <c r="QEY376" s="1"/>
      <c r="QEZ376" s="1"/>
      <c r="QFA376" s="1"/>
      <c r="QFB376" s="1"/>
      <c r="QFC376" s="1"/>
      <c r="QFD376" s="1"/>
      <c r="QFE376" s="1"/>
      <c r="QFF376" s="1"/>
      <c r="QFG376" s="1"/>
      <c r="QFH376" s="1"/>
      <c r="QFI376" s="1"/>
      <c r="QFJ376" s="1"/>
      <c r="QFK376" s="1"/>
      <c r="QFL376" s="1"/>
      <c r="QFM376" s="1"/>
      <c r="QFN376" s="1"/>
      <c r="QFO376" s="1"/>
      <c r="QFP376" s="1"/>
      <c r="QFQ376" s="1"/>
      <c r="QFR376" s="1"/>
      <c r="QFS376" s="1"/>
      <c r="QFT376" s="1"/>
      <c r="QFU376" s="1"/>
      <c r="QFV376" s="1"/>
      <c r="QFW376" s="1"/>
      <c r="QFX376" s="1"/>
      <c r="QFY376" s="1"/>
      <c r="QFZ376" s="1"/>
      <c r="QGA376" s="1"/>
      <c r="QGB376" s="1"/>
      <c r="QGC376" s="1"/>
      <c r="QGD376" s="1"/>
      <c r="QGE376" s="1"/>
      <c r="QGF376" s="1"/>
      <c r="QGG376" s="1"/>
      <c r="QGH376" s="1"/>
      <c r="QGI376" s="1"/>
      <c r="QGJ376" s="1"/>
      <c r="QGK376" s="1"/>
      <c r="QGL376" s="1"/>
      <c r="QGM376" s="1"/>
      <c r="QGN376" s="1"/>
      <c r="QGO376" s="1"/>
      <c r="QGP376" s="1"/>
      <c r="QGQ376" s="1"/>
      <c r="QGR376" s="1"/>
      <c r="QGS376" s="1"/>
      <c r="QGT376" s="1"/>
      <c r="QGU376" s="1"/>
      <c r="QGV376" s="1"/>
      <c r="QGW376" s="1"/>
      <c r="QGX376" s="1"/>
      <c r="QGY376" s="1"/>
      <c r="QGZ376" s="1"/>
      <c r="QHA376" s="1"/>
      <c r="QHB376" s="1"/>
      <c r="QHC376" s="1"/>
      <c r="QHD376" s="1"/>
      <c r="QHE376" s="1"/>
      <c r="QHF376" s="1"/>
      <c r="QHG376" s="1"/>
      <c r="QHH376" s="1"/>
      <c r="QHI376" s="1"/>
      <c r="QHJ376" s="1"/>
      <c r="QHK376" s="1"/>
      <c r="QHL376" s="1"/>
      <c r="QHM376" s="1"/>
      <c r="QHN376" s="1"/>
      <c r="QHO376" s="1"/>
      <c r="QHP376" s="1"/>
      <c r="QHQ376" s="1"/>
      <c r="QHR376" s="1"/>
      <c r="QHS376" s="1"/>
      <c r="QHT376" s="1"/>
      <c r="QHU376" s="1"/>
      <c r="QHV376" s="1"/>
      <c r="QHW376" s="1"/>
      <c r="QHX376" s="1"/>
      <c r="QHY376" s="1"/>
      <c r="QHZ376" s="1"/>
      <c r="QIA376" s="1"/>
      <c r="QIB376" s="1"/>
      <c r="QIC376" s="1"/>
      <c r="QID376" s="1"/>
      <c r="QIE376" s="1"/>
      <c r="QIF376" s="1"/>
      <c r="QIG376" s="1"/>
      <c r="QIH376" s="1"/>
      <c r="QII376" s="1"/>
      <c r="QIJ376" s="1"/>
      <c r="QIK376" s="1"/>
      <c r="QIL376" s="1"/>
      <c r="QIM376" s="1"/>
      <c r="QIN376" s="1"/>
      <c r="QIO376" s="1"/>
      <c r="QIP376" s="1"/>
      <c r="QIQ376" s="1"/>
      <c r="QIR376" s="1"/>
      <c r="QIS376" s="1"/>
      <c r="QIT376" s="1"/>
      <c r="QIU376" s="1"/>
      <c r="QIV376" s="1"/>
      <c r="QIW376" s="1"/>
      <c r="QIX376" s="1"/>
      <c r="QIY376" s="1"/>
      <c r="QIZ376" s="1"/>
      <c r="QJA376" s="1"/>
      <c r="QJB376" s="1"/>
      <c r="QJC376" s="1"/>
      <c r="QJD376" s="1"/>
      <c r="QJE376" s="1"/>
      <c r="QJF376" s="1"/>
      <c r="QJG376" s="1"/>
      <c r="QJH376" s="1"/>
      <c r="QJI376" s="1"/>
      <c r="QJJ376" s="1"/>
      <c r="QJK376" s="1"/>
      <c r="QJL376" s="1"/>
      <c r="QJM376" s="1"/>
      <c r="QJN376" s="1"/>
      <c r="QJO376" s="1"/>
      <c r="QJP376" s="1"/>
      <c r="QJQ376" s="1"/>
      <c r="QJR376" s="1"/>
      <c r="QJS376" s="1"/>
      <c r="QJT376" s="1"/>
      <c r="QJU376" s="1"/>
      <c r="QJV376" s="1"/>
      <c r="QJW376" s="1"/>
      <c r="QJX376" s="1"/>
      <c r="QJY376" s="1"/>
      <c r="QJZ376" s="1"/>
      <c r="QKA376" s="1"/>
      <c r="QKB376" s="1"/>
      <c r="QKC376" s="1"/>
      <c r="QKD376" s="1"/>
      <c r="QKE376" s="1"/>
      <c r="QKF376" s="1"/>
      <c r="QKG376" s="1"/>
      <c r="QKH376" s="1"/>
      <c r="QKI376" s="1"/>
      <c r="QKJ376" s="1"/>
      <c r="QKK376" s="1"/>
      <c r="QKL376" s="1"/>
      <c r="QKM376" s="1"/>
      <c r="QKN376" s="1"/>
      <c r="QKO376" s="1"/>
      <c r="QKP376" s="1"/>
      <c r="QKQ376" s="1"/>
      <c r="QKR376" s="1"/>
      <c r="QKS376" s="1"/>
      <c r="QKT376" s="1"/>
      <c r="QKU376" s="1"/>
      <c r="QKV376" s="1"/>
      <c r="QKW376" s="1"/>
      <c r="QKX376" s="1"/>
      <c r="QKY376" s="1"/>
      <c r="QKZ376" s="1"/>
      <c r="QLA376" s="1"/>
      <c r="QLB376" s="1"/>
      <c r="QLC376" s="1"/>
      <c r="QLD376" s="1"/>
      <c r="QLE376" s="1"/>
      <c r="QLF376" s="1"/>
      <c r="QLG376" s="1"/>
      <c r="QLH376" s="1"/>
      <c r="QLI376" s="1"/>
      <c r="QLJ376" s="1"/>
      <c r="QLK376" s="1"/>
      <c r="QLL376" s="1"/>
      <c r="QLM376" s="1"/>
      <c r="QLN376" s="1"/>
      <c r="QLO376" s="1"/>
      <c r="QLP376" s="1"/>
      <c r="QLQ376" s="1"/>
      <c r="QLR376" s="1"/>
      <c r="QLS376" s="1"/>
      <c r="QLT376" s="1"/>
      <c r="QLU376" s="1"/>
      <c r="QLV376" s="1"/>
      <c r="QLW376" s="1"/>
      <c r="QLX376" s="1"/>
      <c r="QLY376" s="1"/>
      <c r="QLZ376" s="1"/>
      <c r="QMA376" s="1"/>
      <c r="QMB376" s="1"/>
      <c r="QMC376" s="1"/>
      <c r="QMD376" s="1"/>
      <c r="QME376" s="1"/>
      <c r="QMF376" s="1"/>
      <c r="QMG376" s="1"/>
      <c r="QMH376" s="1"/>
      <c r="QMI376" s="1"/>
      <c r="QMJ376" s="1"/>
      <c r="QMK376" s="1"/>
      <c r="QML376" s="1"/>
      <c r="QMM376" s="1"/>
      <c r="QMN376" s="1"/>
      <c r="QMO376" s="1"/>
      <c r="QMP376" s="1"/>
      <c r="QMQ376" s="1"/>
      <c r="QMR376" s="1"/>
      <c r="QMS376" s="1"/>
      <c r="QMT376" s="1"/>
      <c r="QMU376" s="1"/>
      <c r="QMV376" s="1"/>
      <c r="QMW376" s="1"/>
      <c r="QMX376" s="1"/>
      <c r="QMY376" s="1"/>
      <c r="QMZ376" s="1"/>
      <c r="QNA376" s="1"/>
      <c r="QNB376" s="1"/>
      <c r="QNC376" s="1"/>
      <c r="QND376" s="1"/>
      <c r="QNE376" s="1"/>
      <c r="QNF376" s="1"/>
      <c r="QNG376" s="1"/>
      <c r="QNH376" s="1"/>
      <c r="QNI376" s="1"/>
      <c r="QNJ376" s="1"/>
      <c r="QNK376" s="1"/>
      <c r="QNL376" s="1"/>
      <c r="QNM376" s="1"/>
      <c r="QNN376" s="1"/>
      <c r="QNO376" s="1"/>
      <c r="QNP376" s="1"/>
      <c r="QNQ376" s="1"/>
      <c r="QNR376" s="1"/>
      <c r="QNS376" s="1"/>
      <c r="QNT376" s="1"/>
      <c r="QNU376" s="1"/>
      <c r="QNV376" s="1"/>
      <c r="QNW376" s="1"/>
      <c r="QNX376" s="1"/>
      <c r="QNY376" s="1"/>
      <c r="QNZ376" s="1"/>
      <c r="QOA376" s="1"/>
      <c r="QOB376" s="1"/>
      <c r="QOC376" s="1"/>
      <c r="QOD376" s="1"/>
      <c r="QOE376" s="1"/>
      <c r="QOF376" s="1"/>
      <c r="QOG376" s="1"/>
      <c r="QOH376" s="1"/>
      <c r="QOI376" s="1"/>
      <c r="QOJ376" s="1"/>
      <c r="QOK376" s="1"/>
      <c r="QOL376" s="1"/>
      <c r="QOM376" s="1"/>
      <c r="QON376" s="1"/>
      <c r="QOO376" s="1"/>
      <c r="QOP376" s="1"/>
      <c r="QOQ376" s="1"/>
      <c r="QOR376" s="1"/>
      <c r="QOS376" s="1"/>
      <c r="QOT376" s="1"/>
      <c r="QOU376" s="1"/>
      <c r="QOV376" s="1"/>
      <c r="QOW376" s="1"/>
      <c r="QOX376" s="1"/>
      <c r="QOY376" s="1"/>
      <c r="QOZ376" s="1"/>
      <c r="QPA376" s="1"/>
      <c r="QPB376" s="1"/>
      <c r="QPC376" s="1"/>
      <c r="QPD376" s="1"/>
      <c r="QPE376" s="1"/>
      <c r="QPF376" s="1"/>
      <c r="QPG376" s="1"/>
      <c r="QPH376" s="1"/>
      <c r="QPI376" s="1"/>
      <c r="QPJ376" s="1"/>
      <c r="QPK376" s="1"/>
      <c r="QPL376" s="1"/>
      <c r="QPM376" s="1"/>
      <c r="QPN376" s="1"/>
      <c r="QPO376" s="1"/>
      <c r="QPP376" s="1"/>
      <c r="QPQ376" s="1"/>
      <c r="QPR376" s="1"/>
      <c r="QPS376" s="1"/>
      <c r="QPT376" s="1"/>
      <c r="QPU376" s="1"/>
      <c r="QPV376" s="1"/>
      <c r="QPW376" s="1"/>
      <c r="QPX376" s="1"/>
      <c r="QPY376" s="1"/>
      <c r="QPZ376" s="1"/>
      <c r="QQA376" s="1"/>
      <c r="QQB376" s="1"/>
      <c r="QQC376" s="1"/>
      <c r="QQD376" s="1"/>
      <c r="QQE376" s="1"/>
      <c r="QQF376" s="1"/>
      <c r="QQG376" s="1"/>
      <c r="QQH376" s="1"/>
      <c r="QQI376" s="1"/>
      <c r="QQJ376" s="1"/>
      <c r="QQK376" s="1"/>
      <c r="QQL376" s="1"/>
      <c r="QQM376" s="1"/>
      <c r="QQN376" s="1"/>
      <c r="QQO376" s="1"/>
      <c r="QQP376" s="1"/>
      <c r="QQQ376" s="1"/>
      <c r="QQR376" s="1"/>
      <c r="QQS376" s="1"/>
      <c r="QQT376" s="1"/>
      <c r="QQU376" s="1"/>
      <c r="QQV376" s="1"/>
      <c r="QQW376" s="1"/>
      <c r="QQX376" s="1"/>
      <c r="QQY376" s="1"/>
      <c r="QQZ376" s="1"/>
      <c r="QRA376" s="1"/>
      <c r="QRB376" s="1"/>
      <c r="QRC376" s="1"/>
      <c r="QRD376" s="1"/>
      <c r="QRE376" s="1"/>
      <c r="QRF376" s="1"/>
      <c r="QRG376" s="1"/>
      <c r="QRH376" s="1"/>
      <c r="QRI376" s="1"/>
      <c r="QRJ376" s="1"/>
      <c r="QRK376" s="1"/>
      <c r="QRL376" s="1"/>
      <c r="QRM376" s="1"/>
      <c r="QRN376" s="1"/>
      <c r="QRO376" s="1"/>
      <c r="QRP376" s="1"/>
      <c r="QRQ376" s="1"/>
      <c r="QRR376" s="1"/>
      <c r="QRS376" s="1"/>
      <c r="QRT376" s="1"/>
      <c r="QRU376" s="1"/>
      <c r="QRV376" s="1"/>
      <c r="QRW376" s="1"/>
      <c r="QRX376" s="1"/>
      <c r="QRY376" s="1"/>
      <c r="QRZ376" s="1"/>
      <c r="QSA376" s="1"/>
      <c r="QSB376" s="1"/>
      <c r="QSC376" s="1"/>
      <c r="QSD376" s="1"/>
      <c r="QSE376" s="1"/>
      <c r="QSF376" s="1"/>
      <c r="QSG376" s="1"/>
      <c r="QSH376" s="1"/>
      <c r="QSI376" s="1"/>
      <c r="QSJ376" s="1"/>
      <c r="QSK376" s="1"/>
      <c r="QSL376" s="1"/>
      <c r="QSM376" s="1"/>
      <c r="QSN376" s="1"/>
      <c r="QSO376" s="1"/>
      <c r="QSP376" s="1"/>
      <c r="QSQ376" s="1"/>
      <c r="QSR376" s="1"/>
      <c r="QSS376" s="1"/>
      <c r="QST376" s="1"/>
      <c r="QSU376" s="1"/>
      <c r="QSV376" s="1"/>
      <c r="QSW376" s="1"/>
      <c r="QSX376" s="1"/>
      <c r="QSY376" s="1"/>
      <c r="QSZ376" s="1"/>
      <c r="QTA376" s="1"/>
      <c r="QTB376" s="1"/>
      <c r="QTC376" s="1"/>
      <c r="QTD376" s="1"/>
      <c r="QTE376" s="1"/>
      <c r="QTF376" s="1"/>
      <c r="QTG376" s="1"/>
      <c r="QTH376" s="1"/>
      <c r="QTI376" s="1"/>
      <c r="QTJ376" s="1"/>
      <c r="QTK376" s="1"/>
      <c r="QTL376" s="1"/>
      <c r="QTM376" s="1"/>
      <c r="QTN376" s="1"/>
      <c r="QTO376" s="1"/>
      <c r="QTP376" s="1"/>
      <c r="QTQ376" s="1"/>
      <c r="QTR376" s="1"/>
      <c r="QTS376" s="1"/>
      <c r="QTT376" s="1"/>
      <c r="QTU376" s="1"/>
      <c r="QTV376" s="1"/>
      <c r="QTW376" s="1"/>
      <c r="QTX376" s="1"/>
      <c r="QTY376" s="1"/>
      <c r="QTZ376" s="1"/>
      <c r="QUA376" s="1"/>
      <c r="QUB376" s="1"/>
      <c r="QUC376" s="1"/>
      <c r="QUD376" s="1"/>
      <c r="QUE376" s="1"/>
      <c r="QUF376" s="1"/>
      <c r="QUG376" s="1"/>
      <c r="QUH376" s="1"/>
      <c r="QUI376" s="1"/>
      <c r="QUJ376" s="1"/>
      <c r="QUK376" s="1"/>
      <c r="QUL376" s="1"/>
      <c r="QUM376" s="1"/>
      <c r="QUN376" s="1"/>
      <c r="QUO376" s="1"/>
      <c r="QUP376" s="1"/>
      <c r="QUQ376" s="1"/>
      <c r="QUR376" s="1"/>
      <c r="QUS376" s="1"/>
      <c r="QUT376" s="1"/>
      <c r="QUU376" s="1"/>
      <c r="QUV376" s="1"/>
      <c r="QUW376" s="1"/>
      <c r="QUX376" s="1"/>
      <c r="QUY376" s="1"/>
      <c r="QUZ376" s="1"/>
      <c r="QVA376" s="1"/>
      <c r="QVB376" s="1"/>
      <c r="QVC376" s="1"/>
      <c r="QVD376" s="1"/>
      <c r="QVE376" s="1"/>
      <c r="QVF376" s="1"/>
      <c r="QVG376" s="1"/>
      <c r="QVH376" s="1"/>
      <c r="QVI376" s="1"/>
      <c r="QVJ376" s="1"/>
      <c r="QVK376" s="1"/>
      <c r="QVL376" s="1"/>
      <c r="QVM376" s="1"/>
      <c r="QVN376" s="1"/>
      <c r="QVO376" s="1"/>
      <c r="QVP376" s="1"/>
      <c r="QVQ376" s="1"/>
      <c r="QVR376" s="1"/>
      <c r="QVS376" s="1"/>
      <c r="QVT376" s="1"/>
      <c r="QVU376" s="1"/>
      <c r="QVV376" s="1"/>
      <c r="QVW376" s="1"/>
      <c r="QVX376" s="1"/>
      <c r="QVY376" s="1"/>
      <c r="QVZ376" s="1"/>
      <c r="QWA376" s="1"/>
      <c r="QWB376" s="1"/>
      <c r="QWC376" s="1"/>
      <c r="QWD376" s="1"/>
      <c r="QWE376" s="1"/>
      <c r="QWF376" s="1"/>
      <c r="QWG376" s="1"/>
      <c r="QWH376" s="1"/>
      <c r="QWI376" s="1"/>
      <c r="QWJ376" s="1"/>
      <c r="QWK376" s="1"/>
      <c r="QWL376" s="1"/>
      <c r="QWM376" s="1"/>
      <c r="QWN376" s="1"/>
      <c r="QWO376" s="1"/>
      <c r="QWP376" s="1"/>
      <c r="QWQ376" s="1"/>
      <c r="QWR376" s="1"/>
      <c r="QWS376" s="1"/>
      <c r="QWT376" s="1"/>
      <c r="QWU376" s="1"/>
      <c r="QWV376" s="1"/>
      <c r="QWW376" s="1"/>
      <c r="QWX376" s="1"/>
      <c r="QWY376" s="1"/>
      <c r="QWZ376" s="1"/>
      <c r="QXA376" s="1"/>
      <c r="QXB376" s="1"/>
      <c r="QXC376" s="1"/>
      <c r="QXD376" s="1"/>
      <c r="QXE376" s="1"/>
      <c r="QXF376" s="1"/>
      <c r="QXG376" s="1"/>
      <c r="QXH376" s="1"/>
      <c r="QXI376" s="1"/>
      <c r="QXJ376" s="1"/>
      <c r="QXK376" s="1"/>
      <c r="QXL376" s="1"/>
      <c r="QXM376" s="1"/>
      <c r="QXN376" s="1"/>
      <c r="QXO376" s="1"/>
      <c r="QXP376" s="1"/>
      <c r="QXQ376" s="1"/>
      <c r="QXR376" s="1"/>
      <c r="QXS376" s="1"/>
      <c r="QXT376" s="1"/>
      <c r="QXU376" s="1"/>
      <c r="QXV376" s="1"/>
      <c r="QXW376" s="1"/>
      <c r="QXX376" s="1"/>
      <c r="QXY376" s="1"/>
      <c r="QXZ376" s="1"/>
      <c r="QYA376" s="1"/>
      <c r="QYB376" s="1"/>
      <c r="QYC376" s="1"/>
      <c r="QYD376" s="1"/>
      <c r="QYE376" s="1"/>
      <c r="QYF376" s="1"/>
      <c r="QYG376" s="1"/>
      <c r="QYH376" s="1"/>
      <c r="QYI376" s="1"/>
      <c r="QYJ376" s="1"/>
      <c r="QYK376" s="1"/>
      <c r="QYL376" s="1"/>
      <c r="QYM376" s="1"/>
      <c r="QYN376" s="1"/>
      <c r="QYO376" s="1"/>
      <c r="QYP376" s="1"/>
      <c r="QYQ376" s="1"/>
      <c r="QYR376" s="1"/>
      <c r="QYS376" s="1"/>
      <c r="QYT376" s="1"/>
      <c r="QYU376" s="1"/>
      <c r="QYV376" s="1"/>
      <c r="QYW376" s="1"/>
      <c r="QYX376" s="1"/>
      <c r="QYY376" s="1"/>
      <c r="QYZ376" s="1"/>
      <c r="QZA376" s="1"/>
      <c r="QZB376" s="1"/>
      <c r="QZC376" s="1"/>
      <c r="QZD376" s="1"/>
      <c r="QZE376" s="1"/>
      <c r="QZF376" s="1"/>
      <c r="QZG376" s="1"/>
      <c r="QZH376" s="1"/>
      <c r="QZI376" s="1"/>
      <c r="QZJ376" s="1"/>
      <c r="QZK376" s="1"/>
      <c r="QZL376" s="1"/>
      <c r="QZM376" s="1"/>
      <c r="QZN376" s="1"/>
      <c r="QZO376" s="1"/>
      <c r="QZP376" s="1"/>
      <c r="QZQ376" s="1"/>
      <c r="QZR376" s="1"/>
      <c r="QZS376" s="1"/>
      <c r="QZT376" s="1"/>
      <c r="QZU376" s="1"/>
      <c r="QZV376" s="1"/>
      <c r="QZW376" s="1"/>
      <c r="QZX376" s="1"/>
      <c r="QZY376" s="1"/>
      <c r="QZZ376" s="1"/>
      <c r="RAA376" s="1"/>
      <c r="RAB376" s="1"/>
      <c r="RAC376" s="1"/>
      <c r="RAD376" s="1"/>
      <c r="RAE376" s="1"/>
      <c r="RAF376" s="1"/>
      <c r="RAG376" s="1"/>
      <c r="RAH376" s="1"/>
      <c r="RAI376" s="1"/>
      <c r="RAJ376" s="1"/>
      <c r="RAK376" s="1"/>
      <c r="RAL376" s="1"/>
      <c r="RAM376" s="1"/>
      <c r="RAN376" s="1"/>
      <c r="RAO376" s="1"/>
      <c r="RAP376" s="1"/>
      <c r="RAQ376" s="1"/>
      <c r="RAR376" s="1"/>
      <c r="RAS376" s="1"/>
      <c r="RAT376" s="1"/>
      <c r="RAU376" s="1"/>
      <c r="RAV376" s="1"/>
      <c r="RAW376" s="1"/>
      <c r="RAX376" s="1"/>
      <c r="RAY376" s="1"/>
      <c r="RAZ376" s="1"/>
      <c r="RBA376" s="1"/>
      <c r="RBB376" s="1"/>
      <c r="RBC376" s="1"/>
      <c r="RBD376" s="1"/>
      <c r="RBE376" s="1"/>
      <c r="RBF376" s="1"/>
      <c r="RBG376" s="1"/>
      <c r="RBH376" s="1"/>
      <c r="RBI376" s="1"/>
      <c r="RBJ376" s="1"/>
      <c r="RBK376" s="1"/>
      <c r="RBL376" s="1"/>
      <c r="RBM376" s="1"/>
      <c r="RBN376" s="1"/>
      <c r="RBO376" s="1"/>
      <c r="RBP376" s="1"/>
      <c r="RBQ376" s="1"/>
      <c r="RBR376" s="1"/>
      <c r="RBS376" s="1"/>
      <c r="RBT376" s="1"/>
      <c r="RBU376" s="1"/>
      <c r="RBV376" s="1"/>
      <c r="RBW376" s="1"/>
      <c r="RBX376" s="1"/>
      <c r="RBY376" s="1"/>
      <c r="RBZ376" s="1"/>
      <c r="RCA376" s="1"/>
      <c r="RCB376" s="1"/>
      <c r="RCC376" s="1"/>
      <c r="RCD376" s="1"/>
      <c r="RCE376" s="1"/>
      <c r="RCF376" s="1"/>
      <c r="RCG376" s="1"/>
      <c r="RCH376" s="1"/>
      <c r="RCI376" s="1"/>
      <c r="RCJ376" s="1"/>
      <c r="RCK376" s="1"/>
      <c r="RCL376" s="1"/>
      <c r="RCM376" s="1"/>
      <c r="RCN376" s="1"/>
      <c r="RCO376" s="1"/>
      <c r="RCP376" s="1"/>
      <c r="RCQ376" s="1"/>
      <c r="RCR376" s="1"/>
      <c r="RCS376" s="1"/>
      <c r="RCT376" s="1"/>
      <c r="RCU376" s="1"/>
      <c r="RCV376" s="1"/>
      <c r="RCW376" s="1"/>
      <c r="RCX376" s="1"/>
      <c r="RCY376" s="1"/>
      <c r="RCZ376" s="1"/>
      <c r="RDA376" s="1"/>
      <c r="RDB376" s="1"/>
      <c r="RDC376" s="1"/>
      <c r="RDD376" s="1"/>
      <c r="RDE376" s="1"/>
      <c r="RDF376" s="1"/>
      <c r="RDG376" s="1"/>
      <c r="RDH376" s="1"/>
      <c r="RDI376" s="1"/>
      <c r="RDJ376" s="1"/>
      <c r="RDK376" s="1"/>
      <c r="RDL376" s="1"/>
      <c r="RDM376" s="1"/>
      <c r="RDN376" s="1"/>
      <c r="RDO376" s="1"/>
      <c r="RDP376" s="1"/>
      <c r="RDQ376" s="1"/>
      <c r="RDR376" s="1"/>
      <c r="RDS376" s="1"/>
      <c r="RDT376" s="1"/>
      <c r="RDU376" s="1"/>
      <c r="RDV376" s="1"/>
      <c r="RDW376" s="1"/>
      <c r="RDX376" s="1"/>
      <c r="RDY376" s="1"/>
      <c r="RDZ376" s="1"/>
      <c r="REA376" s="1"/>
      <c r="REB376" s="1"/>
      <c r="REC376" s="1"/>
      <c r="RED376" s="1"/>
      <c r="REE376" s="1"/>
      <c r="REF376" s="1"/>
      <c r="REG376" s="1"/>
      <c r="REH376" s="1"/>
      <c r="REI376" s="1"/>
      <c r="REJ376" s="1"/>
      <c r="REK376" s="1"/>
      <c r="REL376" s="1"/>
      <c r="REM376" s="1"/>
      <c r="REN376" s="1"/>
      <c r="REO376" s="1"/>
      <c r="REP376" s="1"/>
      <c r="REQ376" s="1"/>
      <c r="RER376" s="1"/>
      <c r="RES376" s="1"/>
      <c r="RET376" s="1"/>
      <c r="REU376" s="1"/>
      <c r="REV376" s="1"/>
      <c r="REW376" s="1"/>
      <c r="REX376" s="1"/>
      <c r="REY376" s="1"/>
      <c r="REZ376" s="1"/>
      <c r="RFA376" s="1"/>
      <c r="RFB376" s="1"/>
      <c r="RFC376" s="1"/>
      <c r="RFD376" s="1"/>
      <c r="RFE376" s="1"/>
      <c r="RFF376" s="1"/>
      <c r="RFG376" s="1"/>
      <c r="RFH376" s="1"/>
      <c r="RFI376" s="1"/>
      <c r="RFJ376" s="1"/>
      <c r="RFK376" s="1"/>
      <c r="RFL376" s="1"/>
      <c r="RFM376" s="1"/>
      <c r="RFN376" s="1"/>
      <c r="RFO376" s="1"/>
      <c r="RFP376" s="1"/>
      <c r="RFQ376" s="1"/>
      <c r="RFR376" s="1"/>
      <c r="RFS376" s="1"/>
      <c r="RFT376" s="1"/>
      <c r="RFU376" s="1"/>
      <c r="RFV376" s="1"/>
      <c r="RFW376" s="1"/>
      <c r="RFX376" s="1"/>
      <c r="RFY376" s="1"/>
      <c r="RFZ376" s="1"/>
      <c r="RGA376" s="1"/>
      <c r="RGB376" s="1"/>
      <c r="RGC376" s="1"/>
      <c r="RGD376" s="1"/>
      <c r="RGE376" s="1"/>
      <c r="RGF376" s="1"/>
      <c r="RGG376" s="1"/>
      <c r="RGH376" s="1"/>
      <c r="RGI376" s="1"/>
      <c r="RGJ376" s="1"/>
      <c r="RGK376" s="1"/>
      <c r="RGL376" s="1"/>
      <c r="RGM376" s="1"/>
      <c r="RGN376" s="1"/>
      <c r="RGO376" s="1"/>
      <c r="RGP376" s="1"/>
      <c r="RGQ376" s="1"/>
      <c r="RGR376" s="1"/>
      <c r="RGS376" s="1"/>
      <c r="RGT376" s="1"/>
      <c r="RGU376" s="1"/>
      <c r="RGV376" s="1"/>
      <c r="RGW376" s="1"/>
      <c r="RGX376" s="1"/>
      <c r="RGY376" s="1"/>
      <c r="RGZ376" s="1"/>
      <c r="RHA376" s="1"/>
      <c r="RHB376" s="1"/>
      <c r="RHC376" s="1"/>
      <c r="RHD376" s="1"/>
      <c r="RHE376" s="1"/>
      <c r="RHF376" s="1"/>
      <c r="RHG376" s="1"/>
      <c r="RHH376" s="1"/>
      <c r="RHI376" s="1"/>
      <c r="RHJ376" s="1"/>
      <c r="RHK376" s="1"/>
      <c r="RHL376" s="1"/>
      <c r="RHM376" s="1"/>
      <c r="RHN376" s="1"/>
      <c r="RHO376" s="1"/>
      <c r="RHP376" s="1"/>
      <c r="RHQ376" s="1"/>
      <c r="RHR376" s="1"/>
      <c r="RHS376" s="1"/>
      <c r="RHT376" s="1"/>
      <c r="RHU376" s="1"/>
      <c r="RHV376" s="1"/>
      <c r="RHW376" s="1"/>
      <c r="RHX376" s="1"/>
      <c r="RHY376" s="1"/>
      <c r="RHZ376" s="1"/>
      <c r="RIA376" s="1"/>
      <c r="RIB376" s="1"/>
      <c r="RIC376" s="1"/>
      <c r="RID376" s="1"/>
      <c r="RIE376" s="1"/>
      <c r="RIF376" s="1"/>
      <c r="RIG376" s="1"/>
      <c r="RIH376" s="1"/>
      <c r="RII376" s="1"/>
      <c r="RIJ376" s="1"/>
      <c r="RIK376" s="1"/>
      <c r="RIL376" s="1"/>
      <c r="RIM376" s="1"/>
      <c r="RIN376" s="1"/>
      <c r="RIO376" s="1"/>
      <c r="RIP376" s="1"/>
      <c r="RIQ376" s="1"/>
      <c r="RIR376" s="1"/>
      <c r="RIS376" s="1"/>
      <c r="RIT376" s="1"/>
      <c r="RIU376" s="1"/>
      <c r="RIV376" s="1"/>
      <c r="RIW376" s="1"/>
      <c r="RIX376" s="1"/>
      <c r="RIY376" s="1"/>
      <c r="RIZ376" s="1"/>
      <c r="RJA376" s="1"/>
      <c r="RJB376" s="1"/>
      <c r="RJC376" s="1"/>
      <c r="RJD376" s="1"/>
      <c r="RJE376" s="1"/>
      <c r="RJF376" s="1"/>
      <c r="RJG376" s="1"/>
      <c r="RJH376" s="1"/>
      <c r="RJI376" s="1"/>
      <c r="RJJ376" s="1"/>
      <c r="RJK376" s="1"/>
      <c r="RJL376" s="1"/>
      <c r="RJM376" s="1"/>
      <c r="RJN376" s="1"/>
      <c r="RJO376" s="1"/>
      <c r="RJP376" s="1"/>
      <c r="RJQ376" s="1"/>
      <c r="RJR376" s="1"/>
      <c r="RJS376" s="1"/>
      <c r="RJT376" s="1"/>
      <c r="RJU376" s="1"/>
      <c r="RJV376" s="1"/>
      <c r="RJW376" s="1"/>
      <c r="RJX376" s="1"/>
      <c r="RJY376" s="1"/>
      <c r="RJZ376" s="1"/>
      <c r="RKA376" s="1"/>
      <c r="RKB376" s="1"/>
      <c r="RKC376" s="1"/>
      <c r="RKD376" s="1"/>
      <c r="RKE376" s="1"/>
      <c r="RKF376" s="1"/>
      <c r="RKG376" s="1"/>
      <c r="RKH376" s="1"/>
      <c r="RKI376" s="1"/>
      <c r="RKJ376" s="1"/>
      <c r="RKK376" s="1"/>
      <c r="RKL376" s="1"/>
      <c r="RKM376" s="1"/>
      <c r="RKN376" s="1"/>
      <c r="RKO376" s="1"/>
      <c r="RKP376" s="1"/>
      <c r="RKQ376" s="1"/>
      <c r="RKR376" s="1"/>
      <c r="RKS376" s="1"/>
      <c r="RKT376" s="1"/>
      <c r="RKU376" s="1"/>
      <c r="RKV376" s="1"/>
      <c r="RKW376" s="1"/>
      <c r="RKX376" s="1"/>
      <c r="RKY376" s="1"/>
      <c r="RKZ376" s="1"/>
      <c r="RLA376" s="1"/>
      <c r="RLB376" s="1"/>
      <c r="RLC376" s="1"/>
      <c r="RLD376" s="1"/>
      <c r="RLE376" s="1"/>
      <c r="RLF376" s="1"/>
      <c r="RLG376" s="1"/>
      <c r="RLH376" s="1"/>
      <c r="RLI376" s="1"/>
      <c r="RLJ376" s="1"/>
      <c r="RLK376" s="1"/>
      <c r="RLL376" s="1"/>
      <c r="RLM376" s="1"/>
      <c r="RLN376" s="1"/>
      <c r="RLO376" s="1"/>
      <c r="RLP376" s="1"/>
      <c r="RLQ376" s="1"/>
      <c r="RLR376" s="1"/>
      <c r="RLS376" s="1"/>
      <c r="RLT376" s="1"/>
      <c r="RLU376" s="1"/>
      <c r="RLV376" s="1"/>
      <c r="RLW376" s="1"/>
      <c r="RLX376" s="1"/>
      <c r="RLY376" s="1"/>
      <c r="RLZ376" s="1"/>
      <c r="RMA376" s="1"/>
      <c r="RMB376" s="1"/>
      <c r="RMC376" s="1"/>
      <c r="RMD376" s="1"/>
      <c r="RME376" s="1"/>
      <c r="RMF376" s="1"/>
      <c r="RMG376" s="1"/>
      <c r="RMH376" s="1"/>
      <c r="RMI376" s="1"/>
      <c r="RMJ376" s="1"/>
      <c r="RMK376" s="1"/>
      <c r="RML376" s="1"/>
      <c r="RMM376" s="1"/>
      <c r="RMN376" s="1"/>
      <c r="RMO376" s="1"/>
      <c r="RMP376" s="1"/>
      <c r="RMQ376" s="1"/>
      <c r="RMR376" s="1"/>
      <c r="RMS376" s="1"/>
      <c r="RMT376" s="1"/>
      <c r="RMU376" s="1"/>
      <c r="RMV376" s="1"/>
      <c r="RMW376" s="1"/>
      <c r="RMX376" s="1"/>
      <c r="RMY376" s="1"/>
      <c r="RMZ376" s="1"/>
      <c r="RNA376" s="1"/>
      <c r="RNB376" s="1"/>
      <c r="RNC376" s="1"/>
      <c r="RND376" s="1"/>
      <c r="RNE376" s="1"/>
      <c r="RNF376" s="1"/>
      <c r="RNG376" s="1"/>
      <c r="RNH376" s="1"/>
      <c r="RNI376" s="1"/>
      <c r="RNJ376" s="1"/>
      <c r="RNK376" s="1"/>
      <c r="RNL376" s="1"/>
      <c r="RNM376" s="1"/>
      <c r="RNN376" s="1"/>
      <c r="RNO376" s="1"/>
      <c r="RNP376" s="1"/>
      <c r="RNQ376" s="1"/>
      <c r="RNR376" s="1"/>
      <c r="RNS376" s="1"/>
      <c r="RNT376" s="1"/>
      <c r="RNU376" s="1"/>
      <c r="RNV376" s="1"/>
      <c r="RNW376" s="1"/>
      <c r="RNX376" s="1"/>
      <c r="RNY376" s="1"/>
      <c r="RNZ376" s="1"/>
      <c r="ROA376" s="1"/>
      <c r="ROB376" s="1"/>
      <c r="ROC376" s="1"/>
      <c r="ROD376" s="1"/>
      <c r="ROE376" s="1"/>
      <c r="ROF376" s="1"/>
      <c r="ROG376" s="1"/>
      <c r="ROH376" s="1"/>
      <c r="ROI376" s="1"/>
      <c r="ROJ376" s="1"/>
      <c r="ROK376" s="1"/>
      <c r="ROL376" s="1"/>
      <c r="ROM376" s="1"/>
      <c r="RON376" s="1"/>
      <c r="ROO376" s="1"/>
      <c r="ROP376" s="1"/>
      <c r="ROQ376" s="1"/>
      <c r="ROR376" s="1"/>
      <c r="ROS376" s="1"/>
      <c r="ROT376" s="1"/>
      <c r="ROU376" s="1"/>
      <c r="ROV376" s="1"/>
      <c r="ROW376" s="1"/>
      <c r="ROX376" s="1"/>
      <c r="ROY376" s="1"/>
      <c r="ROZ376" s="1"/>
      <c r="RPA376" s="1"/>
      <c r="RPB376" s="1"/>
      <c r="RPC376" s="1"/>
      <c r="RPD376" s="1"/>
      <c r="RPE376" s="1"/>
      <c r="RPF376" s="1"/>
      <c r="RPG376" s="1"/>
      <c r="RPH376" s="1"/>
      <c r="RPI376" s="1"/>
      <c r="RPJ376" s="1"/>
      <c r="RPK376" s="1"/>
      <c r="RPL376" s="1"/>
      <c r="RPM376" s="1"/>
      <c r="RPN376" s="1"/>
      <c r="RPO376" s="1"/>
      <c r="RPP376" s="1"/>
      <c r="RPQ376" s="1"/>
      <c r="RPR376" s="1"/>
      <c r="RPS376" s="1"/>
      <c r="RPT376" s="1"/>
      <c r="RPU376" s="1"/>
      <c r="RPV376" s="1"/>
      <c r="RPW376" s="1"/>
      <c r="RPX376" s="1"/>
      <c r="RPY376" s="1"/>
      <c r="RPZ376" s="1"/>
      <c r="RQA376" s="1"/>
      <c r="RQB376" s="1"/>
      <c r="RQC376" s="1"/>
      <c r="RQD376" s="1"/>
      <c r="RQE376" s="1"/>
      <c r="RQF376" s="1"/>
      <c r="RQG376" s="1"/>
      <c r="RQH376" s="1"/>
      <c r="RQI376" s="1"/>
      <c r="RQJ376" s="1"/>
      <c r="RQK376" s="1"/>
      <c r="RQL376" s="1"/>
      <c r="RQM376" s="1"/>
      <c r="RQN376" s="1"/>
      <c r="RQO376" s="1"/>
      <c r="RQP376" s="1"/>
      <c r="RQQ376" s="1"/>
      <c r="RQR376" s="1"/>
      <c r="RQS376" s="1"/>
      <c r="RQT376" s="1"/>
      <c r="RQU376" s="1"/>
      <c r="RQV376" s="1"/>
      <c r="RQW376" s="1"/>
      <c r="RQX376" s="1"/>
      <c r="RQY376" s="1"/>
      <c r="RQZ376" s="1"/>
      <c r="RRA376" s="1"/>
      <c r="RRB376" s="1"/>
      <c r="RRC376" s="1"/>
      <c r="RRD376" s="1"/>
      <c r="RRE376" s="1"/>
      <c r="RRF376" s="1"/>
      <c r="RRG376" s="1"/>
      <c r="RRH376" s="1"/>
      <c r="RRI376" s="1"/>
      <c r="RRJ376" s="1"/>
      <c r="RRK376" s="1"/>
      <c r="RRL376" s="1"/>
      <c r="RRM376" s="1"/>
      <c r="RRN376" s="1"/>
      <c r="RRO376" s="1"/>
      <c r="RRP376" s="1"/>
      <c r="RRQ376" s="1"/>
      <c r="RRR376" s="1"/>
      <c r="RRS376" s="1"/>
      <c r="RRT376" s="1"/>
      <c r="RRU376" s="1"/>
      <c r="RRV376" s="1"/>
      <c r="RRW376" s="1"/>
      <c r="RRX376" s="1"/>
      <c r="RRY376" s="1"/>
      <c r="RRZ376" s="1"/>
      <c r="RSA376" s="1"/>
      <c r="RSB376" s="1"/>
      <c r="RSC376" s="1"/>
      <c r="RSD376" s="1"/>
      <c r="RSE376" s="1"/>
      <c r="RSF376" s="1"/>
      <c r="RSG376" s="1"/>
      <c r="RSH376" s="1"/>
      <c r="RSI376" s="1"/>
      <c r="RSJ376" s="1"/>
      <c r="RSK376" s="1"/>
      <c r="RSL376" s="1"/>
      <c r="RSM376" s="1"/>
      <c r="RSN376" s="1"/>
      <c r="RSO376" s="1"/>
      <c r="RSP376" s="1"/>
      <c r="RSQ376" s="1"/>
      <c r="RSR376" s="1"/>
      <c r="RSS376" s="1"/>
      <c r="RST376" s="1"/>
      <c r="RSU376" s="1"/>
      <c r="RSV376" s="1"/>
      <c r="RSW376" s="1"/>
      <c r="RSX376" s="1"/>
      <c r="RSY376" s="1"/>
      <c r="RSZ376" s="1"/>
      <c r="RTA376" s="1"/>
      <c r="RTB376" s="1"/>
      <c r="RTC376" s="1"/>
      <c r="RTD376" s="1"/>
      <c r="RTE376" s="1"/>
      <c r="RTF376" s="1"/>
      <c r="RTG376" s="1"/>
      <c r="RTH376" s="1"/>
      <c r="RTI376" s="1"/>
      <c r="RTJ376" s="1"/>
      <c r="RTK376" s="1"/>
      <c r="RTL376" s="1"/>
      <c r="RTM376" s="1"/>
      <c r="RTN376" s="1"/>
      <c r="RTO376" s="1"/>
      <c r="RTP376" s="1"/>
      <c r="RTQ376" s="1"/>
      <c r="RTR376" s="1"/>
      <c r="RTS376" s="1"/>
      <c r="RTT376" s="1"/>
      <c r="RTU376" s="1"/>
      <c r="RTV376" s="1"/>
      <c r="RTW376" s="1"/>
      <c r="RTX376" s="1"/>
      <c r="RTY376" s="1"/>
      <c r="RTZ376" s="1"/>
      <c r="RUA376" s="1"/>
      <c r="RUB376" s="1"/>
      <c r="RUC376" s="1"/>
      <c r="RUD376" s="1"/>
      <c r="RUE376" s="1"/>
      <c r="RUF376" s="1"/>
      <c r="RUG376" s="1"/>
      <c r="RUH376" s="1"/>
      <c r="RUI376" s="1"/>
      <c r="RUJ376" s="1"/>
      <c r="RUK376" s="1"/>
      <c r="RUL376" s="1"/>
      <c r="RUM376" s="1"/>
      <c r="RUN376" s="1"/>
      <c r="RUO376" s="1"/>
      <c r="RUP376" s="1"/>
      <c r="RUQ376" s="1"/>
      <c r="RUR376" s="1"/>
      <c r="RUS376" s="1"/>
      <c r="RUT376" s="1"/>
      <c r="RUU376" s="1"/>
      <c r="RUV376" s="1"/>
      <c r="RUW376" s="1"/>
      <c r="RUX376" s="1"/>
      <c r="RUY376" s="1"/>
      <c r="RUZ376" s="1"/>
      <c r="RVA376" s="1"/>
      <c r="RVB376" s="1"/>
      <c r="RVC376" s="1"/>
      <c r="RVD376" s="1"/>
      <c r="RVE376" s="1"/>
      <c r="RVF376" s="1"/>
      <c r="RVG376" s="1"/>
      <c r="RVH376" s="1"/>
      <c r="RVI376" s="1"/>
      <c r="RVJ376" s="1"/>
      <c r="RVK376" s="1"/>
      <c r="RVL376" s="1"/>
      <c r="RVM376" s="1"/>
      <c r="RVN376" s="1"/>
      <c r="RVO376" s="1"/>
      <c r="RVP376" s="1"/>
      <c r="RVQ376" s="1"/>
      <c r="RVR376" s="1"/>
      <c r="RVS376" s="1"/>
      <c r="RVT376" s="1"/>
      <c r="RVU376" s="1"/>
      <c r="RVV376" s="1"/>
      <c r="RVW376" s="1"/>
      <c r="RVX376" s="1"/>
      <c r="RVY376" s="1"/>
      <c r="RVZ376" s="1"/>
      <c r="RWA376" s="1"/>
      <c r="RWB376" s="1"/>
      <c r="RWC376" s="1"/>
      <c r="RWD376" s="1"/>
      <c r="RWE376" s="1"/>
      <c r="RWF376" s="1"/>
      <c r="RWG376" s="1"/>
      <c r="RWH376" s="1"/>
      <c r="RWI376" s="1"/>
      <c r="RWJ376" s="1"/>
      <c r="RWK376" s="1"/>
      <c r="RWL376" s="1"/>
      <c r="RWM376" s="1"/>
      <c r="RWN376" s="1"/>
      <c r="RWO376" s="1"/>
      <c r="RWP376" s="1"/>
      <c r="RWQ376" s="1"/>
      <c r="RWR376" s="1"/>
      <c r="RWS376" s="1"/>
      <c r="RWT376" s="1"/>
      <c r="RWU376" s="1"/>
      <c r="RWV376" s="1"/>
      <c r="RWW376" s="1"/>
      <c r="RWX376" s="1"/>
      <c r="RWY376" s="1"/>
      <c r="RWZ376" s="1"/>
      <c r="RXA376" s="1"/>
      <c r="RXB376" s="1"/>
      <c r="RXC376" s="1"/>
      <c r="RXD376" s="1"/>
      <c r="RXE376" s="1"/>
      <c r="RXF376" s="1"/>
      <c r="RXG376" s="1"/>
      <c r="RXH376" s="1"/>
      <c r="RXI376" s="1"/>
      <c r="RXJ376" s="1"/>
      <c r="RXK376" s="1"/>
      <c r="RXL376" s="1"/>
      <c r="RXM376" s="1"/>
      <c r="RXN376" s="1"/>
      <c r="RXO376" s="1"/>
      <c r="RXP376" s="1"/>
      <c r="RXQ376" s="1"/>
      <c r="RXR376" s="1"/>
      <c r="RXS376" s="1"/>
      <c r="RXT376" s="1"/>
      <c r="RXU376" s="1"/>
      <c r="RXV376" s="1"/>
      <c r="RXW376" s="1"/>
      <c r="RXX376" s="1"/>
      <c r="RXY376" s="1"/>
      <c r="RXZ376" s="1"/>
      <c r="RYA376" s="1"/>
      <c r="RYB376" s="1"/>
      <c r="RYC376" s="1"/>
      <c r="RYD376" s="1"/>
      <c r="RYE376" s="1"/>
      <c r="RYF376" s="1"/>
      <c r="RYG376" s="1"/>
      <c r="RYH376" s="1"/>
      <c r="RYI376" s="1"/>
      <c r="RYJ376" s="1"/>
      <c r="RYK376" s="1"/>
      <c r="RYL376" s="1"/>
      <c r="RYM376" s="1"/>
      <c r="RYN376" s="1"/>
      <c r="RYO376" s="1"/>
      <c r="RYP376" s="1"/>
      <c r="RYQ376" s="1"/>
      <c r="RYR376" s="1"/>
      <c r="RYS376" s="1"/>
      <c r="RYT376" s="1"/>
      <c r="RYU376" s="1"/>
      <c r="RYV376" s="1"/>
      <c r="RYW376" s="1"/>
      <c r="RYX376" s="1"/>
      <c r="RYY376" s="1"/>
      <c r="RYZ376" s="1"/>
      <c r="RZA376" s="1"/>
      <c r="RZB376" s="1"/>
      <c r="RZC376" s="1"/>
      <c r="RZD376" s="1"/>
      <c r="RZE376" s="1"/>
      <c r="RZF376" s="1"/>
      <c r="RZG376" s="1"/>
      <c r="RZH376" s="1"/>
      <c r="RZI376" s="1"/>
      <c r="RZJ376" s="1"/>
      <c r="RZK376" s="1"/>
      <c r="RZL376" s="1"/>
      <c r="RZM376" s="1"/>
      <c r="RZN376" s="1"/>
      <c r="RZO376" s="1"/>
      <c r="RZP376" s="1"/>
      <c r="RZQ376" s="1"/>
      <c r="RZR376" s="1"/>
      <c r="RZS376" s="1"/>
      <c r="RZT376" s="1"/>
      <c r="RZU376" s="1"/>
      <c r="RZV376" s="1"/>
      <c r="RZW376" s="1"/>
      <c r="RZX376" s="1"/>
      <c r="RZY376" s="1"/>
      <c r="RZZ376" s="1"/>
      <c r="SAA376" s="1"/>
      <c r="SAB376" s="1"/>
      <c r="SAC376" s="1"/>
      <c r="SAD376" s="1"/>
      <c r="SAE376" s="1"/>
      <c r="SAF376" s="1"/>
      <c r="SAG376" s="1"/>
      <c r="SAH376" s="1"/>
      <c r="SAI376" s="1"/>
      <c r="SAJ376" s="1"/>
      <c r="SAK376" s="1"/>
      <c r="SAL376" s="1"/>
      <c r="SAM376" s="1"/>
      <c r="SAN376" s="1"/>
      <c r="SAO376" s="1"/>
      <c r="SAP376" s="1"/>
      <c r="SAQ376" s="1"/>
      <c r="SAR376" s="1"/>
      <c r="SAS376" s="1"/>
      <c r="SAT376" s="1"/>
      <c r="SAU376" s="1"/>
      <c r="SAV376" s="1"/>
      <c r="SAW376" s="1"/>
      <c r="SAX376" s="1"/>
      <c r="SAY376" s="1"/>
      <c r="SAZ376" s="1"/>
      <c r="SBA376" s="1"/>
      <c r="SBB376" s="1"/>
      <c r="SBC376" s="1"/>
      <c r="SBD376" s="1"/>
      <c r="SBE376" s="1"/>
      <c r="SBF376" s="1"/>
      <c r="SBG376" s="1"/>
      <c r="SBH376" s="1"/>
      <c r="SBI376" s="1"/>
      <c r="SBJ376" s="1"/>
      <c r="SBK376" s="1"/>
      <c r="SBL376" s="1"/>
      <c r="SBM376" s="1"/>
      <c r="SBN376" s="1"/>
      <c r="SBO376" s="1"/>
      <c r="SBP376" s="1"/>
      <c r="SBQ376" s="1"/>
      <c r="SBR376" s="1"/>
      <c r="SBS376" s="1"/>
      <c r="SBT376" s="1"/>
      <c r="SBU376" s="1"/>
      <c r="SBV376" s="1"/>
      <c r="SBW376" s="1"/>
      <c r="SBX376" s="1"/>
      <c r="SBY376" s="1"/>
      <c r="SBZ376" s="1"/>
      <c r="SCA376" s="1"/>
      <c r="SCB376" s="1"/>
      <c r="SCC376" s="1"/>
      <c r="SCD376" s="1"/>
      <c r="SCE376" s="1"/>
      <c r="SCF376" s="1"/>
      <c r="SCG376" s="1"/>
      <c r="SCH376" s="1"/>
      <c r="SCI376" s="1"/>
      <c r="SCJ376" s="1"/>
      <c r="SCK376" s="1"/>
      <c r="SCL376" s="1"/>
      <c r="SCM376" s="1"/>
      <c r="SCN376" s="1"/>
      <c r="SCO376" s="1"/>
      <c r="SCP376" s="1"/>
      <c r="SCQ376" s="1"/>
      <c r="SCR376" s="1"/>
      <c r="SCS376" s="1"/>
      <c r="SCT376" s="1"/>
      <c r="SCU376" s="1"/>
      <c r="SCV376" s="1"/>
      <c r="SCW376" s="1"/>
      <c r="SCX376" s="1"/>
      <c r="SCY376" s="1"/>
      <c r="SCZ376" s="1"/>
      <c r="SDA376" s="1"/>
      <c r="SDB376" s="1"/>
      <c r="SDC376" s="1"/>
      <c r="SDD376" s="1"/>
      <c r="SDE376" s="1"/>
      <c r="SDF376" s="1"/>
      <c r="SDG376" s="1"/>
      <c r="SDH376" s="1"/>
      <c r="SDI376" s="1"/>
      <c r="SDJ376" s="1"/>
      <c r="SDK376" s="1"/>
      <c r="SDL376" s="1"/>
      <c r="SDM376" s="1"/>
      <c r="SDN376" s="1"/>
      <c r="SDO376" s="1"/>
      <c r="SDP376" s="1"/>
      <c r="SDQ376" s="1"/>
      <c r="SDR376" s="1"/>
      <c r="SDS376" s="1"/>
      <c r="SDT376" s="1"/>
      <c r="SDU376" s="1"/>
      <c r="SDV376" s="1"/>
      <c r="SDW376" s="1"/>
      <c r="SDX376" s="1"/>
      <c r="SDY376" s="1"/>
      <c r="SDZ376" s="1"/>
      <c r="SEA376" s="1"/>
      <c r="SEB376" s="1"/>
      <c r="SEC376" s="1"/>
      <c r="SED376" s="1"/>
      <c r="SEE376" s="1"/>
      <c r="SEF376" s="1"/>
      <c r="SEG376" s="1"/>
      <c r="SEH376" s="1"/>
      <c r="SEI376" s="1"/>
      <c r="SEJ376" s="1"/>
      <c r="SEK376" s="1"/>
      <c r="SEL376" s="1"/>
      <c r="SEM376" s="1"/>
      <c r="SEN376" s="1"/>
      <c r="SEO376" s="1"/>
      <c r="SEP376" s="1"/>
      <c r="SEQ376" s="1"/>
      <c r="SER376" s="1"/>
      <c r="SES376" s="1"/>
      <c r="SET376" s="1"/>
      <c r="SEU376" s="1"/>
      <c r="SEV376" s="1"/>
      <c r="SEW376" s="1"/>
      <c r="SEX376" s="1"/>
      <c r="SEY376" s="1"/>
      <c r="SEZ376" s="1"/>
      <c r="SFA376" s="1"/>
      <c r="SFB376" s="1"/>
      <c r="SFC376" s="1"/>
      <c r="SFD376" s="1"/>
      <c r="SFE376" s="1"/>
      <c r="SFF376" s="1"/>
      <c r="SFG376" s="1"/>
      <c r="SFH376" s="1"/>
      <c r="SFI376" s="1"/>
      <c r="SFJ376" s="1"/>
      <c r="SFK376" s="1"/>
      <c r="SFL376" s="1"/>
      <c r="SFM376" s="1"/>
      <c r="SFN376" s="1"/>
      <c r="SFO376" s="1"/>
      <c r="SFP376" s="1"/>
      <c r="SFQ376" s="1"/>
      <c r="SFR376" s="1"/>
      <c r="SFS376" s="1"/>
      <c r="SFT376" s="1"/>
      <c r="SFU376" s="1"/>
      <c r="SFV376" s="1"/>
      <c r="SFW376" s="1"/>
      <c r="SFX376" s="1"/>
      <c r="SFY376" s="1"/>
      <c r="SFZ376" s="1"/>
      <c r="SGA376" s="1"/>
      <c r="SGB376" s="1"/>
      <c r="SGC376" s="1"/>
      <c r="SGD376" s="1"/>
      <c r="SGE376" s="1"/>
      <c r="SGF376" s="1"/>
      <c r="SGG376" s="1"/>
      <c r="SGH376" s="1"/>
      <c r="SGI376" s="1"/>
      <c r="SGJ376" s="1"/>
      <c r="SGK376" s="1"/>
      <c r="SGL376" s="1"/>
      <c r="SGM376" s="1"/>
      <c r="SGN376" s="1"/>
      <c r="SGO376" s="1"/>
      <c r="SGP376" s="1"/>
      <c r="SGQ376" s="1"/>
      <c r="SGR376" s="1"/>
      <c r="SGS376" s="1"/>
      <c r="SGT376" s="1"/>
      <c r="SGU376" s="1"/>
      <c r="SGV376" s="1"/>
      <c r="SGW376" s="1"/>
      <c r="SGX376" s="1"/>
      <c r="SGY376" s="1"/>
      <c r="SGZ376" s="1"/>
      <c r="SHA376" s="1"/>
      <c r="SHB376" s="1"/>
      <c r="SHC376" s="1"/>
      <c r="SHD376" s="1"/>
      <c r="SHE376" s="1"/>
      <c r="SHF376" s="1"/>
      <c r="SHG376" s="1"/>
      <c r="SHH376" s="1"/>
      <c r="SHI376" s="1"/>
      <c r="SHJ376" s="1"/>
      <c r="SHK376" s="1"/>
      <c r="SHL376" s="1"/>
      <c r="SHM376" s="1"/>
      <c r="SHN376" s="1"/>
      <c r="SHO376" s="1"/>
      <c r="SHP376" s="1"/>
      <c r="SHQ376" s="1"/>
      <c r="SHR376" s="1"/>
      <c r="SHS376" s="1"/>
      <c r="SHT376" s="1"/>
      <c r="SHU376" s="1"/>
      <c r="SHV376" s="1"/>
      <c r="SHW376" s="1"/>
      <c r="SHX376" s="1"/>
      <c r="SHY376" s="1"/>
      <c r="SHZ376" s="1"/>
      <c r="SIA376" s="1"/>
      <c r="SIB376" s="1"/>
      <c r="SIC376" s="1"/>
      <c r="SID376" s="1"/>
      <c r="SIE376" s="1"/>
      <c r="SIF376" s="1"/>
      <c r="SIG376" s="1"/>
      <c r="SIH376" s="1"/>
      <c r="SII376" s="1"/>
      <c r="SIJ376" s="1"/>
      <c r="SIK376" s="1"/>
      <c r="SIL376" s="1"/>
      <c r="SIM376" s="1"/>
      <c r="SIN376" s="1"/>
      <c r="SIO376" s="1"/>
      <c r="SIP376" s="1"/>
      <c r="SIQ376" s="1"/>
      <c r="SIR376" s="1"/>
      <c r="SIS376" s="1"/>
      <c r="SIT376" s="1"/>
      <c r="SIU376" s="1"/>
      <c r="SIV376" s="1"/>
      <c r="SIW376" s="1"/>
      <c r="SIX376" s="1"/>
      <c r="SIY376" s="1"/>
      <c r="SIZ376" s="1"/>
      <c r="SJA376" s="1"/>
      <c r="SJB376" s="1"/>
      <c r="SJC376" s="1"/>
      <c r="SJD376" s="1"/>
      <c r="SJE376" s="1"/>
      <c r="SJF376" s="1"/>
      <c r="SJG376" s="1"/>
      <c r="SJH376" s="1"/>
      <c r="SJI376" s="1"/>
      <c r="SJJ376" s="1"/>
      <c r="SJK376" s="1"/>
      <c r="SJL376" s="1"/>
      <c r="SJM376" s="1"/>
      <c r="SJN376" s="1"/>
      <c r="SJO376" s="1"/>
      <c r="SJP376" s="1"/>
      <c r="SJQ376" s="1"/>
      <c r="SJR376" s="1"/>
      <c r="SJS376" s="1"/>
      <c r="SJT376" s="1"/>
      <c r="SJU376" s="1"/>
      <c r="SJV376" s="1"/>
      <c r="SJW376" s="1"/>
      <c r="SJX376" s="1"/>
      <c r="SJY376" s="1"/>
      <c r="SJZ376" s="1"/>
      <c r="SKA376" s="1"/>
      <c r="SKB376" s="1"/>
      <c r="SKC376" s="1"/>
      <c r="SKD376" s="1"/>
      <c r="SKE376" s="1"/>
      <c r="SKF376" s="1"/>
      <c r="SKG376" s="1"/>
      <c r="SKH376" s="1"/>
      <c r="SKI376" s="1"/>
      <c r="SKJ376" s="1"/>
      <c r="SKK376" s="1"/>
      <c r="SKL376" s="1"/>
      <c r="SKM376" s="1"/>
      <c r="SKN376" s="1"/>
      <c r="SKO376" s="1"/>
      <c r="SKP376" s="1"/>
      <c r="SKQ376" s="1"/>
      <c r="SKR376" s="1"/>
      <c r="SKS376" s="1"/>
      <c r="SKT376" s="1"/>
      <c r="SKU376" s="1"/>
      <c r="SKV376" s="1"/>
      <c r="SKW376" s="1"/>
      <c r="SKX376" s="1"/>
      <c r="SKY376" s="1"/>
      <c r="SKZ376" s="1"/>
      <c r="SLA376" s="1"/>
      <c r="SLB376" s="1"/>
      <c r="SLC376" s="1"/>
      <c r="SLD376" s="1"/>
      <c r="SLE376" s="1"/>
      <c r="SLF376" s="1"/>
      <c r="SLG376" s="1"/>
      <c r="SLH376" s="1"/>
      <c r="SLI376" s="1"/>
      <c r="SLJ376" s="1"/>
      <c r="SLK376" s="1"/>
      <c r="SLL376" s="1"/>
      <c r="SLM376" s="1"/>
      <c r="SLN376" s="1"/>
      <c r="SLO376" s="1"/>
      <c r="SLP376" s="1"/>
      <c r="SLQ376" s="1"/>
      <c r="SLR376" s="1"/>
      <c r="SLS376" s="1"/>
      <c r="SLT376" s="1"/>
      <c r="SLU376" s="1"/>
      <c r="SLV376" s="1"/>
      <c r="SLW376" s="1"/>
      <c r="SLX376" s="1"/>
      <c r="SLY376" s="1"/>
      <c r="SLZ376" s="1"/>
      <c r="SMA376" s="1"/>
      <c r="SMB376" s="1"/>
      <c r="SMC376" s="1"/>
      <c r="SMD376" s="1"/>
      <c r="SME376" s="1"/>
      <c r="SMF376" s="1"/>
      <c r="SMG376" s="1"/>
      <c r="SMH376" s="1"/>
      <c r="SMI376" s="1"/>
      <c r="SMJ376" s="1"/>
      <c r="SMK376" s="1"/>
      <c r="SML376" s="1"/>
      <c r="SMM376" s="1"/>
      <c r="SMN376" s="1"/>
      <c r="SMO376" s="1"/>
      <c r="SMP376" s="1"/>
      <c r="SMQ376" s="1"/>
      <c r="SMR376" s="1"/>
      <c r="SMS376" s="1"/>
      <c r="SMT376" s="1"/>
      <c r="SMU376" s="1"/>
      <c r="SMV376" s="1"/>
      <c r="SMW376" s="1"/>
      <c r="SMX376" s="1"/>
      <c r="SMY376" s="1"/>
      <c r="SMZ376" s="1"/>
      <c r="SNA376" s="1"/>
      <c r="SNB376" s="1"/>
      <c r="SNC376" s="1"/>
      <c r="SND376" s="1"/>
      <c r="SNE376" s="1"/>
      <c r="SNF376" s="1"/>
      <c r="SNG376" s="1"/>
      <c r="SNH376" s="1"/>
      <c r="SNI376" s="1"/>
      <c r="SNJ376" s="1"/>
      <c r="SNK376" s="1"/>
      <c r="SNL376" s="1"/>
      <c r="SNM376" s="1"/>
      <c r="SNN376" s="1"/>
      <c r="SNO376" s="1"/>
      <c r="SNP376" s="1"/>
      <c r="SNQ376" s="1"/>
      <c r="SNR376" s="1"/>
      <c r="SNS376" s="1"/>
      <c r="SNT376" s="1"/>
      <c r="SNU376" s="1"/>
      <c r="SNV376" s="1"/>
      <c r="SNW376" s="1"/>
      <c r="SNX376" s="1"/>
      <c r="SNY376" s="1"/>
      <c r="SNZ376" s="1"/>
      <c r="SOA376" s="1"/>
      <c r="SOB376" s="1"/>
      <c r="SOC376" s="1"/>
      <c r="SOD376" s="1"/>
      <c r="SOE376" s="1"/>
      <c r="SOF376" s="1"/>
      <c r="SOG376" s="1"/>
      <c r="SOH376" s="1"/>
      <c r="SOI376" s="1"/>
      <c r="SOJ376" s="1"/>
      <c r="SOK376" s="1"/>
      <c r="SOL376" s="1"/>
      <c r="SOM376" s="1"/>
      <c r="SON376" s="1"/>
      <c r="SOO376" s="1"/>
      <c r="SOP376" s="1"/>
      <c r="SOQ376" s="1"/>
      <c r="SOR376" s="1"/>
      <c r="SOS376" s="1"/>
      <c r="SOT376" s="1"/>
      <c r="SOU376" s="1"/>
      <c r="SOV376" s="1"/>
      <c r="SOW376" s="1"/>
      <c r="SOX376" s="1"/>
      <c r="SOY376" s="1"/>
      <c r="SOZ376" s="1"/>
      <c r="SPA376" s="1"/>
      <c r="SPB376" s="1"/>
      <c r="SPC376" s="1"/>
      <c r="SPD376" s="1"/>
      <c r="SPE376" s="1"/>
      <c r="SPF376" s="1"/>
      <c r="SPG376" s="1"/>
      <c r="SPH376" s="1"/>
      <c r="SPI376" s="1"/>
      <c r="SPJ376" s="1"/>
      <c r="SPK376" s="1"/>
      <c r="SPL376" s="1"/>
      <c r="SPM376" s="1"/>
      <c r="SPN376" s="1"/>
      <c r="SPO376" s="1"/>
      <c r="SPP376" s="1"/>
      <c r="SPQ376" s="1"/>
      <c r="SPR376" s="1"/>
      <c r="SPS376" s="1"/>
      <c r="SPT376" s="1"/>
      <c r="SPU376" s="1"/>
      <c r="SPV376" s="1"/>
      <c r="SPW376" s="1"/>
      <c r="SPX376" s="1"/>
      <c r="SPY376" s="1"/>
      <c r="SPZ376" s="1"/>
      <c r="SQA376" s="1"/>
      <c r="SQB376" s="1"/>
      <c r="SQC376" s="1"/>
      <c r="SQD376" s="1"/>
      <c r="SQE376" s="1"/>
      <c r="SQF376" s="1"/>
      <c r="SQG376" s="1"/>
      <c r="SQH376" s="1"/>
      <c r="SQI376" s="1"/>
      <c r="SQJ376" s="1"/>
      <c r="SQK376" s="1"/>
      <c r="SQL376" s="1"/>
      <c r="SQM376" s="1"/>
      <c r="SQN376" s="1"/>
      <c r="SQO376" s="1"/>
      <c r="SQP376" s="1"/>
      <c r="SQQ376" s="1"/>
      <c r="SQR376" s="1"/>
      <c r="SQS376" s="1"/>
      <c r="SQT376" s="1"/>
      <c r="SQU376" s="1"/>
      <c r="SQV376" s="1"/>
      <c r="SQW376" s="1"/>
      <c r="SQX376" s="1"/>
      <c r="SQY376" s="1"/>
      <c r="SQZ376" s="1"/>
      <c r="SRA376" s="1"/>
      <c r="SRB376" s="1"/>
      <c r="SRC376" s="1"/>
      <c r="SRD376" s="1"/>
      <c r="SRE376" s="1"/>
      <c r="SRF376" s="1"/>
      <c r="SRG376" s="1"/>
      <c r="SRH376" s="1"/>
      <c r="SRI376" s="1"/>
      <c r="SRJ376" s="1"/>
      <c r="SRK376" s="1"/>
      <c r="SRL376" s="1"/>
      <c r="SRM376" s="1"/>
      <c r="SRN376" s="1"/>
      <c r="SRO376" s="1"/>
      <c r="SRP376" s="1"/>
      <c r="SRQ376" s="1"/>
      <c r="SRR376" s="1"/>
      <c r="SRS376" s="1"/>
      <c r="SRT376" s="1"/>
      <c r="SRU376" s="1"/>
      <c r="SRV376" s="1"/>
      <c r="SRW376" s="1"/>
      <c r="SRX376" s="1"/>
      <c r="SRY376" s="1"/>
      <c r="SRZ376" s="1"/>
      <c r="SSA376" s="1"/>
      <c r="SSB376" s="1"/>
      <c r="SSC376" s="1"/>
      <c r="SSD376" s="1"/>
      <c r="SSE376" s="1"/>
      <c r="SSF376" s="1"/>
      <c r="SSG376" s="1"/>
      <c r="SSH376" s="1"/>
      <c r="SSI376" s="1"/>
      <c r="SSJ376" s="1"/>
      <c r="SSK376" s="1"/>
      <c r="SSL376" s="1"/>
      <c r="SSM376" s="1"/>
      <c r="SSN376" s="1"/>
      <c r="SSO376" s="1"/>
      <c r="SSP376" s="1"/>
      <c r="SSQ376" s="1"/>
      <c r="SSR376" s="1"/>
      <c r="SSS376" s="1"/>
      <c r="SST376" s="1"/>
      <c r="SSU376" s="1"/>
      <c r="SSV376" s="1"/>
      <c r="SSW376" s="1"/>
      <c r="SSX376" s="1"/>
      <c r="SSY376" s="1"/>
      <c r="SSZ376" s="1"/>
      <c r="STA376" s="1"/>
      <c r="STB376" s="1"/>
      <c r="STC376" s="1"/>
      <c r="STD376" s="1"/>
      <c r="STE376" s="1"/>
      <c r="STF376" s="1"/>
      <c r="STG376" s="1"/>
      <c r="STH376" s="1"/>
      <c r="STI376" s="1"/>
      <c r="STJ376" s="1"/>
      <c r="STK376" s="1"/>
      <c r="STL376" s="1"/>
      <c r="STM376" s="1"/>
      <c r="STN376" s="1"/>
      <c r="STO376" s="1"/>
      <c r="STP376" s="1"/>
      <c r="STQ376" s="1"/>
      <c r="STR376" s="1"/>
      <c r="STS376" s="1"/>
      <c r="STT376" s="1"/>
      <c r="STU376" s="1"/>
      <c r="STV376" s="1"/>
      <c r="STW376" s="1"/>
      <c r="STX376" s="1"/>
      <c r="STY376" s="1"/>
      <c r="STZ376" s="1"/>
      <c r="SUA376" s="1"/>
      <c r="SUB376" s="1"/>
      <c r="SUC376" s="1"/>
      <c r="SUD376" s="1"/>
      <c r="SUE376" s="1"/>
      <c r="SUF376" s="1"/>
      <c r="SUG376" s="1"/>
      <c r="SUH376" s="1"/>
      <c r="SUI376" s="1"/>
      <c r="SUJ376" s="1"/>
      <c r="SUK376" s="1"/>
      <c r="SUL376" s="1"/>
      <c r="SUM376" s="1"/>
      <c r="SUN376" s="1"/>
      <c r="SUO376" s="1"/>
      <c r="SUP376" s="1"/>
      <c r="SUQ376" s="1"/>
      <c r="SUR376" s="1"/>
      <c r="SUS376" s="1"/>
      <c r="SUT376" s="1"/>
      <c r="SUU376" s="1"/>
      <c r="SUV376" s="1"/>
      <c r="SUW376" s="1"/>
      <c r="SUX376" s="1"/>
      <c r="SUY376" s="1"/>
      <c r="SUZ376" s="1"/>
      <c r="SVA376" s="1"/>
      <c r="SVB376" s="1"/>
      <c r="SVC376" s="1"/>
      <c r="SVD376" s="1"/>
      <c r="SVE376" s="1"/>
      <c r="SVF376" s="1"/>
      <c r="SVG376" s="1"/>
      <c r="SVH376" s="1"/>
      <c r="SVI376" s="1"/>
      <c r="SVJ376" s="1"/>
      <c r="SVK376" s="1"/>
      <c r="SVL376" s="1"/>
      <c r="SVM376" s="1"/>
      <c r="SVN376" s="1"/>
      <c r="SVO376" s="1"/>
      <c r="SVP376" s="1"/>
      <c r="SVQ376" s="1"/>
      <c r="SVR376" s="1"/>
      <c r="SVS376" s="1"/>
      <c r="SVT376" s="1"/>
      <c r="SVU376" s="1"/>
      <c r="SVV376" s="1"/>
      <c r="SVW376" s="1"/>
      <c r="SVX376" s="1"/>
      <c r="SVY376" s="1"/>
      <c r="SVZ376" s="1"/>
      <c r="SWA376" s="1"/>
      <c r="SWB376" s="1"/>
      <c r="SWC376" s="1"/>
      <c r="SWD376" s="1"/>
      <c r="SWE376" s="1"/>
      <c r="SWF376" s="1"/>
      <c r="SWG376" s="1"/>
      <c r="SWH376" s="1"/>
      <c r="SWI376" s="1"/>
      <c r="SWJ376" s="1"/>
      <c r="SWK376" s="1"/>
      <c r="SWL376" s="1"/>
      <c r="SWM376" s="1"/>
      <c r="SWN376" s="1"/>
      <c r="SWO376" s="1"/>
      <c r="SWP376" s="1"/>
      <c r="SWQ376" s="1"/>
      <c r="SWR376" s="1"/>
      <c r="SWS376" s="1"/>
      <c r="SWT376" s="1"/>
      <c r="SWU376" s="1"/>
      <c r="SWV376" s="1"/>
      <c r="SWW376" s="1"/>
      <c r="SWX376" s="1"/>
      <c r="SWY376" s="1"/>
      <c r="SWZ376" s="1"/>
      <c r="SXA376" s="1"/>
      <c r="SXB376" s="1"/>
      <c r="SXC376" s="1"/>
      <c r="SXD376" s="1"/>
      <c r="SXE376" s="1"/>
      <c r="SXF376" s="1"/>
      <c r="SXG376" s="1"/>
      <c r="SXH376" s="1"/>
      <c r="SXI376" s="1"/>
      <c r="SXJ376" s="1"/>
      <c r="SXK376" s="1"/>
      <c r="SXL376" s="1"/>
      <c r="SXM376" s="1"/>
      <c r="SXN376" s="1"/>
      <c r="SXO376" s="1"/>
      <c r="SXP376" s="1"/>
      <c r="SXQ376" s="1"/>
      <c r="SXR376" s="1"/>
      <c r="SXS376" s="1"/>
      <c r="SXT376" s="1"/>
      <c r="SXU376" s="1"/>
      <c r="SXV376" s="1"/>
      <c r="SXW376" s="1"/>
      <c r="SXX376" s="1"/>
      <c r="SXY376" s="1"/>
      <c r="SXZ376" s="1"/>
      <c r="SYA376" s="1"/>
      <c r="SYB376" s="1"/>
      <c r="SYC376" s="1"/>
      <c r="SYD376" s="1"/>
      <c r="SYE376" s="1"/>
      <c r="SYF376" s="1"/>
      <c r="SYG376" s="1"/>
      <c r="SYH376" s="1"/>
      <c r="SYI376" s="1"/>
      <c r="SYJ376" s="1"/>
      <c r="SYK376" s="1"/>
      <c r="SYL376" s="1"/>
      <c r="SYM376" s="1"/>
      <c r="SYN376" s="1"/>
      <c r="SYO376" s="1"/>
      <c r="SYP376" s="1"/>
      <c r="SYQ376" s="1"/>
      <c r="SYR376" s="1"/>
      <c r="SYS376" s="1"/>
      <c r="SYT376" s="1"/>
      <c r="SYU376" s="1"/>
      <c r="SYV376" s="1"/>
      <c r="SYW376" s="1"/>
      <c r="SYX376" s="1"/>
      <c r="SYY376" s="1"/>
      <c r="SYZ376" s="1"/>
      <c r="SZA376" s="1"/>
      <c r="SZB376" s="1"/>
      <c r="SZC376" s="1"/>
      <c r="SZD376" s="1"/>
      <c r="SZE376" s="1"/>
      <c r="SZF376" s="1"/>
      <c r="SZG376" s="1"/>
      <c r="SZH376" s="1"/>
      <c r="SZI376" s="1"/>
      <c r="SZJ376" s="1"/>
      <c r="SZK376" s="1"/>
      <c r="SZL376" s="1"/>
      <c r="SZM376" s="1"/>
      <c r="SZN376" s="1"/>
      <c r="SZO376" s="1"/>
      <c r="SZP376" s="1"/>
      <c r="SZQ376" s="1"/>
      <c r="SZR376" s="1"/>
      <c r="SZS376" s="1"/>
      <c r="SZT376" s="1"/>
      <c r="SZU376" s="1"/>
      <c r="SZV376" s="1"/>
      <c r="SZW376" s="1"/>
      <c r="SZX376" s="1"/>
      <c r="SZY376" s="1"/>
      <c r="SZZ376" s="1"/>
      <c r="TAA376" s="1"/>
      <c r="TAB376" s="1"/>
      <c r="TAC376" s="1"/>
      <c r="TAD376" s="1"/>
      <c r="TAE376" s="1"/>
      <c r="TAF376" s="1"/>
      <c r="TAG376" s="1"/>
      <c r="TAH376" s="1"/>
      <c r="TAI376" s="1"/>
      <c r="TAJ376" s="1"/>
      <c r="TAK376" s="1"/>
      <c r="TAL376" s="1"/>
      <c r="TAM376" s="1"/>
      <c r="TAN376" s="1"/>
      <c r="TAO376" s="1"/>
      <c r="TAP376" s="1"/>
      <c r="TAQ376" s="1"/>
      <c r="TAR376" s="1"/>
      <c r="TAS376" s="1"/>
      <c r="TAT376" s="1"/>
      <c r="TAU376" s="1"/>
      <c r="TAV376" s="1"/>
      <c r="TAW376" s="1"/>
      <c r="TAX376" s="1"/>
      <c r="TAY376" s="1"/>
      <c r="TAZ376" s="1"/>
      <c r="TBA376" s="1"/>
      <c r="TBB376" s="1"/>
      <c r="TBC376" s="1"/>
      <c r="TBD376" s="1"/>
      <c r="TBE376" s="1"/>
      <c r="TBF376" s="1"/>
      <c r="TBG376" s="1"/>
      <c r="TBH376" s="1"/>
      <c r="TBI376" s="1"/>
      <c r="TBJ376" s="1"/>
      <c r="TBK376" s="1"/>
      <c r="TBL376" s="1"/>
      <c r="TBM376" s="1"/>
      <c r="TBN376" s="1"/>
      <c r="TBO376" s="1"/>
      <c r="TBP376" s="1"/>
      <c r="TBQ376" s="1"/>
      <c r="TBR376" s="1"/>
      <c r="TBS376" s="1"/>
      <c r="TBT376" s="1"/>
      <c r="TBU376" s="1"/>
      <c r="TBV376" s="1"/>
      <c r="TBW376" s="1"/>
      <c r="TBX376" s="1"/>
      <c r="TBY376" s="1"/>
      <c r="TBZ376" s="1"/>
      <c r="TCA376" s="1"/>
      <c r="TCB376" s="1"/>
      <c r="TCC376" s="1"/>
      <c r="TCD376" s="1"/>
      <c r="TCE376" s="1"/>
      <c r="TCF376" s="1"/>
      <c r="TCG376" s="1"/>
      <c r="TCH376" s="1"/>
      <c r="TCI376" s="1"/>
      <c r="TCJ376" s="1"/>
      <c r="TCK376" s="1"/>
      <c r="TCL376" s="1"/>
      <c r="TCM376" s="1"/>
      <c r="TCN376" s="1"/>
      <c r="TCO376" s="1"/>
      <c r="TCP376" s="1"/>
      <c r="TCQ376" s="1"/>
      <c r="TCR376" s="1"/>
      <c r="TCS376" s="1"/>
      <c r="TCT376" s="1"/>
      <c r="TCU376" s="1"/>
      <c r="TCV376" s="1"/>
      <c r="TCW376" s="1"/>
      <c r="TCX376" s="1"/>
      <c r="TCY376" s="1"/>
      <c r="TCZ376" s="1"/>
      <c r="TDA376" s="1"/>
      <c r="TDB376" s="1"/>
      <c r="TDC376" s="1"/>
      <c r="TDD376" s="1"/>
      <c r="TDE376" s="1"/>
      <c r="TDF376" s="1"/>
      <c r="TDG376" s="1"/>
      <c r="TDH376" s="1"/>
      <c r="TDI376" s="1"/>
      <c r="TDJ376" s="1"/>
      <c r="TDK376" s="1"/>
      <c r="TDL376" s="1"/>
      <c r="TDM376" s="1"/>
      <c r="TDN376" s="1"/>
      <c r="TDO376" s="1"/>
      <c r="TDP376" s="1"/>
      <c r="TDQ376" s="1"/>
      <c r="TDR376" s="1"/>
      <c r="TDS376" s="1"/>
      <c r="TDT376" s="1"/>
      <c r="TDU376" s="1"/>
      <c r="TDV376" s="1"/>
      <c r="TDW376" s="1"/>
      <c r="TDX376" s="1"/>
      <c r="TDY376" s="1"/>
      <c r="TDZ376" s="1"/>
      <c r="TEA376" s="1"/>
      <c r="TEB376" s="1"/>
      <c r="TEC376" s="1"/>
      <c r="TED376" s="1"/>
      <c r="TEE376" s="1"/>
      <c r="TEF376" s="1"/>
      <c r="TEG376" s="1"/>
      <c r="TEH376" s="1"/>
      <c r="TEI376" s="1"/>
      <c r="TEJ376" s="1"/>
      <c r="TEK376" s="1"/>
      <c r="TEL376" s="1"/>
      <c r="TEM376" s="1"/>
      <c r="TEN376" s="1"/>
      <c r="TEO376" s="1"/>
      <c r="TEP376" s="1"/>
      <c r="TEQ376" s="1"/>
      <c r="TER376" s="1"/>
      <c r="TES376" s="1"/>
      <c r="TET376" s="1"/>
      <c r="TEU376" s="1"/>
      <c r="TEV376" s="1"/>
      <c r="TEW376" s="1"/>
      <c r="TEX376" s="1"/>
      <c r="TEY376" s="1"/>
      <c r="TEZ376" s="1"/>
      <c r="TFA376" s="1"/>
      <c r="TFB376" s="1"/>
      <c r="TFC376" s="1"/>
      <c r="TFD376" s="1"/>
      <c r="TFE376" s="1"/>
      <c r="TFF376" s="1"/>
      <c r="TFG376" s="1"/>
      <c r="TFH376" s="1"/>
      <c r="TFI376" s="1"/>
      <c r="TFJ376" s="1"/>
      <c r="TFK376" s="1"/>
      <c r="TFL376" s="1"/>
      <c r="TFM376" s="1"/>
      <c r="TFN376" s="1"/>
      <c r="TFO376" s="1"/>
      <c r="TFP376" s="1"/>
      <c r="TFQ376" s="1"/>
      <c r="TFR376" s="1"/>
      <c r="TFS376" s="1"/>
      <c r="TFT376" s="1"/>
      <c r="TFU376" s="1"/>
      <c r="TFV376" s="1"/>
      <c r="TFW376" s="1"/>
      <c r="TFX376" s="1"/>
      <c r="TFY376" s="1"/>
      <c r="TFZ376" s="1"/>
      <c r="TGA376" s="1"/>
      <c r="TGB376" s="1"/>
      <c r="TGC376" s="1"/>
      <c r="TGD376" s="1"/>
      <c r="TGE376" s="1"/>
      <c r="TGF376" s="1"/>
      <c r="TGG376" s="1"/>
      <c r="TGH376" s="1"/>
      <c r="TGI376" s="1"/>
      <c r="TGJ376" s="1"/>
      <c r="TGK376" s="1"/>
      <c r="TGL376" s="1"/>
      <c r="TGM376" s="1"/>
      <c r="TGN376" s="1"/>
      <c r="TGO376" s="1"/>
      <c r="TGP376" s="1"/>
      <c r="TGQ376" s="1"/>
      <c r="TGR376" s="1"/>
      <c r="TGS376" s="1"/>
      <c r="TGT376" s="1"/>
      <c r="TGU376" s="1"/>
      <c r="TGV376" s="1"/>
      <c r="TGW376" s="1"/>
      <c r="TGX376" s="1"/>
      <c r="TGY376" s="1"/>
      <c r="TGZ376" s="1"/>
      <c r="THA376" s="1"/>
      <c r="THB376" s="1"/>
      <c r="THC376" s="1"/>
      <c r="THD376" s="1"/>
      <c r="THE376" s="1"/>
      <c r="THF376" s="1"/>
      <c r="THG376" s="1"/>
      <c r="THH376" s="1"/>
      <c r="THI376" s="1"/>
      <c r="THJ376" s="1"/>
      <c r="THK376" s="1"/>
      <c r="THL376" s="1"/>
      <c r="THM376" s="1"/>
      <c r="THN376" s="1"/>
      <c r="THO376" s="1"/>
      <c r="THP376" s="1"/>
      <c r="THQ376" s="1"/>
      <c r="THR376" s="1"/>
      <c r="THS376" s="1"/>
      <c r="THT376" s="1"/>
      <c r="THU376" s="1"/>
      <c r="THV376" s="1"/>
      <c r="THW376" s="1"/>
      <c r="THX376" s="1"/>
      <c r="THY376" s="1"/>
      <c r="THZ376" s="1"/>
      <c r="TIA376" s="1"/>
      <c r="TIB376" s="1"/>
      <c r="TIC376" s="1"/>
      <c r="TID376" s="1"/>
      <c r="TIE376" s="1"/>
      <c r="TIF376" s="1"/>
      <c r="TIG376" s="1"/>
      <c r="TIH376" s="1"/>
      <c r="TII376" s="1"/>
      <c r="TIJ376" s="1"/>
      <c r="TIK376" s="1"/>
      <c r="TIL376" s="1"/>
      <c r="TIM376" s="1"/>
      <c r="TIN376" s="1"/>
      <c r="TIO376" s="1"/>
      <c r="TIP376" s="1"/>
      <c r="TIQ376" s="1"/>
      <c r="TIR376" s="1"/>
      <c r="TIS376" s="1"/>
      <c r="TIT376" s="1"/>
      <c r="TIU376" s="1"/>
      <c r="TIV376" s="1"/>
      <c r="TIW376" s="1"/>
      <c r="TIX376" s="1"/>
      <c r="TIY376" s="1"/>
      <c r="TIZ376" s="1"/>
      <c r="TJA376" s="1"/>
      <c r="TJB376" s="1"/>
      <c r="TJC376" s="1"/>
      <c r="TJD376" s="1"/>
      <c r="TJE376" s="1"/>
      <c r="TJF376" s="1"/>
      <c r="TJG376" s="1"/>
      <c r="TJH376" s="1"/>
      <c r="TJI376" s="1"/>
      <c r="TJJ376" s="1"/>
      <c r="TJK376" s="1"/>
      <c r="TJL376" s="1"/>
      <c r="TJM376" s="1"/>
      <c r="TJN376" s="1"/>
      <c r="TJO376" s="1"/>
      <c r="TJP376" s="1"/>
      <c r="TJQ376" s="1"/>
      <c r="TJR376" s="1"/>
      <c r="TJS376" s="1"/>
      <c r="TJT376" s="1"/>
      <c r="TJU376" s="1"/>
      <c r="TJV376" s="1"/>
      <c r="TJW376" s="1"/>
      <c r="TJX376" s="1"/>
      <c r="TJY376" s="1"/>
      <c r="TJZ376" s="1"/>
      <c r="TKA376" s="1"/>
      <c r="TKB376" s="1"/>
      <c r="TKC376" s="1"/>
      <c r="TKD376" s="1"/>
      <c r="TKE376" s="1"/>
      <c r="TKF376" s="1"/>
      <c r="TKG376" s="1"/>
      <c r="TKH376" s="1"/>
      <c r="TKI376" s="1"/>
      <c r="TKJ376" s="1"/>
      <c r="TKK376" s="1"/>
      <c r="TKL376" s="1"/>
      <c r="TKM376" s="1"/>
      <c r="TKN376" s="1"/>
      <c r="TKO376" s="1"/>
      <c r="TKP376" s="1"/>
      <c r="TKQ376" s="1"/>
      <c r="TKR376" s="1"/>
      <c r="TKS376" s="1"/>
      <c r="TKT376" s="1"/>
      <c r="TKU376" s="1"/>
      <c r="TKV376" s="1"/>
      <c r="TKW376" s="1"/>
      <c r="TKX376" s="1"/>
      <c r="TKY376" s="1"/>
      <c r="TKZ376" s="1"/>
      <c r="TLA376" s="1"/>
      <c r="TLB376" s="1"/>
      <c r="TLC376" s="1"/>
      <c r="TLD376" s="1"/>
      <c r="TLE376" s="1"/>
      <c r="TLF376" s="1"/>
      <c r="TLG376" s="1"/>
      <c r="TLH376" s="1"/>
      <c r="TLI376" s="1"/>
      <c r="TLJ376" s="1"/>
      <c r="TLK376" s="1"/>
      <c r="TLL376" s="1"/>
      <c r="TLM376" s="1"/>
      <c r="TLN376" s="1"/>
      <c r="TLO376" s="1"/>
      <c r="TLP376" s="1"/>
      <c r="TLQ376" s="1"/>
      <c r="TLR376" s="1"/>
      <c r="TLS376" s="1"/>
      <c r="TLT376" s="1"/>
      <c r="TLU376" s="1"/>
      <c r="TLV376" s="1"/>
      <c r="TLW376" s="1"/>
      <c r="TLX376" s="1"/>
      <c r="TLY376" s="1"/>
      <c r="TLZ376" s="1"/>
      <c r="TMA376" s="1"/>
      <c r="TMB376" s="1"/>
      <c r="TMC376" s="1"/>
      <c r="TMD376" s="1"/>
      <c r="TME376" s="1"/>
      <c r="TMF376" s="1"/>
      <c r="TMG376" s="1"/>
      <c r="TMH376" s="1"/>
      <c r="TMI376" s="1"/>
      <c r="TMJ376" s="1"/>
      <c r="TMK376" s="1"/>
      <c r="TML376" s="1"/>
      <c r="TMM376" s="1"/>
      <c r="TMN376" s="1"/>
      <c r="TMO376" s="1"/>
      <c r="TMP376" s="1"/>
      <c r="TMQ376" s="1"/>
      <c r="TMR376" s="1"/>
      <c r="TMS376" s="1"/>
      <c r="TMT376" s="1"/>
      <c r="TMU376" s="1"/>
      <c r="TMV376" s="1"/>
      <c r="TMW376" s="1"/>
      <c r="TMX376" s="1"/>
      <c r="TMY376" s="1"/>
      <c r="TMZ376" s="1"/>
      <c r="TNA376" s="1"/>
      <c r="TNB376" s="1"/>
      <c r="TNC376" s="1"/>
      <c r="TND376" s="1"/>
      <c r="TNE376" s="1"/>
      <c r="TNF376" s="1"/>
      <c r="TNG376" s="1"/>
      <c r="TNH376" s="1"/>
      <c r="TNI376" s="1"/>
      <c r="TNJ376" s="1"/>
      <c r="TNK376" s="1"/>
      <c r="TNL376" s="1"/>
      <c r="TNM376" s="1"/>
      <c r="TNN376" s="1"/>
      <c r="TNO376" s="1"/>
      <c r="TNP376" s="1"/>
      <c r="TNQ376" s="1"/>
      <c r="TNR376" s="1"/>
      <c r="TNS376" s="1"/>
      <c r="TNT376" s="1"/>
      <c r="TNU376" s="1"/>
      <c r="TNV376" s="1"/>
      <c r="TNW376" s="1"/>
      <c r="TNX376" s="1"/>
      <c r="TNY376" s="1"/>
      <c r="TNZ376" s="1"/>
      <c r="TOA376" s="1"/>
      <c r="TOB376" s="1"/>
      <c r="TOC376" s="1"/>
      <c r="TOD376" s="1"/>
      <c r="TOE376" s="1"/>
      <c r="TOF376" s="1"/>
      <c r="TOG376" s="1"/>
      <c r="TOH376" s="1"/>
      <c r="TOI376" s="1"/>
      <c r="TOJ376" s="1"/>
      <c r="TOK376" s="1"/>
      <c r="TOL376" s="1"/>
      <c r="TOM376" s="1"/>
      <c r="TON376" s="1"/>
      <c r="TOO376" s="1"/>
      <c r="TOP376" s="1"/>
      <c r="TOQ376" s="1"/>
      <c r="TOR376" s="1"/>
      <c r="TOS376" s="1"/>
      <c r="TOT376" s="1"/>
      <c r="TOU376" s="1"/>
      <c r="TOV376" s="1"/>
      <c r="TOW376" s="1"/>
      <c r="TOX376" s="1"/>
      <c r="TOY376" s="1"/>
      <c r="TOZ376" s="1"/>
      <c r="TPA376" s="1"/>
      <c r="TPB376" s="1"/>
      <c r="TPC376" s="1"/>
      <c r="TPD376" s="1"/>
      <c r="TPE376" s="1"/>
      <c r="TPF376" s="1"/>
      <c r="TPG376" s="1"/>
      <c r="TPH376" s="1"/>
      <c r="TPI376" s="1"/>
      <c r="TPJ376" s="1"/>
      <c r="TPK376" s="1"/>
      <c r="TPL376" s="1"/>
      <c r="TPM376" s="1"/>
      <c r="TPN376" s="1"/>
      <c r="TPO376" s="1"/>
      <c r="TPP376" s="1"/>
      <c r="TPQ376" s="1"/>
      <c r="TPR376" s="1"/>
      <c r="TPS376" s="1"/>
      <c r="TPT376" s="1"/>
      <c r="TPU376" s="1"/>
      <c r="TPV376" s="1"/>
      <c r="TPW376" s="1"/>
      <c r="TPX376" s="1"/>
      <c r="TPY376" s="1"/>
      <c r="TPZ376" s="1"/>
      <c r="TQA376" s="1"/>
      <c r="TQB376" s="1"/>
      <c r="TQC376" s="1"/>
      <c r="TQD376" s="1"/>
      <c r="TQE376" s="1"/>
      <c r="TQF376" s="1"/>
      <c r="TQG376" s="1"/>
      <c r="TQH376" s="1"/>
      <c r="TQI376" s="1"/>
      <c r="TQJ376" s="1"/>
      <c r="TQK376" s="1"/>
      <c r="TQL376" s="1"/>
      <c r="TQM376" s="1"/>
      <c r="TQN376" s="1"/>
      <c r="TQO376" s="1"/>
      <c r="TQP376" s="1"/>
      <c r="TQQ376" s="1"/>
      <c r="TQR376" s="1"/>
      <c r="TQS376" s="1"/>
      <c r="TQT376" s="1"/>
      <c r="TQU376" s="1"/>
      <c r="TQV376" s="1"/>
      <c r="TQW376" s="1"/>
      <c r="TQX376" s="1"/>
      <c r="TQY376" s="1"/>
      <c r="TQZ376" s="1"/>
      <c r="TRA376" s="1"/>
      <c r="TRB376" s="1"/>
      <c r="TRC376" s="1"/>
      <c r="TRD376" s="1"/>
      <c r="TRE376" s="1"/>
      <c r="TRF376" s="1"/>
      <c r="TRG376" s="1"/>
      <c r="TRH376" s="1"/>
      <c r="TRI376" s="1"/>
      <c r="TRJ376" s="1"/>
      <c r="TRK376" s="1"/>
      <c r="TRL376" s="1"/>
      <c r="TRM376" s="1"/>
      <c r="TRN376" s="1"/>
      <c r="TRO376" s="1"/>
      <c r="TRP376" s="1"/>
      <c r="TRQ376" s="1"/>
      <c r="TRR376" s="1"/>
      <c r="TRS376" s="1"/>
      <c r="TRT376" s="1"/>
      <c r="TRU376" s="1"/>
      <c r="TRV376" s="1"/>
      <c r="TRW376" s="1"/>
      <c r="TRX376" s="1"/>
      <c r="TRY376" s="1"/>
      <c r="TRZ376" s="1"/>
      <c r="TSA376" s="1"/>
      <c r="TSB376" s="1"/>
      <c r="TSC376" s="1"/>
      <c r="TSD376" s="1"/>
      <c r="TSE376" s="1"/>
      <c r="TSF376" s="1"/>
      <c r="TSG376" s="1"/>
      <c r="TSH376" s="1"/>
      <c r="TSI376" s="1"/>
      <c r="TSJ376" s="1"/>
      <c r="TSK376" s="1"/>
      <c r="TSL376" s="1"/>
      <c r="TSM376" s="1"/>
      <c r="TSN376" s="1"/>
      <c r="TSO376" s="1"/>
      <c r="TSP376" s="1"/>
      <c r="TSQ376" s="1"/>
      <c r="TSR376" s="1"/>
      <c r="TSS376" s="1"/>
      <c r="TST376" s="1"/>
      <c r="TSU376" s="1"/>
      <c r="TSV376" s="1"/>
      <c r="TSW376" s="1"/>
      <c r="TSX376" s="1"/>
      <c r="TSY376" s="1"/>
      <c r="TSZ376" s="1"/>
      <c r="TTA376" s="1"/>
      <c r="TTB376" s="1"/>
      <c r="TTC376" s="1"/>
      <c r="TTD376" s="1"/>
      <c r="TTE376" s="1"/>
      <c r="TTF376" s="1"/>
      <c r="TTG376" s="1"/>
      <c r="TTH376" s="1"/>
      <c r="TTI376" s="1"/>
      <c r="TTJ376" s="1"/>
      <c r="TTK376" s="1"/>
      <c r="TTL376" s="1"/>
      <c r="TTM376" s="1"/>
      <c r="TTN376" s="1"/>
      <c r="TTO376" s="1"/>
      <c r="TTP376" s="1"/>
      <c r="TTQ376" s="1"/>
      <c r="TTR376" s="1"/>
      <c r="TTS376" s="1"/>
      <c r="TTT376" s="1"/>
      <c r="TTU376" s="1"/>
      <c r="TTV376" s="1"/>
      <c r="TTW376" s="1"/>
      <c r="TTX376" s="1"/>
      <c r="TTY376" s="1"/>
      <c r="TTZ376" s="1"/>
      <c r="TUA376" s="1"/>
      <c r="TUB376" s="1"/>
      <c r="TUC376" s="1"/>
      <c r="TUD376" s="1"/>
      <c r="TUE376" s="1"/>
      <c r="TUF376" s="1"/>
      <c r="TUG376" s="1"/>
      <c r="TUH376" s="1"/>
      <c r="TUI376" s="1"/>
      <c r="TUJ376" s="1"/>
      <c r="TUK376" s="1"/>
      <c r="TUL376" s="1"/>
      <c r="TUM376" s="1"/>
      <c r="TUN376" s="1"/>
      <c r="TUO376" s="1"/>
      <c r="TUP376" s="1"/>
      <c r="TUQ376" s="1"/>
      <c r="TUR376" s="1"/>
      <c r="TUS376" s="1"/>
      <c r="TUT376" s="1"/>
      <c r="TUU376" s="1"/>
      <c r="TUV376" s="1"/>
      <c r="TUW376" s="1"/>
      <c r="TUX376" s="1"/>
      <c r="TUY376" s="1"/>
      <c r="TUZ376" s="1"/>
      <c r="TVA376" s="1"/>
      <c r="TVB376" s="1"/>
      <c r="TVC376" s="1"/>
      <c r="TVD376" s="1"/>
      <c r="TVE376" s="1"/>
      <c r="TVF376" s="1"/>
      <c r="TVG376" s="1"/>
      <c r="TVH376" s="1"/>
      <c r="TVI376" s="1"/>
      <c r="TVJ376" s="1"/>
      <c r="TVK376" s="1"/>
      <c r="TVL376" s="1"/>
      <c r="TVM376" s="1"/>
      <c r="TVN376" s="1"/>
      <c r="TVO376" s="1"/>
      <c r="TVP376" s="1"/>
      <c r="TVQ376" s="1"/>
      <c r="TVR376" s="1"/>
      <c r="TVS376" s="1"/>
      <c r="TVT376" s="1"/>
      <c r="TVU376" s="1"/>
      <c r="TVV376" s="1"/>
      <c r="TVW376" s="1"/>
      <c r="TVX376" s="1"/>
      <c r="TVY376" s="1"/>
      <c r="TVZ376" s="1"/>
      <c r="TWA376" s="1"/>
      <c r="TWB376" s="1"/>
      <c r="TWC376" s="1"/>
      <c r="TWD376" s="1"/>
      <c r="TWE376" s="1"/>
      <c r="TWF376" s="1"/>
      <c r="TWG376" s="1"/>
      <c r="TWH376" s="1"/>
      <c r="TWI376" s="1"/>
      <c r="TWJ376" s="1"/>
      <c r="TWK376" s="1"/>
      <c r="TWL376" s="1"/>
      <c r="TWM376" s="1"/>
      <c r="TWN376" s="1"/>
      <c r="TWO376" s="1"/>
      <c r="TWP376" s="1"/>
      <c r="TWQ376" s="1"/>
      <c r="TWR376" s="1"/>
      <c r="TWS376" s="1"/>
      <c r="TWT376" s="1"/>
      <c r="TWU376" s="1"/>
      <c r="TWV376" s="1"/>
      <c r="TWW376" s="1"/>
      <c r="TWX376" s="1"/>
      <c r="TWY376" s="1"/>
      <c r="TWZ376" s="1"/>
      <c r="TXA376" s="1"/>
      <c r="TXB376" s="1"/>
      <c r="TXC376" s="1"/>
      <c r="TXD376" s="1"/>
      <c r="TXE376" s="1"/>
      <c r="TXF376" s="1"/>
      <c r="TXG376" s="1"/>
      <c r="TXH376" s="1"/>
      <c r="TXI376" s="1"/>
      <c r="TXJ376" s="1"/>
      <c r="TXK376" s="1"/>
      <c r="TXL376" s="1"/>
      <c r="TXM376" s="1"/>
      <c r="TXN376" s="1"/>
      <c r="TXO376" s="1"/>
      <c r="TXP376" s="1"/>
      <c r="TXQ376" s="1"/>
      <c r="TXR376" s="1"/>
      <c r="TXS376" s="1"/>
      <c r="TXT376" s="1"/>
      <c r="TXU376" s="1"/>
      <c r="TXV376" s="1"/>
      <c r="TXW376" s="1"/>
      <c r="TXX376" s="1"/>
      <c r="TXY376" s="1"/>
      <c r="TXZ376" s="1"/>
      <c r="TYA376" s="1"/>
      <c r="TYB376" s="1"/>
      <c r="TYC376" s="1"/>
      <c r="TYD376" s="1"/>
      <c r="TYE376" s="1"/>
      <c r="TYF376" s="1"/>
      <c r="TYG376" s="1"/>
      <c r="TYH376" s="1"/>
      <c r="TYI376" s="1"/>
      <c r="TYJ376" s="1"/>
      <c r="TYK376" s="1"/>
      <c r="TYL376" s="1"/>
      <c r="TYM376" s="1"/>
      <c r="TYN376" s="1"/>
      <c r="TYO376" s="1"/>
      <c r="TYP376" s="1"/>
      <c r="TYQ376" s="1"/>
      <c r="TYR376" s="1"/>
      <c r="TYS376" s="1"/>
      <c r="TYT376" s="1"/>
      <c r="TYU376" s="1"/>
      <c r="TYV376" s="1"/>
      <c r="TYW376" s="1"/>
      <c r="TYX376" s="1"/>
      <c r="TYY376" s="1"/>
      <c r="TYZ376" s="1"/>
      <c r="TZA376" s="1"/>
      <c r="TZB376" s="1"/>
      <c r="TZC376" s="1"/>
      <c r="TZD376" s="1"/>
      <c r="TZE376" s="1"/>
      <c r="TZF376" s="1"/>
      <c r="TZG376" s="1"/>
      <c r="TZH376" s="1"/>
      <c r="TZI376" s="1"/>
      <c r="TZJ376" s="1"/>
      <c r="TZK376" s="1"/>
      <c r="TZL376" s="1"/>
      <c r="TZM376" s="1"/>
      <c r="TZN376" s="1"/>
      <c r="TZO376" s="1"/>
      <c r="TZP376" s="1"/>
      <c r="TZQ376" s="1"/>
      <c r="TZR376" s="1"/>
      <c r="TZS376" s="1"/>
      <c r="TZT376" s="1"/>
      <c r="TZU376" s="1"/>
      <c r="TZV376" s="1"/>
      <c r="TZW376" s="1"/>
      <c r="TZX376" s="1"/>
      <c r="TZY376" s="1"/>
      <c r="TZZ376" s="1"/>
      <c r="UAA376" s="1"/>
      <c r="UAB376" s="1"/>
      <c r="UAC376" s="1"/>
      <c r="UAD376" s="1"/>
      <c r="UAE376" s="1"/>
      <c r="UAF376" s="1"/>
      <c r="UAG376" s="1"/>
      <c r="UAH376" s="1"/>
      <c r="UAI376" s="1"/>
      <c r="UAJ376" s="1"/>
      <c r="UAK376" s="1"/>
      <c r="UAL376" s="1"/>
      <c r="UAM376" s="1"/>
      <c r="UAN376" s="1"/>
      <c r="UAO376" s="1"/>
      <c r="UAP376" s="1"/>
      <c r="UAQ376" s="1"/>
      <c r="UAR376" s="1"/>
      <c r="UAS376" s="1"/>
      <c r="UAT376" s="1"/>
      <c r="UAU376" s="1"/>
      <c r="UAV376" s="1"/>
      <c r="UAW376" s="1"/>
      <c r="UAX376" s="1"/>
      <c r="UAY376" s="1"/>
      <c r="UAZ376" s="1"/>
      <c r="UBA376" s="1"/>
      <c r="UBB376" s="1"/>
      <c r="UBC376" s="1"/>
      <c r="UBD376" s="1"/>
      <c r="UBE376" s="1"/>
      <c r="UBF376" s="1"/>
      <c r="UBG376" s="1"/>
      <c r="UBH376" s="1"/>
      <c r="UBI376" s="1"/>
      <c r="UBJ376" s="1"/>
      <c r="UBK376" s="1"/>
      <c r="UBL376" s="1"/>
      <c r="UBM376" s="1"/>
      <c r="UBN376" s="1"/>
      <c r="UBO376" s="1"/>
      <c r="UBP376" s="1"/>
      <c r="UBQ376" s="1"/>
      <c r="UBR376" s="1"/>
      <c r="UBS376" s="1"/>
      <c r="UBT376" s="1"/>
      <c r="UBU376" s="1"/>
      <c r="UBV376" s="1"/>
      <c r="UBW376" s="1"/>
      <c r="UBX376" s="1"/>
      <c r="UBY376" s="1"/>
      <c r="UBZ376" s="1"/>
      <c r="UCA376" s="1"/>
      <c r="UCB376" s="1"/>
      <c r="UCC376" s="1"/>
      <c r="UCD376" s="1"/>
      <c r="UCE376" s="1"/>
      <c r="UCF376" s="1"/>
      <c r="UCG376" s="1"/>
      <c r="UCH376" s="1"/>
      <c r="UCI376" s="1"/>
      <c r="UCJ376" s="1"/>
      <c r="UCK376" s="1"/>
      <c r="UCL376" s="1"/>
      <c r="UCM376" s="1"/>
      <c r="UCN376" s="1"/>
      <c r="UCO376" s="1"/>
      <c r="UCP376" s="1"/>
      <c r="UCQ376" s="1"/>
      <c r="UCR376" s="1"/>
      <c r="UCS376" s="1"/>
      <c r="UCT376" s="1"/>
      <c r="UCU376" s="1"/>
      <c r="UCV376" s="1"/>
      <c r="UCW376" s="1"/>
      <c r="UCX376" s="1"/>
      <c r="UCY376" s="1"/>
      <c r="UCZ376" s="1"/>
      <c r="UDA376" s="1"/>
      <c r="UDB376" s="1"/>
      <c r="UDC376" s="1"/>
      <c r="UDD376" s="1"/>
      <c r="UDE376" s="1"/>
      <c r="UDF376" s="1"/>
      <c r="UDG376" s="1"/>
      <c r="UDH376" s="1"/>
      <c r="UDI376" s="1"/>
      <c r="UDJ376" s="1"/>
      <c r="UDK376" s="1"/>
      <c r="UDL376" s="1"/>
      <c r="UDM376" s="1"/>
      <c r="UDN376" s="1"/>
      <c r="UDO376" s="1"/>
      <c r="UDP376" s="1"/>
      <c r="UDQ376" s="1"/>
      <c r="UDR376" s="1"/>
      <c r="UDS376" s="1"/>
      <c r="UDT376" s="1"/>
      <c r="UDU376" s="1"/>
      <c r="UDV376" s="1"/>
      <c r="UDW376" s="1"/>
      <c r="UDX376" s="1"/>
      <c r="UDY376" s="1"/>
      <c r="UDZ376" s="1"/>
      <c r="UEA376" s="1"/>
      <c r="UEB376" s="1"/>
      <c r="UEC376" s="1"/>
      <c r="UED376" s="1"/>
      <c r="UEE376" s="1"/>
      <c r="UEF376" s="1"/>
      <c r="UEG376" s="1"/>
      <c r="UEH376" s="1"/>
      <c r="UEI376" s="1"/>
      <c r="UEJ376" s="1"/>
      <c r="UEK376" s="1"/>
      <c r="UEL376" s="1"/>
      <c r="UEM376" s="1"/>
      <c r="UEN376" s="1"/>
      <c r="UEO376" s="1"/>
      <c r="UEP376" s="1"/>
      <c r="UEQ376" s="1"/>
      <c r="UER376" s="1"/>
      <c r="UES376" s="1"/>
      <c r="UET376" s="1"/>
      <c r="UEU376" s="1"/>
      <c r="UEV376" s="1"/>
      <c r="UEW376" s="1"/>
      <c r="UEX376" s="1"/>
      <c r="UEY376" s="1"/>
      <c r="UEZ376" s="1"/>
      <c r="UFA376" s="1"/>
      <c r="UFB376" s="1"/>
      <c r="UFC376" s="1"/>
      <c r="UFD376" s="1"/>
      <c r="UFE376" s="1"/>
      <c r="UFF376" s="1"/>
      <c r="UFG376" s="1"/>
      <c r="UFH376" s="1"/>
      <c r="UFI376" s="1"/>
      <c r="UFJ376" s="1"/>
      <c r="UFK376" s="1"/>
      <c r="UFL376" s="1"/>
      <c r="UFM376" s="1"/>
      <c r="UFN376" s="1"/>
      <c r="UFO376" s="1"/>
      <c r="UFP376" s="1"/>
      <c r="UFQ376" s="1"/>
      <c r="UFR376" s="1"/>
      <c r="UFS376" s="1"/>
      <c r="UFT376" s="1"/>
      <c r="UFU376" s="1"/>
      <c r="UFV376" s="1"/>
      <c r="UFW376" s="1"/>
      <c r="UFX376" s="1"/>
      <c r="UFY376" s="1"/>
      <c r="UFZ376" s="1"/>
      <c r="UGA376" s="1"/>
      <c r="UGB376" s="1"/>
      <c r="UGC376" s="1"/>
      <c r="UGD376" s="1"/>
      <c r="UGE376" s="1"/>
      <c r="UGF376" s="1"/>
      <c r="UGG376" s="1"/>
      <c r="UGH376" s="1"/>
      <c r="UGI376" s="1"/>
      <c r="UGJ376" s="1"/>
      <c r="UGK376" s="1"/>
      <c r="UGL376" s="1"/>
      <c r="UGM376" s="1"/>
      <c r="UGN376" s="1"/>
      <c r="UGO376" s="1"/>
      <c r="UGP376" s="1"/>
      <c r="UGQ376" s="1"/>
      <c r="UGR376" s="1"/>
      <c r="UGS376" s="1"/>
      <c r="UGT376" s="1"/>
      <c r="UGU376" s="1"/>
      <c r="UGV376" s="1"/>
      <c r="UGW376" s="1"/>
      <c r="UGX376" s="1"/>
      <c r="UGY376" s="1"/>
      <c r="UGZ376" s="1"/>
      <c r="UHA376" s="1"/>
      <c r="UHB376" s="1"/>
      <c r="UHC376" s="1"/>
      <c r="UHD376" s="1"/>
      <c r="UHE376" s="1"/>
      <c r="UHF376" s="1"/>
      <c r="UHG376" s="1"/>
      <c r="UHH376" s="1"/>
      <c r="UHI376" s="1"/>
      <c r="UHJ376" s="1"/>
      <c r="UHK376" s="1"/>
      <c r="UHL376" s="1"/>
      <c r="UHM376" s="1"/>
      <c r="UHN376" s="1"/>
      <c r="UHO376" s="1"/>
      <c r="UHP376" s="1"/>
      <c r="UHQ376" s="1"/>
      <c r="UHR376" s="1"/>
      <c r="UHS376" s="1"/>
      <c r="UHT376" s="1"/>
      <c r="UHU376" s="1"/>
      <c r="UHV376" s="1"/>
      <c r="UHW376" s="1"/>
      <c r="UHX376" s="1"/>
      <c r="UHY376" s="1"/>
      <c r="UHZ376" s="1"/>
      <c r="UIA376" s="1"/>
      <c r="UIB376" s="1"/>
      <c r="UIC376" s="1"/>
      <c r="UID376" s="1"/>
      <c r="UIE376" s="1"/>
      <c r="UIF376" s="1"/>
      <c r="UIG376" s="1"/>
      <c r="UIH376" s="1"/>
      <c r="UII376" s="1"/>
      <c r="UIJ376" s="1"/>
      <c r="UIK376" s="1"/>
      <c r="UIL376" s="1"/>
      <c r="UIM376" s="1"/>
      <c r="UIN376" s="1"/>
      <c r="UIO376" s="1"/>
      <c r="UIP376" s="1"/>
      <c r="UIQ376" s="1"/>
      <c r="UIR376" s="1"/>
      <c r="UIS376" s="1"/>
      <c r="UIT376" s="1"/>
      <c r="UIU376" s="1"/>
      <c r="UIV376" s="1"/>
      <c r="UIW376" s="1"/>
      <c r="UIX376" s="1"/>
      <c r="UIY376" s="1"/>
      <c r="UIZ376" s="1"/>
      <c r="UJA376" s="1"/>
      <c r="UJB376" s="1"/>
      <c r="UJC376" s="1"/>
      <c r="UJD376" s="1"/>
      <c r="UJE376" s="1"/>
      <c r="UJF376" s="1"/>
      <c r="UJG376" s="1"/>
      <c r="UJH376" s="1"/>
      <c r="UJI376" s="1"/>
      <c r="UJJ376" s="1"/>
      <c r="UJK376" s="1"/>
      <c r="UJL376" s="1"/>
      <c r="UJM376" s="1"/>
      <c r="UJN376" s="1"/>
      <c r="UJO376" s="1"/>
      <c r="UJP376" s="1"/>
      <c r="UJQ376" s="1"/>
      <c r="UJR376" s="1"/>
      <c r="UJS376" s="1"/>
      <c r="UJT376" s="1"/>
      <c r="UJU376" s="1"/>
      <c r="UJV376" s="1"/>
      <c r="UJW376" s="1"/>
      <c r="UJX376" s="1"/>
      <c r="UJY376" s="1"/>
      <c r="UJZ376" s="1"/>
      <c r="UKA376" s="1"/>
      <c r="UKB376" s="1"/>
      <c r="UKC376" s="1"/>
      <c r="UKD376" s="1"/>
      <c r="UKE376" s="1"/>
      <c r="UKF376" s="1"/>
      <c r="UKG376" s="1"/>
      <c r="UKH376" s="1"/>
      <c r="UKI376" s="1"/>
      <c r="UKJ376" s="1"/>
      <c r="UKK376" s="1"/>
      <c r="UKL376" s="1"/>
      <c r="UKM376" s="1"/>
      <c r="UKN376" s="1"/>
      <c r="UKO376" s="1"/>
      <c r="UKP376" s="1"/>
      <c r="UKQ376" s="1"/>
      <c r="UKR376" s="1"/>
      <c r="UKS376" s="1"/>
      <c r="UKT376" s="1"/>
      <c r="UKU376" s="1"/>
      <c r="UKV376" s="1"/>
      <c r="UKW376" s="1"/>
      <c r="UKX376" s="1"/>
      <c r="UKY376" s="1"/>
      <c r="UKZ376" s="1"/>
      <c r="ULA376" s="1"/>
      <c r="ULB376" s="1"/>
      <c r="ULC376" s="1"/>
      <c r="ULD376" s="1"/>
      <c r="ULE376" s="1"/>
      <c r="ULF376" s="1"/>
      <c r="ULG376" s="1"/>
      <c r="ULH376" s="1"/>
      <c r="ULI376" s="1"/>
      <c r="ULJ376" s="1"/>
      <c r="ULK376" s="1"/>
      <c r="ULL376" s="1"/>
      <c r="ULM376" s="1"/>
      <c r="ULN376" s="1"/>
      <c r="ULO376" s="1"/>
      <c r="ULP376" s="1"/>
      <c r="ULQ376" s="1"/>
      <c r="ULR376" s="1"/>
      <c r="ULS376" s="1"/>
      <c r="ULT376" s="1"/>
      <c r="ULU376" s="1"/>
      <c r="ULV376" s="1"/>
      <c r="ULW376" s="1"/>
      <c r="ULX376" s="1"/>
      <c r="ULY376" s="1"/>
      <c r="ULZ376" s="1"/>
      <c r="UMA376" s="1"/>
      <c r="UMB376" s="1"/>
      <c r="UMC376" s="1"/>
      <c r="UMD376" s="1"/>
      <c r="UME376" s="1"/>
      <c r="UMF376" s="1"/>
      <c r="UMG376" s="1"/>
      <c r="UMH376" s="1"/>
      <c r="UMI376" s="1"/>
      <c r="UMJ376" s="1"/>
      <c r="UMK376" s="1"/>
      <c r="UML376" s="1"/>
      <c r="UMM376" s="1"/>
      <c r="UMN376" s="1"/>
      <c r="UMO376" s="1"/>
      <c r="UMP376" s="1"/>
      <c r="UMQ376" s="1"/>
      <c r="UMR376" s="1"/>
      <c r="UMS376" s="1"/>
      <c r="UMT376" s="1"/>
      <c r="UMU376" s="1"/>
      <c r="UMV376" s="1"/>
      <c r="UMW376" s="1"/>
      <c r="UMX376" s="1"/>
      <c r="UMY376" s="1"/>
      <c r="UMZ376" s="1"/>
      <c r="UNA376" s="1"/>
      <c r="UNB376" s="1"/>
      <c r="UNC376" s="1"/>
      <c r="UND376" s="1"/>
      <c r="UNE376" s="1"/>
      <c r="UNF376" s="1"/>
      <c r="UNG376" s="1"/>
      <c r="UNH376" s="1"/>
      <c r="UNI376" s="1"/>
      <c r="UNJ376" s="1"/>
      <c r="UNK376" s="1"/>
      <c r="UNL376" s="1"/>
      <c r="UNM376" s="1"/>
      <c r="UNN376" s="1"/>
      <c r="UNO376" s="1"/>
      <c r="UNP376" s="1"/>
      <c r="UNQ376" s="1"/>
      <c r="UNR376" s="1"/>
      <c r="UNS376" s="1"/>
      <c r="UNT376" s="1"/>
      <c r="UNU376" s="1"/>
      <c r="UNV376" s="1"/>
      <c r="UNW376" s="1"/>
      <c r="UNX376" s="1"/>
      <c r="UNY376" s="1"/>
      <c r="UNZ376" s="1"/>
      <c r="UOA376" s="1"/>
      <c r="UOB376" s="1"/>
      <c r="UOC376" s="1"/>
      <c r="UOD376" s="1"/>
      <c r="UOE376" s="1"/>
      <c r="UOF376" s="1"/>
      <c r="UOG376" s="1"/>
      <c r="UOH376" s="1"/>
      <c r="UOI376" s="1"/>
      <c r="UOJ376" s="1"/>
      <c r="UOK376" s="1"/>
      <c r="UOL376" s="1"/>
      <c r="UOM376" s="1"/>
      <c r="UON376" s="1"/>
      <c r="UOO376" s="1"/>
      <c r="UOP376" s="1"/>
      <c r="UOQ376" s="1"/>
      <c r="UOR376" s="1"/>
      <c r="UOS376" s="1"/>
      <c r="UOT376" s="1"/>
      <c r="UOU376" s="1"/>
      <c r="UOV376" s="1"/>
      <c r="UOW376" s="1"/>
      <c r="UOX376" s="1"/>
      <c r="UOY376" s="1"/>
      <c r="UOZ376" s="1"/>
      <c r="UPA376" s="1"/>
      <c r="UPB376" s="1"/>
      <c r="UPC376" s="1"/>
      <c r="UPD376" s="1"/>
      <c r="UPE376" s="1"/>
      <c r="UPF376" s="1"/>
      <c r="UPG376" s="1"/>
      <c r="UPH376" s="1"/>
      <c r="UPI376" s="1"/>
      <c r="UPJ376" s="1"/>
      <c r="UPK376" s="1"/>
      <c r="UPL376" s="1"/>
      <c r="UPM376" s="1"/>
      <c r="UPN376" s="1"/>
      <c r="UPO376" s="1"/>
      <c r="UPP376" s="1"/>
      <c r="UPQ376" s="1"/>
      <c r="UPR376" s="1"/>
      <c r="UPS376" s="1"/>
      <c r="UPT376" s="1"/>
      <c r="UPU376" s="1"/>
      <c r="UPV376" s="1"/>
      <c r="UPW376" s="1"/>
      <c r="UPX376" s="1"/>
      <c r="UPY376" s="1"/>
      <c r="UPZ376" s="1"/>
      <c r="UQA376" s="1"/>
      <c r="UQB376" s="1"/>
      <c r="UQC376" s="1"/>
      <c r="UQD376" s="1"/>
      <c r="UQE376" s="1"/>
      <c r="UQF376" s="1"/>
      <c r="UQG376" s="1"/>
      <c r="UQH376" s="1"/>
      <c r="UQI376" s="1"/>
      <c r="UQJ376" s="1"/>
      <c r="UQK376" s="1"/>
      <c r="UQL376" s="1"/>
      <c r="UQM376" s="1"/>
      <c r="UQN376" s="1"/>
      <c r="UQO376" s="1"/>
      <c r="UQP376" s="1"/>
      <c r="UQQ376" s="1"/>
      <c r="UQR376" s="1"/>
      <c r="UQS376" s="1"/>
      <c r="UQT376" s="1"/>
      <c r="UQU376" s="1"/>
      <c r="UQV376" s="1"/>
      <c r="UQW376" s="1"/>
      <c r="UQX376" s="1"/>
      <c r="UQY376" s="1"/>
      <c r="UQZ376" s="1"/>
      <c r="URA376" s="1"/>
      <c r="URB376" s="1"/>
      <c r="URC376" s="1"/>
      <c r="URD376" s="1"/>
      <c r="URE376" s="1"/>
      <c r="URF376" s="1"/>
      <c r="URG376" s="1"/>
      <c r="URH376" s="1"/>
      <c r="URI376" s="1"/>
      <c r="URJ376" s="1"/>
      <c r="URK376" s="1"/>
      <c r="URL376" s="1"/>
      <c r="URM376" s="1"/>
      <c r="URN376" s="1"/>
      <c r="URO376" s="1"/>
      <c r="URP376" s="1"/>
      <c r="URQ376" s="1"/>
      <c r="URR376" s="1"/>
      <c r="URS376" s="1"/>
      <c r="URT376" s="1"/>
      <c r="URU376" s="1"/>
      <c r="URV376" s="1"/>
      <c r="URW376" s="1"/>
      <c r="URX376" s="1"/>
      <c r="URY376" s="1"/>
      <c r="URZ376" s="1"/>
      <c r="USA376" s="1"/>
      <c r="USB376" s="1"/>
      <c r="USC376" s="1"/>
      <c r="USD376" s="1"/>
      <c r="USE376" s="1"/>
      <c r="USF376" s="1"/>
      <c r="USG376" s="1"/>
      <c r="USH376" s="1"/>
      <c r="USI376" s="1"/>
      <c r="USJ376" s="1"/>
      <c r="USK376" s="1"/>
      <c r="USL376" s="1"/>
      <c r="USM376" s="1"/>
      <c r="USN376" s="1"/>
      <c r="USO376" s="1"/>
      <c r="USP376" s="1"/>
      <c r="USQ376" s="1"/>
      <c r="USR376" s="1"/>
      <c r="USS376" s="1"/>
      <c r="UST376" s="1"/>
      <c r="USU376" s="1"/>
      <c r="USV376" s="1"/>
      <c r="USW376" s="1"/>
      <c r="USX376" s="1"/>
      <c r="USY376" s="1"/>
      <c r="USZ376" s="1"/>
      <c r="UTA376" s="1"/>
      <c r="UTB376" s="1"/>
      <c r="UTC376" s="1"/>
      <c r="UTD376" s="1"/>
      <c r="UTE376" s="1"/>
      <c r="UTF376" s="1"/>
      <c r="UTG376" s="1"/>
      <c r="UTH376" s="1"/>
      <c r="UTI376" s="1"/>
      <c r="UTJ376" s="1"/>
      <c r="UTK376" s="1"/>
      <c r="UTL376" s="1"/>
      <c r="UTM376" s="1"/>
      <c r="UTN376" s="1"/>
      <c r="UTO376" s="1"/>
      <c r="UTP376" s="1"/>
      <c r="UTQ376" s="1"/>
      <c r="UTR376" s="1"/>
      <c r="UTS376" s="1"/>
      <c r="UTT376" s="1"/>
      <c r="UTU376" s="1"/>
      <c r="UTV376" s="1"/>
      <c r="UTW376" s="1"/>
      <c r="UTX376" s="1"/>
      <c r="UTY376" s="1"/>
      <c r="UTZ376" s="1"/>
      <c r="UUA376" s="1"/>
      <c r="UUB376" s="1"/>
      <c r="UUC376" s="1"/>
      <c r="UUD376" s="1"/>
      <c r="UUE376" s="1"/>
      <c r="UUF376" s="1"/>
      <c r="UUG376" s="1"/>
      <c r="UUH376" s="1"/>
      <c r="UUI376" s="1"/>
      <c r="UUJ376" s="1"/>
      <c r="UUK376" s="1"/>
      <c r="UUL376" s="1"/>
      <c r="UUM376" s="1"/>
      <c r="UUN376" s="1"/>
      <c r="UUO376" s="1"/>
      <c r="UUP376" s="1"/>
      <c r="UUQ376" s="1"/>
      <c r="UUR376" s="1"/>
      <c r="UUS376" s="1"/>
      <c r="UUT376" s="1"/>
      <c r="UUU376" s="1"/>
      <c r="UUV376" s="1"/>
      <c r="UUW376" s="1"/>
      <c r="UUX376" s="1"/>
      <c r="UUY376" s="1"/>
      <c r="UUZ376" s="1"/>
      <c r="UVA376" s="1"/>
      <c r="UVB376" s="1"/>
      <c r="UVC376" s="1"/>
      <c r="UVD376" s="1"/>
      <c r="UVE376" s="1"/>
      <c r="UVF376" s="1"/>
      <c r="UVG376" s="1"/>
      <c r="UVH376" s="1"/>
      <c r="UVI376" s="1"/>
      <c r="UVJ376" s="1"/>
      <c r="UVK376" s="1"/>
      <c r="UVL376" s="1"/>
      <c r="UVM376" s="1"/>
      <c r="UVN376" s="1"/>
      <c r="UVO376" s="1"/>
      <c r="UVP376" s="1"/>
      <c r="UVQ376" s="1"/>
      <c r="UVR376" s="1"/>
      <c r="UVS376" s="1"/>
      <c r="UVT376" s="1"/>
      <c r="UVU376" s="1"/>
      <c r="UVV376" s="1"/>
      <c r="UVW376" s="1"/>
      <c r="UVX376" s="1"/>
      <c r="UVY376" s="1"/>
      <c r="UVZ376" s="1"/>
      <c r="UWA376" s="1"/>
      <c r="UWB376" s="1"/>
      <c r="UWC376" s="1"/>
      <c r="UWD376" s="1"/>
      <c r="UWE376" s="1"/>
      <c r="UWF376" s="1"/>
      <c r="UWG376" s="1"/>
      <c r="UWH376" s="1"/>
      <c r="UWI376" s="1"/>
      <c r="UWJ376" s="1"/>
      <c r="UWK376" s="1"/>
      <c r="UWL376" s="1"/>
      <c r="UWM376" s="1"/>
      <c r="UWN376" s="1"/>
      <c r="UWO376" s="1"/>
      <c r="UWP376" s="1"/>
      <c r="UWQ376" s="1"/>
      <c r="UWR376" s="1"/>
      <c r="UWS376" s="1"/>
      <c r="UWT376" s="1"/>
      <c r="UWU376" s="1"/>
      <c r="UWV376" s="1"/>
      <c r="UWW376" s="1"/>
      <c r="UWX376" s="1"/>
      <c r="UWY376" s="1"/>
      <c r="UWZ376" s="1"/>
      <c r="UXA376" s="1"/>
      <c r="UXB376" s="1"/>
      <c r="UXC376" s="1"/>
      <c r="UXD376" s="1"/>
      <c r="UXE376" s="1"/>
      <c r="UXF376" s="1"/>
      <c r="UXG376" s="1"/>
      <c r="UXH376" s="1"/>
      <c r="UXI376" s="1"/>
      <c r="UXJ376" s="1"/>
      <c r="UXK376" s="1"/>
      <c r="UXL376" s="1"/>
      <c r="UXM376" s="1"/>
      <c r="UXN376" s="1"/>
      <c r="UXO376" s="1"/>
      <c r="UXP376" s="1"/>
      <c r="UXQ376" s="1"/>
      <c r="UXR376" s="1"/>
      <c r="UXS376" s="1"/>
      <c r="UXT376" s="1"/>
      <c r="UXU376" s="1"/>
      <c r="UXV376" s="1"/>
      <c r="UXW376" s="1"/>
      <c r="UXX376" s="1"/>
      <c r="UXY376" s="1"/>
      <c r="UXZ376" s="1"/>
      <c r="UYA376" s="1"/>
      <c r="UYB376" s="1"/>
      <c r="UYC376" s="1"/>
      <c r="UYD376" s="1"/>
      <c r="UYE376" s="1"/>
      <c r="UYF376" s="1"/>
      <c r="UYG376" s="1"/>
      <c r="UYH376" s="1"/>
      <c r="UYI376" s="1"/>
      <c r="UYJ376" s="1"/>
      <c r="UYK376" s="1"/>
      <c r="UYL376" s="1"/>
      <c r="UYM376" s="1"/>
      <c r="UYN376" s="1"/>
      <c r="UYO376" s="1"/>
      <c r="UYP376" s="1"/>
      <c r="UYQ376" s="1"/>
      <c r="UYR376" s="1"/>
      <c r="UYS376" s="1"/>
      <c r="UYT376" s="1"/>
      <c r="UYU376" s="1"/>
      <c r="UYV376" s="1"/>
      <c r="UYW376" s="1"/>
      <c r="UYX376" s="1"/>
      <c r="UYY376" s="1"/>
      <c r="UYZ376" s="1"/>
      <c r="UZA376" s="1"/>
      <c r="UZB376" s="1"/>
      <c r="UZC376" s="1"/>
      <c r="UZD376" s="1"/>
      <c r="UZE376" s="1"/>
      <c r="UZF376" s="1"/>
      <c r="UZG376" s="1"/>
      <c r="UZH376" s="1"/>
      <c r="UZI376" s="1"/>
      <c r="UZJ376" s="1"/>
      <c r="UZK376" s="1"/>
      <c r="UZL376" s="1"/>
      <c r="UZM376" s="1"/>
      <c r="UZN376" s="1"/>
      <c r="UZO376" s="1"/>
      <c r="UZP376" s="1"/>
      <c r="UZQ376" s="1"/>
      <c r="UZR376" s="1"/>
      <c r="UZS376" s="1"/>
      <c r="UZT376" s="1"/>
      <c r="UZU376" s="1"/>
      <c r="UZV376" s="1"/>
      <c r="UZW376" s="1"/>
      <c r="UZX376" s="1"/>
      <c r="UZY376" s="1"/>
      <c r="UZZ376" s="1"/>
      <c r="VAA376" s="1"/>
      <c r="VAB376" s="1"/>
      <c r="VAC376" s="1"/>
      <c r="VAD376" s="1"/>
      <c r="VAE376" s="1"/>
      <c r="VAF376" s="1"/>
      <c r="VAG376" s="1"/>
      <c r="VAH376" s="1"/>
      <c r="VAI376" s="1"/>
      <c r="VAJ376" s="1"/>
      <c r="VAK376" s="1"/>
      <c r="VAL376" s="1"/>
      <c r="VAM376" s="1"/>
      <c r="VAN376" s="1"/>
      <c r="VAO376" s="1"/>
      <c r="VAP376" s="1"/>
      <c r="VAQ376" s="1"/>
      <c r="VAR376" s="1"/>
      <c r="VAS376" s="1"/>
      <c r="VAT376" s="1"/>
      <c r="VAU376" s="1"/>
      <c r="VAV376" s="1"/>
      <c r="VAW376" s="1"/>
      <c r="VAX376" s="1"/>
      <c r="VAY376" s="1"/>
      <c r="VAZ376" s="1"/>
      <c r="VBA376" s="1"/>
      <c r="VBB376" s="1"/>
      <c r="VBC376" s="1"/>
      <c r="VBD376" s="1"/>
      <c r="VBE376" s="1"/>
      <c r="VBF376" s="1"/>
      <c r="VBG376" s="1"/>
      <c r="VBH376" s="1"/>
      <c r="VBI376" s="1"/>
      <c r="VBJ376" s="1"/>
      <c r="VBK376" s="1"/>
      <c r="VBL376" s="1"/>
      <c r="VBM376" s="1"/>
      <c r="VBN376" s="1"/>
      <c r="VBO376" s="1"/>
      <c r="VBP376" s="1"/>
      <c r="VBQ376" s="1"/>
      <c r="VBR376" s="1"/>
      <c r="VBS376" s="1"/>
      <c r="VBT376" s="1"/>
      <c r="VBU376" s="1"/>
      <c r="VBV376" s="1"/>
      <c r="VBW376" s="1"/>
      <c r="VBX376" s="1"/>
      <c r="VBY376" s="1"/>
      <c r="VBZ376" s="1"/>
      <c r="VCA376" s="1"/>
      <c r="VCB376" s="1"/>
      <c r="VCC376" s="1"/>
      <c r="VCD376" s="1"/>
      <c r="VCE376" s="1"/>
      <c r="VCF376" s="1"/>
      <c r="VCG376" s="1"/>
      <c r="VCH376" s="1"/>
      <c r="VCI376" s="1"/>
      <c r="VCJ376" s="1"/>
      <c r="VCK376" s="1"/>
      <c r="VCL376" s="1"/>
      <c r="VCM376" s="1"/>
      <c r="VCN376" s="1"/>
      <c r="VCO376" s="1"/>
      <c r="VCP376" s="1"/>
      <c r="VCQ376" s="1"/>
      <c r="VCR376" s="1"/>
      <c r="VCS376" s="1"/>
      <c r="VCT376" s="1"/>
      <c r="VCU376" s="1"/>
      <c r="VCV376" s="1"/>
      <c r="VCW376" s="1"/>
      <c r="VCX376" s="1"/>
      <c r="VCY376" s="1"/>
      <c r="VCZ376" s="1"/>
      <c r="VDA376" s="1"/>
      <c r="VDB376" s="1"/>
      <c r="VDC376" s="1"/>
      <c r="VDD376" s="1"/>
      <c r="VDE376" s="1"/>
      <c r="VDF376" s="1"/>
      <c r="VDG376" s="1"/>
      <c r="VDH376" s="1"/>
      <c r="VDI376" s="1"/>
      <c r="VDJ376" s="1"/>
      <c r="VDK376" s="1"/>
      <c r="VDL376" s="1"/>
      <c r="VDM376" s="1"/>
      <c r="VDN376" s="1"/>
      <c r="VDO376" s="1"/>
      <c r="VDP376" s="1"/>
      <c r="VDQ376" s="1"/>
      <c r="VDR376" s="1"/>
      <c r="VDS376" s="1"/>
      <c r="VDT376" s="1"/>
      <c r="VDU376" s="1"/>
      <c r="VDV376" s="1"/>
      <c r="VDW376" s="1"/>
      <c r="VDX376" s="1"/>
      <c r="VDY376" s="1"/>
      <c r="VDZ376" s="1"/>
      <c r="VEA376" s="1"/>
      <c r="VEB376" s="1"/>
      <c r="VEC376" s="1"/>
      <c r="VED376" s="1"/>
      <c r="VEE376" s="1"/>
      <c r="VEF376" s="1"/>
      <c r="VEG376" s="1"/>
      <c r="VEH376" s="1"/>
      <c r="VEI376" s="1"/>
      <c r="VEJ376" s="1"/>
      <c r="VEK376" s="1"/>
      <c r="VEL376" s="1"/>
      <c r="VEM376" s="1"/>
      <c r="VEN376" s="1"/>
      <c r="VEO376" s="1"/>
      <c r="VEP376" s="1"/>
      <c r="VEQ376" s="1"/>
      <c r="VER376" s="1"/>
      <c r="VES376" s="1"/>
      <c r="VET376" s="1"/>
      <c r="VEU376" s="1"/>
      <c r="VEV376" s="1"/>
      <c r="VEW376" s="1"/>
      <c r="VEX376" s="1"/>
      <c r="VEY376" s="1"/>
      <c r="VEZ376" s="1"/>
      <c r="VFA376" s="1"/>
      <c r="VFB376" s="1"/>
      <c r="VFC376" s="1"/>
      <c r="VFD376" s="1"/>
      <c r="VFE376" s="1"/>
      <c r="VFF376" s="1"/>
      <c r="VFG376" s="1"/>
      <c r="VFH376" s="1"/>
      <c r="VFI376" s="1"/>
      <c r="VFJ376" s="1"/>
      <c r="VFK376" s="1"/>
      <c r="VFL376" s="1"/>
      <c r="VFM376" s="1"/>
      <c r="VFN376" s="1"/>
      <c r="VFO376" s="1"/>
      <c r="VFP376" s="1"/>
      <c r="VFQ376" s="1"/>
      <c r="VFR376" s="1"/>
      <c r="VFS376" s="1"/>
      <c r="VFT376" s="1"/>
      <c r="VFU376" s="1"/>
      <c r="VFV376" s="1"/>
      <c r="VFW376" s="1"/>
      <c r="VFX376" s="1"/>
      <c r="VFY376" s="1"/>
      <c r="VFZ376" s="1"/>
      <c r="VGA376" s="1"/>
      <c r="VGB376" s="1"/>
      <c r="VGC376" s="1"/>
      <c r="VGD376" s="1"/>
      <c r="VGE376" s="1"/>
      <c r="VGF376" s="1"/>
      <c r="VGG376" s="1"/>
      <c r="VGH376" s="1"/>
      <c r="VGI376" s="1"/>
      <c r="VGJ376" s="1"/>
      <c r="VGK376" s="1"/>
      <c r="VGL376" s="1"/>
      <c r="VGM376" s="1"/>
      <c r="VGN376" s="1"/>
      <c r="VGO376" s="1"/>
      <c r="VGP376" s="1"/>
      <c r="VGQ376" s="1"/>
      <c r="VGR376" s="1"/>
      <c r="VGS376" s="1"/>
      <c r="VGT376" s="1"/>
      <c r="VGU376" s="1"/>
      <c r="VGV376" s="1"/>
      <c r="VGW376" s="1"/>
      <c r="VGX376" s="1"/>
      <c r="VGY376" s="1"/>
      <c r="VGZ376" s="1"/>
      <c r="VHA376" s="1"/>
      <c r="VHB376" s="1"/>
      <c r="VHC376" s="1"/>
      <c r="VHD376" s="1"/>
      <c r="VHE376" s="1"/>
      <c r="VHF376" s="1"/>
      <c r="VHG376" s="1"/>
      <c r="VHH376" s="1"/>
      <c r="VHI376" s="1"/>
      <c r="VHJ376" s="1"/>
      <c r="VHK376" s="1"/>
      <c r="VHL376" s="1"/>
      <c r="VHM376" s="1"/>
      <c r="VHN376" s="1"/>
      <c r="VHO376" s="1"/>
      <c r="VHP376" s="1"/>
      <c r="VHQ376" s="1"/>
      <c r="VHR376" s="1"/>
      <c r="VHS376" s="1"/>
      <c r="VHT376" s="1"/>
      <c r="VHU376" s="1"/>
      <c r="VHV376" s="1"/>
      <c r="VHW376" s="1"/>
      <c r="VHX376" s="1"/>
      <c r="VHY376" s="1"/>
      <c r="VHZ376" s="1"/>
      <c r="VIA376" s="1"/>
      <c r="VIB376" s="1"/>
      <c r="VIC376" s="1"/>
      <c r="VID376" s="1"/>
      <c r="VIE376" s="1"/>
      <c r="VIF376" s="1"/>
      <c r="VIG376" s="1"/>
      <c r="VIH376" s="1"/>
      <c r="VII376" s="1"/>
      <c r="VIJ376" s="1"/>
      <c r="VIK376" s="1"/>
      <c r="VIL376" s="1"/>
      <c r="VIM376" s="1"/>
      <c r="VIN376" s="1"/>
      <c r="VIO376" s="1"/>
      <c r="VIP376" s="1"/>
      <c r="VIQ376" s="1"/>
      <c r="VIR376" s="1"/>
      <c r="VIS376" s="1"/>
      <c r="VIT376" s="1"/>
      <c r="VIU376" s="1"/>
      <c r="VIV376" s="1"/>
      <c r="VIW376" s="1"/>
      <c r="VIX376" s="1"/>
      <c r="VIY376" s="1"/>
      <c r="VIZ376" s="1"/>
      <c r="VJA376" s="1"/>
      <c r="VJB376" s="1"/>
      <c r="VJC376" s="1"/>
      <c r="VJD376" s="1"/>
      <c r="VJE376" s="1"/>
      <c r="VJF376" s="1"/>
      <c r="VJG376" s="1"/>
      <c r="VJH376" s="1"/>
      <c r="VJI376" s="1"/>
      <c r="VJJ376" s="1"/>
      <c r="VJK376" s="1"/>
      <c r="VJL376" s="1"/>
      <c r="VJM376" s="1"/>
      <c r="VJN376" s="1"/>
      <c r="VJO376" s="1"/>
      <c r="VJP376" s="1"/>
      <c r="VJQ376" s="1"/>
      <c r="VJR376" s="1"/>
      <c r="VJS376" s="1"/>
      <c r="VJT376" s="1"/>
      <c r="VJU376" s="1"/>
      <c r="VJV376" s="1"/>
      <c r="VJW376" s="1"/>
      <c r="VJX376" s="1"/>
      <c r="VJY376" s="1"/>
      <c r="VJZ376" s="1"/>
      <c r="VKA376" s="1"/>
      <c r="VKB376" s="1"/>
      <c r="VKC376" s="1"/>
      <c r="VKD376" s="1"/>
      <c r="VKE376" s="1"/>
      <c r="VKF376" s="1"/>
      <c r="VKG376" s="1"/>
      <c r="VKH376" s="1"/>
      <c r="VKI376" s="1"/>
      <c r="VKJ376" s="1"/>
      <c r="VKK376" s="1"/>
      <c r="VKL376" s="1"/>
      <c r="VKM376" s="1"/>
      <c r="VKN376" s="1"/>
      <c r="VKO376" s="1"/>
      <c r="VKP376" s="1"/>
      <c r="VKQ376" s="1"/>
      <c r="VKR376" s="1"/>
      <c r="VKS376" s="1"/>
      <c r="VKT376" s="1"/>
      <c r="VKU376" s="1"/>
      <c r="VKV376" s="1"/>
      <c r="VKW376" s="1"/>
      <c r="VKX376" s="1"/>
      <c r="VKY376" s="1"/>
      <c r="VKZ376" s="1"/>
      <c r="VLA376" s="1"/>
      <c r="VLB376" s="1"/>
      <c r="VLC376" s="1"/>
      <c r="VLD376" s="1"/>
      <c r="VLE376" s="1"/>
      <c r="VLF376" s="1"/>
      <c r="VLG376" s="1"/>
      <c r="VLH376" s="1"/>
      <c r="VLI376" s="1"/>
      <c r="VLJ376" s="1"/>
      <c r="VLK376" s="1"/>
      <c r="VLL376" s="1"/>
      <c r="VLM376" s="1"/>
      <c r="VLN376" s="1"/>
      <c r="VLO376" s="1"/>
      <c r="VLP376" s="1"/>
      <c r="VLQ376" s="1"/>
      <c r="VLR376" s="1"/>
      <c r="VLS376" s="1"/>
      <c r="VLT376" s="1"/>
      <c r="VLU376" s="1"/>
      <c r="VLV376" s="1"/>
      <c r="VLW376" s="1"/>
      <c r="VLX376" s="1"/>
      <c r="VLY376" s="1"/>
      <c r="VLZ376" s="1"/>
      <c r="VMA376" s="1"/>
      <c r="VMB376" s="1"/>
      <c r="VMC376" s="1"/>
      <c r="VMD376" s="1"/>
      <c r="VME376" s="1"/>
      <c r="VMF376" s="1"/>
      <c r="VMG376" s="1"/>
      <c r="VMH376" s="1"/>
      <c r="VMI376" s="1"/>
      <c r="VMJ376" s="1"/>
      <c r="VMK376" s="1"/>
      <c r="VML376" s="1"/>
      <c r="VMM376" s="1"/>
      <c r="VMN376" s="1"/>
      <c r="VMO376" s="1"/>
      <c r="VMP376" s="1"/>
      <c r="VMQ376" s="1"/>
      <c r="VMR376" s="1"/>
      <c r="VMS376" s="1"/>
      <c r="VMT376" s="1"/>
      <c r="VMU376" s="1"/>
      <c r="VMV376" s="1"/>
      <c r="VMW376" s="1"/>
      <c r="VMX376" s="1"/>
      <c r="VMY376" s="1"/>
      <c r="VMZ376" s="1"/>
      <c r="VNA376" s="1"/>
      <c r="VNB376" s="1"/>
      <c r="VNC376" s="1"/>
      <c r="VND376" s="1"/>
      <c r="VNE376" s="1"/>
      <c r="VNF376" s="1"/>
      <c r="VNG376" s="1"/>
      <c r="VNH376" s="1"/>
      <c r="VNI376" s="1"/>
      <c r="VNJ376" s="1"/>
      <c r="VNK376" s="1"/>
      <c r="VNL376" s="1"/>
      <c r="VNM376" s="1"/>
      <c r="VNN376" s="1"/>
      <c r="VNO376" s="1"/>
      <c r="VNP376" s="1"/>
      <c r="VNQ376" s="1"/>
      <c r="VNR376" s="1"/>
      <c r="VNS376" s="1"/>
      <c r="VNT376" s="1"/>
      <c r="VNU376" s="1"/>
      <c r="VNV376" s="1"/>
      <c r="VNW376" s="1"/>
      <c r="VNX376" s="1"/>
      <c r="VNY376" s="1"/>
      <c r="VNZ376" s="1"/>
      <c r="VOA376" s="1"/>
      <c r="VOB376" s="1"/>
      <c r="VOC376" s="1"/>
      <c r="VOD376" s="1"/>
      <c r="VOE376" s="1"/>
      <c r="VOF376" s="1"/>
      <c r="VOG376" s="1"/>
      <c r="VOH376" s="1"/>
      <c r="VOI376" s="1"/>
      <c r="VOJ376" s="1"/>
      <c r="VOK376" s="1"/>
      <c r="VOL376" s="1"/>
      <c r="VOM376" s="1"/>
      <c r="VON376" s="1"/>
      <c r="VOO376" s="1"/>
      <c r="VOP376" s="1"/>
      <c r="VOQ376" s="1"/>
      <c r="VOR376" s="1"/>
      <c r="VOS376" s="1"/>
      <c r="VOT376" s="1"/>
      <c r="VOU376" s="1"/>
      <c r="VOV376" s="1"/>
      <c r="VOW376" s="1"/>
      <c r="VOX376" s="1"/>
      <c r="VOY376" s="1"/>
      <c r="VOZ376" s="1"/>
      <c r="VPA376" s="1"/>
      <c r="VPB376" s="1"/>
      <c r="VPC376" s="1"/>
      <c r="VPD376" s="1"/>
      <c r="VPE376" s="1"/>
      <c r="VPF376" s="1"/>
      <c r="VPG376" s="1"/>
      <c r="VPH376" s="1"/>
      <c r="VPI376" s="1"/>
      <c r="VPJ376" s="1"/>
      <c r="VPK376" s="1"/>
      <c r="VPL376" s="1"/>
      <c r="VPM376" s="1"/>
      <c r="VPN376" s="1"/>
      <c r="VPO376" s="1"/>
      <c r="VPP376" s="1"/>
      <c r="VPQ376" s="1"/>
      <c r="VPR376" s="1"/>
      <c r="VPS376" s="1"/>
      <c r="VPT376" s="1"/>
      <c r="VPU376" s="1"/>
      <c r="VPV376" s="1"/>
      <c r="VPW376" s="1"/>
      <c r="VPX376" s="1"/>
      <c r="VPY376" s="1"/>
      <c r="VPZ376" s="1"/>
      <c r="VQA376" s="1"/>
      <c r="VQB376" s="1"/>
      <c r="VQC376" s="1"/>
      <c r="VQD376" s="1"/>
      <c r="VQE376" s="1"/>
      <c r="VQF376" s="1"/>
      <c r="VQG376" s="1"/>
      <c r="VQH376" s="1"/>
      <c r="VQI376" s="1"/>
      <c r="VQJ376" s="1"/>
      <c r="VQK376" s="1"/>
      <c r="VQL376" s="1"/>
      <c r="VQM376" s="1"/>
      <c r="VQN376" s="1"/>
      <c r="VQO376" s="1"/>
      <c r="VQP376" s="1"/>
      <c r="VQQ376" s="1"/>
      <c r="VQR376" s="1"/>
      <c r="VQS376" s="1"/>
      <c r="VQT376" s="1"/>
      <c r="VQU376" s="1"/>
      <c r="VQV376" s="1"/>
      <c r="VQW376" s="1"/>
      <c r="VQX376" s="1"/>
      <c r="VQY376" s="1"/>
      <c r="VQZ376" s="1"/>
      <c r="VRA376" s="1"/>
      <c r="VRB376" s="1"/>
      <c r="VRC376" s="1"/>
      <c r="VRD376" s="1"/>
      <c r="VRE376" s="1"/>
      <c r="VRF376" s="1"/>
      <c r="VRG376" s="1"/>
      <c r="VRH376" s="1"/>
      <c r="VRI376" s="1"/>
      <c r="VRJ376" s="1"/>
      <c r="VRK376" s="1"/>
      <c r="VRL376" s="1"/>
      <c r="VRM376" s="1"/>
      <c r="VRN376" s="1"/>
      <c r="VRO376" s="1"/>
      <c r="VRP376" s="1"/>
      <c r="VRQ376" s="1"/>
      <c r="VRR376" s="1"/>
      <c r="VRS376" s="1"/>
      <c r="VRT376" s="1"/>
      <c r="VRU376" s="1"/>
      <c r="VRV376" s="1"/>
      <c r="VRW376" s="1"/>
      <c r="VRX376" s="1"/>
      <c r="VRY376" s="1"/>
      <c r="VRZ376" s="1"/>
      <c r="VSA376" s="1"/>
      <c r="VSB376" s="1"/>
      <c r="VSC376" s="1"/>
      <c r="VSD376" s="1"/>
      <c r="VSE376" s="1"/>
      <c r="VSF376" s="1"/>
      <c r="VSG376" s="1"/>
      <c r="VSH376" s="1"/>
      <c r="VSI376" s="1"/>
      <c r="VSJ376" s="1"/>
      <c r="VSK376" s="1"/>
      <c r="VSL376" s="1"/>
      <c r="VSM376" s="1"/>
      <c r="VSN376" s="1"/>
      <c r="VSO376" s="1"/>
      <c r="VSP376" s="1"/>
      <c r="VSQ376" s="1"/>
      <c r="VSR376" s="1"/>
      <c r="VSS376" s="1"/>
      <c r="VST376" s="1"/>
      <c r="VSU376" s="1"/>
      <c r="VSV376" s="1"/>
      <c r="VSW376" s="1"/>
      <c r="VSX376" s="1"/>
      <c r="VSY376" s="1"/>
      <c r="VSZ376" s="1"/>
      <c r="VTA376" s="1"/>
      <c r="VTB376" s="1"/>
      <c r="VTC376" s="1"/>
      <c r="VTD376" s="1"/>
      <c r="VTE376" s="1"/>
      <c r="VTF376" s="1"/>
      <c r="VTG376" s="1"/>
      <c r="VTH376" s="1"/>
      <c r="VTI376" s="1"/>
      <c r="VTJ376" s="1"/>
      <c r="VTK376" s="1"/>
      <c r="VTL376" s="1"/>
      <c r="VTM376" s="1"/>
      <c r="VTN376" s="1"/>
      <c r="VTO376" s="1"/>
      <c r="VTP376" s="1"/>
      <c r="VTQ376" s="1"/>
      <c r="VTR376" s="1"/>
      <c r="VTS376" s="1"/>
      <c r="VTT376" s="1"/>
      <c r="VTU376" s="1"/>
      <c r="VTV376" s="1"/>
      <c r="VTW376" s="1"/>
      <c r="VTX376" s="1"/>
      <c r="VTY376" s="1"/>
      <c r="VTZ376" s="1"/>
      <c r="VUA376" s="1"/>
      <c r="VUB376" s="1"/>
      <c r="VUC376" s="1"/>
      <c r="VUD376" s="1"/>
      <c r="VUE376" s="1"/>
      <c r="VUF376" s="1"/>
      <c r="VUG376" s="1"/>
      <c r="VUH376" s="1"/>
      <c r="VUI376" s="1"/>
      <c r="VUJ376" s="1"/>
      <c r="VUK376" s="1"/>
      <c r="VUL376" s="1"/>
      <c r="VUM376" s="1"/>
      <c r="VUN376" s="1"/>
      <c r="VUO376" s="1"/>
      <c r="VUP376" s="1"/>
      <c r="VUQ376" s="1"/>
      <c r="VUR376" s="1"/>
      <c r="VUS376" s="1"/>
      <c r="VUT376" s="1"/>
      <c r="VUU376" s="1"/>
      <c r="VUV376" s="1"/>
      <c r="VUW376" s="1"/>
      <c r="VUX376" s="1"/>
      <c r="VUY376" s="1"/>
      <c r="VUZ376" s="1"/>
      <c r="VVA376" s="1"/>
      <c r="VVB376" s="1"/>
      <c r="VVC376" s="1"/>
      <c r="VVD376" s="1"/>
      <c r="VVE376" s="1"/>
      <c r="VVF376" s="1"/>
      <c r="VVG376" s="1"/>
      <c r="VVH376" s="1"/>
      <c r="VVI376" s="1"/>
      <c r="VVJ376" s="1"/>
      <c r="VVK376" s="1"/>
      <c r="VVL376" s="1"/>
      <c r="VVM376" s="1"/>
      <c r="VVN376" s="1"/>
      <c r="VVO376" s="1"/>
      <c r="VVP376" s="1"/>
      <c r="VVQ376" s="1"/>
      <c r="VVR376" s="1"/>
      <c r="VVS376" s="1"/>
      <c r="VVT376" s="1"/>
      <c r="VVU376" s="1"/>
      <c r="VVV376" s="1"/>
      <c r="VVW376" s="1"/>
      <c r="VVX376" s="1"/>
      <c r="VVY376" s="1"/>
      <c r="VVZ376" s="1"/>
      <c r="VWA376" s="1"/>
      <c r="VWB376" s="1"/>
      <c r="VWC376" s="1"/>
      <c r="VWD376" s="1"/>
      <c r="VWE376" s="1"/>
      <c r="VWF376" s="1"/>
      <c r="VWG376" s="1"/>
      <c r="VWH376" s="1"/>
      <c r="VWI376" s="1"/>
      <c r="VWJ376" s="1"/>
      <c r="VWK376" s="1"/>
      <c r="VWL376" s="1"/>
      <c r="VWM376" s="1"/>
      <c r="VWN376" s="1"/>
      <c r="VWO376" s="1"/>
      <c r="VWP376" s="1"/>
      <c r="VWQ376" s="1"/>
      <c r="VWR376" s="1"/>
      <c r="VWS376" s="1"/>
      <c r="VWT376" s="1"/>
      <c r="VWU376" s="1"/>
      <c r="VWV376" s="1"/>
      <c r="VWW376" s="1"/>
      <c r="VWX376" s="1"/>
      <c r="VWY376" s="1"/>
      <c r="VWZ376" s="1"/>
      <c r="VXA376" s="1"/>
      <c r="VXB376" s="1"/>
      <c r="VXC376" s="1"/>
      <c r="VXD376" s="1"/>
      <c r="VXE376" s="1"/>
      <c r="VXF376" s="1"/>
      <c r="VXG376" s="1"/>
      <c r="VXH376" s="1"/>
      <c r="VXI376" s="1"/>
      <c r="VXJ376" s="1"/>
      <c r="VXK376" s="1"/>
      <c r="VXL376" s="1"/>
      <c r="VXM376" s="1"/>
      <c r="VXN376" s="1"/>
      <c r="VXO376" s="1"/>
      <c r="VXP376" s="1"/>
      <c r="VXQ376" s="1"/>
      <c r="VXR376" s="1"/>
      <c r="VXS376" s="1"/>
      <c r="VXT376" s="1"/>
      <c r="VXU376" s="1"/>
      <c r="VXV376" s="1"/>
      <c r="VXW376" s="1"/>
      <c r="VXX376" s="1"/>
      <c r="VXY376" s="1"/>
      <c r="VXZ376" s="1"/>
      <c r="VYA376" s="1"/>
      <c r="VYB376" s="1"/>
      <c r="VYC376" s="1"/>
      <c r="VYD376" s="1"/>
      <c r="VYE376" s="1"/>
      <c r="VYF376" s="1"/>
      <c r="VYG376" s="1"/>
      <c r="VYH376" s="1"/>
      <c r="VYI376" s="1"/>
      <c r="VYJ376" s="1"/>
      <c r="VYK376" s="1"/>
      <c r="VYL376" s="1"/>
      <c r="VYM376" s="1"/>
      <c r="VYN376" s="1"/>
      <c r="VYO376" s="1"/>
      <c r="VYP376" s="1"/>
      <c r="VYQ376" s="1"/>
      <c r="VYR376" s="1"/>
      <c r="VYS376" s="1"/>
      <c r="VYT376" s="1"/>
      <c r="VYU376" s="1"/>
      <c r="VYV376" s="1"/>
      <c r="VYW376" s="1"/>
      <c r="VYX376" s="1"/>
      <c r="VYY376" s="1"/>
      <c r="VYZ376" s="1"/>
      <c r="VZA376" s="1"/>
      <c r="VZB376" s="1"/>
      <c r="VZC376" s="1"/>
      <c r="VZD376" s="1"/>
      <c r="VZE376" s="1"/>
      <c r="VZF376" s="1"/>
      <c r="VZG376" s="1"/>
      <c r="VZH376" s="1"/>
      <c r="VZI376" s="1"/>
      <c r="VZJ376" s="1"/>
      <c r="VZK376" s="1"/>
      <c r="VZL376" s="1"/>
      <c r="VZM376" s="1"/>
      <c r="VZN376" s="1"/>
      <c r="VZO376" s="1"/>
      <c r="VZP376" s="1"/>
      <c r="VZQ376" s="1"/>
      <c r="VZR376" s="1"/>
      <c r="VZS376" s="1"/>
      <c r="VZT376" s="1"/>
      <c r="VZU376" s="1"/>
      <c r="VZV376" s="1"/>
      <c r="VZW376" s="1"/>
      <c r="VZX376" s="1"/>
      <c r="VZY376" s="1"/>
      <c r="VZZ376" s="1"/>
      <c r="WAA376" s="1"/>
      <c r="WAB376" s="1"/>
      <c r="WAC376" s="1"/>
      <c r="WAD376" s="1"/>
      <c r="WAE376" s="1"/>
      <c r="WAF376" s="1"/>
      <c r="WAG376" s="1"/>
      <c r="WAH376" s="1"/>
      <c r="WAI376" s="1"/>
      <c r="WAJ376" s="1"/>
      <c r="WAK376" s="1"/>
      <c r="WAL376" s="1"/>
      <c r="WAM376" s="1"/>
      <c r="WAN376" s="1"/>
      <c r="WAO376" s="1"/>
      <c r="WAP376" s="1"/>
      <c r="WAQ376" s="1"/>
      <c r="WAR376" s="1"/>
      <c r="WAS376" s="1"/>
      <c r="WAT376" s="1"/>
      <c r="WAU376" s="1"/>
      <c r="WAV376" s="1"/>
      <c r="WAW376" s="1"/>
      <c r="WAX376" s="1"/>
      <c r="WAY376" s="1"/>
      <c r="WAZ376" s="1"/>
      <c r="WBA376" s="1"/>
      <c r="WBB376" s="1"/>
      <c r="WBC376" s="1"/>
      <c r="WBD376" s="1"/>
      <c r="WBE376" s="1"/>
      <c r="WBF376" s="1"/>
      <c r="WBG376" s="1"/>
      <c r="WBH376" s="1"/>
      <c r="WBI376" s="1"/>
      <c r="WBJ376" s="1"/>
      <c r="WBK376" s="1"/>
      <c r="WBL376" s="1"/>
      <c r="WBM376" s="1"/>
      <c r="WBN376" s="1"/>
      <c r="WBO376" s="1"/>
      <c r="WBP376" s="1"/>
      <c r="WBQ376" s="1"/>
      <c r="WBR376" s="1"/>
      <c r="WBS376" s="1"/>
      <c r="WBT376" s="1"/>
      <c r="WBU376" s="1"/>
      <c r="WBV376" s="1"/>
      <c r="WBW376" s="1"/>
      <c r="WBX376" s="1"/>
      <c r="WBY376" s="1"/>
      <c r="WBZ376" s="1"/>
      <c r="WCA376" s="1"/>
      <c r="WCB376" s="1"/>
      <c r="WCC376" s="1"/>
      <c r="WCD376" s="1"/>
      <c r="WCE376" s="1"/>
      <c r="WCF376" s="1"/>
      <c r="WCG376" s="1"/>
      <c r="WCH376" s="1"/>
      <c r="WCI376" s="1"/>
      <c r="WCJ376" s="1"/>
      <c r="WCK376" s="1"/>
      <c r="WCL376" s="1"/>
      <c r="WCM376" s="1"/>
      <c r="WCN376" s="1"/>
      <c r="WCO376" s="1"/>
      <c r="WCP376" s="1"/>
      <c r="WCQ376" s="1"/>
      <c r="WCR376" s="1"/>
      <c r="WCS376" s="1"/>
      <c r="WCT376" s="1"/>
      <c r="WCU376" s="1"/>
      <c r="WCV376" s="1"/>
      <c r="WCW376" s="1"/>
      <c r="WCX376" s="1"/>
      <c r="WCY376" s="1"/>
      <c r="WCZ376" s="1"/>
      <c r="WDA376" s="1"/>
      <c r="WDB376" s="1"/>
      <c r="WDC376" s="1"/>
      <c r="WDD376" s="1"/>
      <c r="WDE376" s="1"/>
      <c r="WDF376" s="1"/>
      <c r="WDG376" s="1"/>
      <c r="WDH376" s="1"/>
      <c r="WDI376" s="1"/>
      <c r="WDJ376" s="1"/>
      <c r="WDK376" s="1"/>
      <c r="WDL376" s="1"/>
      <c r="WDM376" s="1"/>
      <c r="WDN376" s="1"/>
      <c r="WDO376" s="1"/>
      <c r="WDP376" s="1"/>
      <c r="WDQ376" s="1"/>
      <c r="WDR376" s="1"/>
      <c r="WDS376" s="1"/>
      <c r="WDT376" s="1"/>
      <c r="WDU376" s="1"/>
      <c r="WDV376" s="1"/>
      <c r="WDW376" s="1"/>
      <c r="WDX376" s="1"/>
      <c r="WDY376" s="1"/>
      <c r="WDZ376" s="1"/>
      <c r="WEA376" s="1"/>
      <c r="WEB376" s="1"/>
      <c r="WEC376" s="1"/>
      <c r="WED376" s="1"/>
      <c r="WEE376" s="1"/>
      <c r="WEF376" s="1"/>
      <c r="WEG376" s="1"/>
      <c r="WEH376" s="1"/>
      <c r="WEI376" s="1"/>
      <c r="WEJ376" s="1"/>
      <c r="WEK376" s="1"/>
      <c r="WEL376" s="1"/>
      <c r="WEM376" s="1"/>
      <c r="WEN376" s="1"/>
      <c r="WEO376" s="1"/>
      <c r="WEP376" s="1"/>
      <c r="WEQ376" s="1"/>
      <c r="WER376" s="1"/>
      <c r="WES376" s="1"/>
      <c r="WET376" s="1"/>
      <c r="WEU376" s="1"/>
      <c r="WEV376" s="1"/>
      <c r="WEW376" s="1"/>
      <c r="WEX376" s="1"/>
      <c r="WEY376" s="1"/>
      <c r="WEZ376" s="1"/>
      <c r="WFA376" s="1"/>
      <c r="WFB376" s="1"/>
      <c r="WFC376" s="1"/>
      <c r="WFD376" s="1"/>
      <c r="WFE376" s="1"/>
      <c r="WFF376" s="1"/>
      <c r="WFG376" s="1"/>
      <c r="WFH376" s="1"/>
      <c r="WFI376" s="1"/>
      <c r="WFJ376" s="1"/>
      <c r="WFK376" s="1"/>
      <c r="WFL376" s="1"/>
      <c r="WFM376" s="1"/>
      <c r="WFN376" s="1"/>
      <c r="WFO376" s="1"/>
      <c r="WFP376" s="1"/>
      <c r="WFQ376" s="1"/>
      <c r="WFR376" s="1"/>
      <c r="WFS376" s="1"/>
      <c r="WFT376" s="1"/>
      <c r="WFU376" s="1"/>
      <c r="WFV376" s="1"/>
      <c r="WFW376" s="1"/>
      <c r="WFX376" s="1"/>
      <c r="WFY376" s="1"/>
      <c r="WFZ376" s="1"/>
      <c r="WGA376" s="1"/>
      <c r="WGB376" s="1"/>
      <c r="WGC376" s="1"/>
      <c r="WGD376" s="1"/>
      <c r="WGE376" s="1"/>
      <c r="WGF376" s="1"/>
      <c r="WGG376" s="1"/>
      <c r="WGH376" s="1"/>
      <c r="WGI376" s="1"/>
      <c r="WGJ376" s="1"/>
      <c r="WGK376" s="1"/>
      <c r="WGL376" s="1"/>
      <c r="WGM376" s="1"/>
      <c r="WGN376" s="1"/>
      <c r="WGO376" s="1"/>
      <c r="WGP376" s="1"/>
      <c r="WGQ376" s="1"/>
      <c r="WGR376" s="1"/>
      <c r="WGS376" s="1"/>
      <c r="WGT376" s="1"/>
      <c r="WGU376" s="1"/>
      <c r="WGV376" s="1"/>
      <c r="WGW376" s="1"/>
      <c r="WGX376" s="1"/>
      <c r="WGY376" s="1"/>
      <c r="WGZ376" s="1"/>
      <c r="WHA376" s="1"/>
      <c r="WHB376" s="1"/>
      <c r="WHC376" s="1"/>
      <c r="WHD376" s="1"/>
      <c r="WHE376" s="1"/>
      <c r="WHF376" s="1"/>
      <c r="WHG376" s="1"/>
      <c r="WHH376" s="1"/>
      <c r="WHI376" s="1"/>
      <c r="WHJ376" s="1"/>
      <c r="WHK376" s="1"/>
      <c r="WHL376" s="1"/>
      <c r="WHM376" s="1"/>
      <c r="WHN376" s="1"/>
      <c r="WHO376" s="1"/>
      <c r="WHP376" s="1"/>
      <c r="WHQ376" s="1"/>
      <c r="WHR376" s="1"/>
      <c r="WHS376" s="1"/>
      <c r="WHT376" s="1"/>
      <c r="WHU376" s="1"/>
      <c r="WHV376" s="1"/>
      <c r="WHW376" s="1"/>
      <c r="WHX376" s="1"/>
      <c r="WHY376" s="1"/>
      <c r="WHZ376" s="1"/>
      <c r="WIA376" s="1"/>
      <c r="WIB376" s="1"/>
      <c r="WIC376" s="1"/>
      <c r="WID376" s="1"/>
      <c r="WIE376" s="1"/>
      <c r="WIF376" s="1"/>
      <c r="WIG376" s="1"/>
      <c r="WIH376" s="1"/>
      <c r="WII376" s="1"/>
      <c r="WIJ376" s="1"/>
      <c r="WIK376" s="1"/>
      <c r="WIL376" s="1"/>
      <c r="WIM376" s="1"/>
      <c r="WIN376" s="1"/>
      <c r="WIO376" s="1"/>
      <c r="WIP376" s="1"/>
      <c r="WIQ376" s="1"/>
      <c r="WIR376" s="1"/>
      <c r="WIS376" s="1"/>
      <c r="WIT376" s="1"/>
      <c r="WIU376" s="1"/>
      <c r="WIV376" s="1"/>
      <c r="WIW376" s="1"/>
      <c r="WIX376" s="1"/>
      <c r="WIY376" s="1"/>
      <c r="WIZ376" s="1"/>
      <c r="WJA376" s="1"/>
      <c r="WJB376" s="1"/>
      <c r="WJC376" s="1"/>
      <c r="WJD376" s="1"/>
      <c r="WJE376" s="1"/>
      <c r="WJF376" s="1"/>
      <c r="WJG376" s="1"/>
      <c r="WJH376" s="1"/>
      <c r="WJI376" s="1"/>
      <c r="WJJ376" s="1"/>
      <c r="WJK376" s="1"/>
      <c r="WJL376" s="1"/>
      <c r="WJM376" s="1"/>
      <c r="WJN376" s="1"/>
      <c r="WJO376" s="1"/>
      <c r="WJP376" s="1"/>
      <c r="WJQ376" s="1"/>
      <c r="WJR376" s="1"/>
      <c r="WJS376" s="1"/>
      <c r="WJT376" s="1"/>
      <c r="WJU376" s="1"/>
      <c r="WJV376" s="1"/>
      <c r="WJW376" s="1"/>
      <c r="WJX376" s="1"/>
      <c r="WJY376" s="1"/>
      <c r="WJZ376" s="1"/>
      <c r="WKA376" s="1"/>
      <c r="WKB376" s="1"/>
      <c r="WKC376" s="1"/>
      <c r="WKD376" s="1"/>
      <c r="WKE376" s="1"/>
      <c r="WKF376" s="1"/>
      <c r="WKG376" s="1"/>
      <c r="WKH376" s="1"/>
      <c r="WKI376" s="1"/>
      <c r="WKJ376" s="1"/>
      <c r="WKK376" s="1"/>
      <c r="WKL376" s="1"/>
      <c r="WKM376" s="1"/>
      <c r="WKN376" s="1"/>
      <c r="WKO376" s="1"/>
      <c r="WKP376" s="1"/>
      <c r="WKQ376" s="1"/>
      <c r="WKR376" s="1"/>
      <c r="WKS376" s="1"/>
      <c r="WKT376" s="1"/>
      <c r="WKU376" s="1"/>
      <c r="WKV376" s="1"/>
      <c r="WKW376" s="1"/>
      <c r="WKX376" s="1"/>
      <c r="WKY376" s="1"/>
      <c r="WKZ376" s="1"/>
      <c r="WLA376" s="1"/>
      <c r="WLB376" s="1"/>
      <c r="WLC376" s="1"/>
      <c r="WLD376" s="1"/>
      <c r="WLE376" s="1"/>
      <c r="WLF376" s="1"/>
      <c r="WLG376" s="1"/>
      <c r="WLH376" s="1"/>
      <c r="WLI376" s="1"/>
      <c r="WLJ376" s="1"/>
      <c r="WLK376" s="1"/>
      <c r="WLL376" s="1"/>
      <c r="WLM376" s="1"/>
      <c r="WLN376" s="1"/>
      <c r="WLO376" s="1"/>
      <c r="WLP376" s="1"/>
      <c r="WLQ376" s="1"/>
      <c r="WLR376" s="1"/>
      <c r="WLS376" s="1"/>
      <c r="WLT376" s="1"/>
      <c r="WLU376" s="1"/>
      <c r="WLV376" s="1"/>
      <c r="WLW376" s="1"/>
      <c r="WLX376" s="1"/>
      <c r="WLY376" s="1"/>
      <c r="WLZ376" s="1"/>
      <c r="WMA376" s="1"/>
      <c r="WMB376" s="1"/>
      <c r="WMC376" s="1"/>
      <c r="WMD376" s="1"/>
      <c r="WME376" s="1"/>
      <c r="WMF376" s="1"/>
      <c r="WMG376" s="1"/>
      <c r="WMH376" s="1"/>
      <c r="WMI376" s="1"/>
      <c r="WMJ376" s="1"/>
      <c r="WMK376" s="1"/>
      <c r="WML376" s="1"/>
      <c r="WMM376" s="1"/>
      <c r="WMN376" s="1"/>
      <c r="WMO376" s="1"/>
      <c r="WMP376" s="1"/>
      <c r="WMQ376" s="1"/>
      <c r="WMR376" s="1"/>
      <c r="WMS376" s="1"/>
      <c r="WMT376" s="1"/>
      <c r="WMU376" s="1"/>
      <c r="WMV376" s="1"/>
      <c r="WMW376" s="1"/>
      <c r="WMX376" s="1"/>
      <c r="WMY376" s="1"/>
      <c r="WMZ376" s="1"/>
      <c r="WNA376" s="1"/>
      <c r="WNB376" s="1"/>
      <c r="WNC376" s="1"/>
      <c r="WND376" s="1"/>
      <c r="WNE376" s="1"/>
      <c r="WNF376" s="1"/>
      <c r="WNG376" s="1"/>
      <c r="WNH376" s="1"/>
      <c r="WNI376" s="1"/>
      <c r="WNJ376" s="1"/>
      <c r="WNK376" s="1"/>
      <c r="WNL376" s="1"/>
      <c r="WNM376" s="1"/>
      <c r="WNN376" s="1"/>
      <c r="WNO376" s="1"/>
      <c r="WNP376" s="1"/>
      <c r="WNQ376" s="1"/>
      <c r="WNR376" s="1"/>
      <c r="WNS376" s="1"/>
      <c r="WNT376" s="1"/>
      <c r="WNU376" s="1"/>
      <c r="WNV376" s="1"/>
      <c r="WNW376" s="1"/>
      <c r="WNX376" s="1"/>
      <c r="WNY376" s="1"/>
      <c r="WNZ376" s="1"/>
      <c r="WOA376" s="1"/>
      <c r="WOB376" s="1"/>
      <c r="WOC376" s="1"/>
      <c r="WOD376" s="1"/>
      <c r="WOE376" s="1"/>
      <c r="WOF376" s="1"/>
      <c r="WOG376" s="1"/>
      <c r="WOH376" s="1"/>
      <c r="WOI376" s="1"/>
      <c r="WOJ376" s="1"/>
      <c r="WOK376" s="1"/>
      <c r="WOL376" s="1"/>
      <c r="WOM376" s="1"/>
      <c r="WON376" s="1"/>
      <c r="WOO376" s="1"/>
      <c r="WOP376" s="1"/>
      <c r="WOQ376" s="1"/>
      <c r="WOR376" s="1"/>
      <c r="WOS376" s="1"/>
      <c r="WOT376" s="1"/>
      <c r="WOU376" s="1"/>
      <c r="WOV376" s="1"/>
      <c r="WOW376" s="1"/>
      <c r="WOX376" s="1"/>
      <c r="WOY376" s="1"/>
      <c r="WOZ376" s="1"/>
      <c r="WPA376" s="1"/>
      <c r="WPB376" s="1"/>
      <c r="WPC376" s="1"/>
      <c r="WPD376" s="1"/>
      <c r="WPE376" s="1"/>
      <c r="WPF376" s="1"/>
      <c r="WPG376" s="1"/>
      <c r="WPH376" s="1"/>
      <c r="WPI376" s="1"/>
      <c r="WPJ376" s="1"/>
      <c r="WPK376" s="1"/>
      <c r="WPL376" s="1"/>
      <c r="WPM376" s="1"/>
      <c r="WPN376" s="1"/>
      <c r="WPO376" s="1"/>
      <c r="WPP376" s="1"/>
      <c r="WPQ376" s="1"/>
      <c r="WPR376" s="1"/>
      <c r="WPS376" s="1"/>
      <c r="WPT376" s="1"/>
      <c r="WPU376" s="1"/>
      <c r="WPV376" s="1"/>
      <c r="WPW376" s="1"/>
      <c r="WPX376" s="1"/>
      <c r="WPY376" s="1"/>
      <c r="WPZ376" s="1"/>
      <c r="WQA376" s="1"/>
      <c r="WQB376" s="1"/>
      <c r="WQC376" s="1"/>
      <c r="WQD376" s="1"/>
      <c r="WQE376" s="1"/>
      <c r="WQF376" s="1"/>
      <c r="WQG376" s="1"/>
      <c r="WQH376" s="1"/>
      <c r="WQI376" s="1"/>
      <c r="WQJ376" s="1"/>
      <c r="WQK376" s="1"/>
      <c r="WQL376" s="1"/>
      <c r="WQM376" s="1"/>
      <c r="WQN376" s="1"/>
      <c r="WQO376" s="1"/>
      <c r="WQP376" s="1"/>
      <c r="WQQ376" s="1"/>
      <c r="WQR376" s="1"/>
      <c r="WQS376" s="1"/>
      <c r="WQT376" s="1"/>
      <c r="WQU376" s="1"/>
      <c r="WQV376" s="1"/>
      <c r="WQW376" s="1"/>
      <c r="WQX376" s="1"/>
      <c r="WQY376" s="1"/>
      <c r="WQZ376" s="1"/>
      <c r="WRA376" s="1"/>
      <c r="WRB376" s="1"/>
      <c r="WRC376" s="1"/>
      <c r="WRD376" s="1"/>
      <c r="WRE376" s="1"/>
      <c r="WRF376" s="1"/>
      <c r="WRG376" s="1"/>
      <c r="WRH376" s="1"/>
      <c r="WRI376" s="1"/>
      <c r="WRJ376" s="1"/>
      <c r="WRK376" s="1"/>
      <c r="WRL376" s="1"/>
      <c r="WRM376" s="1"/>
      <c r="WRN376" s="1"/>
      <c r="WRO376" s="1"/>
      <c r="WRP376" s="1"/>
      <c r="WRQ376" s="1"/>
      <c r="WRR376" s="1"/>
      <c r="WRS376" s="1"/>
      <c r="WRT376" s="1"/>
      <c r="WRU376" s="1"/>
      <c r="WRV376" s="1"/>
      <c r="WRW376" s="1"/>
      <c r="WRX376" s="1"/>
      <c r="WRY376" s="1"/>
      <c r="WRZ376" s="1"/>
      <c r="WSA376" s="1"/>
      <c r="WSB376" s="1"/>
      <c r="WSC376" s="1"/>
      <c r="WSD376" s="1"/>
      <c r="WSE376" s="1"/>
      <c r="WSF376" s="1"/>
      <c r="WSG376" s="1"/>
      <c r="WSH376" s="1"/>
      <c r="WSI376" s="1"/>
      <c r="WSJ376" s="1"/>
      <c r="WSK376" s="1"/>
      <c r="WSL376" s="1"/>
      <c r="WSM376" s="1"/>
      <c r="WSN376" s="1"/>
      <c r="WSO376" s="1"/>
      <c r="WSP376" s="1"/>
      <c r="WSQ376" s="1"/>
      <c r="WSR376" s="1"/>
      <c r="WSS376" s="1"/>
      <c r="WST376" s="1"/>
      <c r="WSU376" s="1"/>
      <c r="WSV376" s="1"/>
      <c r="WSW376" s="1"/>
      <c r="WSX376" s="1"/>
      <c r="WSY376" s="1"/>
      <c r="WSZ376" s="1"/>
      <c r="WTA376" s="1"/>
      <c r="WTB376" s="1"/>
      <c r="WTC376" s="1"/>
      <c r="WTD376" s="1"/>
      <c r="WTE376" s="1"/>
      <c r="WTF376" s="1"/>
      <c r="WTG376" s="1"/>
      <c r="WTH376" s="1"/>
      <c r="WTI376" s="1"/>
      <c r="WTJ376" s="1"/>
      <c r="WTK376" s="1"/>
      <c r="WTL376" s="1"/>
      <c r="WTM376" s="1"/>
      <c r="WTN376" s="1"/>
      <c r="WTO376" s="1"/>
      <c r="WTP376" s="1"/>
      <c r="WTQ376" s="1"/>
      <c r="WTR376" s="1"/>
      <c r="WTS376" s="1"/>
      <c r="WTT376" s="1"/>
      <c r="WTU376" s="1"/>
      <c r="WTV376" s="1"/>
      <c r="WTW376" s="1"/>
      <c r="WTX376" s="1"/>
      <c r="WTY376" s="1"/>
      <c r="WTZ376" s="1"/>
      <c r="WUA376" s="1"/>
      <c r="WUB376" s="1"/>
      <c r="WUC376" s="1"/>
      <c r="WUD376" s="1"/>
      <c r="WUE376" s="1"/>
      <c r="WUF376" s="1"/>
      <c r="WUG376" s="1"/>
      <c r="WUH376" s="1"/>
      <c r="WUI376" s="1"/>
      <c r="WUJ376" s="1"/>
      <c r="WUK376" s="1"/>
      <c r="WUL376" s="1"/>
      <c r="WUM376" s="1"/>
      <c r="WUN376" s="1"/>
      <c r="WUO376" s="1"/>
      <c r="WUP376" s="1"/>
      <c r="WUQ376" s="1"/>
      <c r="WUR376" s="1"/>
      <c r="WUS376" s="1"/>
      <c r="WUT376" s="1"/>
      <c r="WUU376" s="1"/>
      <c r="WUV376" s="1"/>
      <c r="WUW376" s="1"/>
      <c r="WUX376" s="1"/>
      <c r="WUY376" s="1"/>
      <c r="WUZ376" s="1"/>
      <c r="WVA376" s="1"/>
      <c r="WVB376" s="1"/>
      <c r="WVC376" s="1"/>
      <c r="WVD376" s="1"/>
      <c r="WVE376" s="1"/>
      <c r="WVF376" s="1"/>
      <c r="WVG376" s="1"/>
      <c r="WVH376" s="1"/>
      <c r="WVI376" s="1"/>
      <c r="WVJ376" s="1"/>
      <c r="WVK376" s="1"/>
      <c r="WVL376" s="1"/>
      <c r="WVM376" s="1"/>
      <c r="WVN376" s="1"/>
      <c r="WVO376" s="1"/>
      <c r="WVP376" s="1"/>
      <c r="WVQ376" s="1"/>
      <c r="WVR376" s="1"/>
      <c r="WVS376" s="1"/>
      <c r="WVT376" s="1"/>
      <c r="WVU376" s="1"/>
      <c r="WVV376" s="1"/>
      <c r="WVW376" s="1"/>
      <c r="WVX376" s="1"/>
      <c r="WVY376" s="1"/>
      <c r="WVZ376" s="1"/>
      <c r="WWA376" s="1"/>
      <c r="WWB376" s="1"/>
      <c r="WWC376" s="1"/>
      <c r="WWD376" s="1"/>
      <c r="WWE376" s="1"/>
      <c r="WWF376" s="1"/>
      <c r="WWG376" s="1"/>
      <c r="WWH376" s="1"/>
      <c r="WWI376" s="1"/>
      <c r="WWJ376" s="1"/>
      <c r="WWK376" s="1"/>
      <c r="WWL376" s="1"/>
      <c r="WWM376" s="1"/>
      <c r="WWN376" s="1"/>
      <c r="WWO376" s="1"/>
      <c r="WWP376" s="1"/>
      <c r="WWQ376" s="1"/>
      <c r="WWR376" s="1"/>
      <c r="WWS376" s="1"/>
      <c r="WWT376" s="1"/>
      <c r="WWU376" s="1"/>
      <c r="WWV376" s="1"/>
      <c r="WWW376" s="1"/>
      <c r="WWX376" s="1"/>
      <c r="WWY376" s="1"/>
      <c r="WWZ376" s="1"/>
      <c r="WXA376" s="1"/>
      <c r="WXB376" s="1"/>
      <c r="WXC376" s="1"/>
      <c r="WXD376" s="1"/>
      <c r="WXE376" s="1"/>
      <c r="WXF376" s="1"/>
      <c r="WXG376" s="1"/>
      <c r="WXH376" s="1"/>
      <c r="WXI376" s="1"/>
      <c r="WXJ376" s="1"/>
      <c r="WXK376" s="1"/>
      <c r="WXL376" s="1"/>
      <c r="WXM376" s="1"/>
      <c r="WXN376" s="1"/>
      <c r="WXO376" s="1"/>
      <c r="WXP376" s="1"/>
      <c r="WXQ376" s="1"/>
      <c r="WXR376" s="1"/>
      <c r="WXS376" s="1"/>
      <c r="WXT376" s="1"/>
      <c r="WXU376" s="1"/>
      <c r="WXV376" s="1"/>
      <c r="WXW376" s="1"/>
      <c r="WXX376" s="1"/>
      <c r="WXY376" s="1"/>
      <c r="WXZ376" s="1"/>
      <c r="WYA376" s="1"/>
      <c r="WYB376" s="1"/>
      <c r="WYC376" s="1"/>
      <c r="WYD376" s="1"/>
      <c r="WYE376" s="1"/>
      <c r="WYF376" s="1"/>
      <c r="WYG376" s="1"/>
      <c r="WYH376" s="1"/>
      <c r="WYI376" s="1"/>
      <c r="WYJ376" s="1"/>
      <c r="WYK376" s="1"/>
      <c r="WYL376" s="1"/>
      <c r="WYM376" s="1"/>
      <c r="WYN376" s="1"/>
      <c r="WYO376" s="1"/>
      <c r="WYP376" s="1"/>
      <c r="WYQ376" s="1"/>
      <c r="WYR376" s="1"/>
      <c r="WYS376" s="1"/>
      <c r="WYT376" s="1"/>
      <c r="WYU376" s="1"/>
      <c r="WYV376" s="1"/>
      <c r="WYW376" s="1"/>
      <c r="WYX376" s="1"/>
      <c r="WYY376" s="1"/>
      <c r="WYZ376" s="1"/>
      <c r="WZA376" s="1"/>
      <c r="WZB376" s="1"/>
      <c r="WZC376" s="1"/>
      <c r="WZD376" s="1"/>
      <c r="WZE376" s="1"/>
      <c r="WZF376" s="1"/>
      <c r="WZG376" s="1"/>
      <c r="WZH376" s="1"/>
      <c r="WZI376" s="1"/>
      <c r="WZJ376" s="1"/>
      <c r="WZK376" s="1"/>
      <c r="WZL376" s="1"/>
      <c r="WZM376" s="1"/>
      <c r="WZN376" s="1"/>
      <c r="WZO376" s="1"/>
      <c r="WZP376" s="1"/>
      <c r="WZQ376" s="1"/>
      <c r="WZR376" s="1"/>
      <c r="WZS376" s="1"/>
      <c r="WZT376" s="1"/>
      <c r="WZU376" s="1"/>
      <c r="WZV376" s="1"/>
      <c r="WZW376" s="1"/>
      <c r="WZX376" s="1"/>
      <c r="WZY376" s="1"/>
      <c r="WZZ376" s="1"/>
      <c r="XAA376" s="1"/>
      <c r="XAB376" s="1"/>
      <c r="XAC376" s="1"/>
      <c r="XAD376" s="1"/>
      <c r="XAE376" s="1"/>
      <c r="XAF376" s="1"/>
      <c r="XAG376" s="1"/>
      <c r="XAH376" s="1"/>
      <c r="XAI376" s="1"/>
      <c r="XAJ376" s="1"/>
      <c r="XAK376" s="1"/>
      <c r="XAL376" s="1"/>
      <c r="XAM376" s="1"/>
      <c r="XAN376" s="1"/>
      <c r="XAO376" s="1"/>
      <c r="XAP376" s="1"/>
      <c r="XAQ376" s="1"/>
      <c r="XAR376" s="1"/>
      <c r="XAS376" s="1"/>
      <c r="XAT376" s="1"/>
      <c r="XAU376" s="1"/>
      <c r="XAV376" s="1"/>
      <c r="XAW376" s="1"/>
      <c r="XAX376" s="1"/>
      <c r="XAY376" s="1"/>
      <c r="XAZ376" s="1"/>
      <c r="XBA376" s="1"/>
      <c r="XBB376" s="1"/>
      <c r="XBC376" s="1"/>
      <c r="XBD376" s="1"/>
      <c r="XBE376" s="1"/>
      <c r="XBF376" s="1"/>
      <c r="XBG376" s="1"/>
      <c r="XBH376" s="1"/>
      <c r="XBI376" s="1"/>
      <c r="XBJ376" s="1"/>
      <c r="XBK376" s="1"/>
      <c r="XBL376" s="1"/>
      <c r="XBM376" s="1"/>
      <c r="XBN376" s="1"/>
      <c r="XBO376" s="1"/>
      <c r="XBP376" s="1"/>
      <c r="XBQ376" s="1"/>
      <c r="XBR376" s="1"/>
      <c r="XBS376" s="1"/>
      <c r="XBT376" s="1"/>
      <c r="XBU376" s="1"/>
      <c r="XBV376" s="1"/>
      <c r="XBW376" s="1"/>
      <c r="XBX376" s="1"/>
      <c r="XBY376" s="1"/>
      <c r="XBZ376" s="1"/>
      <c r="XCA376" s="1"/>
      <c r="XCB376" s="1"/>
      <c r="XCC376" s="1"/>
      <c r="XCD376" s="1"/>
      <c r="XCE376" s="1"/>
      <c r="XCF376" s="1"/>
      <c r="XCG376" s="1"/>
      <c r="XCH376" s="1"/>
      <c r="XCI376" s="1"/>
      <c r="XCJ376" s="1"/>
      <c r="XCK376" s="1"/>
      <c r="XCL376" s="1"/>
      <c r="XCM376" s="1"/>
      <c r="XCN376" s="1"/>
      <c r="XCO376" s="1"/>
      <c r="XCP376" s="1"/>
      <c r="XCQ376" s="1"/>
      <c r="XCR376" s="1"/>
      <c r="XCS376" s="1"/>
      <c r="XCT376" s="1"/>
      <c r="XCU376" s="1"/>
      <c r="XCV376" s="1"/>
      <c r="XCW376" s="1"/>
      <c r="XCX376" s="1"/>
      <c r="XCY376" s="1"/>
      <c r="XCZ376" s="1"/>
      <c r="XDA376" s="1"/>
      <c r="XDB376" s="1"/>
      <c r="XDC376" s="1"/>
      <c r="XDD376" s="1"/>
      <c r="XDE376" s="1"/>
      <c r="XDF376" s="1"/>
      <c r="XDG376" s="1"/>
      <c r="XDH376" s="1"/>
      <c r="XDI376" s="1"/>
      <c r="XDJ376" s="1"/>
      <c r="XDK376" s="1"/>
      <c r="XDL376" s="1"/>
      <c r="XDM376" s="1"/>
      <c r="XDN376" s="1"/>
      <c r="XDO376" s="1"/>
      <c r="XDP376" s="1"/>
      <c r="XDQ376" s="1"/>
      <c r="XDR376" s="1"/>
      <c r="XDS376" s="1"/>
      <c r="XDT376" s="1"/>
      <c r="XDU376" s="1"/>
      <c r="XDV376" s="1"/>
      <c r="XDW376" s="1"/>
      <c r="XDX376" s="1"/>
      <c r="XDY376" s="1"/>
      <c r="XDZ376" s="1"/>
      <c r="XEA376" s="1"/>
      <c r="XEB376" s="1"/>
      <c r="XEC376" s="1"/>
      <c r="XED376" s="1"/>
      <c r="XEE376" s="1"/>
      <c r="XEF376" s="1"/>
      <c r="XEG376" s="1"/>
      <c r="XEH376" s="1"/>
      <c r="XEI376" s="1"/>
      <c r="XEJ376" s="1"/>
      <c r="XEK376" s="1"/>
      <c r="XEL376" s="1"/>
      <c r="XEM376" s="1"/>
      <c r="XEN376" s="1"/>
      <c r="XEO376" s="1"/>
      <c r="XEP376" s="1"/>
      <c r="XEQ376" s="1"/>
      <c r="XER376" s="1"/>
      <c r="XES376" s="1"/>
      <c r="XET376" s="1"/>
      <c r="XEU376" s="1"/>
      <c r="XEV376" s="1"/>
      <c r="XEW376" s="1"/>
      <c r="XEX376" s="1"/>
      <c r="XEY376" s="1"/>
      <c r="XEZ376" s="1"/>
      <c r="XFA376" s="1"/>
      <c r="XFB376" s="1"/>
    </row>
    <row r="377" spans="1:16382" s="13" customFormat="1" ht="30" customHeight="1">
      <c r="A377" s="411" t="s">
        <v>1654</v>
      </c>
      <c r="B377" s="255" t="s">
        <v>674</v>
      </c>
      <c r="C377" s="255" t="s">
        <v>675</v>
      </c>
      <c r="D377" s="282" t="s">
        <v>676</v>
      </c>
      <c r="E377" s="256">
        <v>15618.65</v>
      </c>
      <c r="F377" s="219">
        <f t="shared" ref="F377:F408" si="21">H377+I377+J377+K377+L377</f>
        <v>15618.65</v>
      </c>
      <c r="G377" s="220">
        <f>(H377+I377+J377)/F377</f>
        <v>0.50000032013010087</v>
      </c>
      <c r="H377" s="256">
        <v>6637.93</v>
      </c>
      <c r="I377" s="256">
        <v>1171.4000000000001</v>
      </c>
      <c r="J377" s="256">
        <v>0</v>
      </c>
      <c r="K377" s="256">
        <v>0</v>
      </c>
      <c r="L377" s="256">
        <v>7809.32</v>
      </c>
      <c r="M377" s="228">
        <v>43109</v>
      </c>
      <c r="N377" s="270">
        <v>43112</v>
      </c>
      <c r="O377" s="270">
        <v>43118</v>
      </c>
      <c r="P377" s="270"/>
      <c r="Q377" s="271">
        <v>43133</v>
      </c>
      <c r="R377" s="217" t="s">
        <v>909</v>
      </c>
      <c r="S377" s="257"/>
      <c r="T377" s="257"/>
      <c r="U377" s="258"/>
      <c r="V377" s="735">
        <f t="shared" si="18"/>
        <v>15618.65</v>
      </c>
    </row>
    <row r="378" spans="1:16382" s="13" customFormat="1" ht="30" customHeight="1">
      <c r="A378" s="411" t="s">
        <v>1653</v>
      </c>
      <c r="B378" s="255" t="s">
        <v>677</v>
      </c>
      <c r="C378" s="255" t="s">
        <v>678</v>
      </c>
      <c r="D378" s="282" t="s">
        <v>306</v>
      </c>
      <c r="E378" s="256">
        <v>32152.2</v>
      </c>
      <c r="F378" s="219">
        <f t="shared" si="21"/>
        <v>32152.2</v>
      </c>
      <c r="G378" s="220">
        <f t="shared" ref="G378:G408" si="22">(H378+I378+J378)/F378</f>
        <v>0.5</v>
      </c>
      <c r="H378" s="256">
        <v>13664.68</v>
      </c>
      <c r="I378" s="256">
        <v>2411.42</v>
      </c>
      <c r="J378" s="256">
        <v>0</v>
      </c>
      <c r="K378" s="256">
        <v>0</v>
      </c>
      <c r="L378" s="256">
        <v>16076.1</v>
      </c>
      <c r="M378" s="228">
        <v>43109</v>
      </c>
      <c r="N378" s="270">
        <v>43112</v>
      </c>
      <c r="O378" s="270">
        <v>43118</v>
      </c>
      <c r="P378" s="270"/>
      <c r="Q378" s="271">
        <v>43133</v>
      </c>
      <c r="R378" s="217" t="s">
        <v>911</v>
      </c>
      <c r="S378" s="257"/>
      <c r="T378" s="257"/>
      <c r="U378" s="258"/>
      <c r="V378" s="735">
        <f t="shared" si="18"/>
        <v>32152.2</v>
      </c>
    </row>
    <row r="379" spans="1:16382" s="13" customFormat="1" ht="30" customHeight="1">
      <c r="A379" s="411" t="s">
        <v>1814</v>
      </c>
      <c r="B379" s="255" t="s">
        <v>679</v>
      </c>
      <c r="C379" s="255" t="s">
        <v>680</v>
      </c>
      <c r="D379" s="282" t="s">
        <v>681</v>
      </c>
      <c r="E379" s="256">
        <v>11763</v>
      </c>
      <c r="F379" s="219">
        <f t="shared" si="21"/>
        <v>11763</v>
      </c>
      <c r="G379" s="220">
        <f t="shared" si="22"/>
        <v>0.5</v>
      </c>
      <c r="H379" s="256">
        <v>4999.2700000000004</v>
      </c>
      <c r="I379" s="256">
        <v>882.23</v>
      </c>
      <c r="J379" s="256">
        <v>0</v>
      </c>
      <c r="K379" s="256">
        <v>0</v>
      </c>
      <c r="L379" s="256">
        <v>5881.5</v>
      </c>
      <c r="M379" s="228">
        <v>43109</v>
      </c>
      <c r="N379" s="270">
        <v>43112</v>
      </c>
      <c r="O379" s="270">
        <v>43118</v>
      </c>
      <c r="P379" s="270"/>
      <c r="Q379" s="271">
        <v>43133</v>
      </c>
      <c r="R379" s="217" t="s">
        <v>908</v>
      </c>
      <c r="S379" s="257"/>
      <c r="T379" s="257"/>
      <c r="U379" s="258"/>
      <c r="V379" s="735">
        <f t="shared" si="18"/>
        <v>11763</v>
      </c>
    </row>
    <row r="380" spans="1:16382" s="13" customFormat="1" ht="30" customHeight="1">
      <c r="A380" s="411" t="s">
        <v>1814</v>
      </c>
      <c r="B380" s="255" t="s">
        <v>682</v>
      </c>
      <c r="C380" s="255" t="s">
        <v>683</v>
      </c>
      <c r="D380" s="282" t="s">
        <v>684</v>
      </c>
      <c r="E380" s="256">
        <v>7515.25</v>
      </c>
      <c r="F380" s="219">
        <f t="shared" si="21"/>
        <v>7515.25</v>
      </c>
      <c r="G380" s="220">
        <f t="shared" si="22"/>
        <v>0.50000066531386178</v>
      </c>
      <c r="H380" s="256">
        <v>3193.98</v>
      </c>
      <c r="I380" s="256">
        <v>563.65</v>
      </c>
      <c r="J380" s="256">
        <v>0</v>
      </c>
      <c r="K380" s="256">
        <v>0</v>
      </c>
      <c r="L380" s="256">
        <v>3757.62</v>
      </c>
      <c r="M380" s="228">
        <v>43109</v>
      </c>
      <c r="N380" s="270">
        <v>43112</v>
      </c>
      <c r="O380" s="270">
        <v>43118</v>
      </c>
      <c r="P380" s="270"/>
      <c r="Q380" s="271">
        <v>43133</v>
      </c>
      <c r="R380" s="217" t="s">
        <v>898</v>
      </c>
      <c r="S380" s="257"/>
      <c r="T380" s="257"/>
      <c r="U380" s="258"/>
      <c r="V380" s="735">
        <f t="shared" si="18"/>
        <v>7515.25</v>
      </c>
    </row>
    <row r="381" spans="1:16382" s="13" customFormat="1" ht="30" customHeight="1">
      <c r="A381" s="411" t="s">
        <v>1814</v>
      </c>
      <c r="B381" s="255" t="s">
        <v>685</v>
      </c>
      <c r="C381" s="255" t="s">
        <v>686</v>
      </c>
      <c r="D381" s="282" t="s">
        <v>687</v>
      </c>
      <c r="E381" s="256">
        <v>6273.6</v>
      </c>
      <c r="F381" s="219">
        <f t="shared" si="21"/>
        <v>6273.6</v>
      </c>
      <c r="G381" s="220">
        <f t="shared" si="22"/>
        <v>0.5</v>
      </c>
      <c r="H381" s="256">
        <v>2666.28</v>
      </c>
      <c r="I381" s="256">
        <v>470.52</v>
      </c>
      <c r="J381" s="256">
        <v>0</v>
      </c>
      <c r="K381" s="256">
        <v>0</v>
      </c>
      <c r="L381" s="256">
        <v>3136.8</v>
      </c>
      <c r="M381" s="228">
        <v>43109</v>
      </c>
      <c r="N381" s="270">
        <v>43112</v>
      </c>
      <c r="O381" s="270">
        <v>43118</v>
      </c>
      <c r="P381" s="270"/>
      <c r="Q381" s="271">
        <v>43133</v>
      </c>
      <c r="R381" s="217" t="s">
        <v>904</v>
      </c>
      <c r="S381" s="257"/>
      <c r="T381" s="257"/>
      <c r="U381" s="258"/>
      <c r="V381" s="735">
        <f t="shared" si="18"/>
        <v>6273.6</v>
      </c>
    </row>
    <row r="382" spans="1:16382" s="13" customFormat="1" ht="30" customHeight="1">
      <c r="A382" s="411" t="s">
        <v>1814</v>
      </c>
      <c r="B382" s="255" t="s">
        <v>688</v>
      </c>
      <c r="C382" s="255" t="s">
        <v>689</v>
      </c>
      <c r="D382" s="282" t="s">
        <v>690</v>
      </c>
      <c r="E382" s="256">
        <v>69300</v>
      </c>
      <c r="F382" s="219">
        <f t="shared" si="21"/>
        <v>58763</v>
      </c>
      <c r="G382" s="220">
        <f t="shared" si="22"/>
        <v>0.64620594591835001</v>
      </c>
      <c r="H382" s="256">
        <v>32181.5</v>
      </c>
      <c r="I382" s="256">
        <v>5791.5</v>
      </c>
      <c r="J382" s="256">
        <v>0</v>
      </c>
      <c r="K382" s="256">
        <v>0</v>
      </c>
      <c r="L382" s="256">
        <v>20790</v>
      </c>
      <c r="M382" s="228">
        <v>43109</v>
      </c>
      <c r="N382" s="270">
        <v>43112</v>
      </c>
      <c r="O382" s="270">
        <v>43118</v>
      </c>
      <c r="P382" s="270"/>
      <c r="Q382" s="271">
        <v>43133</v>
      </c>
      <c r="R382" s="217" t="s">
        <v>910</v>
      </c>
      <c r="S382" s="257"/>
      <c r="T382" s="257"/>
      <c r="U382" s="258"/>
      <c r="V382" s="735">
        <f t="shared" si="18"/>
        <v>58763</v>
      </c>
    </row>
    <row r="383" spans="1:16382" s="13" customFormat="1" ht="30" customHeight="1">
      <c r="A383" s="411" t="s">
        <v>1814</v>
      </c>
      <c r="B383" s="255" t="s">
        <v>691</v>
      </c>
      <c r="C383" s="255" t="s">
        <v>692</v>
      </c>
      <c r="D383" s="282" t="s">
        <v>529</v>
      </c>
      <c r="E383" s="256">
        <v>18363.349999999999</v>
      </c>
      <c r="F383" s="219">
        <f t="shared" si="21"/>
        <v>18363.349999999999</v>
      </c>
      <c r="G383" s="220">
        <f t="shared" si="22"/>
        <v>0.5000002722814737</v>
      </c>
      <c r="H383" s="256">
        <v>7804.42</v>
      </c>
      <c r="I383" s="256">
        <v>1377.26</v>
      </c>
      <c r="J383" s="256">
        <v>0</v>
      </c>
      <c r="K383" s="256">
        <v>0</v>
      </c>
      <c r="L383" s="256">
        <v>9181.67</v>
      </c>
      <c r="M383" s="228">
        <v>43109</v>
      </c>
      <c r="N383" s="270">
        <v>43112</v>
      </c>
      <c r="O383" s="270">
        <v>43118</v>
      </c>
      <c r="P383" s="270"/>
      <c r="Q383" s="271">
        <v>43133</v>
      </c>
      <c r="R383" s="217" t="s">
        <v>906</v>
      </c>
      <c r="S383" s="257"/>
      <c r="T383" s="257"/>
      <c r="U383" s="258"/>
      <c r="V383" s="735">
        <f t="shared" si="18"/>
        <v>18363.349999999999</v>
      </c>
    </row>
    <row r="384" spans="1:16382" s="13" customFormat="1" ht="30" customHeight="1">
      <c r="A384" s="411" t="s">
        <v>1814</v>
      </c>
      <c r="B384" s="255" t="s">
        <v>693</v>
      </c>
      <c r="C384" s="255" t="s">
        <v>694</v>
      </c>
      <c r="D384" s="282" t="s">
        <v>540</v>
      </c>
      <c r="E384" s="256">
        <v>30500</v>
      </c>
      <c r="F384" s="219">
        <f t="shared" si="21"/>
        <v>29700</v>
      </c>
      <c r="G384" s="220">
        <f t="shared" si="22"/>
        <v>0.65</v>
      </c>
      <c r="H384" s="256">
        <v>16409.25</v>
      </c>
      <c r="I384" s="256">
        <v>2895.75</v>
      </c>
      <c r="J384" s="256">
        <v>0</v>
      </c>
      <c r="K384" s="256">
        <v>0</v>
      </c>
      <c r="L384" s="256">
        <v>10395</v>
      </c>
      <c r="M384" s="228">
        <v>43109</v>
      </c>
      <c r="N384" s="270">
        <v>43112</v>
      </c>
      <c r="O384" s="270">
        <v>43118</v>
      </c>
      <c r="P384" s="270"/>
      <c r="Q384" s="271">
        <v>43133</v>
      </c>
      <c r="R384" s="217" t="s">
        <v>901</v>
      </c>
      <c r="S384" s="257"/>
      <c r="T384" s="257"/>
      <c r="U384" s="258"/>
      <c r="V384" s="735">
        <f t="shared" si="18"/>
        <v>29700</v>
      </c>
    </row>
    <row r="385" spans="1:22" s="13" customFormat="1" ht="30" customHeight="1">
      <c r="A385" s="411" t="s">
        <v>1814</v>
      </c>
      <c r="B385" s="255" t="s">
        <v>695</v>
      </c>
      <c r="C385" s="255" t="s">
        <v>696</v>
      </c>
      <c r="D385" s="282" t="s">
        <v>448</v>
      </c>
      <c r="E385" s="256">
        <v>28149</v>
      </c>
      <c r="F385" s="219">
        <f t="shared" si="21"/>
        <v>28149</v>
      </c>
      <c r="G385" s="220">
        <f t="shared" si="22"/>
        <v>0.64999999999999991</v>
      </c>
      <c r="H385" s="256">
        <v>15552.32</v>
      </c>
      <c r="I385" s="256">
        <v>2744.53</v>
      </c>
      <c r="J385" s="256">
        <v>0</v>
      </c>
      <c r="K385" s="256">
        <v>0</v>
      </c>
      <c r="L385" s="256">
        <v>9852.15</v>
      </c>
      <c r="M385" s="228">
        <v>43109</v>
      </c>
      <c r="N385" s="270">
        <v>43112</v>
      </c>
      <c r="O385" s="270">
        <v>43118</v>
      </c>
      <c r="P385" s="270"/>
      <c r="Q385" s="271">
        <v>43133</v>
      </c>
      <c r="R385" s="217" t="s">
        <v>902</v>
      </c>
      <c r="S385" s="257"/>
      <c r="T385" s="257"/>
      <c r="U385" s="258"/>
      <c r="V385" s="735">
        <f t="shared" si="18"/>
        <v>28149</v>
      </c>
    </row>
    <row r="386" spans="1:22" s="13" customFormat="1" ht="30" customHeight="1">
      <c r="A386" s="411" t="s">
        <v>1814</v>
      </c>
      <c r="B386" s="255" t="s">
        <v>697</v>
      </c>
      <c r="C386" s="255" t="s">
        <v>698</v>
      </c>
      <c r="D386" s="282" t="s">
        <v>699</v>
      </c>
      <c r="E386" s="256">
        <v>7650</v>
      </c>
      <c r="F386" s="219">
        <f t="shared" si="21"/>
        <v>6600</v>
      </c>
      <c r="G386" s="220">
        <f t="shared" si="22"/>
        <v>0.65</v>
      </c>
      <c r="H386" s="256">
        <v>3646.5</v>
      </c>
      <c r="I386" s="256">
        <v>643.5</v>
      </c>
      <c r="J386" s="256">
        <v>0</v>
      </c>
      <c r="K386" s="256">
        <v>0</v>
      </c>
      <c r="L386" s="256">
        <v>2310</v>
      </c>
      <c r="M386" s="228">
        <v>43109</v>
      </c>
      <c r="N386" s="270">
        <v>43112</v>
      </c>
      <c r="O386" s="270">
        <v>43118</v>
      </c>
      <c r="P386" s="270"/>
      <c r="Q386" s="271">
        <v>43133</v>
      </c>
      <c r="R386" s="217" t="s">
        <v>899</v>
      </c>
      <c r="S386" s="257"/>
      <c r="T386" s="257"/>
      <c r="U386" s="258"/>
      <c r="V386" s="735">
        <f t="shared" si="18"/>
        <v>6600</v>
      </c>
    </row>
    <row r="387" spans="1:22" s="13" customFormat="1" ht="30" customHeight="1">
      <c r="A387" s="411" t="s">
        <v>1814</v>
      </c>
      <c r="B387" s="255" t="s">
        <v>700</v>
      </c>
      <c r="C387" s="255" t="s">
        <v>701</v>
      </c>
      <c r="D387" s="282" t="s">
        <v>702</v>
      </c>
      <c r="E387" s="256">
        <v>17234</v>
      </c>
      <c r="F387" s="219">
        <f t="shared" si="21"/>
        <v>16434</v>
      </c>
      <c r="G387" s="220">
        <f t="shared" si="22"/>
        <v>0.65</v>
      </c>
      <c r="H387" s="256">
        <v>9079.7800000000007</v>
      </c>
      <c r="I387" s="256">
        <v>1602.32</v>
      </c>
      <c r="J387" s="256">
        <v>0</v>
      </c>
      <c r="K387" s="256">
        <v>0</v>
      </c>
      <c r="L387" s="256">
        <v>5751.9</v>
      </c>
      <c r="M387" s="228">
        <v>43109</v>
      </c>
      <c r="N387" s="270">
        <v>43112</v>
      </c>
      <c r="O387" s="270">
        <v>43118</v>
      </c>
      <c r="P387" s="270"/>
      <c r="Q387" s="271">
        <v>43133</v>
      </c>
      <c r="R387" s="217" t="s">
        <v>907</v>
      </c>
      <c r="S387" s="257"/>
      <c r="T387" s="257"/>
      <c r="U387" s="258"/>
      <c r="V387" s="735">
        <f t="shared" si="18"/>
        <v>16434</v>
      </c>
    </row>
    <row r="388" spans="1:22" s="13" customFormat="1" ht="30" customHeight="1">
      <c r="A388" s="411" t="s">
        <v>1814</v>
      </c>
      <c r="B388" s="255" t="s">
        <v>703</v>
      </c>
      <c r="C388" s="255" t="s">
        <v>704</v>
      </c>
      <c r="D388" s="282" t="s">
        <v>353</v>
      </c>
      <c r="E388" s="256">
        <v>30061</v>
      </c>
      <c r="F388" s="219">
        <f t="shared" si="21"/>
        <v>30061</v>
      </c>
      <c r="G388" s="220">
        <f t="shared" si="22"/>
        <v>0.5</v>
      </c>
      <c r="H388" s="256">
        <v>12775.92</v>
      </c>
      <c r="I388" s="256">
        <v>2254.58</v>
      </c>
      <c r="J388" s="256">
        <v>0</v>
      </c>
      <c r="K388" s="256">
        <v>0</v>
      </c>
      <c r="L388" s="256">
        <v>15030.5</v>
      </c>
      <c r="M388" s="228">
        <v>43109</v>
      </c>
      <c r="N388" s="270">
        <v>43112</v>
      </c>
      <c r="O388" s="270">
        <v>43118</v>
      </c>
      <c r="P388" s="270"/>
      <c r="Q388" s="271">
        <v>43133</v>
      </c>
      <c r="R388" s="217" t="s">
        <v>905</v>
      </c>
      <c r="S388" s="257"/>
      <c r="T388" s="257"/>
      <c r="U388" s="258"/>
      <c r="V388" s="735">
        <f t="shared" si="18"/>
        <v>30061</v>
      </c>
    </row>
    <row r="389" spans="1:22" s="13" customFormat="1" ht="30" customHeight="1">
      <c r="A389" s="411" t="s">
        <v>1814</v>
      </c>
      <c r="B389" s="255" t="s">
        <v>705</v>
      </c>
      <c r="C389" s="255" t="s">
        <v>706</v>
      </c>
      <c r="D389" s="282" t="s">
        <v>707</v>
      </c>
      <c r="E389" s="256">
        <v>17187.05</v>
      </c>
      <c r="F389" s="219">
        <f t="shared" si="21"/>
        <v>17188.050000000003</v>
      </c>
      <c r="G389" s="220">
        <f t="shared" si="22"/>
        <v>0.50002938087799365</v>
      </c>
      <c r="H389" s="256">
        <v>7305.5</v>
      </c>
      <c r="I389" s="256">
        <v>1289.03</v>
      </c>
      <c r="J389" s="256">
        <v>0</v>
      </c>
      <c r="K389" s="256">
        <v>0</v>
      </c>
      <c r="L389" s="256">
        <v>8593.52</v>
      </c>
      <c r="M389" s="228">
        <v>43109</v>
      </c>
      <c r="N389" s="270">
        <v>43112</v>
      </c>
      <c r="O389" s="270">
        <v>43118</v>
      </c>
      <c r="P389" s="270"/>
      <c r="Q389" s="271">
        <v>43133</v>
      </c>
      <c r="R389" s="217" t="s">
        <v>897</v>
      </c>
      <c r="S389" s="257"/>
      <c r="T389" s="257"/>
      <c r="U389" s="258"/>
      <c r="V389" s="735">
        <f t="shared" si="18"/>
        <v>17188.050000000003</v>
      </c>
    </row>
    <row r="390" spans="1:22" s="13" customFormat="1" ht="30" customHeight="1">
      <c r="A390" s="411" t="s">
        <v>1814</v>
      </c>
      <c r="B390" s="489" t="s">
        <v>708</v>
      </c>
      <c r="C390" s="255" t="s">
        <v>709</v>
      </c>
      <c r="D390" s="282" t="s">
        <v>79</v>
      </c>
      <c r="E390" s="256">
        <v>78146.5</v>
      </c>
      <c r="F390" s="219">
        <f t="shared" si="21"/>
        <v>22011</v>
      </c>
      <c r="G390" s="220">
        <f t="shared" si="22"/>
        <v>0.65</v>
      </c>
      <c r="H390" s="256">
        <v>12161.07</v>
      </c>
      <c r="I390" s="256">
        <v>2146.08</v>
      </c>
      <c r="J390" s="256">
        <v>0</v>
      </c>
      <c r="K390" s="256">
        <v>0</v>
      </c>
      <c r="L390" s="256">
        <v>7703.85</v>
      </c>
      <c r="M390" s="228">
        <v>43109</v>
      </c>
      <c r="N390" s="270">
        <v>43112</v>
      </c>
      <c r="O390" s="270">
        <v>43118</v>
      </c>
      <c r="P390" s="270"/>
      <c r="Q390" s="271">
        <v>43133</v>
      </c>
      <c r="R390" s="217" t="s">
        <v>900</v>
      </c>
      <c r="S390" s="257"/>
      <c r="T390" s="257"/>
      <c r="U390" s="258"/>
      <c r="V390" s="735">
        <f t="shared" si="18"/>
        <v>22011</v>
      </c>
    </row>
    <row r="391" spans="1:22" s="13" customFormat="1" ht="30" customHeight="1">
      <c r="A391" s="411" t="s">
        <v>1814</v>
      </c>
      <c r="B391" s="255" t="s">
        <v>939</v>
      </c>
      <c r="C391" s="255" t="s">
        <v>940</v>
      </c>
      <c r="D391" s="282" t="s">
        <v>941</v>
      </c>
      <c r="E391" s="256">
        <v>1188</v>
      </c>
      <c r="F391" s="219">
        <f t="shared" si="21"/>
        <v>1188</v>
      </c>
      <c r="G391" s="220">
        <f t="shared" si="22"/>
        <v>0.65</v>
      </c>
      <c r="H391" s="256">
        <v>656.37</v>
      </c>
      <c r="I391" s="256">
        <v>0</v>
      </c>
      <c r="J391" s="256">
        <v>115.83</v>
      </c>
      <c r="K391" s="256">
        <v>0</v>
      </c>
      <c r="L391" s="256">
        <v>415.8</v>
      </c>
      <c r="M391" s="228">
        <v>43137</v>
      </c>
      <c r="N391" s="270">
        <v>43152</v>
      </c>
      <c r="O391" s="270">
        <v>43167</v>
      </c>
      <c r="P391" s="270"/>
      <c r="Q391" s="271">
        <v>43195</v>
      </c>
      <c r="R391" s="217" t="s">
        <v>984</v>
      </c>
      <c r="S391" s="257"/>
      <c r="T391" s="257"/>
      <c r="U391" s="258"/>
      <c r="V391" s="735">
        <f t="shared" si="18"/>
        <v>1188</v>
      </c>
    </row>
    <row r="392" spans="1:22" s="13" customFormat="1" ht="30" customHeight="1">
      <c r="A392" s="411" t="s">
        <v>1814</v>
      </c>
      <c r="B392" s="255" t="s">
        <v>942</v>
      </c>
      <c r="C392" s="255" t="s">
        <v>943</v>
      </c>
      <c r="D392" s="282" t="s">
        <v>944</v>
      </c>
      <c r="E392" s="256">
        <v>57442.65</v>
      </c>
      <c r="F392" s="219">
        <f t="shared" si="21"/>
        <v>57442.65</v>
      </c>
      <c r="G392" s="220">
        <f t="shared" si="22"/>
        <v>0.50000008704333798</v>
      </c>
      <c r="H392" s="256">
        <v>24413.13</v>
      </c>
      <c r="I392" s="256">
        <v>0</v>
      </c>
      <c r="J392" s="256">
        <v>4308.2</v>
      </c>
      <c r="K392" s="256">
        <v>0</v>
      </c>
      <c r="L392" s="256">
        <v>28721.32</v>
      </c>
      <c r="M392" s="228">
        <v>43137</v>
      </c>
      <c r="N392" s="270">
        <v>43152</v>
      </c>
      <c r="O392" s="270">
        <v>43167</v>
      </c>
      <c r="P392" s="270"/>
      <c r="Q392" s="271">
        <v>43195</v>
      </c>
      <c r="R392" s="217" t="s">
        <v>982</v>
      </c>
      <c r="S392" s="257"/>
      <c r="T392" s="257"/>
      <c r="U392" s="258"/>
      <c r="V392" s="735">
        <f t="shared" si="18"/>
        <v>57442.65</v>
      </c>
    </row>
    <row r="393" spans="1:22" s="13" customFormat="1" ht="27.75" customHeight="1">
      <c r="A393" s="411" t="s">
        <v>1814</v>
      </c>
      <c r="B393" s="255" t="s">
        <v>945</v>
      </c>
      <c r="C393" s="255" t="s">
        <v>946</v>
      </c>
      <c r="D393" s="282" t="s">
        <v>947</v>
      </c>
      <c r="E393" s="256">
        <v>28754</v>
      </c>
      <c r="F393" s="219">
        <f t="shared" si="21"/>
        <v>28754</v>
      </c>
      <c r="G393" s="220">
        <f t="shared" si="22"/>
        <v>0.5</v>
      </c>
      <c r="H393" s="256">
        <v>12220.45</v>
      </c>
      <c r="I393" s="256">
        <v>0</v>
      </c>
      <c r="J393" s="256">
        <v>2156.5500000000002</v>
      </c>
      <c r="K393" s="256">
        <v>0</v>
      </c>
      <c r="L393" s="256">
        <v>14377</v>
      </c>
      <c r="M393" s="228">
        <v>43137</v>
      </c>
      <c r="N393" s="270">
        <v>43152</v>
      </c>
      <c r="O393" s="270">
        <v>43167</v>
      </c>
      <c r="P393" s="270"/>
      <c r="Q393" s="271">
        <v>43195</v>
      </c>
      <c r="R393" s="217" t="s">
        <v>983</v>
      </c>
      <c r="S393" s="257"/>
      <c r="T393" s="257"/>
      <c r="U393" s="258"/>
      <c r="V393" s="735">
        <f t="shared" si="18"/>
        <v>28754</v>
      </c>
    </row>
    <row r="394" spans="1:22" s="13" customFormat="1" ht="30" customHeight="1">
      <c r="A394" s="411" t="s">
        <v>1814</v>
      </c>
      <c r="B394" s="255" t="s">
        <v>948</v>
      </c>
      <c r="C394" s="255" t="s">
        <v>949</v>
      </c>
      <c r="D394" s="282" t="s">
        <v>950</v>
      </c>
      <c r="E394" s="256">
        <v>3498</v>
      </c>
      <c r="F394" s="219">
        <f t="shared" si="21"/>
        <v>3498</v>
      </c>
      <c r="G394" s="220">
        <f t="shared" si="22"/>
        <v>0.65000000000000013</v>
      </c>
      <c r="H394" s="256">
        <v>1932.64</v>
      </c>
      <c r="I394" s="256">
        <v>0</v>
      </c>
      <c r="J394" s="256">
        <v>341.06</v>
      </c>
      <c r="K394" s="256">
        <v>0</v>
      </c>
      <c r="L394" s="256">
        <v>1224.3</v>
      </c>
      <c r="M394" s="228">
        <v>43137</v>
      </c>
      <c r="N394" s="270">
        <v>43152</v>
      </c>
      <c r="O394" s="270">
        <v>43167</v>
      </c>
      <c r="P394" s="270"/>
      <c r="Q394" s="271">
        <v>43195</v>
      </c>
      <c r="R394" s="217" t="s">
        <v>977</v>
      </c>
      <c r="S394" s="257"/>
      <c r="T394" s="257"/>
      <c r="U394" s="258"/>
      <c r="V394" s="735">
        <f t="shared" si="18"/>
        <v>3498</v>
      </c>
    </row>
    <row r="395" spans="1:22" s="13" customFormat="1" ht="30" customHeight="1">
      <c r="A395" s="411" t="s">
        <v>1814</v>
      </c>
      <c r="B395" s="255" t="s">
        <v>974</v>
      </c>
      <c r="C395" s="255" t="s">
        <v>951</v>
      </c>
      <c r="D395" s="282" t="s">
        <v>170</v>
      </c>
      <c r="E395" s="256">
        <v>23331</v>
      </c>
      <c r="F395" s="219">
        <f t="shared" si="21"/>
        <v>23331</v>
      </c>
      <c r="G395" s="220">
        <f t="shared" si="22"/>
        <v>0.65</v>
      </c>
      <c r="H395" s="256">
        <v>12890.37</v>
      </c>
      <c r="I395" s="256">
        <v>0</v>
      </c>
      <c r="J395" s="256">
        <v>2274.7800000000002</v>
      </c>
      <c r="K395" s="256">
        <v>0</v>
      </c>
      <c r="L395" s="256">
        <v>8165.85</v>
      </c>
      <c r="M395" s="228">
        <v>43137</v>
      </c>
      <c r="N395" s="270">
        <v>43121</v>
      </c>
      <c r="O395" s="270">
        <v>43167</v>
      </c>
      <c r="P395" s="270"/>
      <c r="Q395" s="271">
        <v>43195</v>
      </c>
      <c r="R395" s="217" t="s">
        <v>975</v>
      </c>
      <c r="S395" s="257"/>
      <c r="T395" s="257"/>
      <c r="U395" s="258"/>
      <c r="V395" s="735">
        <f t="shared" si="18"/>
        <v>23331</v>
      </c>
    </row>
    <row r="396" spans="1:22" s="13" customFormat="1" ht="39.75" customHeight="1">
      <c r="A396" s="411" t="s">
        <v>1814</v>
      </c>
      <c r="B396" s="255" t="s">
        <v>988</v>
      </c>
      <c r="C396" s="255" t="s">
        <v>989</v>
      </c>
      <c r="D396" s="282" t="s">
        <v>990</v>
      </c>
      <c r="E396" s="256">
        <v>313625</v>
      </c>
      <c r="F396" s="219">
        <f t="shared" si="21"/>
        <v>213294</v>
      </c>
      <c r="G396" s="220">
        <f t="shared" si="22"/>
        <v>0.58106346170075107</v>
      </c>
      <c r="H396" s="256">
        <v>105346.74</v>
      </c>
      <c r="I396" s="256">
        <v>0</v>
      </c>
      <c r="J396" s="256">
        <v>18590.61</v>
      </c>
      <c r="K396" s="256">
        <v>0</v>
      </c>
      <c r="L396" s="256">
        <v>89356.65</v>
      </c>
      <c r="M396" s="228">
        <v>43196</v>
      </c>
      <c r="N396" s="287">
        <v>43202</v>
      </c>
      <c r="O396" s="270">
        <v>43223</v>
      </c>
      <c r="P396" s="270">
        <v>43256</v>
      </c>
      <c r="Q396" s="271">
        <v>43279</v>
      </c>
      <c r="R396" s="217" t="s">
        <v>1353</v>
      </c>
      <c r="S396" s="257"/>
      <c r="T396" s="257"/>
      <c r="U396" s="258"/>
      <c r="V396" s="735">
        <f t="shared" si="18"/>
        <v>213294</v>
      </c>
    </row>
    <row r="397" spans="1:22" s="13" customFormat="1" ht="30" customHeight="1">
      <c r="A397" s="411" t="s">
        <v>1814</v>
      </c>
      <c r="B397" s="255" t="s">
        <v>1046</v>
      </c>
      <c r="C397" s="255" t="s">
        <v>1047</v>
      </c>
      <c r="D397" s="282" t="s">
        <v>1048</v>
      </c>
      <c r="E397" s="256"/>
      <c r="F397" s="219">
        <f t="shared" si="21"/>
        <v>93640.25</v>
      </c>
      <c r="G397" s="220">
        <f t="shared" si="22"/>
        <v>0.53610226371672443</v>
      </c>
      <c r="H397" s="256">
        <v>42670.63</v>
      </c>
      <c r="I397" s="256">
        <v>0</v>
      </c>
      <c r="J397" s="256">
        <v>7530.12</v>
      </c>
      <c r="K397" s="256">
        <v>0</v>
      </c>
      <c r="L397" s="256">
        <v>43439.5</v>
      </c>
      <c r="M397" s="228">
        <v>43165</v>
      </c>
      <c r="N397" s="287">
        <v>43172</v>
      </c>
      <c r="O397" s="270">
        <v>43209</v>
      </c>
      <c r="P397" s="270"/>
      <c r="Q397" s="271">
        <v>43238</v>
      </c>
      <c r="R397" s="217" t="s">
        <v>1241</v>
      </c>
      <c r="S397" s="257"/>
      <c r="T397" s="257"/>
      <c r="U397" s="258"/>
      <c r="V397" s="735">
        <f t="shared" si="18"/>
        <v>93640.25</v>
      </c>
    </row>
    <row r="398" spans="1:22" s="25" customFormat="1" ht="30" customHeight="1">
      <c r="A398" s="577" t="s">
        <v>1815</v>
      </c>
      <c r="B398" s="489" t="s">
        <v>1049</v>
      </c>
      <c r="C398" s="255" t="s">
        <v>1050</v>
      </c>
      <c r="D398" s="255" t="s">
        <v>372</v>
      </c>
      <c r="E398" s="256"/>
      <c r="F398" s="219">
        <f t="shared" si="21"/>
        <v>61951.8</v>
      </c>
      <c r="G398" s="220">
        <f t="shared" si="22"/>
        <v>0.49999999999999994</v>
      </c>
      <c r="H398" s="256">
        <v>26329.51</v>
      </c>
      <c r="I398" s="256">
        <v>4646.3900000000003</v>
      </c>
      <c r="J398" s="256">
        <v>0</v>
      </c>
      <c r="K398" s="256">
        <v>0</v>
      </c>
      <c r="L398" s="256">
        <v>30975.9</v>
      </c>
      <c r="M398" s="228">
        <v>43165</v>
      </c>
      <c r="N398" s="287">
        <v>43172</v>
      </c>
      <c r="O398" s="270">
        <v>43209</v>
      </c>
      <c r="P398" s="270"/>
      <c r="Q398" s="271">
        <v>43238</v>
      </c>
      <c r="R398" s="228" t="s">
        <v>1242</v>
      </c>
      <c r="S398" s="271"/>
      <c r="T398" s="576"/>
      <c r="U398" s="282"/>
      <c r="V398" s="735">
        <f t="shared" si="18"/>
        <v>61951.8</v>
      </c>
    </row>
    <row r="399" spans="1:22" s="13" customFormat="1" ht="30" customHeight="1">
      <c r="A399" s="411" t="s">
        <v>1815</v>
      </c>
      <c r="B399" s="255" t="s">
        <v>1051</v>
      </c>
      <c r="C399" s="255" t="s">
        <v>1052</v>
      </c>
      <c r="D399" s="255" t="s">
        <v>506</v>
      </c>
      <c r="E399" s="256"/>
      <c r="F399" s="219">
        <f t="shared" si="21"/>
        <v>63716.25</v>
      </c>
      <c r="G399" s="220">
        <f t="shared" si="22"/>
        <v>0.50000007847291705</v>
      </c>
      <c r="H399" s="256">
        <v>27079.41</v>
      </c>
      <c r="I399" s="256">
        <v>0</v>
      </c>
      <c r="J399" s="256">
        <v>4778.72</v>
      </c>
      <c r="K399" s="256">
        <v>0</v>
      </c>
      <c r="L399" s="256">
        <v>31858.12</v>
      </c>
      <c r="M399" s="228">
        <v>43165</v>
      </c>
      <c r="N399" s="287">
        <v>43172</v>
      </c>
      <c r="O399" s="270">
        <v>43209</v>
      </c>
      <c r="P399" s="270"/>
      <c r="Q399" s="271">
        <v>43238</v>
      </c>
      <c r="R399" s="217" t="s">
        <v>1243</v>
      </c>
      <c r="S399" s="257"/>
      <c r="T399" s="257"/>
      <c r="U399" s="258"/>
      <c r="V399" s="735">
        <f t="shared" si="18"/>
        <v>63716.25</v>
      </c>
    </row>
    <row r="400" spans="1:22" s="13" customFormat="1" ht="30" customHeight="1">
      <c r="A400" s="411" t="s">
        <v>1815</v>
      </c>
      <c r="B400" s="255" t="s">
        <v>1226</v>
      </c>
      <c r="C400" s="255" t="s">
        <v>1227</v>
      </c>
      <c r="D400" s="255" t="s">
        <v>102</v>
      </c>
      <c r="E400" s="256">
        <v>24981</v>
      </c>
      <c r="F400" s="219">
        <f t="shared" si="21"/>
        <v>24981</v>
      </c>
      <c r="G400" s="220">
        <f t="shared" si="22"/>
        <v>0.65</v>
      </c>
      <c r="H400" s="256">
        <v>13802</v>
      </c>
      <c r="I400" s="256">
        <v>0</v>
      </c>
      <c r="J400" s="256">
        <v>2435.65</v>
      </c>
      <c r="K400" s="256">
        <v>0</v>
      </c>
      <c r="L400" s="256">
        <v>8743.35</v>
      </c>
      <c r="M400" s="335">
        <v>43165</v>
      </c>
      <c r="N400" s="335">
        <v>43172</v>
      </c>
      <c r="O400" s="271">
        <v>43195</v>
      </c>
      <c r="P400" s="282"/>
      <c r="Q400" s="271">
        <v>43286</v>
      </c>
      <c r="R400" s="257" t="s">
        <v>1231</v>
      </c>
      <c r="S400" s="257"/>
      <c r="T400" s="257"/>
      <c r="U400" s="258"/>
      <c r="V400" s="735">
        <f t="shared" si="18"/>
        <v>24981</v>
      </c>
    </row>
    <row r="401" spans="1:22" s="13" customFormat="1" ht="30" customHeight="1">
      <c r="A401" s="411" t="s">
        <v>1815</v>
      </c>
      <c r="B401" s="255" t="s">
        <v>1106</v>
      </c>
      <c r="C401" s="255" t="s">
        <v>1107</v>
      </c>
      <c r="D401" s="255" t="s">
        <v>232</v>
      </c>
      <c r="E401" s="256">
        <v>39000</v>
      </c>
      <c r="F401" s="219">
        <f t="shared" si="21"/>
        <v>8415</v>
      </c>
      <c r="G401" s="220">
        <f t="shared" si="22"/>
        <v>0.65</v>
      </c>
      <c r="H401" s="256">
        <v>4649.28</v>
      </c>
      <c r="I401" s="256">
        <v>0</v>
      </c>
      <c r="J401" s="256">
        <v>820.47</v>
      </c>
      <c r="K401" s="256">
        <v>0</v>
      </c>
      <c r="L401" s="256">
        <v>2945.25</v>
      </c>
      <c r="M401" s="293">
        <v>43223</v>
      </c>
      <c r="N401" s="287">
        <v>43235</v>
      </c>
      <c r="O401" s="270">
        <v>43258</v>
      </c>
      <c r="P401" s="270"/>
      <c r="Q401" s="271">
        <v>43271</v>
      </c>
      <c r="R401" s="217" t="s">
        <v>1335</v>
      </c>
      <c r="S401" s="257"/>
      <c r="T401" s="257"/>
      <c r="U401" s="258"/>
      <c r="V401" s="735">
        <f t="shared" si="18"/>
        <v>8415</v>
      </c>
    </row>
    <row r="402" spans="1:22" s="13" customFormat="1" ht="30" customHeight="1">
      <c r="A402" s="411" t="s">
        <v>1815</v>
      </c>
      <c r="B402" s="255" t="s">
        <v>1108</v>
      </c>
      <c r="C402" s="255" t="s">
        <v>1109</v>
      </c>
      <c r="D402" s="255" t="s">
        <v>282</v>
      </c>
      <c r="E402" s="256">
        <v>94179</v>
      </c>
      <c r="F402" s="219">
        <f t="shared" si="21"/>
        <v>30723</v>
      </c>
      <c r="G402" s="220">
        <f t="shared" si="22"/>
        <v>0.65</v>
      </c>
      <c r="H402" s="256">
        <v>16974.45</v>
      </c>
      <c r="I402" s="256">
        <v>0</v>
      </c>
      <c r="J402" s="256">
        <v>2995.5</v>
      </c>
      <c r="K402" s="256">
        <v>0</v>
      </c>
      <c r="L402" s="256">
        <v>10753.05</v>
      </c>
      <c r="M402" s="293">
        <v>43223</v>
      </c>
      <c r="N402" s="287">
        <v>43235</v>
      </c>
      <c r="O402" s="270">
        <v>43258</v>
      </c>
      <c r="P402" s="270"/>
      <c r="Q402" s="271">
        <v>43271</v>
      </c>
      <c r="R402" s="217" t="s">
        <v>1338</v>
      </c>
      <c r="S402" s="257"/>
      <c r="T402" s="257"/>
      <c r="U402" s="258"/>
      <c r="V402" s="735">
        <f t="shared" si="18"/>
        <v>30723</v>
      </c>
    </row>
    <row r="403" spans="1:22" s="13" customFormat="1" ht="30" customHeight="1">
      <c r="A403" s="411" t="s">
        <v>1815</v>
      </c>
      <c r="B403" s="255" t="s">
        <v>1110</v>
      </c>
      <c r="C403" s="255" t="s">
        <v>1111</v>
      </c>
      <c r="D403" s="255" t="s">
        <v>1112</v>
      </c>
      <c r="E403" s="256">
        <v>83618.600000000006</v>
      </c>
      <c r="F403" s="219">
        <f t="shared" si="21"/>
        <v>61845.999999999993</v>
      </c>
      <c r="G403" s="220">
        <f t="shared" si="22"/>
        <v>0.67092293761924782</v>
      </c>
      <c r="H403" s="256">
        <v>35269.81</v>
      </c>
      <c r="I403" s="256">
        <v>6224.09</v>
      </c>
      <c r="J403" s="256">
        <v>0</v>
      </c>
      <c r="K403" s="256">
        <v>0</v>
      </c>
      <c r="L403" s="256">
        <v>20352.099999999999</v>
      </c>
      <c r="M403" s="293">
        <v>43223</v>
      </c>
      <c r="N403" s="287">
        <v>43235</v>
      </c>
      <c r="O403" s="270">
        <v>43258</v>
      </c>
      <c r="P403" s="270"/>
      <c r="Q403" s="271">
        <v>43271</v>
      </c>
      <c r="R403" s="217" t="s">
        <v>1337</v>
      </c>
      <c r="S403" s="257"/>
      <c r="T403" s="257"/>
      <c r="U403" s="258"/>
      <c r="V403" s="735">
        <f t="shared" si="18"/>
        <v>61845.999999999993</v>
      </c>
    </row>
    <row r="404" spans="1:22" s="13" customFormat="1" ht="30" customHeight="1">
      <c r="A404" s="411" t="s">
        <v>1815</v>
      </c>
      <c r="B404" s="255" t="s">
        <v>1113</v>
      </c>
      <c r="C404" s="255" t="s">
        <v>1114</v>
      </c>
      <c r="D404" s="255" t="s">
        <v>522</v>
      </c>
      <c r="E404" s="256">
        <v>241548.4</v>
      </c>
      <c r="F404" s="219">
        <f t="shared" si="21"/>
        <v>89732.09</v>
      </c>
      <c r="G404" s="220">
        <f t="shared" si="22"/>
        <v>0.13043483106210946</v>
      </c>
      <c r="H404" s="256">
        <v>11704.19</v>
      </c>
      <c r="I404" s="256">
        <v>0</v>
      </c>
      <c r="J404" s="256">
        <v>0</v>
      </c>
      <c r="K404" s="256">
        <v>0</v>
      </c>
      <c r="L404" s="256">
        <v>78027.899999999994</v>
      </c>
      <c r="M404" s="293">
        <v>43223</v>
      </c>
      <c r="N404" s="287">
        <v>43235</v>
      </c>
      <c r="O404" s="270">
        <v>43258</v>
      </c>
      <c r="P404" s="270">
        <v>43294</v>
      </c>
      <c r="Q404" s="271">
        <v>43314</v>
      </c>
      <c r="R404" s="217" t="s">
        <v>1363</v>
      </c>
      <c r="S404" s="257"/>
      <c r="T404" s="257"/>
      <c r="U404" s="258"/>
      <c r="V404" s="735">
        <f t="shared" si="18"/>
        <v>89732.09</v>
      </c>
    </row>
    <row r="405" spans="1:22" s="13" customFormat="1" ht="30" customHeight="1">
      <c r="A405" s="411" t="s">
        <v>1815</v>
      </c>
      <c r="B405" s="255" t="s">
        <v>1115</v>
      </c>
      <c r="C405" s="255" t="s">
        <v>1116</v>
      </c>
      <c r="D405" s="255" t="s">
        <v>1105</v>
      </c>
      <c r="E405" s="256">
        <v>268464.64000000001</v>
      </c>
      <c r="F405" s="219">
        <f t="shared" si="21"/>
        <v>152938</v>
      </c>
      <c r="G405" s="220">
        <f t="shared" si="22"/>
        <v>0.63855745465482749</v>
      </c>
      <c r="H405" s="256">
        <v>82260.740000000005</v>
      </c>
      <c r="I405" s="256">
        <v>15398.96</v>
      </c>
      <c r="J405" s="256">
        <v>0</v>
      </c>
      <c r="K405" s="256">
        <v>0</v>
      </c>
      <c r="L405" s="256">
        <v>55278.3</v>
      </c>
      <c r="M405" s="293">
        <v>43223</v>
      </c>
      <c r="N405" s="287">
        <v>43235</v>
      </c>
      <c r="O405" s="270">
        <v>43258</v>
      </c>
      <c r="P405" s="270">
        <v>43294</v>
      </c>
      <c r="Q405" s="271">
        <v>43314</v>
      </c>
      <c r="R405" s="217" t="s">
        <v>1314</v>
      </c>
      <c r="S405" s="257"/>
      <c r="T405" s="257"/>
      <c r="U405" s="258"/>
      <c r="V405" s="735">
        <f t="shared" si="18"/>
        <v>152938</v>
      </c>
    </row>
    <row r="406" spans="1:22" s="13" customFormat="1" ht="30" customHeight="1">
      <c r="A406" s="411" t="s">
        <v>1815</v>
      </c>
      <c r="B406" s="489" t="s">
        <v>1117</v>
      </c>
      <c r="C406" s="255" t="s">
        <v>1118</v>
      </c>
      <c r="D406" s="255" t="s">
        <v>1119</v>
      </c>
      <c r="E406" s="256">
        <v>137293.95000000001</v>
      </c>
      <c r="F406" s="219">
        <f t="shared" si="21"/>
        <v>68617.5</v>
      </c>
      <c r="G406" s="220">
        <f t="shared" si="22"/>
        <v>0.5</v>
      </c>
      <c r="H406" s="256">
        <v>29162.43</v>
      </c>
      <c r="I406" s="256">
        <v>0</v>
      </c>
      <c r="J406" s="256">
        <v>5146.32</v>
      </c>
      <c r="K406" s="256">
        <v>0</v>
      </c>
      <c r="L406" s="256">
        <v>34308.75</v>
      </c>
      <c r="M406" s="293">
        <v>43223</v>
      </c>
      <c r="N406" s="287">
        <v>43235</v>
      </c>
      <c r="O406" s="270">
        <v>43258</v>
      </c>
      <c r="P406" s="270"/>
      <c r="Q406" s="271">
        <v>43271</v>
      </c>
      <c r="R406" s="217" t="s">
        <v>1342</v>
      </c>
      <c r="S406" s="257"/>
      <c r="T406" s="257"/>
      <c r="U406" s="258"/>
      <c r="V406" s="735">
        <f t="shared" si="18"/>
        <v>68617.5</v>
      </c>
    </row>
    <row r="407" spans="1:22" s="25" customFormat="1" ht="30" customHeight="1">
      <c r="A407" s="411" t="s">
        <v>1815</v>
      </c>
      <c r="B407" s="323" t="s">
        <v>1257</v>
      </c>
      <c r="C407" s="323" t="s">
        <v>1258</v>
      </c>
      <c r="D407" s="323" t="s">
        <v>57</v>
      </c>
      <c r="E407" s="256">
        <v>95849</v>
      </c>
      <c r="F407" s="219">
        <f t="shared" si="21"/>
        <v>42867</v>
      </c>
      <c r="G407" s="220">
        <f t="shared" si="22"/>
        <v>0.65</v>
      </c>
      <c r="H407" s="289">
        <v>23684.01</v>
      </c>
      <c r="I407" s="289">
        <v>4179.54</v>
      </c>
      <c r="J407" s="289">
        <v>0</v>
      </c>
      <c r="K407" s="289">
        <v>0</v>
      </c>
      <c r="L407" s="289">
        <v>15003.45</v>
      </c>
      <c r="M407" s="271">
        <v>43284</v>
      </c>
      <c r="N407" s="270">
        <v>43287</v>
      </c>
      <c r="O407" s="266">
        <v>43300</v>
      </c>
      <c r="P407" s="266"/>
      <c r="Q407" s="330">
        <v>43679</v>
      </c>
      <c r="R407" s="330" t="s">
        <v>1614</v>
      </c>
      <c r="S407" s="330"/>
      <c r="T407" s="330"/>
      <c r="U407" s="282"/>
      <c r="V407" s="735">
        <f t="shared" si="18"/>
        <v>42867</v>
      </c>
    </row>
    <row r="408" spans="1:22" s="25" customFormat="1" ht="30" customHeight="1">
      <c r="A408" s="411" t="s">
        <v>1815</v>
      </c>
      <c r="B408" s="323" t="s">
        <v>1254</v>
      </c>
      <c r="C408" s="323" t="s">
        <v>1255</v>
      </c>
      <c r="D408" s="323" t="s">
        <v>1256</v>
      </c>
      <c r="E408" s="256">
        <v>194241</v>
      </c>
      <c r="F408" s="219">
        <f t="shared" si="21"/>
        <v>82731</v>
      </c>
      <c r="G408" s="220">
        <f t="shared" si="22"/>
        <v>0.65</v>
      </c>
      <c r="H408" s="289">
        <v>45708.87</v>
      </c>
      <c r="I408" s="289">
        <v>8066.28</v>
      </c>
      <c r="J408" s="289">
        <v>0</v>
      </c>
      <c r="K408" s="289">
        <v>0</v>
      </c>
      <c r="L408" s="289">
        <v>28955.85</v>
      </c>
      <c r="M408" s="271">
        <v>43284</v>
      </c>
      <c r="N408" s="270">
        <v>43287</v>
      </c>
      <c r="O408" s="266">
        <v>43300</v>
      </c>
      <c r="P408" s="266">
        <v>43364</v>
      </c>
      <c r="Q408" s="330">
        <v>43399</v>
      </c>
      <c r="R408" s="330" t="s">
        <v>1664</v>
      </c>
      <c r="S408" s="330"/>
      <c r="T408" s="330"/>
      <c r="U408" s="282"/>
      <c r="V408" s="735">
        <f t="shared" si="18"/>
        <v>82731</v>
      </c>
    </row>
    <row r="409" spans="1:22" s="25" customFormat="1" ht="30" customHeight="1">
      <c r="A409" s="502" t="s">
        <v>1815</v>
      </c>
      <c r="B409" s="593"/>
      <c r="C409" s="563" t="s">
        <v>1050</v>
      </c>
      <c r="D409" s="563" t="s">
        <v>372</v>
      </c>
      <c r="E409" s="654">
        <f>SUM(E377:E408)</f>
        <v>1976927.84</v>
      </c>
      <c r="F409" s="655">
        <f>H409++I409+J409+K409+L409</f>
        <v>-61951.8</v>
      </c>
      <c r="G409" s="656">
        <v>0.5</v>
      </c>
      <c r="H409" s="654">
        <v>-26329.51</v>
      </c>
      <c r="I409" s="654">
        <v>-4646.3900000000003</v>
      </c>
      <c r="J409" s="654">
        <v>0</v>
      </c>
      <c r="K409" s="654">
        <v>0</v>
      </c>
      <c r="L409" s="654">
        <v>-30975.9</v>
      </c>
      <c r="M409" s="657">
        <v>43402</v>
      </c>
      <c r="N409" s="658">
        <v>43417</v>
      </c>
      <c r="O409" s="636">
        <v>43426</v>
      </c>
      <c r="P409" s="654"/>
      <c r="Q409" s="659" t="s">
        <v>1718</v>
      </c>
      <c r="R409" s="590" t="s">
        <v>1798</v>
      </c>
      <c r="S409" s="437"/>
      <c r="T409" s="437" t="s">
        <v>1804</v>
      </c>
      <c r="U409" s="151"/>
      <c r="V409" s="735">
        <f t="shared" si="18"/>
        <v>-61951.8</v>
      </c>
    </row>
    <row r="410" spans="1:22" s="485" customFormat="1" ht="30" customHeight="1">
      <c r="A410" s="963" t="s">
        <v>1805</v>
      </c>
      <c r="B410" s="963"/>
      <c r="C410" s="963"/>
      <c r="D410" s="963"/>
      <c r="E410" s="320">
        <f>SUM(E377:E408)</f>
        <v>1976927.84</v>
      </c>
      <c r="F410" s="320">
        <f>SUM(F377:F409)</f>
        <v>1348306.84</v>
      </c>
      <c r="G410" s="722">
        <f t="shared" ref="G410:G416" si="23">(H410+I410+J410+K410)/F410</f>
        <v>0.55633506242540476</v>
      </c>
      <c r="H410" s="320">
        <f>SUM(H377:H409)</f>
        <v>638503.92000000016</v>
      </c>
      <c r="I410" s="320">
        <f>SUM(I377:I409)</f>
        <v>60112.639999999999</v>
      </c>
      <c r="J410" s="232">
        <f>SUM(J377:J409)</f>
        <v>51493.810000000005</v>
      </c>
      <c r="K410" s="232">
        <f>SUM(K377:K409)</f>
        <v>0</v>
      </c>
      <c r="L410" s="232">
        <f>SUM(L377:L409)</f>
        <v>598196.46999999986</v>
      </c>
      <c r="M410" s="547"/>
      <c r="N410" s="547">
        <f>COUNTA(B377:B408)</f>
        <v>32</v>
      </c>
      <c r="O410" s="548"/>
      <c r="P410" s="548"/>
      <c r="Q410" s="548"/>
      <c r="R410" s="539"/>
      <c r="S410" s="538"/>
      <c r="T410" s="538"/>
      <c r="U410" s="484"/>
      <c r="V410" s="736">
        <f t="shared" si="18"/>
        <v>1348306.84</v>
      </c>
    </row>
    <row r="411" spans="1:22" s="235" customFormat="1" ht="30" customHeight="1">
      <c r="A411" s="432" t="s">
        <v>1816</v>
      </c>
      <c r="B411" s="489" t="s">
        <v>1411</v>
      </c>
      <c r="C411" s="489" t="s">
        <v>1412</v>
      </c>
      <c r="D411" s="489" t="s">
        <v>1413</v>
      </c>
      <c r="E411" s="646">
        <v>6208.25</v>
      </c>
      <c r="F411" s="644">
        <f t="shared" ref="F411:F449" si="24">H411+I411+J411+K411+L411</f>
        <v>6208.25</v>
      </c>
      <c r="G411" s="653">
        <f t="shared" si="23"/>
        <v>0.50000080537993796</v>
      </c>
      <c r="H411" s="646">
        <v>2638.51</v>
      </c>
      <c r="I411" s="646">
        <v>465.62</v>
      </c>
      <c r="J411" s="646">
        <v>0</v>
      </c>
      <c r="K411" s="646">
        <v>0</v>
      </c>
      <c r="L411" s="646">
        <v>3104.12</v>
      </c>
      <c r="M411" s="270">
        <v>43312</v>
      </c>
      <c r="N411" s="270">
        <v>43318</v>
      </c>
      <c r="O411" s="647">
        <v>43321</v>
      </c>
      <c r="P411" s="416"/>
      <c r="Q411" s="647">
        <v>43334</v>
      </c>
      <c r="R411" s="434" t="s">
        <v>1620</v>
      </c>
      <c r="S411" s="416"/>
      <c r="T411" s="416"/>
      <c r="U411" s="255"/>
      <c r="V411" s="735">
        <f t="shared" ref="V411:V449" si="25">SUM(H411:L411)</f>
        <v>6208.25</v>
      </c>
    </row>
    <row r="412" spans="1:22" s="25" customFormat="1" ht="30" customHeight="1">
      <c r="A412" s="432" t="s">
        <v>1816</v>
      </c>
      <c r="B412" s="255" t="s">
        <v>1376</v>
      </c>
      <c r="C412" s="255" t="s">
        <v>1377</v>
      </c>
      <c r="D412" s="255" t="s">
        <v>1378</v>
      </c>
      <c r="E412" s="256">
        <v>55547.5</v>
      </c>
      <c r="F412" s="644">
        <f t="shared" si="24"/>
        <v>55547.5</v>
      </c>
      <c r="G412" s="653">
        <f t="shared" si="23"/>
        <v>0.5</v>
      </c>
      <c r="H412" s="256">
        <v>23607.68</v>
      </c>
      <c r="I412" s="256">
        <v>4166.07</v>
      </c>
      <c r="J412" s="256">
        <v>0</v>
      </c>
      <c r="K412" s="256">
        <v>0</v>
      </c>
      <c r="L412" s="256">
        <v>27773.75</v>
      </c>
      <c r="M412" s="271">
        <v>43312</v>
      </c>
      <c r="N412" s="270">
        <v>43318</v>
      </c>
      <c r="O412" s="270">
        <v>43321</v>
      </c>
      <c r="P412" s="270"/>
      <c r="Q412" s="271">
        <v>43334</v>
      </c>
      <c r="R412" s="228" t="s">
        <v>1621</v>
      </c>
      <c r="S412" s="271"/>
      <c r="T412" s="271"/>
      <c r="U412" s="282"/>
      <c r="V412" s="735">
        <f t="shared" si="25"/>
        <v>55547.5</v>
      </c>
    </row>
    <row r="413" spans="1:22" s="25" customFormat="1" ht="30" customHeight="1">
      <c r="A413" s="432" t="s">
        <v>1816</v>
      </c>
      <c r="B413" s="255" t="s">
        <v>1379</v>
      </c>
      <c r="C413" s="255" t="s">
        <v>1380</v>
      </c>
      <c r="D413" s="255" t="s">
        <v>932</v>
      </c>
      <c r="E413" s="256">
        <v>72995.95</v>
      </c>
      <c r="F413" s="644">
        <f t="shared" si="24"/>
        <v>72995.95</v>
      </c>
      <c r="G413" s="653">
        <f t="shared" si="23"/>
        <v>0.50000006849695078</v>
      </c>
      <c r="H413" s="256">
        <v>31023.279999999999</v>
      </c>
      <c r="I413" s="256">
        <v>5474.7</v>
      </c>
      <c r="J413" s="256">
        <v>0</v>
      </c>
      <c r="K413" s="256">
        <v>0</v>
      </c>
      <c r="L413" s="256">
        <v>36497.97</v>
      </c>
      <c r="M413" s="293">
        <v>43312</v>
      </c>
      <c r="N413" s="287">
        <v>43318</v>
      </c>
      <c r="O413" s="270">
        <v>43321</v>
      </c>
      <c r="P413" s="270"/>
      <c r="Q413" s="271">
        <v>43334</v>
      </c>
      <c r="R413" s="228" t="s">
        <v>1622</v>
      </c>
      <c r="S413" s="271"/>
      <c r="T413" s="271"/>
      <c r="U413" s="282"/>
      <c r="V413" s="735">
        <f t="shared" si="25"/>
        <v>72995.95</v>
      </c>
    </row>
    <row r="414" spans="1:22" s="25" customFormat="1" ht="30" customHeight="1">
      <c r="A414" s="432" t="s">
        <v>1816</v>
      </c>
      <c r="B414" s="255" t="s">
        <v>1381</v>
      </c>
      <c r="C414" s="255" t="s">
        <v>1383</v>
      </c>
      <c r="D414" s="255" t="s">
        <v>586</v>
      </c>
      <c r="E414" s="256">
        <v>102338.1</v>
      </c>
      <c r="F414" s="644">
        <f t="shared" si="24"/>
        <v>86719.45</v>
      </c>
      <c r="G414" s="653">
        <f t="shared" si="23"/>
        <v>0.50000005765719224</v>
      </c>
      <c r="H414" s="256">
        <v>36855.769999999997</v>
      </c>
      <c r="I414" s="256">
        <v>6503.96</v>
      </c>
      <c r="J414" s="256">
        <v>0</v>
      </c>
      <c r="K414" s="256">
        <v>0</v>
      </c>
      <c r="L414" s="256">
        <v>43359.72</v>
      </c>
      <c r="M414" s="293">
        <v>43312</v>
      </c>
      <c r="N414" s="287">
        <v>43318</v>
      </c>
      <c r="O414" s="270">
        <v>43321</v>
      </c>
      <c r="P414" s="270"/>
      <c r="Q414" s="271">
        <v>43334</v>
      </c>
      <c r="R414" s="228" t="s">
        <v>1623</v>
      </c>
      <c r="S414" s="271"/>
      <c r="T414" s="271"/>
      <c r="U414" s="282"/>
      <c r="V414" s="735">
        <f t="shared" si="25"/>
        <v>86719.45</v>
      </c>
    </row>
    <row r="415" spans="1:22" s="25" customFormat="1" ht="30" customHeight="1">
      <c r="A415" s="432" t="s">
        <v>1816</v>
      </c>
      <c r="B415" s="255" t="s">
        <v>1382</v>
      </c>
      <c r="C415" s="255" t="s">
        <v>1384</v>
      </c>
      <c r="D415" s="255" t="s">
        <v>1385</v>
      </c>
      <c r="E415" s="256">
        <v>94251.86</v>
      </c>
      <c r="F415" s="644">
        <f t="shared" si="24"/>
        <v>93842.6</v>
      </c>
      <c r="G415" s="653">
        <f t="shared" si="23"/>
        <v>0.49999999999999994</v>
      </c>
      <c r="H415" s="256">
        <v>39883.1</v>
      </c>
      <c r="I415" s="256">
        <v>0</v>
      </c>
      <c r="J415" s="256">
        <v>7038.2</v>
      </c>
      <c r="K415" s="256">
        <v>0</v>
      </c>
      <c r="L415" s="256">
        <v>46921.3</v>
      </c>
      <c r="M415" s="293">
        <v>43312</v>
      </c>
      <c r="N415" s="287">
        <v>43318</v>
      </c>
      <c r="O415" s="270">
        <v>43321</v>
      </c>
      <c r="P415" s="270"/>
      <c r="Q415" s="271">
        <v>43334</v>
      </c>
      <c r="R415" s="228" t="s">
        <v>1624</v>
      </c>
      <c r="S415" s="271"/>
      <c r="T415" s="271"/>
      <c r="U415" s="282"/>
      <c r="V415" s="735">
        <f t="shared" si="25"/>
        <v>93842.6</v>
      </c>
    </row>
    <row r="416" spans="1:22" s="25" customFormat="1" ht="30" customHeight="1">
      <c r="A416" s="432" t="s">
        <v>1816</v>
      </c>
      <c r="B416" s="255" t="s">
        <v>1386</v>
      </c>
      <c r="C416" s="255" t="s">
        <v>1387</v>
      </c>
      <c r="D416" s="255" t="s">
        <v>947</v>
      </c>
      <c r="E416" s="256">
        <v>3790</v>
      </c>
      <c r="F416" s="644">
        <f t="shared" si="24"/>
        <v>3790.3</v>
      </c>
      <c r="G416" s="653">
        <f t="shared" si="23"/>
        <v>0.49999999999999994</v>
      </c>
      <c r="H416" s="256">
        <v>1610.87</v>
      </c>
      <c r="I416" s="256">
        <v>284.27999999999997</v>
      </c>
      <c r="J416" s="256">
        <v>0</v>
      </c>
      <c r="K416" s="256">
        <v>0</v>
      </c>
      <c r="L416" s="256">
        <v>1895.15</v>
      </c>
      <c r="M416" s="293">
        <v>43312</v>
      </c>
      <c r="N416" s="287">
        <v>43318</v>
      </c>
      <c r="O416" s="270">
        <v>43321</v>
      </c>
      <c r="P416" s="270"/>
      <c r="Q416" s="271">
        <v>43334</v>
      </c>
      <c r="R416" s="228" t="s">
        <v>1625</v>
      </c>
      <c r="S416" s="271"/>
      <c r="T416" s="271"/>
      <c r="U416" s="282"/>
      <c r="V416" s="735">
        <f t="shared" si="25"/>
        <v>3790.3</v>
      </c>
    </row>
    <row r="417" spans="1:22" s="25" customFormat="1" ht="30" customHeight="1">
      <c r="A417" s="432" t="s">
        <v>1816</v>
      </c>
      <c r="B417" s="295" t="s">
        <v>1444</v>
      </c>
      <c r="C417" s="255" t="s">
        <v>1445</v>
      </c>
      <c r="D417" s="255" t="s">
        <v>1446</v>
      </c>
      <c r="E417" s="213">
        <v>24375.55</v>
      </c>
      <c r="F417" s="644">
        <f t="shared" si="24"/>
        <v>24375.550000000003</v>
      </c>
      <c r="G417" s="645">
        <v>0.50000020512357668</v>
      </c>
      <c r="H417" s="646">
        <v>10359.61</v>
      </c>
      <c r="I417" s="646">
        <v>1828.17</v>
      </c>
      <c r="J417" s="646">
        <v>0</v>
      </c>
      <c r="K417" s="646">
        <v>0</v>
      </c>
      <c r="L417" s="646">
        <v>12187.77</v>
      </c>
      <c r="M417" s="228">
        <v>43342</v>
      </c>
      <c r="N417" s="251">
        <v>43346</v>
      </c>
      <c r="O417" s="251">
        <v>43360</v>
      </c>
      <c r="P417" s="151"/>
      <c r="Q417" s="647">
        <v>43384</v>
      </c>
      <c r="R417" s="434" t="s">
        <v>1601</v>
      </c>
      <c r="S417" s="434"/>
      <c r="T417" s="434"/>
      <c r="U417" s="282"/>
      <c r="V417" s="735">
        <f t="shared" si="25"/>
        <v>24375.550000000003</v>
      </c>
    </row>
    <row r="418" spans="1:22" s="25" customFormat="1" ht="30" customHeight="1">
      <c r="A418" s="432" t="s">
        <v>1816</v>
      </c>
      <c r="B418" s="295" t="s">
        <v>1447</v>
      </c>
      <c r="C418" s="255" t="s">
        <v>1448</v>
      </c>
      <c r="D418" s="255" t="s">
        <v>248</v>
      </c>
      <c r="E418" s="213">
        <v>40059.550000000003</v>
      </c>
      <c r="F418" s="644">
        <f t="shared" si="24"/>
        <v>40059.550000000003</v>
      </c>
      <c r="G418" s="645">
        <v>0.50000012481418288</v>
      </c>
      <c r="H418" s="646">
        <v>17025.310000000001</v>
      </c>
      <c r="I418" s="646">
        <v>3004.47</v>
      </c>
      <c r="J418" s="646">
        <v>0</v>
      </c>
      <c r="K418" s="646">
        <v>0</v>
      </c>
      <c r="L418" s="646">
        <v>20029.77</v>
      </c>
      <c r="M418" s="228">
        <v>43342</v>
      </c>
      <c r="N418" s="251">
        <v>43346</v>
      </c>
      <c r="O418" s="251">
        <v>43360</v>
      </c>
      <c r="P418" s="151"/>
      <c r="Q418" s="647">
        <v>43384</v>
      </c>
      <c r="R418" s="434" t="s">
        <v>1605</v>
      </c>
      <c r="S418" s="434"/>
      <c r="T418" s="434"/>
      <c r="U418" s="282"/>
      <c r="V418" s="735">
        <f t="shared" si="25"/>
        <v>40059.550000000003</v>
      </c>
    </row>
    <row r="419" spans="1:22" s="25" customFormat="1" ht="30" customHeight="1">
      <c r="A419" s="432" t="s">
        <v>1816</v>
      </c>
      <c r="B419" s="295" t="s">
        <v>1449</v>
      </c>
      <c r="C419" s="255" t="s">
        <v>1450</v>
      </c>
      <c r="D419" s="255" t="s">
        <v>229</v>
      </c>
      <c r="E419" s="213">
        <v>6535</v>
      </c>
      <c r="F419" s="644">
        <f t="shared" si="24"/>
        <v>6535</v>
      </c>
      <c r="G419" s="645">
        <v>0.5</v>
      </c>
      <c r="H419" s="646">
        <v>2777.37</v>
      </c>
      <c r="I419" s="646">
        <v>490.13</v>
      </c>
      <c r="J419" s="646">
        <v>0</v>
      </c>
      <c r="K419" s="646">
        <v>0</v>
      </c>
      <c r="L419" s="646">
        <v>3267.5</v>
      </c>
      <c r="M419" s="228">
        <v>43342</v>
      </c>
      <c r="N419" s="251">
        <v>43346</v>
      </c>
      <c r="O419" s="251">
        <v>43360</v>
      </c>
      <c r="P419" s="151"/>
      <c r="Q419" s="647">
        <v>43384</v>
      </c>
      <c r="R419" s="434" t="s">
        <v>1606</v>
      </c>
      <c r="S419" s="434"/>
      <c r="T419" s="434"/>
      <c r="U419" s="282"/>
      <c r="V419" s="735">
        <f t="shared" si="25"/>
        <v>6535</v>
      </c>
    </row>
    <row r="420" spans="1:22" s="25" customFormat="1" ht="30" customHeight="1">
      <c r="A420" s="432" t="s">
        <v>1816</v>
      </c>
      <c r="B420" s="295" t="s">
        <v>1451</v>
      </c>
      <c r="C420" s="255" t="s">
        <v>1452</v>
      </c>
      <c r="D420" s="255" t="s">
        <v>557</v>
      </c>
      <c r="E420" s="213">
        <v>30387.75</v>
      </c>
      <c r="F420" s="644">
        <f t="shared" si="24"/>
        <v>30387.75</v>
      </c>
      <c r="G420" s="645">
        <v>0.50000016453998741</v>
      </c>
      <c r="H420" s="646">
        <v>12914.79</v>
      </c>
      <c r="I420" s="646">
        <v>2279.09</v>
      </c>
      <c r="J420" s="646">
        <v>0</v>
      </c>
      <c r="K420" s="646">
        <v>0</v>
      </c>
      <c r="L420" s="646">
        <v>15193.87</v>
      </c>
      <c r="M420" s="228">
        <v>43342</v>
      </c>
      <c r="N420" s="251">
        <v>43346</v>
      </c>
      <c r="O420" s="251">
        <v>43360</v>
      </c>
      <c r="P420" s="151"/>
      <c r="Q420" s="647">
        <v>43384</v>
      </c>
      <c r="R420" s="434" t="s">
        <v>1604</v>
      </c>
      <c r="S420" s="434"/>
      <c r="T420" s="434"/>
      <c r="U420" s="282"/>
      <c r="V420" s="735">
        <f t="shared" si="25"/>
        <v>30387.75</v>
      </c>
    </row>
    <row r="421" spans="1:22" s="25" customFormat="1" ht="30" customHeight="1">
      <c r="A421" s="432" t="s">
        <v>1816</v>
      </c>
      <c r="B421" s="295" t="s">
        <v>1453</v>
      </c>
      <c r="C421" s="255" t="s">
        <v>1454</v>
      </c>
      <c r="D421" s="255" t="s">
        <v>152</v>
      </c>
      <c r="E421" s="213">
        <v>80993.59</v>
      </c>
      <c r="F421" s="644">
        <f t="shared" si="24"/>
        <v>80641.899999999994</v>
      </c>
      <c r="G421" s="645">
        <v>0.50000000000000011</v>
      </c>
      <c r="H421" s="646">
        <v>34272.800000000003</v>
      </c>
      <c r="I421" s="646">
        <v>6048.15</v>
      </c>
      <c r="J421" s="646">
        <v>0</v>
      </c>
      <c r="K421" s="646">
        <v>0</v>
      </c>
      <c r="L421" s="646">
        <v>40320.949999999997</v>
      </c>
      <c r="M421" s="228">
        <v>43342</v>
      </c>
      <c r="N421" s="251">
        <v>43346</v>
      </c>
      <c r="O421" s="251">
        <v>43360</v>
      </c>
      <c r="P421" s="151"/>
      <c r="Q421" s="647">
        <v>43384</v>
      </c>
      <c r="R421" s="434" t="s">
        <v>1607</v>
      </c>
      <c r="S421" s="434"/>
      <c r="T421" s="434"/>
      <c r="U421" s="282"/>
      <c r="V421" s="735">
        <f t="shared" si="25"/>
        <v>80641.899999999994</v>
      </c>
    </row>
    <row r="422" spans="1:22" s="25" customFormat="1" ht="30" customHeight="1">
      <c r="A422" s="432" t="s">
        <v>1816</v>
      </c>
      <c r="B422" s="295" t="s">
        <v>1455</v>
      </c>
      <c r="C422" s="255" t="s">
        <v>1456</v>
      </c>
      <c r="D422" s="255" t="s">
        <v>1457</v>
      </c>
      <c r="E422" s="213">
        <v>13723.5</v>
      </c>
      <c r="F422" s="644">
        <f t="shared" si="24"/>
        <v>13723.5</v>
      </c>
      <c r="G422" s="645">
        <v>0.5</v>
      </c>
      <c r="H422" s="646">
        <v>5832.48</v>
      </c>
      <c r="I422" s="646">
        <v>1029.27</v>
      </c>
      <c r="J422" s="646">
        <v>0</v>
      </c>
      <c r="K422" s="646">
        <v>0</v>
      </c>
      <c r="L422" s="646">
        <v>6861.75</v>
      </c>
      <c r="M422" s="228">
        <v>43342</v>
      </c>
      <c r="N422" s="251">
        <v>43346</v>
      </c>
      <c r="O422" s="251">
        <v>43360</v>
      </c>
      <c r="P422" s="151"/>
      <c r="Q422" s="647">
        <v>43384</v>
      </c>
      <c r="R422" s="434" t="s">
        <v>1600</v>
      </c>
      <c r="S422" s="434"/>
      <c r="T422" s="434"/>
      <c r="U422" s="282"/>
      <c r="V422" s="735">
        <f t="shared" si="25"/>
        <v>13723.5</v>
      </c>
    </row>
    <row r="423" spans="1:22" s="25" customFormat="1" ht="30" customHeight="1">
      <c r="A423" s="432" t="s">
        <v>1816</v>
      </c>
      <c r="B423" s="295" t="s">
        <v>1458</v>
      </c>
      <c r="C423" s="255" t="s">
        <v>1459</v>
      </c>
      <c r="D423" s="255" t="s">
        <v>1460</v>
      </c>
      <c r="E423" s="213">
        <v>16402.849999999999</v>
      </c>
      <c r="F423" s="644">
        <f t="shared" si="24"/>
        <v>16402.849999999999</v>
      </c>
      <c r="G423" s="645">
        <v>0.50000030482507618</v>
      </c>
      <c r="H423" s="646">
        <v>6971.21</v>
      </c>
      <c r="I423" s="646">
        <v>1230.22</v>
      </c>
      <c r="J423" s="646">
        <v>0</v>
      </c>
      <c r="K423" s="646">
        <v>0</v>
      </c>
      <c r="L423" s="646">
        <v>8201.42</v>
      </c>
      <c r="M423" s="228">
        <v>43342</v>
      </c>
      <c r="N423" s="251">
        <v>43346</v>
      </c>
      <c r="O423" s="251">
        <v>43360</v>
      </c>
      <c r="P423" s="151"/>
      <c r="Q423" s="647">
        <v>43384</v>
      </c>
      <c r="R423" s="434" t="s">
        <v>1609</v>
      </c>
      <c r="S423" s="434"/>
      <c r="T423" s="434"/>
      <c r="U423" s="282"/>
      <c r="V423" s="735">
        <f t="shared" si="25"/>
        <v>16402.849999999999</v>
      </c>
    </row>
    <row r="424" spans="1:22" s="25" customFormat="1" ht="30" customHeight="1">
      <c r="A424" s="432" t="s">
        <v>1816</v>
      </c>
      <c r="B424" s="295" t="s">
        <v>1461</v>
      </c>
      <c r="C424" s="255" t="s">
        <v>1462</v>
      </c>
      <c r="D424" s="255" t="s">
        <v>1463</v>
      </c>
      <c r="E424" s="213">
        <v>40750</v>
      </c>
      <c r="F424" s="644">
        <f t="shared" si="24"/>
        <v>40091</v>
      </c>
      <c r="G424" s="645">
        <v>0.68851238432565909</v>
      </c>
      <c r="H424" s="646">
        <v>23462.67</v>
      </c>
      <c r="I424" s="646">
        <v>4140.4799999999996</v>
      </c>
      <c r="J424" s="646">
        <v>0</v>
      </c>
      <c r="K424" s="646">
        <v>0</v>
      </c>
      <c r="L424" s="646">
        <v>12487.85</v>
      </c>
      <c r="M424" s="228">
        <v>43342</v>
      </c>
      <c r="N424" s="251">
        <v>43346</v>
      </c>
      <c r="O424" s="251">
        <v>43360</v>
      </c>
      <c r="P424" s="151"/>
      <c r="Q424" s="647">
        <v>43384</v>
      </c>
      <c r="R424" s="434" t="s">
        <v>1603</v>
      </c>
      <c r="S424" s="434"/>
      <c r="T424" s="434"/>
      <c r="U424" s="282"/>
      <c r="V424" s="735">
        <f t="shared" si="25"/>
        <v>40091</v>
      </c>
    </row>
    <row r="425" spans="1:22" s="25" customFormat="1" ht="30" customHeight="1">
      <c r="A425" s="432" t="s">
        <v>1816</v>
      </c>
      <c r="B425" s="648" t="s">
        <v>1464</v>
      </c>
      <c r="C425" s="416" t="s">
        <v>1465</v>
      </c>
      <c r="D425" s="416" t="s">
        <v>1466</v>
      </c>
      <c r="E425" s="213">
        <v>108415.65</v>
      </c>
      <c r="F425" s="644">
        <f t="shared" si="24"/>
        <v>108415.65</v>
      </c>
      <c r="G425" s="645">
        <v>0.500000046118803</v>
      </c>
      <c r="H425" s="646">
        <v>46076.65</v>
      </c>
      <c r="I425" s="646">
        <v>8131.18</v>
      </c>
      <c r="J425" s="646">
        <v>0</v>
      </c>
      <c r="K425" s="646">
        <v>0</v>
      </c>
      <c r="L425" s="646">
        <v>54207.82</v>
      </c>
      <c r="M425" s="228">
        <v>43342</v>
      </c>
      <c r="N425" s="251">
        <v>43346</v>
      </c>
      <c r="O425" s="251">
        <v>43360</v>
      </c>
      <c r="P425" s="151"/>
      <c r="Q425" s="647">
        <v>43384</v>
      </c>
      <c r="R425" s="434" t="s">
        <v>1602</v>
      </c>
      <c r="S425" s="434"/>
      <c r="T425" s="434"/>
      <c r="U425" s="435"/>
      <c r="V425" s="735">
        <f t="shared" si="25"/>
        <v>108415.65</v>
      </c>
    </row>
    <row r="426" spans="1:22" s="35" customFormat="1" ht="30" customHeight="1">
      <c r="A426" s="432" t="s">
        <v>1816</v>
      </c>
      <c r="B426" s="295" t="s">
        <v>1467</v>
      </c>
      <c r="C426" s="255" t="s">
        <v>1468</v>
      </c>
      <c r="D426" s="255" t="s">
        <v>1469</v>
      </c>
      <c r="E426" s="256">
        <v>26140</v>
      </c>
      <c r="F426" s="644">
        <f t="shared" si="24"/>
        <v>26140</v>
      </c>
      <c r="G426" s="281">
        <v>0.5</v>
      </c>
      <c r="H426" s="256">
        <v>11109.5</v>
      </c>
      <c r="I426" s="256">
        <v>1960.5</v>
      </c>
      <c r="J426" s="649">
        <v>0</v>
      </c>
      <c r="K426" s="256">
        <v>0</v>
      </c>
      <c r="L426" s="256">
        <v>13070</v>
      </c>
      <c r="M426" s="271">
        <v>43342</v>
      </c>
      <c r="N426" s="270">
        <v>43346</v>
      </c>
      <c r="O426" s="270">
        <v>43360</v>
      </c>
      <c r="P426" s="151"/>
      <c r="Q426" s="647">
        <v>43384</v>
      </c>
      <c r="R426" s="271" t="s">
        <v>1608</v>
      </c>
      <c r="S426" s="271"/>
      <c r="T426" s="271"/>
      <c r="U426" s="282"/>
      <c r="V426" s="735">
        <f t="shared" si="25"/>
        <v>26140</v>
      </c>
    </row>
    <row r="427" spans="1:22" s="35" customFormat="1" ht="30" customHeight="1">
      <c r="A427" s="432" t="s">
        <v>1816</v>
      </c>
      <c r="B427" s="650" t="s">
        <v>1483</v>
      </c>
      <c r="C427" s="651" t="s">
        <v>1484</v>
      </c>
      <c r="D427" s="651" t="s">
        <v>1485</v>
      </c>
      <c r="E427" s="487">
        <v>0</v>
      </c>
      <c r="F427" s="644">
        <f t="shared" si="24"/>
        <v>0</v>
      </c>
      <c r="G427" s="281" t="e">
        <f>(H427+I427+J427+K427)/F427</f>
        <v>#DIV/0!</v>
      </c>
      <c r="H427" s="487">
        <v>0</v>
      </c>
      <c r="I427" s="487">
        <v>0</v>
      </c>
      <c r="J427" s="601">
        <v>0</v>
      </c>
      <c r="K427" s="487">
        <v>0</v>
      </c>
      <c r="L427" s="487">
        <v>0</v>
      </c>
      <c r="M427" s="640">
        <v>43374</v>
      </c>
      <c r="N427" s="228">
        <v>43346</v>
      </c>
      <c r="O427" s="251">
        <v>43377</v>
      </c>
      <c r="P427" s="270"/>
      <c r="Q427" s="271">
        <v>43417</v>
      </c>
      <c r="R427" s="271" t="s">
        <v>1668</v>
      </c>
      <c r="S427" s="271"/>
      <c r="T427" s="271"/>
      <c r="U427" s="282"/>
      <c r="V427" s="735">
        <f t="shared" si="25"/>
        <v>0</v>
      </c>
    </row>
    <row r="428" spans="1:22" s="25" customFormat="1" ht="30" customHeight="1">
      <c r="A428" s="432" t="s">
        <v>1816</v>
      </c>
      <c r="B428" s="650" t="s">
        <v>1486</v>
      </c>
      <c r="C428" s="651" t="s">
        <v>1487</v>
      </c>
      <c r="D428" s="651" t="s">
        <v>321</v>
      </c>
      <c r="E428" s="487">
        <v>61237.46</v>
      </c>
      <c r="F428" s="644">
        <f t="shared" si="24"/>
        <v>60971.55</v>
      </c>
      <c r="G428" s="281">
        <f>(H428+I428+J428+K428)/F428</f>
        <v>0.50000008200545987</v>
      </c>
      <c r="H428" s="487">
        <v>25912.91</v>
      </c>
      <c r="I428" s="487">
        <v>4572.87</v>
      </c>
      <c r="J428" s="601">
        <v>0</v>
      </c>
      <c r="K428" s="487">
        <v>0</v>
      </c>
      <c r="L428" s="487">
        <v>30485.77</v>
      </c>
      <c r="M428" s="640">
        <v>43374</v>
      </c>
      <c r="N428" s="228">
        <v>43346</v>
      </c>
      <c r="O428" s="251">
        <v>43377</v>
      </c>
      <c r="P428" s="270"/>
      <c r="Q428" s="271">
        <v>43417</v>
      </c>
      <c r="R428" s="271" t="s">
        <v>1669</v>
      </c>
      <c r="S428" s="271"/>
      <c r="T428" s="271"/>
      <c r="U428" s="282"/>
      <c r="V428" s="735">
        <f t="shared" si="25"/>
        <v>60971.55</v>
      </c>
    </row>
    <row r="429" spans="1:22" s="25" customFormat="1" ht="30" customHeight="1">
      <c r="A429" s="432" t="s">
        <v>1816</v>
      </c>
      <c r="B429" s="650" t="s">
        <v>1488</v>
      </c>
      <c r="C429" s="651" t="s">
        <v>1489</v>
      </c>
      <c r="D429" s="651" t="s">
        <v>76</v>
      </c>
      <c r="E429" s="487">
        <v>42603</v>
      </c>
      <c r="F429" s="644">
        <f t="shared" si="24"/>
        <v>42603</v>
      </c>
      <c r="G429" s="281">
        <f>(H429+I429+J429+K429)/F429</f>
        <v>0.65</v>
      </c>
      <c r="H429" s="487">
        <v>23538.15</v>
      </c>
      <c r="I429" s="487">
        <v>4153.8</v>
      </c>
      <c r="J429" s="601">
        <v>0</v>
      </c>
      <c r="K429" s="487">
        <v>0</v>
      </c>
      <c r="L429" s="487">
        <v>14911.05</v>
      </c>
      <c r="M429" s="640">
        <v>43374</v>
      </c>
      <c r="N429" s="228">
        <v>43346</v>
      </c>
      <c r="O429" s="251">
        <v>43377</v>
      </c>
      <c r="P429" s="278"/>
      <c r="Q429" s="271">
        <v>43417</v>
      </c>
      <c r="R429" s="368" t="s">
        <v>1670</v>
      </c>
      <c r="S429" s="368"/>
      <c r="T429" s="368"/>
      <c r="U429" s="331"/>
      <c r="V429" s="735">
        <f t="shared" si="25"/>
        <v>42603</v>
      </c>
    </row>
    <row r="430" spans="1:22" s="25" customFormat="1" ht="30" customHeight="1">
      <c r="A430" s="432" t="s">
        <v>1816</v>
      </c>
      <c r="B430" s="650" t="s">
        <v>1490</v>
      </c>
      <c r="C430" s="651" t="s">
        <v>1491</v>
      </c>
      <c r="D430" s="651" t="s">
        <v>1492</v>
      </c>
      <c r="E430" s="487">
        <v>62736</v>
      </c>
      <c r="F430" s="644">
        <f t="shared" si="24"/>
        <v>60252.7</v>
      </c>
      <c r="G430" s="281">
        <f t="shared" ref="G430:G442" si="26">(H430+I430+J430+K430)/F430</f>
        <v>0.5</v>
      </c>
      <c r="H430" s="487">
        <v>25607.39</v>
      </c>
      <c r="I430" s="487">
        <v>4518.96</v>
      </c>
      <c r="J430" s="601">
        <v>0</v>
      </c>
      <c r="K430" s="487">
        <v>0</v>
      </c>
      <c r="L430" s="487">
        <v>30126.35</v>
      </c>
      <c r="M430" s="640">
        <v>43374</v>
      </c>
      <c r="N430" s="228">
        <v>43346</v>
      </c>
      <c r="O430" s="251">
        <v>43377</v>
      </c>
      <c r="P430" s="647"/>
      <c r="Q430" s="271">
        <v>43417</v>
      </c>
      <c r="R430" s="434" t="s">
        <v>1671</v>
      </c>
      <c r="S430" s="434"/>
      <c r="T430" s="434"/>
      <c r="U430" s="282"/>
      <c r="V430" s="735">
        <f t="shared" si="25"/>
        <v>60252.7</v>
      </c>
    </row>
    <row r="431" spans="1:22" s="25" customFormat="1" ht="30" customHeight="1">
      <c r="A431" s="432" t="s">
        <v>1816</v>
      </c>
      <c r="B431" s="237" t="s">
        <v>1543</v>
      </c>
      <c r="C431" s="637" t="s">
        <v>1544</v>
      </c>
      <c r="D431" s="637" t="s">
        <v>1282</v>
      </c>
      <c r="E431" s="638">
        <v>13101</v>
      </c>
      <c r="F431" s="644">
        <f t="shared" si="24"/>
        <v>13101</v>
      </c>
      <c r="G431" s="281">
        <f t="shared" si="26"/>
        <v>0.65</v>
      </c>
      <c r="H431" s="639">
        <v>7238.3</v>
      </c>
      <c r="I431" s="638">
        <v>0</v>
      </c>
      <c r="J431" s="639">
        <v>1277.3499999999999</v>
      </c>
      <c r="K431" s="487">
        <v>0</v>
      </c>
      <c r="L431" s="638">
        <v>4585.3500000000004</v>
      </c>
      <c r="M431" s="640">
        <v>43374</v>
      </c>
      <c r="N431" s="228">
        <v>43378</v>
      </c>
      <c r="O431" s="251">
        <v>43391</v>
      </c>
      <c r="P431" s="483"/>
      <c r="Q431" s="437" t="s">
        <v>1716</v>
      </c>
      <c r="R431" s="437" t="s">
        <v>1691</v>
      </c>
      <c r="S431" s="437"/>
      <c r="T431" s="437"/>
      <c r="U431" s="151"/>
      <c r="V431" s="735">
        <f t="shared" si="25"/>
        <v>13101</v>
      </c>
    </row>
    <row r="432" spans="1:22" s="25" customFormat="1" ht="30" customHeight="1">
      <c r="A432" s="432" t="s">
        <v>1816</v>
      </c>
      <c r="B432" s="237" t="s">
        <v>1545</v>
      </c>
      <c r="C432" s="637" t="s">
        <v>1546</v>
      </c>
      <c r="D432" s="637" t="s">
        <v>1547</v>
      </c>
      <c r="E432" s="638">
        <v>53587</v>
      </c>
      <c r="F432" s="644">
        <f t="shared" si="24"/>
        <v>16991</v>
      </c>
      <c r="G432" s="281">
        <f t="shared" si="26"/>
        <v>0.5</v>
      </c>
      <c r="H432" s="591">
        <v>7221.17</v>
      </c>
      <c r="I432" s="638">
        <v>0</v>
      </c>
      <c r="J432" s="639">
        <v>1274.33</v>
      </c>
      <c r="K432" s="487">
        <v>0</v>
      </c>
      <c r="L432" s="638">
        <v>8495.5</v>
      </c>
      <c r="M432" s="640">
        <v>43374</v>
      </c>
      <c r="N432" s="228">
        <v>43378</v>
      </c>
      <c r="O432" s="251">
        <v>43391</v>
      </c>
      <c r="P432" s="483"/>
      <c r="Q432" s="437" t="s">
        <v>1716</v>
      </c>
      <c r="R432" s="437" t="s">
        <v>1692</v>
      </c>
      <c r="S432" s="437"/>
      <c r="T432" s="437"/>
      <c r="U432" s="151"/>
      <c r="V432" s="735">
        <f t="shared" si="25"/>
        <v>16991</v>
      </c>
    </row>
    <row r="433" spans="1:92" s="25" customFormat="1" ht="30" customHeight="1">
      <c r="A433" s="432" t="s">
        <v>1816</v>
      </c>
      <c r="B433" s="237" t="s">
        <v>1548</v>
      </c>
      <c r="C433" s="637" t="s">
        <v>1549</v>
      </c>
      <c r="D433" s="637" t="s">
        <v>169</v>
      </c>
      <c r="E433" s="638">
        <v>54959.35</v>
      </c>
      <c r="F433" s="644">
        <f t="shared" si="24"/>
        <v>27447</v>
      </c>
      <c r="G433" s="281">
        <f t="shared" si="26"/>
        <v>0.5</v>
      </c>
      <c r="H433" s="591">
        <v>11664.97</v>
      </c>
      <c r="I433" s="638">
        <v>0</v>
      </c>
      <c r="J433" s="639">
        <v>2058.5300000000002</v>
      </c>
      <c r="K433" s="487">
        <v>0</v>
      </c>
      <c r="L433" s="638">
        <v>13723.5</v>
      </c>
      <c r="M433" s="640">
        <v>43374</v>
      </c>
      <c r="N433" s="228">
        <v>43378</v>
      </c>
      <c r="O433" s="251">
        <v>43391</v>
      </c>
      <c r="P433" s="483"/>
      <c r="Q433" s="437" t="s">
        <v>1716</v>
      </c>
      <c r="R433" s="437" t="s">
        <v>1693</v>
      </c>
      <c r="S433" s="437"/>
      <c r="T433" s="437"/>
      <c r="U433" s="151"/>
      <c r="V433" s="735">
        <f t="shared" si="25"/>
        <v>27447</v>
      </c>
    </row>
    <row r="434" spans="1:92" s="25" customFormat="1" ht="30" customHeight="1">
      <c r="A434" s="432" t="s">
        <v>1816</v>
      </c>
      <c r="B434" s="237" t="s">
        <v>1550</v>
      </c>
      <c r="C434" s="637" t="s">
        <v>1551</v>
      </c>
      <c r="D434" s="637" t="s">
        <v>1552</v>
      </c>
      <c r="E434" s="638">
        <v>27447</v>
      </c>
      <c r="F434" s="644">
        <f t="shared" si="24"/>
        <v>27447</v>
      </c>
      <c r="G434" s="281">
        <f t="shared" si="26"/>
        <v>0.5</v>
      </c>
      <c r="H434" s="591">
        <v>11664.97</v>
      </c>
      <c r="I434" s="638">
        <v>0</v>
      </c>
      <c r="J434" s="639">
        <v>2058.5300000000002</v>
      </c>
      <c r="K434" s="487">
        <v>0</v>
      </c>
      <c r="L434" s="638">
        <v>13723.5</v>
      </c>
      <c r="M434" s="640">
        <v>43374</v>
      </c>
      <c r="N434" s="228">
        <v>43378</v>
      </c>
      <c r="O434" s="251">
        <v>43391</v>
      </c>
      <c r="P434" s="483"/>
      <c r="Q434" s="437" t="s">
        <v>1716</v>
      </c>
      <c r="R434" s="437" t="s">
        <v>1694</v>
      </c>
      <c r="S434" s="437"/>
      <c r="T434" s="437"/>
      <c r="U434" s="151"/>
      <c r="V434" s="735">
        <f t="shared" si="25"/>
        <v>27447</v>
      </c>
    </row>
    <row r="435" spans="1:92" s="25" customFormat="1" ht="30" customHeight="1">
      <c r="A435" s="432" t="s">
        <v>1816</v>
      </c>
      <c r="B435" s="237" t="s">
        <v>1553</v>
      </c>
      <c r="C435" s="637" t="s">
        <v>1554</v>
      </c>
      <c r="D435" s="637" t="s">
        <v>1555</v>
      </c>
      <c r="E435" s="638">
        <v>55090.05</v>
      </c>
      <c r="F435" s="644">
        <f t="shared" si="24"/>
        <v>50580.9</v>
      </c>
      <c r="G435" s="281">
        <f t="shared" si="26"/>
        <v>0.5</v>
      </c>
      <c r="H435" s="591">
        <v>21496.880000000001</v>
      </c>
      <c r="I435" s="638">
        <v>0</v>
      </c>
      <c r="J435" s="639">
        <v>3793.57</v>
      </c>
      <c r="K435" s="487">
        <v>0</v>
      </c>
      <c r="L435" s="638">
        <v>25290.45</v>
      </c>
      <c r="M435" s="640">
        <v>43374</v>
      </c>
      <c r="N435" s="228">
        <v>43378</v>
      </c>
      <c r="O435" s="251">
        <v>43391</v>
      </c>
      <c r="P435" s="483"/>
      <c r="Q435" s="437" t="s">
        <v>1716</v>
      </c>
      <c r="R435" s="437" t="s">
        <v>1695</v>
      </c>
      <c r="S435" s="437"/>
      <c r="T435" s="437"/>
      <c r="U435" s="151"/>
      <c r="V435" s="735">
        <f t="shared" si="25"/>
        <v>50580.9</v>
      </c>
    </row>
    <row r="436" spans="1:92" s="25" customFormat="1" ht="30" customHeight="1">
      <c r="A436" s="432" t="s">
        <v>1816</v>
      </c>
      <c r="B436" s="237" t="s">
        <v>1556</v>
      </c>
      <c r="C436" s="637" t="s">
        <v>1557</v>
      </c>
      <c r="D436" s="637" t="s">
        <v>687</v>
      </c>
      <c r="E436" s="638">
        <v>17579.150000000001</v>
      </c>
      <c r="F436" s="644">
        <f t="shared" si="24"/>
        <v>17579.150000000001</v>
      </c>
      <c r="G436" s="281">
        <f t="shared" si="26"/>
        <v>0.50000028442785904</v>
      </c>
      <c r="H436" s="591">
        <v>7471.14</v>
      </c>
      <c r="I436" s="638">
        <v>0</v>
      </c>
      <c r="J436" s="639">
        <v>1318.44</v>
      </c>
      <c r="K436" s="487">
        <v>0</v>
      </c>
      <c r="L436" s="638">
        <v>8789.57</v>
      </c>
      <c r="M436" s="640">
        <v>43374</v>
      </c>
      <c r="N436" s="228">
        <v>43378</v>
      </c>
      <c r="O436" s="251">
        <v>43391</v>
      </c>
      <c r="P436" s="483"/>
      <c r="Q436" s="437" t="s">
        <v>1716</v>
      </c>
      <c r="R436" s="437" t="s">
        <v>1696</v>
      </c>
      <c r="S436" s="437"/>
      <c r="T436" s="437"/>
      <c r="U436" s="151"/>
      <c r="V436" s="735">
        <f t="shared" si="25"/>
        <v>17579.150000000001</v>
      </c>
    </row>
    <row r="437" spans="1:92" s="25" customFormat="1" ht="30" customHeight="1">
      <c r="A437" s="432" t="s">
        <v>1816</v>
      </c>
      <c r="B437" s="237" t="s">
        <v>1558</v>
      </c>
      <c r="C437" s="637" t="s">
        <v>1559</v>
      </c>
      <c r="D437" s="637" t="s">
        <v>1560</v>
      </c>
      <c r="E437" s="638">
        <v>56527.75</v>
      </c>
      <c r="F437" s="644">
        <f t="shared" si="24"/>
        <v>56527.75</v>
      </c>
      <c r="G437" s="281">
        <f t="shared" si="26"/>
        <v>0.50000008845213195</v>
      </c>
      <c r="H437" s="591">
        <v>24024.29</v>
      </c>
      <c r="I437" s="638">
        <v>0</v>
      </c>
      <c r="J437" s="639">
        <v>4239.59</v>
      </c>
      <c r="K437" s="487">
        <v>0</v>
      </c>
      <c r="L437" s="638">
        <v>28263.87</v>
      </c>
      <c r="M437" s="640">
        <v>43374</v>
      </c>
      <c r="N437" s="228">
        <v>43378</v>
      </c>
      <c r="O437" s="251">
        <v>43391</v>
      </c>
      <c r="P437" s="483"/>
      <c r="Q437" s="437" t="s">
        <v>1716</v>
      </c>
      <c r="R437" s="437" t="s">
        <v>1697</v>
      </c>
      <c r="S437" s="437"/>
      <c r="T437" s="437"/>
      <c r="U437" s="151"/>
      <c r="V437" s="735">
        <f t="shared" si="25"/>
        <v>56527.75</v>
      </c>
    </row>
    <row r="438" spans="1:92" s="25" customFormat="1" ht="30" customHeight="1">
      <c r="A438" s="432" t="s">
        <v>1816</v>
      </c>
      <c r="B438" s="237" t="s">
        <v>1561</v>
      </c>
      <c r="C438" s="637" t="s">
        <v>1562</v>
      </c>
      <c r="D438" s="637" t="s">
        <v>282</v>
      </c>
      <c r="E438" s="638">
        <v>16337.5</v>
      </c>
      <c r="F438" s="644">
        <f t="shared" si="24"/>
        <v>16337.5</v>
      </c>
      <c r="G438" s="281">
        <f>(H438+I438+J438+K438)/F438</f>
        <v>0.5</v>
      </c>
      <c r="H438" s="591">
        <v>6943.43</v>
      </c>
      <c r="I438" s="638">
        <v>0</v>
      </c>
      <c r="J438" s="639">
        <v>1225.32</v>
      </c>
      <c r="K438" s="487">
        <v>0</v>
      </c>
      <c r="L438" s="638">
        <v>8168.75</v>
      </c>
      <c r="M438" s="640">
        <v>43374</v>
      </c>
      <c r="N438" s="228">
        <v>43378</v>
      </c>
      <c r="O438" s="251">
        <v>43391</v>
      </c>
      <c r="P438" s="483"/>
      <c r="Q438" s="437" t="s">
        <v>1716</v>
      </c>
      <c r="R438" s="437" t="s">
        <v>1698</v>
      </c>
      <c r="S438" s="437"/>
      <c r="T438" s="437"/>
      <c r="U438" s="151"/>
      <c r="V438" s="735">
        <f t="shared" si="25"/>
        <v>16337.5</v>
      </c>
    </row>
    <row r="439" spans="1:92" s="25" customFormat="1" ht="30" customHeight="1">
      <c r="A439" s="432" t="s">
        <v>1816</v>
      </c>
      <c r="B439" s="237" t="s">
        <v>1563</v>
      </c>
      <c r="C439" s="637" t="s">
        <v>1564</v>
      </c>
      <c r="D439" s="637" t="s">
        <v>297</v>
      </c>
      <c r="E439" s="638">
        <v>65635</v>
      </c>
      <c r="F439" s="644">
        <f t="shared" si="24"/>
        <v>65350</v>
      </c>
      <c r="G439" s="281">
        <f t="shared" si="26"/>
        <v>0.5</v>
      </c>
      <c r="H439" s="591">
        <v>27773.75</v>
      </c>
      <c r="I439" s="638">
        <v>0</v>
      </c>
      <c r="J439" s="639">
        <v>4901.25</v>
      </c>
      <c r="K439" s="487">
        <v>0</v>
      </c>
      <c r="L439" s="638">
        <v>32675</v>
      </c>
      <c r="M439" s="640">
        <v>43374</v>
      </c>
      <c r="N439" s="228">
        <v>43378</v>
      </c>
      <c r="O439" s="251">
        <v>43391</v>
      </c>
      <c r="P439" s="483"/>
      <c r="Q439" s="437" t="s">
        <v>1716</v>
      </c>
      <c r="R439" s="437" t="s">
        <v>1699</v>
      </c>
      <c r="S439" s="437"/>
      <c r="T439" s="437"/>
      <c r="U439" s="151"/>
      <c r="V439" s="735">
        <f t="shared" si="25"/>
        <v>65350</v>
      </c>
    </row>
    <row r="440" spans="1:92" s="25" customFormat="1" ht="30" customHeight="1">
      <c r="A440" s="432" t="s">
        <v>1816</v>
      </c>
      <c r="B440" s="237" t="s">
        <v>1565</v>
      </c>
      <c r="C440" s="637" t="s">
        <v>1566</v>
      </c>
      <c r="D440" s="637" t="s">
        <v>1567</v>
      </c>
      <c r="E440" s="638">
        <v>115312.08</v>
      </c>
      <c r="F440" s="644">
        <f t="shared" si="24"/>
        <v>12600</v>
      </c>
      <c r="G440" s="281">
        <f t="shared" si="26"/>
        <v>0.75</v>
      </c>
      <c r="H440" s="591">
        <v>8032.5</v>
      </c>
      <c r="I440" s="638">
        <v>0</v>
      </c>
      <c r="J440" s="639">
        <v>1417.5</v>
      </c>
      <c r="K440" s="487">
        <v>0</v>
      </c>
      <c r="L440" s="638">
        <v>3150</v>
      </c>
      <c r="M440" s="640">
        <v>43374</v>
      </c>
      <c r="N440" s="228">
        <v>43378</v>
      </c>
      <c r="O440" s="251">
        <v>43391</v>
      </c>
      <c r="P440" s="483"/>
      <c r="Q440" s="437" t="s">
        <v>1716</v>
      </c>
      <c r="R440" s="437" t="s">
        <v>1700</v>
      </c>
      <c r="S440" s="437"/>
      <c r="T440" s="437"/>
      <c r="U440" s="151"/>
      <c r="V440" s="735">
        <f t="shared" si="25"/>
        <v>12600</v>
      </c>
    </row>
    <row r="441" spans="1:92" s="25" customFormat="1" ht="30" customHeight="1">
      <c r="A441" s="432" t="s">
        <v>1816</v>
      </c>
      <c r="B441" s="237" t="s">
        <v>1568</v>
      </c>
      <c r="C441" s="637" t="s">
        <v>1569</v>
      </c>
      <c r="D441" s="637" t="s">
        <v>506</v>
      </c>
      <c r="E441" s="638">
        <v>71884</v>
      </c>
      <c r="F441" s="644">
        <f t="shared" si="24"/>
        <v>45222.2</v>
      </c>
      <c r="G441" s="281">
        <f t="shared" si="26"/>
        <v>0.5</v>
      </c>
      <c r="H441" s="591">
        <v>19219.43</v>
      </c>
      <c r="I441" s="638">
        <v>0</v>
      </c>
      <c r="J441" s="639">
        <v>3391.67</v>
      </c>
      <c r="K441" s="487">
        <v>0</v>
      </c>
      <c r="L441" s="638">
        <v>22611.1</v>
      </c>
      <c r="M441" s="640">
        <v>43374</v>
      </c>
      <c r="N441" s="228">
        <v>43378</v>
      </c>
      <c r="O441" s="251">
        <v>43391</v>
      </c>
      <c r="P441" s="483"/>
      <c r="Q441" s="437" t="s">
        <v>1716</v>
      </c>
      <c r="R441" s="437" t="s">
        <v>1701</v>
      </c>
      <c r="S441" s="437"/>
      <c r="T441" s="437"/>
      <c r="U441" s="151"/>
      <c r="V441" s="735">
        <f t="shared" si="25"/>
        <v>45222.2</v>
      </c>
    </row>
    <row r="442" spans="1:92" s="25" customFormat="1" ht="30" customHeight="1">
      <c r="A442" s="432" t="s">
        <v>1816</v>
      </c>
      <c r="B442" s="211" t="s">
        <v>1508</v>
      </c>
      <c r="C442" s="212" t="s">
        <v>1509</v>
      </c>
      <c r="D442" s="151" t="s">
        <v>1510</v>
      </c>
      <c r="E442" s="641">
        <v>170716.64</v>
      </c>
      <c r="F442" s="644">
        <f t="shared" si="24"/>
        <v>168406.95</v>
      </c>
      <c r="G442" s="281">
        <f t="shared" si="26"/>
        <v>0.50000002968998603</v>
      </c>
      <c r="H442" s="638">
        <v>71572.95</v>
      </c>
      <c r="I442" s="638">
        <v>0</v>
      </c>
      <c r="J442" s="642">
        <v>12630.53</v>
      </c>
      <c r="K442" s="638">
        <v>0</v>
      </c>
      <c r="L442" s="638">
        <v>84203.47</v>
      </c>
      <c r="M442" s="643">
        <v>43374</v>
      </c>
      <c r="N442" s="368">
        <v>43378</v>
      </c>
      <c r="O442" s="278">
        <v>43384</v>
      </c>
      <c r="P442" s="483">
        <v>43404</v>
      </c>
      <c r="Q442" s="437">
        <v>43420</v>
      </c>
      <c r="R442" s="590" t="s">
        <v>1798</v>
      </c>
      <c r="S442" s="437"/>
      <c r="T442" s="437"/>
      <c r="U442" s="151"/>
      <c r="V442" s="735">
        <f t="shared" si="25"/>
        <v>168406.95</v>
      </c>
      <c r="CN442" s="25" t="s">
        <v>1511</v>
      </c>
    </row>
    <row r="443" spans="1:92" s="25" customFormat="1" ht="30" customHeight="1">
      <c r="A443" s="432" t="s">
        <v>1816</v>
      </c>
      <c r="B443" s="628" t="s">
        <v>1719</v>
      </c>
      <c r="C443" s="629" t="s">
        <v>1723</v>
      </c>
      <c r="D443" s="629" t="s">
        <v>1727</v>
      </c>
      <c r="E443" s="583">
        <v>86394</v>
      </c>
      <c r="F443" s="630">
        <f t="shared" si="24"/>
        <v>86394</v>
      </c>
      <c r="G443" s="631">
        <f>(H443+I443+J443+K443)/F443</f>
        <v>0.65</v>
      </c>
      <c r="H443" s="583">
        <v>47732.68</v>
      </c>
      <c r="I443" s="632">
        <v>0</v>
      </c>
      <c r="J443" s="583">
        <v>8423.42</v>
      </c>
      <c r="K443" s="632">
        <v>0</v>
      </c>
      <c r="L443" s="583">
        <v>30237.9</v>
      </c>
      <c r="M443" s="600">
        <v>43402</v>
      </c>
      <c r="N443" s="588">
        <v>43417</v>
      </c>
      <c r="O443" s="589">
        <v>43426</v>
      </c>
      <c r="P443" s="151"/>
      <c r="Q443" s="589" t="s">
        <v>1718</v>
      </c>
      <c r="R443" s="590" t="s">
        <v>1798</v>
      </c>
      <c r="S443" s="437"/>
      <c r="T443" s="437"/>
      <c r="U443" s="151"/>
      <c r="V443" s="735">
        <f t="shared" si="25"/>
        <v>86394</v>
      </c>
    </row>
    <row r="444" spans="1:92" s="25" customFormat="1" ht="30" customHeight="1">
      <c r="A444" s="432" t="s">
        <v>1816</v>
      </c>
      <c r="B444" s="628" t="s">
        <v>1720</v>
      </c>
      <c r="C444" s="629" t="s">
        <v>1724</v>
      </c>
      <c r="D444" s="629" t="s">
        <v>1728</v>
      </c>
      <c r="E444" s="583">
        <v>93391.18</v>
      </c>
      <c r="F444" s="630">
        <f t="shared" si="24"/>
        <v>30761</v>
      </c>
      <c r="G444" s="631">
        <f t="shared" ref="G444:G449" si="27">(H444+I444+J444+K444)/F444</f>
        <v>0.65</v>
      </c>
      <c r="H444" s="583">
        <v>16995.45</v>
      </c>
      <c r="I444" s="632">
        <v>0</v>
      </c>
      <c r="J444" s="583">
        <v>2999.2</v>
      </c>
      <c r="K444" s="632">
        <v>0</v>
      </c>
      <c r="L444" s="583">
        <v>10766.35</v>
      </c>
      <c r="M444" s="600">
        <v>43402</v>
      </c>
      <c r="N444" s="588">
        <v>43417</v>
      </c>
      <c r="O444" s="589">
        <v>43426</v>
      </c>
      <c r="P444" s="151"/>
      <c r="Q444" s="589" t="s">
        <v>1718</v>
      </c>
      <c r="R444" s="590" t="s">
        <v>1798</v>
      </c>
      <c r="S444" s="437"/>
      <c r="T444" s="437"/>
      <c r="U444" s="151"/>
      <c r="V444" s="735">
        <f t="shared" si="25"/>
        <v>30761</v>
      </c>
    </row>
    <row r="445" spans="1:92" s="25" customFormat="1" ht="30" customHeight="1">
      <c r="A445" s="432" t="s">
        <v>1816</v>
      </c>
      <c r="B445" s="628" t="s">
        <v>1721</v>
      </c>
      <c r="C445" s="629" t="s">
        <v>1725</v>
      </c>
      <c r="D445" s="629" t="s">
        <v>1729</v>
      </c>
      <c r="E445" s="583">
        <v>78411.399999999994</v>
      </c>
      <c r="F445" s="630">
        <f t="shared" si="24"/>
        <v>64756.399999999994</v>
      </c>
      <c r="G445" s="631">
        <f t="shared" si="27"/>
        <v>0.65312000049415964</v>
      </c>
      <c r="H445" s="583">
        <v>35949.64</v>
      </c>
      <c r="I445" s="632">
        <v>6344.06</v>
      </c>
      <c r="J445" s="583">
        <v>0</v>
      </c>
      <c r="K445" s="632">
        <v>0</v>
      </c>
      <c r="L445" s="583">
        <v>22462.7</v>
      </c>
      <c r="M445" s="600">
        <v>43402</v>
      </c>
      <c r="N445" s="588">
        <v>43417</v>
      </c>
      <c r="O445" s="589">
        <v>43426</v>
      </c>
      <c r="P445" s="151"/>
      <c r="Q445" s="589" t="s">
        <v>1718</v>
      </c>
      <c r="R445" s="590" t="s">
        <v>1798</v>
      </c>
      <c r="S445" s="437"/>
      <c r="T445" s="437"/>
      <c r="U445" s="151"/>
      <c r="V445" s="735">
        <f t="shared" si="25"/>
        <v>64756.399999999994</v>
      </c>
    </row>
    <row r="446" spans="1:92" s="25" customFormat="1" ht="30" customHeight="1">
      <c r="A446" s="432" t="s">
        <v>1816</v>
      </c>
      <c r="B446" s="628" t="s">
        <v>1722</v>
      </c>
      <c r="C446" s="629" t="s">
        <v>1726</v>
      </c>
      <c r="D446" s="629" t="s">
        <v>1730</v>
      </c>
      <c r="E446" s="583">
        <v>118404</v>
      </c>
      <c r="F446" s="630">
        <f t="shared" si="24"/>
        <v>108009</v>
      </c>
      <c r="G446" s="631">
        <f t="shared" si="27"/>
        <v>0.64999999999999991</v>
      </c>
      <c r="H446" s="583">
        <v>59674.97</v>
      </c>
      <c r="I446" s="632">
        <v>6053.43</v>
      </c>
      <c r="J446" s="583">
        <v>4477.45</v>
      </c>
      <c r="K446" s="632">
        <v>0</v>
      </c>
      <c r="L446" s="583">
        <v>37803.15</v>
      </c>
      <c r="M446" s="600">
        <v>43402</v>
      </c>
      <c r="N446" s="588">
        <v>43417</v>
      </c>
      <c r="O446" s="589">
        <v>43426</v>
      </c>
      <c r="P446" s="151"/>
      <c r="Q446" s="589" t="s">
        <v>1718</v>
      </c>
      <c r="R446" s="590" t="s">
        <v>1798</v>
      </c>
      <c r="S446" s="437"/>
      <c r="T446" s="437"/>
      <c r="U446" s="151"/>
      <c r="V446" s="735">
        <f t="shared" si="25"/>
        <v>108009</v>
      </c>
    </row>
    <row r="447" spans="1:92" s="25" customFormat="1" ht="30" customHeight="1">
      <c r="A447" s="432" t="s">
        <v>1816</v>
      </c>
      <c r="B447" s="628" t="s">
        <v>1735</v>
      </c>
      <c r="C447" s="629" t="s">
        <v>1733</v>
      </c>
      <c r="D447" s="629" t="s">
        <v>1731</v>
      </c>
      <c r="E447" s="583">
        <v>42608.2</v>
      </c>
      <c r="F447" s="630">
        <f t="shared" si="24"/>
        <v>42608.2</v>
      </c>
      <c r="G447" s="631">
        <f t="shared" si="27"/>
        <v>0.5</v>
      </c>
      <c r="H447" s="583">
        <v>18108.48</v>
      </c>
      <c r="I447" s="632">
        <v>3195.62</v>
      </c>
      <c r="J447" s="630">
        <v>0</v>
      </c>
      <c r="K447" s="630">
        <v>0</v>
      </c>
      <c r="L447" s="583">
        <v>21304.1</v>
      </c>
      <c r="M447" s="600">
        <v>43402</v>
      </c>
      <c r="N447" s="588">
        <v>43417</v>
      </c>
      <c r="O447" s="589">
        <v>43426</v>
      </c>
      <c r="P447" s="151"/>
      <c r="Q447" s="589" t="s">
        <v>1718</v>
      </c>
      <c r="R447" s="590" t="s">
        <v>1798</v>
      </c>
      <c r="S447" s="437"/>
      <c r="T447" s="437"/>
      <c r="U447" s="151"/>
      <c r="V447" s="735">
        <f t="shared" si="25"/>
        <v>42608.2</v>
      </c>
    </row>
    <row r="448" spans="1:92" s="25" customFormat="1" ht="30" customHeight="1">
      <c r="A448" s="432" t="s">
        <v>1816</v>
      </c>
      <c r="B448" s="628" t="s">
        <v>1736</v>
      </c>
      <c r="C448" s="629" t="s">
        <v>1734</v>
      </c>
      <c r="D448" s="629" t="s">
        <v>1732</v>
      </c>
      <c r="E448" s="583">
        <v>17665</v>
      </c>
      <c r="F448" s="630">
        <f t="shared" si="24"/>
        <v>15350</v>
      </c>
      <c r="G448" s="631">
        <f t="shared" si="27"/>
        <v>0.65325732899022804</v>
      </c>
      <c r="H448" s="583">
        <v>8523.3700000000008</v>
      </c>
      <c r="I448" s="632">
        <v>1504.13</v>
      </c>
      <c r="J448" s="630">
        <v>0</v>
      </c>
      <c r="K448" s="630">
        <v>0</v>
      </c>
      <c r="L448" s="583">
        <v>5322.5</v>
      </c>
      <c r="M448" s="600">
        <v>43402</v>
      </c>
      <c r="N448" s="588">
        <v>43417</v>
      </c>
      <c r="O448" s="589">
        <v>43426</v>
      </c>
      <c r="P448" s="151"/>
      <c r="Q448" s="589" t="s">
        <v>1718</v>
      </c>
      <c r="R448" s="590" t="s">
        <v>1798</v>
      </c>
      <c r="S448" s="437"/>
      <c r="T448" s="437"/>
      <c r="U448" s="151"/>
      <c r="V448" s="735">
        <f t="shared" si="25"/>
        <v>15350</v>
      </c>
    </row>
    <row r="449" spans="1:23" s="25" customFormat="1" ht="30" customHeight="1">
      <c r="A449" s="432" t="s">
        <v>1816</v>
      </c>
      <c r="B449" s="633" t="s">
        <v>1777</v>
      </c>
      <c r="C449" s="629" t="s">
        <v>1778</v>
      </c>
      <c r="D449" s="629" t="s">
        <v>1779</v>
      </c>
      <c r="E449" s="583">
        <v>195657.9</v>
      </c>
      <c r="F449" s="630">
        <f t="shared" si="24"/>
        <v>136189.4</v>
      </c>
      <c r="G449" s="631">
        <f t="shared" si="27"/>
        <v>0.5</v>
      </c>
      <c r="H449" s="632">
        <v>57880.49</v>
      </c>
      <c r="I449" s="632">
        <v>10214.209999999999</v>
      </c>
      <c r="J449" s="630">
        <v>0</v>
      </c>
      <c r="K449" s="630">
        <v>0</v>
      </c>
      <c r="L449" s="632">
        <v>68094.7</v>
      </c>
      <c r="M449" s="634">
        <v>43402</v>
      </c>
      <c r="N449" s="795">
        <v>43417</v>
      </c>
      <c r="O449" s="636">
        <v>43432</v>
      </c>
      <c r="P449" s="151"/>
      <c r="Q449" s="589" t="s">
        <v>1718</v>
      </c>
      <c r="R449" s="590" t="s">
        <v>1798</v>
      </c>
      <c r="S449" s="437"/>
      <c r="T449" s="437"/>
      <c r="U449" s="151"/>
      <c r="V449" s="735">
        <f t="shared" si="25"/>
        <v>136189.4</v>
      </c>
    </row>
    <row r="450" spans="1:23" s="485" customFormat="1" ht="24.75" customHeight="1">
      <c r="A450" s="963" t="s">
        <v>1405</v>
      </c>
      <c r="B450" s="963"/>
      <c r="C450" s="963"/>
      <c r="D450" s="963"/>
      <c r="E450" s="320">
        <f>SUBTOTAL(9,E411:E449)</f>
        <v>2240199.7599999998</v>
      </c>
      <c r="F450" s="320">
        <f>SUM(F411:F449)</f>
        <v>1871362.4999999998</v>
      </c>
      <c r="G450" s="722">
        <f>(H450+I450+J450+K450)/F450</f>
        <v>0.53479064585295477</v>
      </c>
      <c r="H450" s="320">
        <f>SUM(H411:H449)</f>
        <v>850668.90999999992</v>
      </c>
      <c r="I450" s="320">
        <f>SUM(I411:I449)</f>
        <v>87593.37</v>
      </c>
      <c r="J450" s="320">
        <f>SUM(J411:J449)</f>
        <v>62524.87999999999</v>
      </c>
      <c r="K450" s="320">
        <f>SUM(K411:K449)</f>
        <v>0</v>
      </c>
      <c r="L450" s="320">
        <f>SUM(L411:L449)</f>
        <v>870575.33999999973</v>
      </c>
      <c r="M450" s="547"/>
      <c r="N450" s="322">
        <f>COUNTA(B412:B449)</f>
        <v>38</v>
      </c>
      <c r="O450" s="538"/>
      <c r="P450" s="538"/>
      <c r="Q450" s="538"/>
      <c r="R450" s="539"/>
      <c r="S450" s="538"/>
      <c r="T450" s="538"/>
      <c r="U450" s="484"/>
      <c r="V450" s="736">
        <f>SUM(H450:L450)</f>
        <v>1871362.4999999995</v>
      </c>
      <c r="W450" s="735"/>
    </row>
    <row r="451" spans="1:23" s="13" customFormat="1" ht="30" customHeight="1">
      <c r="A451" s="400" t="s">
        <v>98</v>
      </c>
      <c r="B451" s="344" t="s">
        <v>99</v>
      </c>
      <c r="C451" s="311" t="s">
        <v>103</v>
      </c>
      <c r="D451" s="282" t="s">
        <v>101</v>
      </c>
      <c r="E451" s="277">
        <v>998090.94</v>
      </c>
      <c r="F451" s="701">
        <f t="shared" ref="F451:F465" si="28">H451+I451+J451+K451+L451</f>
        <v>996143.33000000007</v>
      </c>
      <c r="G451" s="346">
        <v>0.65</v>
      </c>
      <c r="H451" s="345">
        <v>246461.63</v>
      </c>
      <c r="I451" s="345">
        <v>0</v>
      </c>
      <c r="J451" s="345">
        <v>401031.53</v>
      </c>
      <c r="K451" s="345">
        <v>0</v>
      </c>
      <c r="L451" s="701">
        <v>348650.17</v>
      </c>
      <c r="M451" s="282" t="s">
        <v>804</v>
      </c>
      <c r="N451" s="282" t="s">
        <v>810</v>
      </c>
      <c r="O451" s="257" t="s">
        <v>881</v>
      </c>
      <c r="P451" s="257" t="s">
        <v>1675</v>
      </c>
      <c r="Q451" s="257" t="s">
        <v>797</v>
      </c>
      <c r="R451" s="257" t="s">
        <v>864</v>
      </c>
      <c r="T451" s="751" t="s">
        <v>1817</v>
      </c>
      <c r="U451" s="355"/>
      <c r="V451" s="737">
        <f t="shared" ref="V451:V514" si="29">SUM(H451:L451)</f>
        <v>996143.33000000007</v>
      </c>
    </row>
    <row r="452" spans="1:23" s="13" customFormat="1" ht="30" customHeight="1">
      <c r="A452" s="400" t="s">
        <v>98</v>
      </c>
      <c r="B452" s="344" t="s">
        <v>412</v>
      </c>
      <c r="C452" s="312" t="s">
        <v>104</v>
      </c>
      <c r="D452" s="283" t="s">
        <v>102</v>
      </c>
      <c r="E452" s="256">
        <v>280106.84000000003</v>
      </c>
      <c r="F452" s="345">
        <f t="shared" si="28"/>
        <v>277725</v>
      </c>
      <c r="G452" s="346">
        <v>0.65</v>
      </c>
      <c r="H452" s="345">
        <v>138681.57999999999</v>
      </c>
      <c r="I452" s="345">
        <v>0</v>
      </c>
      <c r="J452" s="345">
        <v>41839.67</v>
      </c>
      <c r="K452" s="345">
        <v>0</v>
      </c>
      <c r="L452" s="345">
        <v>97203.75</v>
      </c>
      <c r="M452" s="282" t="s">
        <v>804</v>
      </c>
      <c r="N452" s="282" t="s">
        <v>810</v>
      </c>
      <c r="O452" s="257" t="s">
        <v>881</v>
      </c>
      <c r="P452" s="257">
        <v>42570</v>
      </c>
      <c r="Q452" s="257" t="s">
        <v>797</v>
      </c>
      <c r="R452" s="257" t="s">
        <v>865</v>
      </c>
      <c r="S452" s="257"/>
      <c r="T452" s="257"/>
      <c r="U452" s="258"/>
      <c r="V452" s="737">
        <f t="shared" si="29"/>
        <v>277725</v>
      </c>
    </row>
    <row r="453" spans="1:23" s="13" customFormat="1" ht="30" customHeight="1">
      <c r="A453" s="400" t="s">
        <v>98</v>
      </c>
      <c r="B453" s="295" t="s">
        <v>502</v>
      </c>
      <c r="C453" s="255" t="s">
        <v>242</v>
      </c>
      <c r="D453" s="282" t="s">
        <v>243</v>
      </c>
      <c r="E453" s="256">
        <v>805982</v>
      </c>
      <c r="F453" s="345">
        <f t="shared" si="28"/>
        <v>805982</v>
      </c>
      <c r="G453" s="347">
        <f>(H453+I453+J453)/F453</f>
        <v>0.45</v>
      </c>
      <c r="H453" s="348">
        <v>65587.31</v>
      </c>
      <c r="I453" s="256">
        <v>0</v>
      </c>
      <c r="J453" s="348">
        <v>297104.59000000003</v>
      </c>
      <c r="K453" s="256">
        <v>0</v>
      </c>
      <c r="L453" s="256">
        <v>443290.1</v>
      </c>
      <c r="M453" s="496"/>
      <c r="N453" s="255" t="s">
        <v>712</v>
      </c>
      <c r="O453" s="255" t="s">
        <v>877</v>
      </c>
      <c r="P453" s="489" t="s">
        <v>1676</v>
      </c>
      <c r="Q453" s="255" t="s">
        <v>798</v>
      </c>
      <c r="R453" s="257" t="s">
        <v>820</v>
      </c>
      <c r="S453" s="257"/>
      <c r="T453" s="257"/>
      <c r="U453" s="258"/>
      <c r="V453" s="737">
        <f t="shared" si="29"/>
        <v>805982</v>
      </c>
    </row>
    <row r="454" spans="1:23" s="13" customFormat="1" ht="30" customHeight="1">
      <c r="A454" s="400" t="s">
        <v>98</v>
      </c>
      <c r="B454" s="295" t="s">
        <v>503</v>
      </c>
      <c r="C454" s="255" t="s">
        <v>245</v>
      </c>
      <c r="D454" s="282" t="s">
        <v>246</v>
      </c>
      <c r="E454" s="256">
        <v>410765.06</v>
      </c>
      <c r="F454" s="345">
        <f t="shared" si="28"/>
        <v>410765.05999999994</v>
      </c>
      <c r="G454" s="347">
        <f t="shared" ref="G454:G465" si="30">(H454+I454+J454)/F454</f>
        <v>0.65000000243448164</v>
      </c>
      <c r="H454" s="348">
        <v>225505.58</v>
      </c>
      <c r="I454" s="256">
        <v>0</v>
      </c>
      <c r="J454" s="348">
        <v>41491.71</v>
      </c>
      <c r="K454" s="256">
        <v>0</v>
      </c>
      <c r="L454" s="256">
        <v>143767.76999999999</v>
      </c>
      <c r="M454" s="496"/>
      <c r="N454" s="255" t="s">
        <v>883</v>
      </c>
      <c r="O454" s="255" t="s">
        <v>786</v>
      </c>
      <c r="P454" s="489" t="s">
        <v>1677</v>
      </c>
      <c r="Q454" s="255" t="s">
        <v>874</v>
      </c>
      <c r="R454" s="257" t="s">
        <v>866</v>
      </c>
      <c r="S454" s="257"/>
      <c r="T454" s="257"/>
      <c r="U454" s="258"/>
      <c r="V454" s="737">
        <f t="shared" si="29"/>
        <v>410765.05999999994</v>
      </c>
    </row>
    <row r="455" spans="1:23" s="13" customFormat="1" ht="30" customHeight="1">
      <c r="A455" s="400" t="s">
        <v>98</v>
      </c>
      <c r="B455" s="295" t="s">
        <v>312</v>
      </c>
      <c r="C455" s="255" t="s">
        <v>310</v>
      </c>
      <c r="D455" s="282" t="s">
        <v>311</v>
      </c>
      <c r="E455" s="256">
        <v>112473</v>
      </c>
      <c r="F455" s="345">
        <f t="shared" si="28"/>
        <v>112473</v>
      </c>
      <c r="G455" s="347">
        <f t="shared" si="30"/>
        <v>0.75</v>
      </c>
      <c r="H455" s="348">
        <v>71701.53</v>
      </c>
      <c r="I455" s="256">
        <v>12653.22</v>
      </c>
      <c r="J455" s="348">
        <v>0</v>
      </c>
      <c r="K455" s="256">
        <v>0</v>
      </c>
      <c r="L455" s="256">
        <v>28118.25</v>
      </c>
      <c r="M455" s="496"/>
      <c r="N455" s="255" t="s">
        <v>720</v>
      </c>
      <c r="O455" s="255" t="s">
        <v>726</v>
      </c>
      <c r="P455" s="255"/>
      <c r="Q455" s="270">
        <v>42789</v>
      </c>
      <c r="R455" s="257" t="s">
        <v>748</v>
      </c>
      <c r="S455" s="257"/>
      <c r="T455" s="257"/>
      <c r="U455" s="258"/>
      <c r="V455" s="737">
        <f t="shared" si="29"/>
        <v>112473</v>
      </c>
    </row>
    <row r="456" spans="1:23" s="13" customFormat="1" ht="30" customHeight="1">
      <c r="A456" s="400" t="s">
        <v>98</v>
      </c>
      <c r="B456" s="295" t="s">
        <v>383</v>
      </c>
      <c r="C456" s="255" t="s">
        <v>384</v>
      </c>
      <c r="D456" s="282" t="s">
        <v>76</v>
      </c>
      <c r="E456" s="256">
        <v>121691.3</v>
      </c>
      <c r="F456" s="345">
        <f t="shared" si="28"/>
        <v>121037.61000000002</v>
      </c>
      <c r="G456" s="347">
        <f t="shared" si="30"/>
        <v>0.65000002891663178</v>
      </c>
      <c r="H456" s="348">
        <v>66622.14</v>
      </c>
      <c r="I456" s="256">
        <v>11756.85</v>
      </c>
      <c r="J456" s="348">
        <v>295.45999999999998</v>
      </c>
      <c r="K456" s="256">
        <v>0</v>
      </c>
      <c r="L456" s="256">
        <v>42363.16</v>
      </c>
      <c r="M456" s="496"/>
      <c r="N456" s="255" t="s">
        <v>721</v>
      </c>
      <c r="O456" s="255" t="s">
        <v>727</v>
      </c>
      <c r="P456" s="255"/>
      <c r="Q456" s="255" t="s">
        <v>735</v>
      </c>
      <c r="R456" s="257" t="s">
        <v>778</v>
      </c>
      <c r="S456" s="257"/>
      <c r="T456" s="257"/>
      <c r="U456" s="258"/>
      <c r="V456" s="737">
        <f t="shared" si="29"/>
        <v>121037.61000000002</v>
      </c>
    </row>
    <row r="457" spans="1:23" s="13" customFormat="1" ht="30" customHeight="1">
      <c r="A457" s="400" t="s">
        <v>98</v>
      </c>
      <c r="B457" s="295" t="s">
        <v>365</v>
      </c>
      <c r="C457" s="255" t="s">
        <v>367</v>
      </c>
      <c r="D457" s="282" t="s">
        <v>366</v>
      </c>
      <c r="E457" s="256">
        <v>36180</v>
      </c>
      <c r="F457" s="345">
        <f t="shared" si="28"/>
        <v>2022.23</v>
      </c>
      <c r="G457" s="347">
        <f t="shared" si="30"/>
        <v>0.74999876374101859</v>
      </c>
      <c r="H457" s="348">
        <v>1157.67</v>
      </c>
      <c r="I457" s="256">
        <v>204.3</v>
      </c>
      <c r="J457" s="348">
        <v>154.69999999999999</v>
      </c>
      <c r="K457" s="256">
        <v>0</v>
      </c>
      <c r="L457" s="256">
        <v>505.56</v>
      </c>
      <c r="M457" s="496"/>
      <c r="N457" s="255" t="s">
        <v>721</v>
      </c>
      <c r="O457" s="255" t="s">
        <v>727</v>
      </c>
      <c r="P457" s="255"/>
      <c r="Q457" s="255" t="s">
        <v>735</v>
      </c>
      <c r="R457" s="257" t="s">
        <v>779</v>
      </c>
      <c r="S457" s="257"/>
      <c r="T457" s="257"/>
      <c r="U457" s="258"/>
      <c r="V457" s="737">
        <f t="shared" si="29"/>
        <v>2022.23</v>
      </c>
    </row>
    <row r="458" spans="1:23" s="13" customFormat="1" ht="30" customHeight="1">
      <c r="A458" s="400" t="s">
        <v>98</v>
      </c>
      <c r="B458" s="295" t="s">
        <v>991</v>
      </c>
      <c r="C458" s="255" t="s">
        <v>992</v>
      </c>
      <c r="D458" s="282" t="s">
        <v>151</v>
      </c>
      <c r="E458" s="256">
        <v>972907.94</v>
      </c>
      <c r="F458" s="345">
        <f t="shared" si="28"/>
        <v>917082.94000000006</v>
      </c>
      <c r="G458" s="347">
        <f>(H458+I458+J458)/F458</f>
        <v>0.37317639994480761</v>
      </c>
      <c r="H458" s="348">
        <v>290898.65000000002</v>
      </c>
      <c r="I458" s="256">
        <v>0</v>
      </c>
      <c r="J458" s="348">
        <v>51335.06</v>
      </c>
      <c r="K458" s="702">
        <v>253870.2</v>
      </c>
      <c r="L458" s="256">
        <v>320979.03000000003</v>
      </c>
      <c r="M458" s="271">
        <v>43196</v>
      </c>
      <c r="N458" s="270">
        <v>43202</v>
      </c>
      <c r="O458" s="270">
        <v>43223</v>
      </c>
      <c r="P458" s="270">
        <v>43256</v>
      </c>
      <c r="Q458" s="271">
        <v>43279</v>
      </c>
      <c r="R458" s="257" t="s">
        <v>1352</v>
      </c>
      <c r="S458" s="257"/>
      <c r="T458" s="751" t="s">
        <v>1817</v>
      </c>
      <c r="U458" s="258"/>
      <c r="V458" s="737">
        <f t="shared" si="29"/>
        <v>917082.94000000006</v>
      </c>
    </row>
    <row r="459" spans="1:23" s="13" customFormat="1" ht="30" customHeight="1">
      <c r="A459" s="400" t="s">
        <v>98</v>
      </c>
      <c r="B459" s="295" t="s">
        <v>1053</v>
      </c>
      <c r="C459" s="255" t="s">
        <v>1054</v>
      </c>
      <c r="D459" s="282" t="s">
        <v>615</v>
      </c>
      <c r="E459" s="503"/>
      <c r="F459" s="345">
        <f t="shared" si="28"/>
        <v>45608.060000000005</v>
      </c>
      <c r="G459" s="347">
        <f t="shared" si="30"/>
        <v>0.75000010962974528</v>
      </c>
      <c r="H459" s="348">
        <v>29075.14</v>
      </c>
      <c r="I459" s="256">
        <v>0</v>
      </c>
      <c r="J459" s="348">
        <v>5130.91</v>
      </c>
      <c r="K459" s="256">
        <v>0</v>
      </c>
      <c r="L459" s="256">
        <v>11402.01</v>
      </c>
      <c r="M459" s="271">
        <v>43165</v>
      </c>
      <c r="N459" s="270">
        <v>43172</v>
      </c>
      <c r="O459" s="270">
        <v>43209</v>
      </c>
      <c r="P459" s="270"/>
      <c r="Q459" s="271">
        <v>43238</v>
      </c>
      <c r="R459" s="257" t="s">
        <v>1367</v>
      </c>
      <c r="S459" s="257"/>
      <c r="T459" s="257"/>
      <c r="U459" s="258"/>
      <c r="V459" s="737">
        <f t="shared" si="29"/>
        <v>45608.060000000005</v>
      </c>
    </row>
    <row r="460" spans="1:23" s="13" customFormat="1" ht="30" customHeight="1">
      <c r="A460" s="400" t="s">
        <v>98</v>
      </c>
      <c r="B460" s="295" t="s">
        <v>1252</v>
      </c>
      <c r="C460" s="255" t="s">
        <v>1253</v>
      </c>
      <c r="D460" s="282" t="s">
        <v>311</v>
      </c>
      <c r="E460" s="256">
        <v>502399.78</v>
      </c>
      <c r="F460" s="345">
        <f t="shared" si="28"/>
        <v>499661.22000000003</v>
      </c>
      <c r="G460" s="347">
        <f t="shared" si="30"/>
        <v>0.75000001000678018</v>
      </c>
      <c r="H460" s="348">
        <v>318534.03000000003</v>
      </c>
      <c r="I460" s="256">
        <v>56211.89</v>
      </c>
      <c r="J460" s="348">
        <v>0</v>
      </c>
      <c r="K460" s="256">
        <v>0</v>
      </c>
      <c r="L460" s="256">
        <v>124915.3</v>
      </c>
      <c r="M460" s="499"/>
      <c r="N460" s="498"/>
      <c r="O460" s="270">
        <v>43293</v>
      </c>
      <c r="P460" s="270">
        <v>43294</v>
      </c>
      <c r="Q460" s="271">
        <v>42949</v>
      </c>
      <c r="R460" s="257" t="s">
        <v>1408</v>
      </c>
      <c r="S460" s="257"/>
      <c r="T460" s="257"/>
      <c r="U460" s="258"/>
      <c r="V460" s="737">
        <f t="shared" si="29"/>
        <v>499661.22000000003</v>
      </c>
    </row>
    <row r="461" spans="1:23" s="13" customFormat="1" ht="30" customHeight="1">
      <c r="A461" s="400" t="s">
        <v>98</v>
      </c>
      <c r="B461" s="255" t="s">
        <v>1120</v>
      </c>
      <c r="C461" s="255" t="s">
        <v>1121</v>
      </c>
      <c r="D461" s="255" t="s">
        <v>1122</v>
      </c>
      <c r="E461" s="256">
        <v>180605</v>
      </c>
      <c r="F461" s="345">
        <f t="shared" si="28"/>
        <v>157005</v>
      </c>
      <c r="G461" s="347">
        <f t="shared" si="30"/>
        <v>0.65</v>
      </c>
      <c r="H461" s="348">
        <v>80286.11</v>
      </c>
      <c r="I461" s="256">
        <v>0</v>
      </c>
      <c r="J461" s="348">
        <v>21767.14</v>
      </c>
      <c r="K461" s="277">
        <v>0</v>
      </c>
      <c r="L461" s="256">
        <v>54951.75</v>
      </c>
      <c r="M461" s="271">
        <v>43223</v>
      </c>
      <c r="N461" s="270">
        <v>43235</v>
      </c>
      <c r="O461" s="270">
        <v>43258</v>
      </c>
      <c r="P461" s="270">
        <v>43271</v>
      </c>
      <c r="Q461" s="271">
        <v>43291</v>
      </c>
      <c r="R461" s="257" t="s">
        <v>1615</v>
      </c>
      <c r="S461" s="257"/>
      <c r="T461" s="257"/>
      <c r="U461" s="258"/>
      <c r="V461" s="737">
        <f t="shared" si="29"/>
        <v>157005</v>
      </c>
    </row>
    <row r="462" spans="1:23" s="25" customFormat="1" ht="30" customHeight="1">
      <c r="A462" s="438" t="s">
        <v>98</v>
      </c>
      <c r="B462" s="295" t="s">
        <v>1426</v>
      </c>
      <c r="C462" s="255" t="s">
        <v>1427</v>
      </c>
      <c r="D462" s="255" t="s">
        <v>102</v>
      </c>
      <c r="E462" s="256">
        <v>436362.17</v>
      </c>
      <c r="F462" s="345">
        <f t="shared" si="28"/>
        <v>304485.07</v>
      </c>
      <c r="G462" s="347">
        <f t="shared" si="30"/>
        <v>0.65000031036004491</v>
      </c>
      <c r="H462" s="348">
        <v>161815.42000000001</v>
      </c>
      <c r="I462" s="256">
        <v>0</v>
      </c>
      <c r="J462" s="348">
        <v>36099.97</v>
      </c>
      <c r="K462" s="256">
        <v>0</v>
      </c>
      <c r="L462" s="256">
        <v>106569.68</v>
      </c>
      <c r="M462" s="271">
        <v>43342</v>
      </c>
      <c r="N462" s="270">
        <v>43346</v>
      </c>
      <c r="O462" s="270">
        <v>43349</v>
      </c>
      <c r="P462" s="626">
        <v>43364</v>
      </c>
      <c r="Q462" s="271">
        <v>43399</v>
      </c>
      <c r="R462" s="271" t="s">
        <v>1686</v>
      </c>
      <c r="S462" s="271"/>
      <c r="T462" s="271"/>
      <c r="U462" s="282"/>
      <c r="V462" s="737">
        <f t="shared" si="29"/>
        <v>304485.07</v>
      </c>
    </row>
    <row r="463" spans="1:23" s="25" customFormat="1" ht="30" customHeight="1">
      <c r="A463" s="438" t="s">
        <v>98</v>
      </c>
      <c r="B463" s="295" t="s">
        <v>1428</v>
      </c>
      <c r="C463" s="255" t="s">
        <v>1429</v>
      </c>
      <c r="D463" s="255" t="s">
        <v>1430</v>
      </c>
      <c r="E463" s="256">
        <v>224204.25</v>
      </c>
      <c r="F463" s="345">
        <f t="shared" si="28"/>
        <v>219316.25</v>
      </c>
      <c r="G463" s="347">
        <f t="shared" si="30"/>
        <v>0.75000001139906414</v>
      </c>
      <c r="H463" s="348">
        <v>139814.10999999999</v>
      </c>
      <c r="I463" s="256">
        <v>24673.08</v>
      </c>
      <c r="J463" s="348">
        <v>0</v>
      </c>
      <c r="K463" s="256">
        <v>0</v>
      </c>
      <c r="L463" s="256">
        <v>54829.06</v>
      </c>
      <c r="M463" s="271">
        <v>43342</v>
      </c>
      <c r="N463" s="270">
        <v>43346</v>
      </c>
      <c r="O463" s="270">
        <v>43349</v>
      </c>
      <c r="P463" s="626">
        <v>43364</v>
      </c>
      <c r="Q463" s="271">
        <v>43399</v>
      </c>
      <c r="R463" s="271" t="s">
        <v>1612</v>
      </c>
      <c r="S463" s="271"/>
      <c r="T463" s="271"/>
      <c r="U463" s="282"/>
      <c r="V463" s="737">
        <f t="shared" si="29"/>
        <v>219316.25</v>
      </c>
    </row>
    <row r="464" spans="1:23" s="25" customFormat="1" ht="30" customHeight="1">
      <c r="A464" s="438" t="s">
        <v>98</v>
      </c>
      <c r="B464" s="211" t="s">
        <v>1499</v>
      </c>
      <c r="C464" s="212" t="s">
        <v>1500</v>
      </c>
      <c r="D464" s="212" t="s">
        <v>1501</v>
      </c>
      <c r="E464" s="591">
        <v>45608.14</v>
      </c>
      <c r="F464" s="345">
        <f t="shared" si="28"/>
        <v>34744.639999999999</v>
      </c>
      <c r="G464" s="347">
        <f t="shared" si="30"/>
        <v>0.75</v>
      </c>
      <c r="H464" s="215">
        <v>9399.7099999999991</v>
      </c>
      <c r="I464" s="213">
        <v>1658.77</v>
      </c>
      <c r="J464" s="215">
        <v>15000</v>
      </c>
      <c r="K464" s="213">
        <v>0</v>
      </c>
      <c r="L464" s="213">
        <v>8686.16</v>
      </c>
      <c r="M464" s="228">
        <v>43342</v>
      </c>
      <c r="N464" s="251">
        <v>43346</v>
      </c>
      <c r="O464" s="251">
        <v>43377</v>
      </c>
      <c r="P464" s="396"/>
      <c r="Q464" s="228">
        <v>43417</v>
      </c>
      <c r="R464" s="228" t="s">
        <v>1667</v>
      </c>
      <c r="S464" s="228"/>
      <c r="T464" s="228"/>
      <c r="U464" s="151"/>
      <c r="V464" s="737">
        <f t="shared" si="29"/>
        <v>34744.639999999999</v>
      </c>
    </row>
    <row r="465" spans="1:22" s="25" customFormat="1" ht="30" customHeight="1">
      <c r="A465" s="438" t="s">
        <v>98</v>
      </c>
      <c r="B465" s="211" t="s">
        <v>1530</v>
      </c>
      <c r="C465" s="212" t="s">
        <v>1531</v>
      </c>
      <c r="D465" s="212" t="s">
        <v>1532</v>
      </c>
      <c r="E465" s="591">
        <v>761181.99</v>
      </c>
      <c r="F465" s="345">
        <f t="shared" si="28"/>
        <v>675444.23</v>
      </c>
      <c r="G465" s="347">
        <f t="shared" si="30"/>
        <v>0.65000000074025355</v>
      </c>
      <c r="H465" s="215">
        <v>370161.26</v>
      </c>
      <c r="I465" s="213">
        <v>0</v>
      </c>
      <c r="J465" s="215">
        <v>68877.490000000005</v>
      </c>
      <c r="K465" s="213">
        <v>0</v>
      </c>
      <c r="L465" s="213">
        <v>236405.48</v>
      </c>
      <c r="M465" s="228">
        <v>43374</v>
      </c>
      <c r="N465" s="251">
        <v>43378</v>
      </c>
      <c r="O465" s="251">
        <v>43384</v>
      </c>
      <c r="P465" s="396">
        <v>43404</v>
      </c>
      <c r="Q465" s="228">
        <v>43420</v>
      </c>
      <c r="R465" s="590" t="s">
        <v>1798</v>
      </c>
      <c r="S465" s="228"/>
      <c r="T465" s="228"/>
      <c r="U465" s="151"/>
      <c r="V465" s="737">
        <f t="shared" si="29"/>
        <v>675444.23</v>
      </c>
    </row>
    <row r="466" spans="1:22" s="546" customFormat="1" ht="28.5" customHeight="1">
      <c r="A466" s="976" t="s">
        <v>100</v>
      </c>
      <c r="B466" s="977"/>
      <c r="C466" s="977"/>
      <c r="D466" s="978"/>
      <c r="E466" s="349">
        <f>SUM(E451:E465)</f>
        <v>5888558.4099999992</v>
      </c>
      <c r="F466" s="349">
        <f>SUM(F451:F465)</f>
        <v>5579495.6400000006</v>
      </c>
      <c r="G466" s="723">
        <f>(H466+I466+J466+K466)/F466</f>
        <v>0.63748744321986772</v>
      </c>
      <c r="H466" s="349">
        <f>SUM(H451:H465)</f>
        <v>2215701.87</v>
      </c>
      <c r="I466" s="349">
        <f>SUM(I451:I465)</f>
        <v>107158.11</v>
      </c>
      <c r="J466" s="349">
        <f>SUM(J451:J465)</f>
        <v>980128.23</v>
      </c>
      <c r="K466" s="349">
        <f>SUM(K451:K465)</f>
        <v>253870.2</v>
      </c>
      <c r="L466" s="349">
        <f>SUM(L451:L465)</f>
        <v>2022637.23</v>
      </c>
      <c r="M466" s="353"/>
      <c r="N466" s="353">
        <f>COUNTA(B451:B465)</f>
        <v>15</v>
      </c>
      <c r="O466" s="353"/>
      <c r="P466" s="353"/>
      <c r="Q466" s="353"/>
      <c r="R466" s="353"/>
      <c r="S466" s="353"/>
      <c r="T466" s="353"/>
      <c r="U466" s="353"/>
      <c r="V466" s="736">
        <f t="shared" si="29"/>
        <v>5579495.6400000006</v>
      </c>
    </row>
    <row r="467" spans="1:22" s="14" customFormat="1" ht="24" customHeight="1">
      <c r="A467" s="398" t="s">
        <v>1208</v>
      </c>
      <c r="B467" s="389" t="s">
        <v>600</v>
      </c>
      <c r="C467" s="282" t="s">
        <v>1124</v>
      </c>
      <c r="D467" s="283" t="s">
        <v>601</v>
      </c>
      <c r="E467" s="277">
        <v>42000</v>
      </c>
      <c r="F467" s="277">
        <f t="shared" ref="F467:F496" si="31">H467+I467+J467+K467+L467</f>
        <v>42000</v>
      </c>
      <c r="G467" s="279">
        <f>(H467+I467+J467+K467)/F467</f>
        <v>1</v>
      </c>
      <c r="H467" s="277">
        <v>35700</v>
      </c>
      <c r="I467" s="277">
        <v>0</v>
      </c>
      <c r="J467" s="277">
        <v>6300</v>
      </c>
      <c r="K467" s="277">
        <v>0</v>
      </c>
      <c r="L467" s="277">
        <v>0</v>
      </c>
      <c r="M467" s="496"/>
      <c r="N467" s="270">
        <v>43053</v>
      </c>
      <c r="O467" s="270">
        <v>43062</v>
      </c>
      <c r="P467" s="270"/>
      <c r="Q467" s="270">
        <v>43084</v>
      </c>
      <c r="R467" s="257" t="s">
        <v>1137</v>
      </c>
      <c r="S467" s="271"/>
      <c r="T467" s="282"/>
      <c r="U467" s="285"/>
      <c r="V467" s="737">
        <f t="shared" si="29"/>
        <v>42000</v>
      </c>
    </row>
    <row r="468" spans="1:22" s="14" customFormat="1" ht="15.95" customHeight="1">
      <c r="A468" s="398" t="s">
        <v>1208</v>
      </c>
      <c r="B468" s="389" t="s">
        <v>141</v>
      </c>
      <c r="C468" s="282" t="s">
        <v>1124</v>
      </c>
      <c r="D468" s="283" t="s">
        <v>517</v>
      </c>
      <c r="E468" s="277">
        <v>39000</v>
      </c>
      <c r="F468" s="277">
        <f t="shared" si="31"/>
        <v>39000</v>
      </c>
      <c r="G468" s="279">
        <f t="shared" ref="G468:G493" si="32">(H468+I468+J468+K468)/F468</f>
        <v>1</v>
      </c>
      <c r="H468" s="277">
        <v>33150</v>
      </c>
      <c r="I468" s="277">
        <v>0</v>
      </c>
      <c r="J468" s="277">
        <v>5850</v>
      </c>
      <c r="K468" s="277">
        <v>0</v>
      </c>
      <c r="L468" s="277">
        <v>0</v>
      </c>
      <c r="M468" s="496"/>
      <c r="N468" s="270">
        <v>43053</v>
      </c>
      <c r="O468" s="270">
        <v>43062</v>
      </c>
      <c r="P468" s="270"/>
      <c r="Q468" s="270">
        <v>43084</v>
      </c>
      <c r="R468" s="257" t="s">
        <v>1135</v>
      </c>
      <c r="S468" s="271"/>
      <c r="T468" s="282"/>
      <c r="U468" s="285"/>
      <c r="V468" s="737">
        <f t="shared" si="29"/>
        <v>39000</v>
      </c>
    </row>
    <row r="469" spans="1:22" s="14" customFormat="1" ht="15.95" customHeight="1">
      <c r="A469" s="398" t="s">
        <v>1208</v>
      </c>
      <c r="B469" s="389" t="s">
        <v>531</v>
      </c>
      <c r="C469" s="282" t="s">
        <v>1124</v>
      </c>
      <c r="D469" s="283" t="s">
        <v>628</v>
      </c>
      <c r="E469" s="277">
        <v>45000</v>
      </c>
      <c r="F469" s="277">
        <f t="shared" si="31"/>
        <v>45000</v>
      </c>
      <c r="G469" s="279">
        <f t="shared" si="32"/>
        <v>1</v>
      </c>
      <c r="H469" s="277">
        <v>38250</v>
      </c>
      <c r="I469" s="277">
        <v>0</v>
      </c>
      <c r="J469" s="277">
        <v>6750</v>
      </c>
      <c r="K469" s="277">
        <v>0</v>
      </c>
      <c r="L469" s="277">
        <v>0</v>
      </c>
      <c r="M469" s="496"/>
      <c r="N469" s="270">
        <v>43025</v>
      </c>
      <c r="O469" s="270">
        <v>43034</v>
      </c>
      <c r="P469" s="255"/>
      <c r="Q469" s="270">
        <v>43084</v>
      </c>
      <c r="R469" s="257"/>
      <c r="S469" s="271"/>
      <c r="T469" s="282"/>
      <c r="U469" s="285"/>
      <c r="V469" s="737">
        <f t="shared" si="29"/>
        <v>45000</v>
      </c>
    </row>
    <row r="470" spans="1:22" s="14" customFormat="1" ht="15.95" customHeight="1">
      <c r="A470" s="398" t="s">
        <v>1208</v>
      </c>
      <c r="B470" s="389" t="s">
        <v>666</v>
      </c>
      <c r="C470" s="282" t="s">
        <v>1124</v>
      </c>
      <c r="D470" s="283" t="s">
        <v>668</v>
      </c>
      <c r="E470" s="277">
        <v>36000</v>
      </c>
      <c r="F470" s="277">
        <f t="shared" si="31"/>
        <v>36000</v>
      </c>
      <c r="G470" s="279">
        <f t="shared" si="32"/>
        <v>1</v>
      </c>
      <c r="H470" s="277">
        <v>30600</v>
      </c>
      <c r="I470" s="277">
        <v>0</v>
      </c>
      <c r="J470" s="277">
        <v>5400</v>
      </c>
      <c r="K470" s="277">
        <v>0</v>
      </c>
      <c r="L470" s="277">
        <v>0</v>
      </c>
      <c r="M470" s="496"/>
      <c r="N470" s="498"/>
      <c r="O470" s="270">
        <v>43083</v>
      </c>
      <c r="P470" s="255"/>
      <c r="Q470" s="270">
        <v>43084</v>
      </c>
      <c r="R470" s="257" t="s">
        <v>885</v>
      </c>
      <c r="S470" s="271"/>
      <c r="T470" s="282"/>
      <c r="U470" s="285"/>
      <c r="V470" s="737">
        <f t="shared" si="29"/>
        <v>36000</v>
      </c>
    </row>
    <row r="471" spans="1:22" s="14" customFormat="1" ht="15.95" customHeight="1">
      <c r="A471" s="398" t="s">
        <v>1208</v>
      </c>
      <c r="B471" s="389" t="s">
        <v>665</v>
      </c>
      <c r="C471" s="282" t="s">
        <v>1124</v>
      </c>
      <c r="D471" s="283" t="s">
        <v>658</v>
      </c>
      <c r="E471" s="277">
        <v>39000</v>
      </c>
      <c r="F471" s="277">
        <f t="shared" si="31"/>
        <v>39000</v>
      </c>
      <c r="G471" s="279">
        <f t="shared" si="32"/>
        <v>1</v>
      </c>
      <c r="H471" s="277">
        <v>33150</v>
      </c>
      <c r="I471" s="277">
        <v>0</v>
      </c>
      <c r="J471" s="277">
        <v>5850</v>
      </c>
      <c r="K471" s="277">
        <v>0</v>
      </c>
      <c r="L471" s="277">
        <v>0</v>
      </c>
      <c r="M471" s="496"/>
      <c r="N471" s="498"/>
      <c r="O471" s="270">
        <v>43083</v>
      </c>
      <c r="P471" s="255"/>
      <c r="Q471" s="270">
        <v>43084</v>
      </c>
      <c r="R471" s="257" t="s">
        <v>886</v>
      </c>
      <c r="S471" s="271"/>
      <c r="T471" s="282"/>
      <c r="U471" s="285"/>
      <c r="V471" s="737">
        <f t="shared" si="29"/>
        <v>39000</v>
      </c>
    </row>
    <row r="472" spans="1:22" s="25" customFormat="1" ht="15.95" customHeight="1">
      <c r="A472" s="398" t="s">
        <v>1208</v>
      </c>
      <c r="B472" s="389" t="s">
        <v>128</v>
      </c>
      <c r="C472" s="282" t="s">
        <v>1124</v>
      </c>
      <c r="D472" s="282" t="s">
        <v>49</v>
      </c>
      <c r="E472" s="277">
        <v>39000</v>
      </c>
      <c r="F472" s="277">
        <f t="shared" si="31"/>
        <v>39000</v>
      </c>
      <c r="G472" s="279">
        <f t="shared" si="32"/>
        <v>1</v>
      </c>
      <c r="H472" s="277">
        <v>33150</v>
      </c>
      <c r="I472" s="277">
        <v>0</v>
      </c>
      <c r="J472" s="277">
        <v>5850</v>
      </c>
      <c r="K472" s="277">
        <v>0</v>
      </c>
      <c r="L472" s="277">
        <v>0</v>
      </c>
      <c r="M472" s="282" t="s">
        <v>806</v>
      </c>
      <c r="N472" s="282" t="s">
        <v>799</v>
      </c>
      <c r="O472" s="497"/>
      <c r="P472" s="282"/>
      <c r="Q472" s="285" t="s">
        <v>799</v>
      </c>
      <c r="R472" s="257" t="s">
        <v>871</v>
      </c>
      <c r="S472" s="271">
        <v>42356</v>
      </c>
      <c r="T472" s="282"/>
      <c r="U472" s="285"/>
      <c r="V472" s="737">
        <f t="shared" si="29"/>
        <v>39000</v>
      </c>
    </row>
    <row r="473" spans="1:22" s="25" customFormat="1" ht="15.95" customHeight="1">
      <c r="A473" s="398" t="s">
        <v>1208</v>
      </c>
      <c r="B473" s="389" t="s">
        <v>130</v>
      </c>
      <c r="C473" s="282" t="s">
        <v>1124</v>
      </c>
      <c r="D473" s="282" t="s">
        <v>270</v>
      </c>
      <c r="E473" s="277">
        <v>45000</v>
      </c>
      <c r="F473" s="277">
        <f t="shared" si="31"/>
        <v>45000</v>
      </c>
      <c r="G473" s="279">
        <f t="shared" si="32"/>
        <v>1</v>
      </c>
      <c r="H473" s="277">
        <v>38250</v>
      </c>
      <c r="I473" s="277">
        <v>0</v>
      </c>
      <c r="J473" s="277">
        <v>6750</v>
      </c>
      <c r="K473" s="277">
        <v>0</v>
      </c>
      <c r="L473" s="277">
        <v>0</v>
      </c>
      <c r="M473" s="282" t="s">
        <v>806</v>
      </c>
      <c r="N473" s="282" t="s">
        <v>799</v>
      </c>
      <c r="O473" s="496"/>
      <c r="P473" s="282"/>
      <c r="Q473" s="285" t="s">
        <v>799</v>
      </c>
      <c r="R473" s="257" t="s">
        <v>871</v>
      </c>
      <c r="S473" s="271">
        <v>42359</v>
      </c>
      <c r="T473" s="282"/>
      <c r="U473" s="285"/>
      <c r="V473" s="737">
        <f t="shared" si="29"/>
        <v>45000</v>
      </c>
    </row>
    <row r="474" spans="1:22" s="25" customFormat="1" ht="15.95" customHeight="1">
      <c r="A474" s="398" t="s">
        <v>1208</v>
      </c>
      <c r="B474" s="382" t="s">
        <v>140</v>
      </c>
      <c r="C474" s="282" t="s">
        <v>1124</v>
      </c>
      <c r="D474" s="282" t="s">
        <v>157</v>
      </c>
      <c r="E474" s="256">
        <v>39000</v>
      </c>
      <c r="F474" s="277">
        <f t="shared" si="31"/>
        <v>39000</v>
      </c>
      <c r="G474" s="279">
        <f t="shared" si="32"/>
        <v>1</v>
      </c>
      <c r="H474" s="256">
        <v>33150</v>
      </c>
      <c r="I474" s="277">
        <v>0</v>
      </c>
      <c r="J474" s="277">
        <v>5850</v>
      </c>
      <c r="K474" s="277">
        <v>0</v>
      </c>
      <c r="L474" s="277">
        <v>0</v>
      </c>
      <c r="M474" s="496" t="s">
        <v>132</v>
      </c>
      <c r="N474" s="496"/>
      <c r="O474" s="257" t="s">
        <v>875</v>
      </c>
      <c r="P474" s="282"/>
      <c r="Q474" s="285" t="s">
        <v>786</v>
      </c>
      <c r="R474" s="257" t="s">
        <v>867</v>
      </c>
      <c r="S474" s="271"/>
      <c r="T474" s="282"/>
      <c r="U474" s="285"/>
      <c r="V474" s="737">
        <f t="shared" si="29"/>
        <v>39000</v>
      </c>
    </row>
    <row r="475" spans="1:22" s="25" customFormat="1" ht="15.95" customHeight="1">
      <c r="A475" s="398" t="s">
        <v>1208</v>
      </c>
      <c r="B475" s="382" t="s">
        <v>141</v>
      </c>
      <c r="C475" s="282" t="s">
        <v>1124</v>
      </c>
      <c r="D475" s="282" t="s">
        <v>158</v>
      </c>
      <c r="E475" s="256">
        <v>39000</v>
      </c>
      <c r="F475" s="277">
        <f t="shared" si="31"/>
        <v>39000</v>
      </c>
      <c r="G475" s="279">
        <f t="shared" si="32"/>
        <v>1</v>
      </c>
      <c r="H475" s="256">
        <v>33150</v>
      </c>
      <c r="I475" s="277">
        <v>0</v>
      </c>
      <c r="J475" s="277">
        <v>5850</v>
      </c>
      <c r="K475" s="277">
        <v>0</v>
      </c>
      <c r="L475" s="277">
        <v>0</v>
      </c>
      <c r="M475" s="496" t="s">
        <v>132</v>
      </c>
      <c r="N475" s="496"/>
      <c r="O475" s="257" t="s">
        <v>875</v>
      </c>
      <c r="P475" s="282"/>
      <c r="Q475" s="285" t="s">
        <v>786</v>
      </c>
      <c r="R475" s="257" t="s">
        <v>868</v>
      </c>
      <c r="S475" s="271"/>
      <c r="T475" s="282"/>
      <c r="U475" s="285"/>
      <c r="V475" s="737">
        <f t="shared" si="29"/>
        <v>39000</v>
      </c>
    </row>
    <row r="476" spans="1:22" s="14" customFormat="1" ht="15.95" customHeight="1">
      <c r="A476" s="398" t="s">
        <v>1208</v>
      </c>
      <c r="B476" s="389" t="s">
        <v>129</v>
      </c>
      <c r="C476" s="282" t="s">
        <v>1124</v>
      </c>
      <c r="D476" s="283" t="s">
        <v>50</v>
      </c>
      <c r="E476" s="351">
        <v>44700</v>
      </c>
      <c r="F476" s="277">
        <f t="shared" si="31"/>
        <v>44700</v>
      </c>
      <c r="G476" s="279">
        <f t="shared" si="32"/>
        <v>1</v>
      </c>
      <c r="H476" s="277">
        <v>37995</v>
      </c>
      <c r="I476" s="277">
        <v>0</v>
      </c>
      <c r="J476" s="277">
        <v>6705</v>
      </c>
      <c r="K476" s="277">
        <v>0</v>
      </c>
      <c r="L476" s="277">
        <v>0</v>
      </c>
      <c r="M476" s="282" t="s">
        <v>806</v>
      </c>
      <c r="N476" s="282" t="s">
        <v>799</v>
      </c>
      <c r="O476" s="496"/>
      <c r="P476" s="282"/>
      <c r="Q476" s="285" t="s">
        <v>799</v>
      </c>
      <c r="R476" s="257" t="s">
        <v>871</v>
      </c>
      <c r="S476" s="271">
        <v>42359</v>
      </c>
      <c r="T476" s="282"/>
      <c r="U476" s="285"/>
      <c r="V476" s="737">
        <f t="shared" si="29"/>
        <v>44700</v>
      </c>
    </row>
    <row r="477" spans="1:22" s="14" customFormat="1" ht="15.95" customHeight="1">
      <c r="A477" s="398" t="s">
        <v>1208</v>
      </c>
      <c r="B477" s="389" t="s">
        <v>510</v>
      </c>
      <c r="C477" s="282" t="s">
        <v>1124</v>
      </c>
      <c r="D477" s="283" t="s">
        <v>50</v>
      </c>
      <c r="E477" s="351">
        <v>300</v>
      </c>
      <c r="F477" s="277">
        <f t="shared" si="31"/>
        <v>300</v>
      </c>
      <c r="G477" s="279">
        <f t="shared" si="32"/>
        <v>1</v>
      </c>
      <c r="H477" s="277">
        <v>255</v>
      </c>
      <c r="I477" s="277">
        <v>0</v>
      </c>
      <c r="J477" s="277">
        <v>45</v>
      </c>
      <c r="K477" s="277">
        <v>0</v>
      </c>
      <c r="L477" s="277">
        <v>0</v>
      </c>
      <c r="M477" s="496"/>
      <c r="N477" s="255" t="s">
        <v>714</v>
      </c>
      <c r="O477" s="255" t="s">
        <v>728</v>
      </c>
      <c r="P477" s="255"/>
      <c r="Q477" s="255" t="s">
        <v>735</v>
      </c>
      <c r="R477" s="257" t="s">
        <v>780</v>
      </c>
      <c r="S477" s="271"/>
      <c r="T477" s="282"/>
      <c r="U477" s="285"/>
      <c r="V477" s="737">
        <f t="shared" si="29"/>
        <v>300</v>
      </c>
    </row>
    <row r="478" spans="1:22" s="14" customFormat="1" ht="15.95" customHeight="1">
      <c r="A478" s="398" t="s">
        <v>1208</v>
      </c>
      <c r="B478" s="389" t="s">
        <v>600</v>
      </c>
      <c r="C478" s="282" t="s">
        <v>1124</v>
      </c>
      <c r="D478" s="283" t="s">
        <v>601</v>
      </c>
      <c r="E478" s="277">
        <v>42000</v>
      </c>
      <c r="F478" s="277">
        <f t="shared" si="31"/>
        <v>42000</v>
      </c>
      <c r="G478" s="279">
        <f t="shared" si="32"/>
        <v>1</v>
      </c>
      <c r="H478" s="277">
        <v>35700</v>
      </c>
      <c r="I478" s="277">
        <v>0</v>
      </c>
      <c r="J478" s="277">
        <v>6300</v>
      </c>
      <c r="K478" s="277">
        <v>0</v>
      </c>
      <c r="L478" s="277">
        <v>0</v>
      </c>
      <c r="M478" s="226"/>
      <c r="N478" s="270">
        <v>43053</v>
      </c>
      <c r="O478" s="270">
        <v>43062</v>
      </c>
      <c r="P478" s="270"/>
      <c r="Q478" s="271">
        <v>43084</v>
      </c>
      <c r="R478" s="257"/>
      <c r="S478" s="271"/>
      <c r="T478" s="282"/>
      <c r="U478" s="285"/>
      <c r="V478" s="737">
        <f t="shared" si="29"/>
        <v>42000</v>
      </c>
    </row>
    <row r="479" spans="1:22" s="14" customFormat="1" ht="15.95" customHeight="1">
      <c r="A479" s="398" t="s">
        <v>1208</v>
      </c>
      <c r="B479" s="390" t="s">
        <v>141</v>
      </c>
      <c r="C479" s="331" t="s">
        <v>1124</v>
      </c>
      <c r="D479" s="332" t="s">
        <v>517</v>
      </c>
      <c r="E479" s="333">
        <v>39000</v>
      </c>
      <c r="F479" s="277">
        <f t="shared" si="31"/>
        <v>39000</v>
      </c>
      <c r="G479" s="279">
        <f t="shared" si="32"/>
        <v>1</v>
      </c>
      <c r="H479" s="333">
        <v>33150</v>
      </c>
      <c r="I479" s="333">
        <v>0</v>
      </c>
      <c r="J479" s="333">
        <v>5850</v>
      </c>
      <c r="K479" s="333">
        <v>0</v>
      </c>
      <c r="L479" s="333">
        <v>0</v>
      </c>
      <c r="M479" s="226"/>
      <c r="N479" s="278">
        <v>43053</v>
      </c>
      <c r="O479" s="278">
        <v>43062</v>
      </c>
      <c r="P479" s="278"/>
      <c r="Q479" s="335">
        <v>43084</v>
      </c>
      <c r="R479" s="336" t="s">
        <v>1139</v>
      </c>
      <c r="S479" s="335"/>
      <c r="T479" s="331"/>
      <c r="U479" s="337"/>
      <c r="V479" s="737">
        <f t="shared" si="29"/>
        <v>39000</v>
      </c>
    </row>
    <row r="480" spans="1:22" s="14" customFormat="1" ht="15.95" customHeight="1">
      <c r="A480" s="398" t="s">
        <v>1208</v>
      </c>
      <c r="B480" s="391" t="s">
        <v>531</v>
      </c>
      <c r="C480" s="282" t="s">
        <v>1124</v>
      </c>
      <c r="D480" s="249" t="s">
        <v>628</v>
      </c>
      <c r="E480" s="149">
        <v>45000</v>
      </c>
      <c r="F480" s="277">
        <f t="shared" si="31"/>
        <v>45000</v>
      </c>
      <c r="G480" s="279">
        <f t="shared" si="32"/>
        <v>1</v>
      </c>
      <c r="H480" s="149">
        <v>38250</v>
      </c>
      <c r="I480" s="149">
        <v>0</v>
      </c>
      <c r="J480" s="149">
        <v>6750</v>
      </c>
      <c r="K480" s="149">
        <v>0</v>
      </c>
      <c r="L480" s="149">
        <v>0</v>
      </c>
      <c r="M480" s="226"/>
      <c r="N480" s="251">
        <v>43025</v>
      </c>
      <c r="O480" s="251">
        <v>43034</v>
      </c>
      <c r="P480" s="212"/>
      <c r="Q480" s="228">
        <v>43081</v>
      </c>
      <c r="R480" s="217" t="s">
        <v>869</v>
      </c>
      <c r="S480" s="228"/>
      <c r="T480" s="151"/>
      <c r="U480" s="155"/>
      <c r="V480" s="737">
        <f t="shared" si="29"/>
        <v>45000</v>
      </c>
    </row>
    <row r="481" spans="1:22" s="14" customFormat="1" ht="15.95" customHeight="1">
      <c r="A481" s="398" t="s">
        <v>1208</v>
      </c>
      <c r="B481" s="392" t="s">
        <v>532</v>
      </c>
      <c r="C481" s="326" t="s">
        <v>1124</v>
      </c>
      <c r="D481" s="327" t="s">
        <v>629</v>
      </c>
      <c r="E481" s="328">
        <v>45000</v>
      </c>
      <c r="F481" s="277">
        <f t="shared" si="31"/>
        <v>45000</v>
      </c>
      <c r="G481" s="279">
        <f t="shared" si="32"/>
        <v>1</v>
      </c>
      <c r="H481" s="328">
        <v>38250</v>
      </c>
      <c r="I481" s="328">
        <v>0</v>
      </c>
      <c r="J481" s="328">
        <v>6750</v>
      </c>
      <c r="K481" s="328">
        <v>0</v>
      </c>
      <c r="L481" s="328">
        <v>0</v>
      </c>
      <c r="M481" s="226"/>
      <c r="N481" s="266">
        <v>43025</v>
      </c>
      <c r="O481" s="266">
        <v>43034</v>
      </c>
      <c r="P481" s="323"/>
      <c r="Q481" s="330">
        <v>43081</v>
      </c>
      <c r="R481" s="325" t="s">
        <v>870</v>
      </c>
      <c r="S481" s="260"/>
      <c r="T481" s="35"/>
      <c r="U481" s="259"/>
      <c r="V481" s="737">
        <f t="shared" si="29"/>
        <v>45000</v>
      </c>
    </row>
    <row r="482" spans="1:22" s="14" customFormat="1" ht="15.95" customHeight="1">
      <c r="A482" s="398" t="s">
        <v>1208</v>
      </c>
      <c r="B482" s="389" t="s">
        <v>666</v>
      </c>
      <c r="C482" s="282" t="s">
        <v>1124</v>
      </c>
      <c r="D482" s="283" t="s">
        <v>667</v>
      </c>
      <c r="E482" s="277">
        <v>36000</v>
      </c>
      <c r="F482" s="277">
        <f t="shared" si="31"/>
        <v>36000</v>
      </c>
      <c r="G482" s="279">
        <f t="shared" si="32"/>
        <v>1</v>
      </c>
      <c r="H482" s="277">
        <v>30600</v>
      </c>
      <c r="I482" s="277">
        <v>0</v>
      </c>
      <c r="J482" s="277">
        <v>5400</v>
      </c>
      <c r="K482" s="277">
        <v>0</v>
      </c>
      <c r="L482" s="277">
        <v>0</v>
      </c>
      <c r="M482" s="496"/>
      <c r="N482" s="270">
        <v>43082</v>
      </c>
      <c r="O482" s="270">
        <v>43083</v>
      </c>
      <c r="P482" s="255"/>
      <c r="Q482" s="271" t="s">
        <v>599</v>
      </c>
      <c r="R482" s="257"/>
      <c r="S482" s="271"/>
      <c r="T482" s="282"/>
      <c r="U482" s="285"/>
      <c r="V482" s="737">
        <f t="shared" si="29"/>
        <v>36000</v>
      </c>
    </row>
    <row r="483" spans="1:22" s="14" customFormat="1" ht="15.95" customHeight="1">
      <c r="A483" s="398" t="s">
        <v>1208</v>
      </c>
      <c r="B483" s="389" t="s">
        <v>952</v>
      </c>
      <c r="C483" s="282" t="s">
        <v>1124</v>
      </c>
      <c r="D483" s="283" t="s">
        <v>954</v>
      </c>
      <c r="E483" s="277">
        <v>39000</v>
      </c>
      <c r="F483" s="277">
        <f t="shared" si="31"/>
        <v>39000</v>
      </c>
      <c r="G483" s="279">
        <f t="shared" si="32"/>
        <v>1</v>
      </c>
      <c r="H483" s="277">
        <v>33150</v>
      </c>
      <c r="I483" s="277">
        <v>0</v>
      </c>
      <c r="J483" s="277">
        <v>5850</v>
      </c>
      <c r="K483" s="277">
        <v>0</v>
      </c>
      <c r="L483" s="277">
        <v>0</v>
      </c>
      <c r="M483" s="496"/>
      <c r="N483" s="270">
        <v>43082</v>
      </c>
      <c r="O483" s="270">
        <v>43083</v>
      </c>
      <c r="P483" s="255"/>
      <c r="Q483" s="271">
        <v>43195</v>
      </c>
      <c r="R483" s="257"/>
      <c r="S483" s="271"/>
      <c r="T483" s="282"/>
      <c r="U483" s="285"/>
      <c r="V483" s="737">
        <f t="shared" si="29"/>
        <v>39000</v>
      </c>
    </row>
    <row r="484" spans="1:22" s="229" customFormat="1" ht="15.95" customHeight="1">
      <c r="A484" s="398" t="s">
        <v>1208</v>
      </c>
      <c r="B484" s="393" t="s">
        <v>1224</v>
      </c>
      <c r="C484" s="282" t="s">
        <v>1124</v>
      </c>
      <c r="D484" s="283" t="s">
        <v>1225</v>
      </c>
      <c r="E484" s="277">
        <v>45000</v>
      </c>
      <c r="F484" s="277">
        <f t="shared" si="31"/>
        <v>45000</v>
      </c>
      <c r="G484" s="279">
        <f t="shared" si="32"/>
        <v>1</v>
      </c>
      <c r="H484" s="277">
        <v>38250</v>
      </c>
      <c r="I484" s="277">
        <v>0</v>
      </c>
      <c r="J484" s="277">
        <v>6750</v>
      </c>
      <c r="K484" s="277">
        <v>0</v>
      </c>
      <c r="L484" s="277">
        <v>0</v>
      </c>
      <c r="M484" s="335">
        <v>43165</v>
      </c>
      <c r="N484" s="335">
        <v>43172</v>
      </c>
      <c r="O484" s="271">
        <v>43195</v>
      </c>
      <c r="P484" s="282"/>
      <c r="Q484" s="271">
        <v>43286</v>
      </c>
      <c r="R484" s="271" t="s">
        <v>1230</v>
      </c>
      <c r="S484" s="271"/>
      <c r="T484" s="282"/>
      <c r="U484" s="282"/>
      <c r="V484" s="737">
        <f t="shared" si="29"/>
        <v>45000</v>
      </c>
    </row>
    <row r="485" spans="1:22" s="14" customFormat="1" ht="15.95" customHeight="1">
      <c r="A485" s="398" t="s">
        <v>1208</v>
      </c>
      <c r="B485" s="394" t="s">
        <v>1123</v>
      </c>
      <c r="C485" s="282" t="s">
        <v>1124</v>
      </c>
      <c r="D485" s="311" t="s">
        <v>1125</v>
      </c>
      <c r="E485" s="277">
        <v>36000</v>
      </c>
      <c r="F485" s="277">
        <f t="shared" si="31"/>
        <v>36000</v>
      </c>
      <c r="G485" s="279">
        <f t="shared" si="32"/>
        <v>1</v>
      </c>
      <c r="H485" s="277">
        <v>30600</v>
      </c>
      <c r="I485" s="277">
        <v>0</v>
      </c>
      <c r="J485" s="277">
        <v>5400</v>
      </c>
      <c r="K485" s="277">
        <v>0</v>
      </c>
      <c r="L485" s="277">
        <v>0</v>
      </c>
      <c r="M485" s="271">
        <v>43223</v>
      </c>
      <c r="N485" s="270">
        <v>43235</v>
      </c>
      <c r="O485" s="270">
        <v>43258</v>
      </c>
      <c r="P485" s="270"/>
      <c r="Q485" s="271">
        <v>43271</v>
      </c>
      <c r="R485" s="257" t="s">
        <v>1329</v>
      </c>
      <c r="S485" s="271"/>
      <c r="T485" s="282"/>
      <c r="U485" s="285"/>
      <c r="V485" s="737">
        <f t="shared" si="29"/>
        <v>36000</v>
      </c>
    </row>
    <row r="486" spans="1:22" s="14" customFormat="1" ht="15.95" customHeight="1">
      <c r="A486" s="398" t="s">
        <v>1208</v>
      </c>
      <c r="B486" s="394" t="s">
        <v>1126</v>
      </c>
      <c r="C486" s="282" t="s">
        <v>1124</v>
      </c>
      <c r="D486" s="311" t="s">
        <v>1127</v>
      </c>
      <c r="E486" s="277">
        <v>45000</v>
      </c>
      <c r="F486" s="277">
        <f t="shared" si="31"/>
        <v>45000</v>
      </c>
      <c r="G486" s="279">
        <f t="shared" si="32"/>
        <v>1</v>
      </c>
      <c r="H486" s="277">
        <v>38250</v>
      </c>
      <c r="I486" s="277">
        <v>6750</v>
      </c>
      <c r="J486" s="277">
        <v>0</v>
      </c>
      <c r="K486" s="277">
        <v>0</v>
      </c>
      <c r="L486" s="277">
        <v>0</v>
      </c>
      <c r="M486" s="271">
        <v>43223</v>
      </c>
      <c r="N486" s="270">
        <v>43235</v>
      </c>
      <c r="O486" s="270">
        <v>43258</v>
      </c>
      <c r="P486" s="270"/>
      <c r="Q486" s="271">
        <v>43271</v>
      </c>
      <c r="R486" s="257" t="s">
        <v>1332</v>
      </c>
      <c r="S486" s="271"/>
      <c r="T486" s="282"/>
      <c r="U486" s="285"/>
      <c r="V486" s="737">
        <f t="shared" si="29"/>
        <v>45000</v>
      </c>
    </row>
    <row r="487" spans="1:22" s="14" customFormat="1" ht="15.95" customHeight="1">
      <c r="A487" s="398" t="s">
        <v>1208</v>
      </c>
      <c r="B487" s="409" t="s">
        <v>1204</v>
      </c>
      <c r="C487" s="282" t="s">
        <v>1124</v>
      </c>
      <c r="D487" s="311" t="s">
        <v>1199</v>
      </c>
      <c r="E487" s="277">
        <v>22500</v>
      </c>
      <c r="F487" s="277">
        <f t="shared" si="31"/>
        <v>22500</v>
      </c>
      <c r="G487" s="279">
        <f t="shared" si="32"/>
        <v>1</v>
      </c>
      <c r="H487" s="277">
        <v>19125</v>
      </c>
      <c r="I487" s="277">
        <v>0</v>
      </c>
      <c r="J487" s="277">
        <v>3375</v>
      </c>
      <c r="K487" s="277">
        <v>0</v>
      </c>
      <c r="L487" s="277">
        <v>0</v>
      </c>
      <c r="M487" s="271">
        <v>43255</v>
      </c>
      <c r="N487" s="270">
        <v>43263</v>
      </c>
      <c r="O487" s="270">
        <v>43279</v>
      </c>
      <c r="P487" s="270"/>
      <c r="Q487" s="271">
        <v>43304</v>
      </c>
      <c r="R487" s="257" t="s">
        <v>1326</v>
      </c>
      <c r="S487" s="271"/>
      <c r="T487" s="282"/>
      <c r="U487" s="285"/>
      <c r="V487" s="737">
        <f t="shared" si="29"/>
        <v>22500</v>
      </c>
    </row>
    <row r="488" spans="1:22" s="229" customFormat="1" ht="15" customHeight="1">
      <c r="A488" s="398" t="s">
        <v>1208</v>
      </c>
      <c r="B488" s="440" t="s">
        <v>1306</v>
      </c>
      <c r="C488" s="282" t="s">
        <v>1124</v>
      </c>
      <c r="D488" s="255" t="s">
        <v>1307</v>
      </c>
      <c r="E488" s="256">
        <v>48000</v>
      </c>
      <c r="F488" s="277">
        <f t="shared" si="31"/>
        <v>48000</v>
      </c>
      <c r="G488" s="279">
        <f t="shared" si="32"/>
        <v>1</v>
      </c>
      <c r="H488" s="256">
        <v>40800</v>
      </c>
      <c r="I488" s="256">
        <v>0</v>
      </c>
      <c r="J488" s="256">
        <v>7200</v>
      </c>
      <c r="K488" s="256">
        <v>0</v>
      </c>
      <c r="L488" s="256">
        <v>0</v>
      </c>
      <c r="M488" s="335">
        <v>43284</v>
      </c>
      <c r="N488" s="357">
        <v>43287</v>
      </c>
      <c r="O488" s="366">
        <v>43300</v>
      </c>
      <c r="P488" s="251"/>
      <c r="Q488" s="228">
        <v>43314</v>
      </c>
      <c r="R488" s="335" t="s">
        <v>1616</v>
      </c>
      <c r="S488" s="228"/>
      <c r="T488" s="151"/>
      <c r="U488" s="151"/>
      <c r="V488" s="737">
        <f t="shared" si="29"/>
        <v>48000</v>
      </c>
    </row>
    <row r="489" spans="1:22" s="229" customFormat="1" ht="15.95" customHeight="1">
      <c r="A489" s="398" t="s">
        <v>1208</v>
      </c>
      <c r="B489" s="381" t="s">
        <v>1308</v>
      </c>
      <c r="C489" s="282" t="s">
        <v>1124</v>
      </c>
      <c r="D489" s="255" t="s">
        <v>1268</v>
      </c>
      <c r="E489" s="256">
        <v>45000</v>
      </c>
      <c r="F489" s="277">
        <f t="shared" si="31"/>
        <v>45000</v>
      </c>
      <c r="G489" s="279">
        <f t="shared" si="32"/>
        <v>1</v>
      </c>
      <c r="H489" s="256">
        <v>38250</v>
      </c>
      <c r="I489" s="256">
        <v>0</v>
      </c>
      <c r="J489" s="256">
        <v>6750</v>
      </c>
      <c r="K489" s="256">
        <v>0</v>
      </c>
      <c r="L489" s="256">
        <v>0</v>
      </c>
      <c r="M489" s="335">
        <v>43284</v>
      </c>
      <c r="N489" s="357">
        <v>43287</v>
      </c>
      <c r="O489" s="366">
        <v>43300</v>
      </c>
      <c r="P489" s="251"/>
      <c r="Q489" s="228">
        <v>43314</v>
      </c>
      <c r="R489" s="335" t="s">
        <v>1617</v>
      </c>
      <c r="S489" s="228"/>
      <c r="T489" s="151"/>
      <c r="U489" s="151"/>
      <c r="V489" s="737">
        <f t="shared" si="29"/>
        <v>45000</v>
      </c>
    </row>
    <row r="490" spans="1:22" s="229" customFormat="1" ht="15.95" customHeight="1">
      <c r="A490" s="398" t="s">
        <v>1208</v>
      </c>
      <c r="B490" s="440" t="s">
        <v>1309</v>
      </c>
      <c r="C490" s="282" t="s">
        <v>1124</v>
      </c>
      <c r="D490" s="203" t="s">
        <v>1310</v>
      </c>
      <c r="E490" s="256">
        <v>48000</v>
      </c>
      <c r="F490" s="277">
        <f t="shared" si="31"/>
        <v>48000</v>
      </c>
      <c r="G490" s="279">
        <f t="shared" si="32"/>
        <v>1</v>
      </c>
      <c r="H490" s="256">
        <v>40800</v>
      </c>
      <c r="I490" s="256">
        <v>0</v>
      </c>
      <c r="J490" s="256">
        <v>7200</v>
      </c>
      <c r="K490" s="256">
        <v>0</v>
      </c>
      <c r="L490" s="256">
        <v>0</v>
      </c>
      <c r="M490" s="335">
        <v>43284</v>
      </c>
      <c r="N490" s="357">
        <v>43287</v>
      </c>
      <c r="O490" s="366">
        <v>43300</v>
      </c>
      <c r="P490" s="251"/>
      <c r="Q490" s="228">
        <v>43314</v>
      </c>
      <c r="R490" s="335" t="s">
        <v>1618</v>
      </c>
      <c r="S490" s="228"/>
      <c r="T490" s="151"/>
      <c r="U490" s="151"/>
      <c r="V490" s="737">
        <f t="shared" si="29"/>
        <v>48000</v>
      </c>
    </row>
    <row r="491" spans="1:22" s="229" customFormat="1" ht="15.95" customHeight="1">
      <c r="A491" s="398" t="s">
        <v>1208</v>
      </c>
      <c r="B491" s="440" t="s">
        <v>1374</v>
      </c>
      <c r="C491" s="282" t="s">
        <v>1124</v>
      </c>
      <c r="D491" s="203" t="s">
        <v>1063</v>
      </c>
      <c r="E491" s="369">
        <v>45000</v>
      </c>
      <c r="F491" s="277">
        <f t="shared" si="31"/>
        <v>45000</v>
      </c>
      <c r="G491" s="279">
        <f t="shared" si="32"/>
        <v>1</v>
      </c>
      <c r="H491" s="369">
        <v>38250</v>
      </c>
      <c r="I491" s="369">
        <v>0</v>
      </c>
      <c r="J491" s="369">
        <v>6750</v>
      </c>
      <c r="K491" s="369">
        <v>0</v>
      </c>
      <c r="L491" s="369">
        <v>0</v>
      </c>
      <c r="M491" s="260">
        <v>43312</v>
      </c>
      <c r="N491" s="278">
        <v>43318</v>
      </c>
      <c r="O491" s="252">
        <v>43321</v>
      </c>
      <c r="P491" s="697"/>
      <c r="Q491" s="697">
        <v>43334</v>
      </c>
      <c r="R491" s="368" t="s">
        <v>1619</v>
      </c>
      <c r="S491" s="271"/>
      <c r="T491" s="282"/>
      <c r="U491" s="282"/>
      <c r="V491" s="737">
        <f t="shared" si="29"/>
        <v>45000</v>
      </c>
    </row>
    <row r="492" spans="1:22" s="229" customFormat="1" ht="23.25" customHeight="1">
      <c r="A492" s="398" t="s">
        <v>1208</v>
      </c>
      <c r="B492" s="211" t="s">
        <v>1502</v>
      </c>
      <c r="C492" s="212" t="s">
        <v>1503</v>
      </c>
      <c r="D492" s="212" t="s">
        <v>1504</v>
      </c>
      <c r="E492" s="578">
        <v>45000</v>
      </c>
      <c r="F492" s="277">
        <f t="shared" si="31"/>
        <v>45000</v>
      </c>
      <c r="G492" s="279">
        <f t="shared" si="32"/>
        <v>1</v>
      </c>
      <c r="H492" s="578">
        <v>38250</v>
      </c>
      <c r="I492" s="578">
        <v>0</v>
      </c>
      <c r="J492" s="578">
        <v>6750</v>
      </c>
      <c r="K492" s="578">
        <v>0</v>
      </c>
      <c r="L492" s="578">
        <v>0</v>
      </c>
      <c r="M492" s="271"/>
      <c r="N492" s="270">
        <v>43346</v>
      </c>
      <c r="O492" s="270">
        <v>43377</v>
      </c>
      <c r="P492" s="270"/>
      <c r="Q492" s="270">
        <v>43417</v>
      </c>
      <c r="R492" s="271" t="s">
        <v>1665</v>
      </c>
      <c r="S492" s="228"/>
      <c r="T492" s="151"/>
      <c r="U492" s="151"/>
      <c r="V492" s="737">
        <f t="shared" si="29"/>
        <v>45000</v>
      </c>
    </row>
    <row r="493" spans="1:22" s="229" customFormat="1" ht="30.75" customHeight="1">
      <c r="A493" s="515" t="s">
        <v>1208</v>
      </c>
      <c r="B493" s="216" t="s">
        <v>1576</v>
      </c>
      <c r="C493" s="172" t="s">
        <v>156</v>
      </c>
      <c r="D493" s="172" t="s">
        <v>1518</v>
      </c>
      <c r="E493" s="580">
        <v>45000</v>
      </c>
      <c r="F493" s="277">
        <f t="shared" si="31"/>
        <v>45000</v>
      </c>
      <c r="G493" s="279">
        <f t="shared" si="32"/>
        <v>1</v>
      </c>
      <c r="H493" s="369">
        <v>38250</v>
      </c>
      <c r="I493" s="369">
        <v>0</v>
      </c>
      <c r="J493" s="369">
        <v>6750</v>
      </c>
      <c r="K493" s="369">
        <v>0</v>
      </c>
      <c r="L493" s="369">
        <v>0</v>
      </c>
      <c r="M493" s="271">
        <v>43374</v>
      </c>
      <c r="N493" s="270">
        <v>43378</v>
      </c>
      <c r="O493" s="270">
        <v>43391</v>
      </c>
      <c r="P493" s="270"/>
      <c r="Q493" s="270">
        <v>43411</v>
      </c>
      <c r="R493" s="271" t="s">
        <v>1702</v>
      </c>
      <c r="S493" s="228"/>
      <c r="T493" s="151"/>
      <c r="U493" s="151"/>
      <c r="V493" s="737">
        <f t="shared" si="29"/>
        <v>45000</v>
      </c>
    </row>
    <row r="494" spans="1:22" s="229" customFormat="1" ht="30" customHeight="1">
      <c r="A494" s="515" t="s">
        <v>1208</v>
      </c>
      <c r="B494" s="581" t="s">
        <v>1752</v>
      </c>
      <c r="C494" s="582" t="s">
        <v>156</v>
      </c>
      <c r="D494" s="581" t="s">
        <v>1755</v>
      </c>
      <c r="E494" s="583">
        <v>45000</v>
      </c>
      <c r="F494" s="584">
        <f t="shared" si="31"/>
        <v>45000</v>
      </c>
      <c r="G494" s="585">
        <f t="shared" ref="G494:G502" si="33">(H494+I494+J494+K494)/F494</f>
        <v>1</v>
      </c>
      <c r="H494" s="586">
        <v>38250</v>
      </c>
      <c r="I494" s="586">
        <v>0</v>
      </c>
      <c r="J494" s="586">
        <v>6750</v>
      </c>
      <c r="K494" s="587">
        <v>0</v>
      </c>
      <c r="L494" s="587">
        <v>0</v>
      </c>
      <c r="M494" s="588">
        <v>43402</v>
      </c>
      <c r="N494" s="589">
        <v>43417</v>
      </c>
      <c r="O494" s="589">
        <v>43426</v>
      </c>
      <c r="P494" s="251"/>
      <c r="Q494" s="589" t="s">
        <v>1718</v>
      </c>
      <c r="R494" s="590" t="s">
        <v>1798</v>
      </c>
      <c r="S494" s="228"/>
      <c r="T494" s="151"/>
      <c r="U494" s="151"/>
      <c r="V494" s="737">
        <f t="shared" si="29"/>
        <v>45000</v>
      </c>
    </row>
    <row r="495" spans="1:22" s="229" customFormat="1" ht="36.75" customHeight="1">
      <c r="A495" s="515" t="s">
        <v>1208</v>
      </c>
      <c r="B495" s="581" t="s">
        <v>1753</v>
      </c>
      <c r="C495" s="582" t="s">
        <v>156</v>
      </c>
      <c r="D495" s="581" t="s">
        <v>1747</v>
      </c>
      <c r="E495" s="583">
        <v>22500</v>
      </c>
      <c r="F495" s="584">
        <f t="shared" si="31"/>
        <v>22500</v>
      </c>
      <c r="G495" s="585">
        <f t="shared" si="33"/>
        <v>1</v>
      </c>
      <c r="H495" s="586">
        <v>19125</v>
      </c>
      <c r="I495" s="586">
        <v>0</v>
      </c>
      <c r="J495" s="586">
        <v>3375</v>
      </c>
      <c r="K495" s="587">
        <v>0</v>
      </c>
      <c r="L495" s="587">
        <v>0</v>
      </c>
      <c r="M495" s="588">
        <v>43402</v>
      </c>
      <c r="N495" s="589">
        <v>43417</v>
      </c>
      <c r="O495" s="589">
        <v>43426</v>
      </c>
      <c r="P495" s="251"/>
      <c r="Q495" s="589" t="s">
        <v>1718</v>
      </c>
      <c r="R495" s="590" t="s">
        <v>1798</v>
      </c>
      <c r="S495" s="228"/>
      <c r="T495" s="151"/>
      <c r="U495" s="151"/>
      <c r="V495" s="737">
        <f t="shared" si="29"/>
        <v>22500</v>
      </c>
    </row>
    <row r="496" spans="1:22" s="229" customFormat="1" ht="31.5" customHeight="1">
      <c r="A496" s="515" t="s">
        <v>1208</v>
      </c>
      <c r="B496" s="581" t="s">
        <v>1754</v>
      </c>
      <c r="C496" s="582" t="s">
        <v>156</v>
      </c>
      <c r="D496" s="581" t="s">
        <v>1756</v>
      </c>
      <c r="E496" s="583">
        <v>45000</v>
      </c>
      <c r="F496" s="584">
        <f t="shared" si="31"/>
        <v>45000</v>
      </c>
      <c r="G496" s="585">
        <f t="shared" si="33"/>
        <v>1</v>
      </c>
      <c r="H496" s="586">
        <v>38250</v>
      </c>
      <c r="I496" s="586">
        <v>0</v>
      </c>
      <c r="J496" s="586">
        <v>6750</v>
      </c>
      <c r="K496" s="587">
        <v>0</v>
      </c>
      <c r="L496" s="587">
        <v>0</v>
      </c>
      <c r="M496" s="588">
        <v>43402</v>
      </c>
      <c r="N496" s="589">
        <v>43417</v>
      </c>
      <c r="O496" s="589">
        <v>43426</v>
      </c>
      <c r="P496" s="251"/>
      <c r="Q496" s="589" t="s">
        <v>1718</v>
      </c>
      <c r="R496" s="590" t="s">
        <v>1798</v>
      </c>
      <c r="S496" s="228"/>
      <c r="T496" s="151"/>
      <c r="U496" s="151"/>
      <c r="V496" s="737">
        <f t="shared" si="29"/>
        <v>45000</v>
      </c>
    </row>
    <row r="497" spans="1:22" s="470" customFormat="1" ht="23.25" customHeight="1">
      <c r="A497" s="535"/>
      <c r="B497" s="339"/>
      <c r="C497" s="340" t="s">
        <v>51</v>
      </c>
      <c r="D497" s="341"/>
      <c r="E497" s="342">
        <f>SUM(E467:E496)</f>
        <v>1191000</v>
      </c>
      <c r="F497" s="342">
        <f>SUM(F467:F496)</f>
        <v>1191000</v>
      </c>
      <c r="G497" s="724">
        <f t="shared" si="33"/>
        <v>1</v>
      </c>
      <c r="H497" s="342">
        <f>SUM(H467:H496)</f>
        <v>1012350</v>
      </c>
      <c r="I497" s="342">
        <f>SUM(I467:I496)</f>
        <v>6750</v>
      </c>
      <c r="J497" s="342">
        <f>SUM(J467:J496)</f>
        <v>171900</v>
      </c>
      <c r="K497" s="342">
        <f>SUM(K467:K496)</f>
        <v>0</v>
      </c>
      <c r="L497" s="342">
        <f>SUM(L467:L496)</f>
        <v>0</v>
      </c>
      <c r="M497" s="528"/>
      <c r="N497" s="516">
        <f>COUNTA(B467:B493)</f>
        <v>27</v>
      </c>
      <c r="O497" s="528"/>
      <c r="P497" s="528"/>
      <c r="Q497" s="528"/>
      <c r="R497" s="529"/>
      <c r="S497" s="528"/>
      <c r="T497" s="528"/>
      <c r="U497" s="471"/>
      <c r="V497" s="736">
        <f t="shared" si="29"/>
        <v>1191000</v>
      </c>
    </row>
    <row r="498" spans="1:22" s="527" customFormat="1" ht="66" customHeight="1">
      <c r="A498" s="534" t="s">
        <v>1780</v>
      </c>
      <c r="B498" s="592" t="s">
        <v>1782</v>
      </c>
      <c r="C498" s="593" t="s">
        <v>1783</v>
      </c>
      <c r="D498" s="594" t="s">
        <v>1784</v>
      </c>
      <c r="E498" s="595">
        <v>199387</v>
      </c>
      <c r="F498" s="596">
        <f>H498+I498+J498+K498+L498</f>
        <v>199387</v>
      </c>
      <c r="G498" s="611">
        <f t="shared" si="33"/>
        <v>0.64999724154533645</v>
      </c>
      <c r="H498" s="586">
        <v>110160.85</v>
      </c>
      <c r="I498" s="586">
        <v>19440.150000000001</v>
      </c>
      <c r="J498" s="598">
        <v>0</v>
      </c>
      <c r="K498" s="598">
        <v>0</v>
      </c>
      <c r="L498" s="583">
        <v>69786</v>
      </c>
      <c r="M498" s="581" t="s">
        <v>1785</v>
      </c>
      <c r="N498" s="599">
        <v>43417</v>
      </c>
      <c r="O498" s="600">
        <v>43426</v>
      </c>
      <c r="P498" s="600">
        <v>43432</v>
      </c>
      <c r="Q498" s="589" t="s">
        <v>1718</v>
      </c>
      <c r="R498" s="590" t="s">
        <v>1798</v>
      </c>
      <c r="S498" s="526"/>
      <c r="T498" s="526"/>
      <c r="U498" s="526"/>
      <c r="V498" s="737">
        <f t="shared" si="29"/>
        <v>199387</v>
      </c>
    </row>
    <row r="499" spans="1:22" s="470" customFormat="1" ht="34.5" customHeight="1">
      <c r="A499" s="535"/>
      <c r="B499" s="205"/>
      <c r="C499" s="206" t="s">
        <v>1781</v>
      </c>
      <c r="D499" s="304"/>
      <c r="E499" s="223">
        <f>SUBTOTAL(9,E498)</f>
        <v>199387</v>
      </c>
      <c r="F499" s="525">
        <f>SUBTOTAL(9,F498)</f>
        <v>199387</v>
      </c>
      <c r="G499" s="721">
        <f t="shared" si="33"/>
        <v>0.64999724154533645</v>
      </c>
      <c r="H499" s="525">
        <f>SUBTOTAL(9,H498)</f>
        <v>110160.85</v>
      </c>
      <c r="I499" s="525">
        <f>SUBTOTAL(9,I498)</f>
        <v>19440.150000000001</v>
      </c>
      <c r="J499" s="525">
        <f>SUBTOTAL(9,J498)</f>
        <v>0</v>
      </c>
      <c r="K499" s="525">
        <f>SUBTOTAL(9,K498)</f>
        <v>0</v>
      </c>
      <c r="L499" s="525">
        <f>SUBTOTAL(9,L498)</f>
        <v>69786</v>
      </c>
      <c r="M499" s="528"/>
      <c r="N499" s="516">
        <f>COUNTA(B498)</f>
        <v>1</v>
      </c>
      <c r="O499" s="528"/>
      <c r="P499" s="528"/>
      <c r="Q499" s="528"/>
      <c r="R499" s="530"/>
      <c r="S499" s="528"/>
      <c r="T499" s="528"/>
      <c r="U499" s="471"/>
      <c r="V499" s="736">
        <f t="shared" si="29"/>
        <v>199387</v>
      </c>
    </row>
    <row r="500" spans="1:22" s="439" customFormat="1" ht="64.5" customHeight="1">
      <c r="A500" s="255" t="s">
        <v>1431</v>
      </c>
      <c r="B500" s="295" t="s">
        <v>1432</v>
      </c>
      <c r="C500" s="255" t="s">
        <v>1433</v>
      </c>
      <c r="D500" s="255" t="s">
        <v>255</v>
      </c>
      <c r="E500" s="488">
        <v>5100000</v>
      </c>
      <c r="F500" s="488">
        <f>H500+I500+J500+K500+L500</f>
        <v>5100000</v>
      </c>
      <c r="G500" s="347">
        <f t="shared" si="33"/>
        <v>1</v>
      </c>
      <c r="H500" s="601">
        <v>4335000</v>
      </c>
      <c r="I500" s="602">
        <v>765000</v>
      </c>
      <c r="J500" s="602">
        <v>0</v>
      </c>
      <c r="K500" s="602">
        <v>0</v>
      </c>
      <c r="L500" s="602">
        <v>0</v>
      </c>
      <c r="M500" s="271">
        <v>43344</v>
      </c>
      <c r="N500" s="270">
        <v>43346</v>
      </c>
      <c r="O500" s="270">
        <v>43349</v>
      </c>
      <c r="P500" s="270">
        <v>43364</v>
      </c>
      <c r="Q500" s="604">
        <v>43399</v>
      </c>
      <c r="R500" s="335" t="s">
        <v>1613</v>
      </c>
      <c r="S500" s="605"/>
      <c r="T500" s="605"/>
      <c r="U500" s="605"/>
      <c r="V500" s="737">
        <f t="shared" si="29"/>
        <v>5100000</v>
      </c>
    </row>
    <row r="501" spans="1:22" s="458" customFormat="1" ht="30.75" customHeight="1">
      <c r="A501" s="401"/>
      <c r="B501" s="339"/>
      <c r="C501" s="340" t="s">
        <v>1434</v>
      </c>
      <c r="D501" s="341"/>
      <c r="E501" s="342">
        <f>SUBTOTAL(9,E500)</f>
        <v>5100000</v>
      </c>
      <c r="F501" s="402">
        <f>SUM(F500)</f>
        <v>5100000</v>
      </c>
      <c r="G501" s="718">
        <f t="shared" si="33"/>
        <v>1</v>
      </c>
      <c r="H501" s="342">
        <f>SUBTOTAL(9,H500)</f>
        <v>4335000</v>
      </c>
      <c r="I501" s="342">
        <f>SUBTOTAL(9,I500)</f>
        <v>765000</v>
      </c>
      <c r="J501" s="342">
        <f>SUBTOTAL(9,J500)</f>
        <v>0</v>
      </c>
      <c r="K501" s="342">
        <f>SUBTOTAL(9,K500)</f>
        <v>0</v>
      </c>
      <c r="L501" s="342">
        <f>SUBTOTAL(9,L500)</f>
        <v>0</v>
      </c>
      <c r="M501" s="531"/>
      <c r="N501" s="236">
        <f>COUNTA(B512)</f>
        <v>1</v>
      </c>
      <c r="O501" s="531"/>
      <c r="P501" s="532"/>
      <c r="Q501" s="532"/>
      <c r="R501" s="533"/>
      <c r="S501" s="540"/>
      <c r="T501" s="540"/>
      <c r="U501" s="469"/>
      <c r="V501" s="736">
        <f t="shared" si="29"/>
        <v>5100000</v>
      </c>
    </row>
    <row r="502" spans="1:22" s="229" customFormat="1" ht="48.75" customHeight="1">
      <c r="A502" s="416" t="s">
        <v>1479</v>
      </c>
      <c r="B502" s="295" t="s">
        <v>1480</v>
      </c>
      <c r="C502" s="255" t="s">
        <v>1481</v>
      </c>
      <c r="D502" s="255" t="s">
        <v>1482</v>
      </c>
      <c r="E502" s="348">
        <v>135100</v>
      </c>
      <c r="F502" s="606">
        <f>H502+I502+J502+K502+L502</f>
        <v>96651.79</v>
      </c>
      <c r="G502" s="279">
        <f t="shared" si="33"/>
        <v>0.74999997413395036</v>
      </c>
      <c r="H502" s="277">
        <v>61615.51</v>
      </c>
      <c r="I502" s="277">
        <v>0</v>
      </c>
      <c r="J502" s="277">
        <v>10873.33</v>
      </c>
      <c r="K502" s="277">
        <v>0</v>
      </c>
      <c r="L502" s="277">
        <v>24162.95</v>
      </c>
      <c r="M502" s="228">
        <v>43342</v>
      </c>
      <c r="N502" s="251">
        <v>43346</v>
      </c>
      <c r="O502" s="251">
        <v>43360</v>
      </c>
      <c r="P502" s="251"/>
      <c r="Q502" s="228">
        <v>43384</v>
      </c>
      <c r="R502" s="228" t="s">
        <v>1610</v>
      </c>
      <c r="S502" s="260"/>
      <c r="T502" s="35"/>
      <c r="U502" s="35"/>
      <c r="V502" s="737">
        <f t="shared" si="29"/>
        <v>96651.79</v>
      </c>
    </row>
    <row r="503" spans="1:22" s="229" customFormat="1" ht="52.5" customHeight="1">
      <c r="A503" s="416" t="s">
        <v>1479</v>
      </c>
      <c r="B503" s="607" t="s">
        <v>1506</v>
      </c>
      <c r="C503" s="608" t="s">
        <v>1507</v>
      </c>
      <c r="D503" s="608" t="s">
        <v>1482</v>
      </c>
      <c r="E503" s="215">
        <v>14500</v>
      </c>
      <c r="F503" s="606">
        <f>H503+I503+J503+K503+L503</f>
        <v>10506.07</v>
      </c>
      <c r="G503" s="279">
        <f>(H503+I503+J503+K503)/F503</f>
        <v>0.7499997620423241</v>
      </c>
      <c r="H503" s="149">
        <v>6697.61</v>
      </c>
      <c r="I503" s="149">
        <v>0</v>
      </c>
      <c r="J503" s="149">
        <v>1181.94</v>
      </c>
      <c r="K503" s="149">
        <v>0</v>
      </c>
      <c r="L503" s="149">
        <v>2626.52</v>
      </c>
      <c r="M503" s="228">
        <v>43342</v>
      </c>
      <c r="N503" s="251">
        <v>43346</v>
      </c>
      <c r="O503" s="251">
        <v>43377</v>
      </c>
      <c r="P503" s="251"/>
      <c r="Q503" s="228">
        <v>43417</v>
      </c>
      <c r="R503" s="228" t="s">
        <v>1666</v>
      </c>
      <c r="S503" s="228"/>
      <c r="T503" s="151"/>
      <c r="U503" s="151"/>
      <c r="V503" s="737">
        <f t="shared" si="29"/>
        <v>10506.07</v>
      </c>
    </row>
    <row r="504" spans="1:22" s="229" customFormat="1" ht="54" customHeight="1">
      <c r="A504" s="416" t="s">
        <v>1479</v>
      </c>
      <c r="B504" s="211" t="s">
        <v>1577</v>
      </c>
      <c r="C504" s="212" t="s">
        <v>1578</v>
      </c>
      <c r="D504" s="212" t="s">
        <v>1579</v>
      </c>
      <c r="E504" s="215">
        <v>123700</v>
      </c>
      <c r="F504" s="606">
        <f>H504+I504+J504+K504+L504</f>
        <v>88949.34</v>
      </c>
      <c r="G504" s="279">
        <f>(H504+I504+J504+K504)/F504</f>
        <v>0.74999994378822821</v>
      </c>
      <c r="H504" s="149">
        <v>56705.2</v>
      </c>
      <c r="I504" s="149">
        <v>0</v>
      </c>
      <c r="J504" s="149">
        <v>10006.799999999999</v>
      </c>
      <c r="K504" s="149">
        <v>0</v>
      </c>
      <c r="L504" s="149">
        <v>22237.34</v>
      </c>
      <c r="M504" s="228">
        <v>43374</v>
      </c>
      <c r="N504" s="251">
        <v>43378</v>
      </c>
      <c r="O504" s="251">
        <v>43391</v>
      </c>
      <c r="P504" s="251"/>
      <c r="Q504" s="251">
        <v>43411</v>
      </c>
      <c r="R504" s="335" t="s">
        <v>1703</v>
      </c>
      <c r="S504" s="228"/>
      <c r="T504" s="151"/>
      <c r="U504" s="151"/>
      <c r="V504" s="737">
        <f t="shared" si="29"/>
        <v>88949.34</v>
      </c>
    </row>
    <row r="505" spans="1:22" s="229" customFormat="1" ht="66" customHeight="1">
      <c r="A505" s="416" t="s">
        <v>1479</v>
      </c>
      <c r="B505" s="211" t="s">
        <v>1580</v>
      </c>
      <c r="C505" s="212" t="s">
        <v>1581</v>
      </c>
      <c r="D505" s="212" t="s">
        <v>1582</v>
      </c>
      <c r="E505" s="215">
        <v>11880.75</v>
      </c>
      <c r="F505" s="606">
        <f>H505+I505+J505+K505+L505</f>
        <v>10950</v>
      </c>
      <c r="G505" s="279">
        <f>(H505+I505+J505+K505)/F505</f>
        <v>0.75</v>
      </c>
      <c r="H505" s="149">
        <v>6980.62</v>
      </c>
      <c r="I505" s="149">
        <v>0</v>
      </c>
      <c r="J505" s="149">
        <v>1231.8800000000001</v>
      </c>
      <c r="K505" s="149">
        <v>0</v>
      </c>
      <c r="L505" s="149">
        <v>2737.5</v>
      </c>
      <c r="M505" s="228">
        <v>43374</v>
      </c>
      <c r="N505" s="251">
        <v>43378</v>
      </c>
      <c r="O505" s="251">
        <v>43391</v>
      </c>
      <c r="P505" s="251"/>
      <c r="Q505" s="228">
        <v>43411</v>
      </c>
      <c r="R505" s="335" t="s">
        <v>1704</v>
      </c>
      <c r="S505" s="228"/>
      <c r="T505" s="151"/>
      <c r="U505" s="151"/>
      <c r="V505" s="737">
        <f t="shared" si="29"/>
        <v>10950</v>
      </c>
    </row>
    <row r="506" spans="1:22" ht="27.75" customHeight="1">
      <c r="A506" s="204"/>
      <c r="B506" s="205"/>
      <c r="C506" s="206" t="s">
        <v>550</v>
      </c>
      <c r="D506" s="304"/>
      <c r="E506" s="464">
        <f>SUBTOTAL(9,E502:E505)</f>
        <v>285180.75</v>
      </c>
      <c r="F506" s="207">
        <f>SUM(F502:F505)</f>
        <v>207057.19999999998</v>
      </c>
      <c r="G506" s="725">
        <f t="shared" ref="G506:G512" si="34">(H506+I506+J506+K506)/F506</f>
        <v>0.74999995170416689</v>
      </c>
      <c r="H506" s="207">
        <f>SUM(H502:H505)</f>
        <v>131998.94</v>
      </c>
      <c r="I506" s="207">
        <f>SUBTOTAL(9,I502:I505)</f>
        <v>0</v>
      </c>
      <c r="J506" s="207">
        <f>SUM(J502:J505)</f>
        <v>23293.95</v>
      </c>
      <c r="K506" s="207">
        <f>SUBTOTAL(9,K502:K505)</f>
        <v>0</v>
      </c>
      <c r="L506" s="207">
        <f>SUM(L502:L505)</f>
        <v>51764.31</v>
      </c>
      <c r="M506" s="541"/>
      <c r="N506" s="236">
        <f>COUNTA(B502:B505)</f>
        <v>4</v>
      </c>
      <c r="O506" s="541"/>
      <c r="P506" s="541"/>
      <c r="Q506" s="541"/>
      <c r="R506" s="542"/>
      <c r="S506" s="541"/>
      <c r="T506" s="541"/>
      <c r="V506" s="736">
        <f t="shared" si="29"/>
        <v>207057.2</v>
      </c>
    </row>
    <row r="507" spans="1:22" s="14" customFormat="1" ht="51" customHeight="1">
      <c r="A507" s="417" t="s">
        <v>478</v>
      </c>
      <c r="B507" s="253" t="s">
        <v>627</v>
      </c>
      <c r="C507" s="44" t="s">
        <v>479</v>
      </c>
      <c r="D507" s="199" t="s">
        <v>480</v>
      </c>
      <c r="E507" s="744">
        <v>998031.48</v>
      </c>
      <c r="F507" s="745">
        <f>H507+I507+J507+K507+L507</f>
        <v>701636.85</v>
      </c>
      <c r="G507" s="746">
        <f t="shared" si="34"/>
        <v>0.7489309890151864</v>
      </c>
      <c r="H507" s="747">
        <v>424264.17</v>
      </c>
      <c r="I507" s="747">
        <v>75399.56</v>
      </c>
      <c r="J507" s="747">
        <v>0</v>
      </c>
      <c r="K507" s="755">
        <v>25813.85</v>
      </c>
      <c r="L507" s="747">
        <v>176159.27</v>
      </c>
      <c r="M507" s="748"/>
      <c r="N507" s="749">
        <v>42950</v>
      </c>
      <c r="O507" s="749">
        <v>42992</v>
      </c>
      <c r="P507" s="749">
        <v>43020</v>
      </c>
      <c r="Q507" s="397">
        <v>43062</v>
      </c>
      <c r="R507" s="397" t="s">
        <v>1148</v>
      </c>
      <c r="S507" s="750"/>
      <c r="T507" s="743" t="s">
        <v>1820</v>
      </c>
      <c r="U507" s="46"/>
      <c r="V507" s="737">
        <f t="shared" si="29"/>
        <v>701636.85</v>
      </c>
    </row>
    <row r="508" spans="1:22" ht="27.75" customHeight="1">
      <c r="A508" s="404"/>
      <c r="B508" s="517"/>
      <c r="C508" s="518" t="s">
        <v>1505</v>
      </c>
      <c r="D508" s="519"/>
      <c r="E508" s="520">
        <f>SUM(E507:E507)</f>
        <v>998031.48</v>
      </c>
      <c r="F508" s="521">
        <f>SUM(F507:F507)</f>
        <v>701636.85</v>
      </c>
      <c r="G508" s="726">
        <f t="shared" si="34"/>
        <v>0.7489309890151864</v>
      </c>
      <c r="H508" s="521">
        <f>SUM(H507:H507)</f>
        <v>424264.17</v>
      </c>
      <c r="I508" s="521">
        <f>SUM(I507:I507)</f>
        <v>75399.56</v>
      </c>
      <c r="J508" s="521">
        <f>SUM(J507:J507)</f>
        <v>0</v>
      </c>
      <c r="K508" s="521">
        <f>SUM(K507:K507)</f>
        <v>25813.85</v>
      </c>
      <c r="L508" s="521">
        <f>SUM(L507:L507)</f>
        <v>176159.27</v>
      </c>
      <c r="M508" s="541"/>
      <c r="N508" s="236">
        <f>COUNTA(B507:B507)</f>
        <v>1</v>
      </c>
      <c r="O508" s="541"/>
      <c r="P508" s="541"/>
      <c r="Q508" s="541"/>
      <c r="R508" s="543"/>
      <c r="S508" s="541"/>
      <c r="T508" s="541"/>
      <c r="V508" s="736">
        <f t="shared" si="29"/>
        <v>701636.85</v>
      </c>
    </row>
    <row r="509" spans="1:22" s="211" customFormat="1" ht="45.75" customHeight="1">
      <c r="A509" s="151" t="s">
        <v>1759</v>
      </c>
      <c r="B509" s="609">
        <v>1</v>
      </c>
      <c r="C509" s="582" t="s">
        <v>1757</v>
      </c>
      <c r="D509" s="582" t="s">
        <v>1760</v>
      </c>
      <c r="E509" s="583">
        <v>257008.4</v>
      </c>
      <c r="F509" s="610">
        <f>H509+I509+J509+K509+L509</f>
        <v>257008.40000000002</v>
      </c>
      <c r="G509" s="611">
        <f t="shared" si="34"/>
        <v>1</v>
      </c>
      <c r="H509" s="583">
        <v>218457.14</v>
      </c>
      <c r="I509" s="610">
        <v>0</v>
      </c>
      <c r="J509" s="610">
        <v>38551.26</v>
      </c>
      <c r="K509" s="610">
        <v>0</v>
      </c>
      <c r="L509" s="610">
        <v>0</v>
      </c>
      <c r="M509" s="600">
        <v>43402</v>
      </c>
      <c r="N509" s="589">
        <v>43417</v>
      </c>
      <c r="O509" s="600">
        <v>43426</v>
      </c>
      <c r="P509" s="600">
        <v>43432</v>
      </c>
      <c r="Q509" s="581" t="s">
        <v>1718</v>
      </c>
      <c r="R509" s="588" t="s">
        <v>1798</v>
      </c>
      <c r="V509" s="737">
        <f t="shared" si="29"/>
        <v>257008.40000000002</v>
      </c>
    </row>
    <row r="510" spans="1:22" s="458" customFormat="1" ht="30" customHeight="1">
      <c r="A510" s="401"/>
      <c r="B510" s="523"/>
      <c r="C510" s="340" t="s">
        <v>1758</v>
      </c>
      <c r="D510" s="341"/>
      <c r="E510" s="342">
        <f>SUBTOTAL(9,E509)</f>
        <v>257008.4</v>
      </c>
      <c r="F510" s="342">
        <f>SUBTOTAL(9,F509)</f>
        <v>257008.40000000002</v>
      </c>
      <c r="G510" s="537">
        <f t="shared" si="34"/>
        <v>1</v>
      </c>
      <c r="H510" s="342">
        <f>SUBTOTAL(9,H509)</f>
        <v>218457.14</v>
      </c>
      <c r="I510" s="342">
        <f>SUBTOTAL(9,I509)</f>
        <v>0</v>
      </c>
      <c r="J510" s="342">
        <f>SUBTOTAL(9,J509)</f>
        <v>38551.26</v>
      </c>
      <c r="K510" s="342">
        <f>SUBTOTAL(9,K509)</f>
        <v>0</v>
      </c>
      <c r="L510" s="342">
        <f>SUBTOTAL(9,L509)</f>
        <v>0</v>
      </c>
      <c r="M510" s="531"/>
      <c r="N510" s="236">
        <f>COUNTA(B509)</f>
        <v>1</v>
      </c>
      <c r="O510" s="531"/>
      <c r="P510" s="531"/>
      <c r="Q510" s="531"/>
      <c r="R510" s="533"/>
      <c r="S510" s="531"/>
      <c r="T510" s="531"/>
      <c r="V510" s="736">
        <f t="shared" si="29"/>
        <v>257008.40000000002</v>
      </c>
    </row>
    <row r="511" spans="1:22" s="439" customFormat="1" ht="55.5" customHeight="1">
      <c r="A511" s="536" t="s">
        <v>1786</v>
      </c>
      <c r="B511" s="581" t="s">
        <v>1787</v>
      </c>
      <c r="C511" s="582" t="s">
        <v>1788</v>
      </c>
      <c r="D511" s="612" t="s">
        <v>1789</v>
      </c>
      <c r="E511" s="583">
        <v>3581553.71</v>
      </c>
      <c r="F511" s="613">
        <f>H511+I511+J511+K511+L511</f>
        <v>3050763.84</v>
      </c>
      <c r="G511" s="614">
        <f t="shared" si="34"/>
        <v>0.75</v>
      </c>
      <c r="H511" s="613">
        <v>1944861.95</v>
      </c>
      <c r="I511" s="613">
        <v>343210.93</v>
      </c>
      <c r="J511" s="613">
        <v>0</v>
      </c>
      <c r="K511" s="613">
        <v>0</v>
      </c>
      <c r="L511" s="613">
        <v>762690.96</v>
      </c>
      <c r="M511" s="615">
        <v>43402</v>
      </c>
      <c r="N511" s="599">
        <v>43417</v>
      </c>
      <c r="O511" s="615">
        <v>43426</v>
      </c>
      <c r="P511" s="615">
        <v>43432</v>
      </c>
      <c r="Q511" s="581" t="s">
        <v>1718</v>
      </c>
      <c r="R511" s="616" t="s">
        <v>1798</v>
      </c>
      <c r="V511" s="737">
        <f t="shared" si="29"/>
        <v>3050763.84</v>
      </c>
    </row>
    <row r="512" spans="1:22" s="234" customFormat="1" ht="58.5" customHeight="1">
      <c r="A512" s="416" t="s">
        <v>1435</v>
      </c>
      <c r="B512" s="617" t="s">
        <v>1436</v>
      </c>
      <c r="C512" s="618" t="s">
        <v>1437</v>
      </c>
      <c r="D512" s="618" t="s">
        <v>1438</v>
      </c>
      <c r="E512" s="619">
        <v>188370.55</v>
      </c>
      <c r="F512" s="619">
        <f>H512+I512+J512+K512+L512</f>
        <v>169929.86</v>
      </c>
      <c r="G512" s="727">
        <f t="shared" si="34"/>
        <v>1</v>
      </c>
      <c r="H512" s="619">
        <v>142801.01999999999</v>
      </c>
      <c r="I512" s="619">
        <v>25200.19</v>
      </c>
      <c r="J512" s="619">
        <v>1928.65</v>
      </c>
      <c r="K512" s="619">
        <v>0</v>
      </c>
      <c r="L512" s="619">
        <v>0</v>
      </c>
      <c r="M512" s="271">
        <v>43344</v>
      </c>
      <c r="N512" s="270">
        <v>43346</v>
      </c>
      <c r="O512" s="270">
        <v>43349</v>
      </c>
      <c r="P512" s="251">
        <v>43364</v>
      </c>
      <c r="Q512" s="239">
        <v>43399</v>
      </c>
      <c r="R512" s="581" t="s">
        <v>1798</v>
      </c>
      <c r="S512" s="237"/>
      <c r="T512" s="237"/>
      <c r="U512" s="237"/>
      <c r="V512" s="737">
        <f t="shared" si="29"/>
        <v>169929.86</v>
      </c>
    </row>
    <row r="513" spans="1:22" ht="18" customHeight="1">
      <c r="A513" s="404"/>
      <c r="B513" s="405"/>
      <c r="C513" s="206" t="s">
        <v>1439</v>
      </c>
      <c r="D513" s="406"/>
      <c r="E513" s="465">
        <f>SUBTOTAL(9,E511:E512)</f>
        <v>3769924.26</v>
      </c>
      <c r="F513" s="403">
        <f>SUM(F511:F512)</f>
        <v>3220693.6999999997</v>
      </c>
      <c r="G513" s="728">
        <f>SUBTOTAL(9,G512)</f>
        <v>1</v>
      </c>
      <c r="H513" s="403">
        <f>SUM(H511:H512)</f>
        <v>2087662.97</v>
      </c>
      <c r="I513" s="403">
        <f>SUM(I511:I512)</f>
        <v>368411.12</v>
      </c>
      <c r="J513" s="403">
        <f>SUM(J511:J512)</f>
        <v>1928.65</v>
      </c>
      <c r="K513" s="403">
        <f>SUBTOTAL(9,K511:K512)</f>
        <v>0</v>
      </c>
      <c r="L513" s="403">
        <f>SUM(L511:L512)</f>
        <v>762690.96</v>
      </c>
      <c r="M513" s="541"/>
      <c r="N513" s="236">
        <f>COUNTA(A511:A512)</f>
        <v>2</v>
      </c>
      <c r="O513" s="541"/>
      <c r="P513" s="541"/>
      <c r="Q513" s="541"/>
      <c r="R513" s="542"/>
      <c r="S513" s="541"/>
      <c r="T513" s="541"/>
      <c r="V513" s="736">
        <f t="shared" si="29"/>
        <v>3220693.6999999997</v>
      </c>
    </row>
    <row r="514" spans="1:22" s="234" customFormat="1" ht="66.75" customHeight="1">
      <c r="A514" s="421" t="s">
        <v>1533</v>
      </c>
      <c r="B514" s="211" t="s">
        <v>1534</v>
      </c>
      <c r="C514" s="212" t="s">
        <v>1535</v>
      </c>
      <c r="D514" s="212" t="s">
        <v>1536</v>
      </c>
      <c r="E514" s="621">
        <v>400272.75</v>
      </c>
      <c r="F514" s="621">
        <f>H514+I514+J514+K514+L514</f>
        <v>350903.83</v>
      </c>
      <c r="G514" s="729">
        <f>(H514+I514+J514+K514)/F514</f>
        <v>1</v>
      </c>
      <c r="H514" s="621">
        <v>298268.26</v>
      </c>
      <c r="I514" s="621">
        <v>0</v>
      </c>
      <c r="J514" s="621">
        <v>52635.57</v>
      </c>
      <c r="K514" s="621">
        <v>0</v>
      </c>
      <c r="L514" s="621">
        <v>0</v>
      </c>
      <c r="M514" s="239">
        <v>43374</v>
      </c>
      <c r="N514" s="251">
        <v>43378</v>
      </c>
      <c r="O514" s="239">
        <v>43384</v>
      </c>
      <c r="P514" s="239">
        <v>43404</v>
      </c>
      <c r="Q514" s="239">
        <v>43420</v>
      </c>
      <c r="R514" s="581" t="s">
        <v>1798</v>
      </c>
      <c r="S514" s="237"/>
      <c r="T514" s="237"/>
      <c r="U514" s="237"/>
      <c r="V514" s="737">
        <f t="shared" si="29"/>
        <v>350903.83</v>
      </c>
    </row>
    <row r="515" spans="1:22" s="234" customFormat="1" ht="52.5" customHeight="1">
      <c r="A515" s="421" t="s">
        <v>1761</v>
      </c>
      <c r="B515" s="211" t="s">
        <v>1537</v>
      </c>
      <c r="C515" s="212" t="s">
        <v>1538</v>
      </c>
      <c r="D515" s="212" t="s">
        <v>1539</v>
      </c>
      <c r="E515" s="621">
        <v>201591.22</v>
      </c>
      <c r="F515" s="621">
        <f>H515+I515+J515+K515+L515</f>
        <v>198861.45</v>
      </c>
      <c r="G515" s="729">
        <f>(H515+I515+J515+K515)/F515</f>
        <v>0.79999999999999993</v>
      </c>
      <c r="H515" s="621">
        <v>135225.79</v>
      </c>
      <c r="I515" s="621">
        <v>0</v>
      </c>
      <c r="J515" s="621">
        <v>23863.37</v>
      </c>
      <c r="K515" s="621">
        <v>0</v>
      </c>
      <c r="L515" s="621">
        <v>39772.29</v>
      </c>
      <c r="M515" s="239">
        <v>43374</v>
      </c>
      <c r="N515" s="251">
        <v>43378</v>
      </c>
      <c r="O515" s="239">
        <v>43384</v>
      </c>
      <c r="P515" s="239">
        <v>43404</v>
      </c>
      <c r="Q515" s="239">
        <v>43420</v>
      </c>
      <c r="R515" s="581" t="s">
        <v>1798</v>
      </c>
      <c r="S515" s="237"/>
      <c r="T515" s="237"/>
      <c r="U515" s="237"/>
      <c r="V515" s="737">
        <f t="shared" ref="V515:V527" si="35">SUM(H515:L515)</f>
        <v>198861.45</v>
      </c>
    </row>
    <row r="516" spans="1:22" s="234" customFormat="1" ht="67.5" customHeight="1">
      <c r="A516" s="421" t="s">
        <v>1634</v>
      </c>
      <c r="B516" s="211" t="s">
        <v>1583</v>
      </c>
      <c r="C516" s="212" t="s">
        <v>1584</v>
      </c>
      <c r="D516" s="212" t="s">
        <v>1539</v>
      </c>
      <c r="E516" s="149">
        <v>77050.17</v>
      </c>
      <c r="F516" s="621">
        <f>H516+I516+J516+K516+L516</f>
        <v>75808.76999999999</v>
      </c>
      <c r="G516" s="729">
        <f t="shared" ref="G516:G525" si="36">(H516+I516+J516+K516)/F516</f>
        <v>0.80000005276434383</v>
      </c>
      <c r="H516" s="621">
        <v>51549.96</v>
      </c>
      <c r="I516" s="621">
        <v>0</v>
      </c>
      <c r="J516" s="621">
        <v>9097.06</v>
      </c>
      <c r="K516" s="621">
        <v>0</v>
      </c>
      <c r="L516" s="621">
        <v>15161.75</v>
      </c>
      <c r="M516" s="239">
        <v>43374</v>
      </c>
      <c r="N516" s="251">
        <v>43378</v>
      </c>
      <c r="O516" s="239">
        <v>43391</v>
      </c>
      <c r="P516" s="239"/>
      <c r="Q516" s="239">
        <v>43411</v>
      </c>
      <c r="R516" s="228" t="s">
        <v>1705</v>
      </c>
      <c r="S516" s="237"/>
      <c r="T516" s="237"/>
      <c r="U516" s="237"/>
      <c r="V516" s="737">
        <f t="shared" si="35"/>
        <v>75808.76999999999</v>
      </c>
    </row>
    <row r="517" spans="1:22" s="234" customFormat="1" ht="63.75" customHeight="1">
      <c r="A517" s="421" t="s">
        <v>1634</v>
      </c>
      <c r="B517" s="211" t="s">
        <v>1585</v>
      </c>
      <c r="C517" s="212" t="s">
        <v>1586</v>
      </c>
      <c r="D517" s="212" t="s">
        <v>1539</v>
      </c>
      <c r="E517" s="149">
        <v>77780.12</v>
      </c>
      <c r="F517" s="621">
        <f>H517+I517+J517+K517+L517</f>
        <v>76628.900000000009</v>
      </c>
      <c r="G517" s="729">
        <f t="shared" si="36"/>
        <v>0.79999999999999993</v>
      </c>
      <c r="H517" s="621">
        <v>52107.65</v>
      </c>
      <c r="I517" s="621">
        <v>0</v>
      </c>
      <c r="J517" s="621">
        <v>9195.4699999999993</v>
      </c>
      <c r="K517" s="621">
        <v>0</v>
      </c>
      <c r="L517" s="621">
        <v>15325.78</v>
      </c>
      <c r="M517" s="239">
        <v>43374</v>
      </c>
      <c r="N517" s="251">
        <v>43378</v>
      </c>
      <c r="O517" s="239">
        <v>43391</v>
      </c>
      <c r="P517" s="239"/>
      <c r="Q517" s="239">
        <v>43411</v>
      </c>
      <c r="R517" s="228" t="s">
        <v>1706</v>
      </c>
      <c r="S517" s="237"/>
      <c r="T517" s="237"/>
      <c r="U517" s="237"/>
      <c r="V517" s="737">
        <f t="shared" si="35"/>
        <v>76628.900000000009</v>
      </c>
    </row>
    <row r="518" spans="1:22" s="458" customFormat="1" ht="22.5" customHeight="1">
      <c r="A518" s="418"/>
      <c r="B518" s="205"/>
      <c r="C518" s="206"/>
      <c r="D518" s="304"/>
      <c r="E518" s="223">
        <f>SUBTOTAL(9,E514:E517)</f>
        <v>756694.26</v>
      </c>
      <c r="F518" s="223">
        <f>SUM(F514:F517)</f>
        <v>702202.95000000007</v>
      </c>
      <c r="G518" s="510">
        <f t="shared" si="36"/>
        <v>0.89994371285395469</v>
      </c>
      <c r="H518" s="223">
        <f>SUM(H514:H517)</f>
        <v>537151.66</v>
      </c>
      <c r="I518" s="223">
        <f>SUBTOTAL(9,I514:I517)</f>
        <v>0</v>
      </c>
      <c r="J518" s="223">
        <f>SUM(J514:J517)</f>
        <v>94791.47</v>
      </c>
      <c r="K518" s="223">
        <f>SUBTOTAL(9,K514:K517)</f>
        <v>0</v>
      </c>
      <c r="L518" s="223">
        <f>SUM(L514:L517)</f>
        <v>70259.820000000007</v>
      </c>
      <c r="M518" s="531"/>
      <c r="N518" s="236">
        <f>COUNTA(B514:B517)</f>
        <v>4</v>
      </c>
      <c r="O518" s="531"/>
      <c r="P518" s="531"/>
      <c r="Q518" s="531"/>
      <c r="R518" s="544"/>
      <c r="S518" s="531"/>
      <c r="T518" s="531"/>
      <c r="V518" s="736">
        <f t="shared" si="35"/>
        <v>702202.95</v>
      </c>
    </row>
    <row r="519" spans="1:22" s="234" customFormat="1" ht="51.75" customHeight="1">
      <c r="A519" s="433" t="s">
        <v>477</v>
      </c>
      <c r="B519" s="151" t="s">
        <v>469</v>
      </c>
      <c r="C519" s="151" t="s">
        <v>470</v>
      </c>
      <c r="D519" s="151" t="s">
        <v>474</v>
      </c>
      <c r="E519" s="215">
        <v>35000</v>
      </c>
      <c r="F519" s="213">
        <f>H519+I519+J519+K519+L519</f>
        <v>35000</v>
      </c>
      <c r="G519" s="729">
        <f t="shared" si="36"/>
        <v>1</v>
      </c>
      <c r="H519" s="213">
        <v>29750</v>
      </c>
      <c r="I519" s="213">
        <v>0</v>
      </c>
      <c r="J519" s="213">
        <v>5250</v>
      </c>
      <c r="K519" s="213">
        <v>0</v>
      </c>
      <c r="L519" s="213">
        <v>0</v>
      </c>
      <c r="M519" s="494"/>
      <c r="N519" s="238">
        <v>42950</v>
      </c>
      <c r="O519" s="239">
        <v>42992</v>
      </c>
      <c r="P519" s="237"/>
      <c r="Q519" s="239">
        <v>43024</v>
      </c>
      <c r="R519" s="217" t="s">
        <v>1174</v>
      </c>
      <c r="S519" s="237"/>
      <c r="T519" s="237"/>
      <c r="U519" s="237"/>
      <c r="V519" s="737">
        <f t="shared" si="35"/>
        <v>35000</v>
      </c>
    </row>
    <row r="520" spans="1:22" s="234" customFormat="1" ht="45.75" customHeight="1">
      <c r="A520" s="433" t="s">
        <v>477</v>
      </c>
      <c r="B520" s="151" t="s">
        <v>471</v>
      </c>
      <c r="C520" s="235" t="s">
        <v>472</v>
      </c>
      <c r="D520" s="151" t="s">
        <v>475</v>
      </c>
      <c r="E520" s="233">
        <v>35000</v>
      </c>
      <c r="F520" s="213">
        <f>H520+I520+J520+K520+L520</f>
        <v>35000</v>
      </c>
      <c r="G520" s="729">
        <f t="shared" si="36"/>
        <v>1</v>
      </c>
      <c r="H520" s="242">
        <v>29750</v>
      </c>
      <c r="I520" s="242">
        <v>0</v>
      </c>
      <c r="J520" s="242">
        <v>5250</v>
      </c>
      <c r="K520" s="242">
        <v>0</v>
      </c>
      <c r="L520" s="242">
        <v>0</v>
      </c>
      <c r="M520" s="494"/>
      <c r="N520" s="238">
        <v>42950</v>
      </c>
      <c r="O520" s="239">
        <v>42992</v>
      </c>
      <c r="P520" s="237"/>
      <c r="Q520" s="239">
        <v>43024</v>
      </c>
      <c r="R520" s="217" t="s">
        <v>1173</v>
      </c>
      <c r="S520" s="237"/>
      <c r="T520" s="237"/>
      <c r="U520" s="237"/>
      <c r="V520" s="737">
        <f t="shared" si="35"/>
        <v>35000</v>
      </c>
    </row>
    <row r="521" spans="1:22" s="234" customFormat="1" ht="45.75" customHeight="1">
      <c r="A521" s="433" t="s">
        <v>477</v>
      </c>
      <c r="B521" s="151" t="s">
        <v>473</v>
      </c>
      <c r="C521" s="212" t="s">
        <v>472</v>
      </c>
      <c r="D521" s="151" t="s">
        <v>476</v>
      </c>
      <c r="E521" s="215">
        <v>35000</v>
      </c>
      <c r="F521" s="213">
        <f>H521+I521+J521+K521+L521</f>
        <v>35000</v>
      </c>
      <c r="G521" s="729">
        <f t="shared" si="36"/>
        <v>1</v>
      </c>
      <c r="H521" s="213">
        <v>29750</v>
      </c>
      <c r="I521" s="213">
        <v>0</v>
      </c>
      <c r="J521" s="213">
        <v>5250</v>
      </c>
      <c r="K521" s="213">
        <v>0</v>
      </c>
      <c r="L521" s="213">
        <v>0</v>
      </c>
      <c r="M521" s="495"/>
      <c r="N521" s="238">
        <v>42950</v>
      </c>
      <c r="O521" s="239">
        <v>42992</v>
      </c>
      <c r="P521" s="237"/>
      <c r="Q521" s="239">
        <v>43024</v>
      </c>
      <c r="R521" s="217" t="s">
        <v>1175</v>
      </c>
      <c r="S521" s="237"/>
      <c r="T521" s="237"/>
      <c r="U521" s="237"/>
      <c r="V521" s="737">
        <f t="shared" si="35"/>
        <v>35000</v>
      </c>
    </row>
    <row r="522" spans="1:22" ht="24.75" customHeight="1">
      <c r="A522" s="412"/>
      <c r="B522" s="221"/>
      <c r="C522" s="206" t="s">
        <v>1493</v>
      </c>
      <c r="D522" s="305"/>
      <c r="E522" s="466">
        <f>SUM(E519:E521)</f>
        <v>105000</v>
      </c>
      <c r="F522" s="223">
        <f>SUM(F519:F521)</f>
        <v>105000</v>
      </c>
      <c r="G522" s="510">
        <f t="shared" si="36"/>
        <v>1</v>
      </c>
      <c r="H522" s="225">
        <f>SUM(H519:H521)</f>
        <v>89250</v>
      </c>
      <c r="I522" s="225">
        <f>SUM(I519:I521)</f>
        <v>0</v>
      </c>
      <c r="J522" s="225">
        <f>SUM(J519:J521)</f>
        <v>15750</v>
      </c>
      <c r="K522" s="225">
        <f>SUM(K519:K521)</f>
        <v>0</v>
      </c>
      <c r="L522" s="225">
        <f>SUM(L519:L521)</f>
        <v>0</v>
      </c>
      <c r="M522" s="545"/>
      <c r="N522" s="247">
        <f>COUNTA(B519:B521)</f>
        <v>3</v>
      </c>
      <c r="O522" s="545"/>
      <c r="P522" s="545"/>
      <c r="Q522" s="545"/>
      <c r="R522" s="545"/>
      <c r="S522" s="545"/>
      <c r="T522" s="545"/>
      <c r="U522" s="246"/>
      <c r="V522" s="736">
        <f t="shared" si="35"/>
        <v>105000</v>
      </c>
    </row>
    <row r="523" spans="1:22" s="14" customFormat="1" ht="48.75" customHeight="1">
      <c r="A523" s="427" t="s">
        <v>618</v>
      </c>
      <c r="B523" s="428" t="s">
        <v>619</v>
      </c>
      <c r="C523" s="429" t="s">
        <v>620</v>
      </c>
      <c r="D523" s="429" t="s">
        <v>621</v>
      </c>
      <c r="E523" s="430">
        <v>1146231.8700000001</v>
      </c>
      <c r="F523" s="274">
        <f>H523+I523+J523+K523+L523</f>
        <v>1146231.8700000001</v>
      </c>
      <c r="G523" s="729">
        <f t="shared" si="36"/>
        <v>1</v>
      </c>
      <c r="H523" s="55">
        <v>913228.12</v>
      </c>
      <c r="I523" s="56">
        <v>0</v>
      </c>
      <c r="J523" s="55">
        <v>233003.75</v>
      </c>
      <c r="K523" s="56">
        <v>0</v>
      </c>
      <c r="L523" s="56">
        <v>0</v>
      </c>
      <c r="M523" s="493" t="s">
        <v>551</v>
      </c>
      <c r="N523" s="486">
        <v>43025</v>
      </c>
      <c r="O523" s="58">
        <v>43349</v>
      </c>
      <c r="P523" s="58">
        <v>43364</v>
      </c>
      <c r="Q523" s="198">
        <v>43399</v>
      </c>
      <c r="R523" s="58" t="s">
        <v>1612</v>
      </c>
      <c r="S523" s="58">
        <v>42359</v>
      </c>
      <c r="T523" s="58" t="s">
        <v>1611</v>
      </c>
      <c r="U523" s="60"/>
      <c r="V523" s="737">
        <f t="shared" si="35"/>
        <v>1146231.8700000001</v>
      </c>
    </row>
    <row r="524" spans="1:22" s="229" customFormat="1" ht="48.75" customHeight="1">
      <c r="A524" s="431" t="s">
        <v>618</v>
      </c>
      <c r="B524" s="211" t="s">
        <v>1540</v>
      </c>
      <c r="C524" s="212" t="s">
        <v>1541</v>
      </c>
      <c r="D524" s="212" t="s">
        <v>1542</v>
      </c>
      <c r="E524" s="274">
        <v>1419686.16</v>
      </c>
      <c r="F524" s="274">
        <f>H524+I524+J524+K524+L524</f>
        <v>1243154.73</v>
      </c>
      <c r="G524" s="729">
        <f t="shared" si="36"/>
        <v>1</v>
      </c>
      <c r="H524" s="149">
        <v>1056681.52</v>
      </c>
      <c r="I524" s="149">
        <v>186473.21</v>
      </c>
      <c r="J524" s="149">
        <v>0</v>
      </c>
      <c r="K524" s="149">
        <v>0</v>
      </c>
      <c r="L524" s="149">
        <v>0</v>
      </c>
      <c r="M524" s="260">
        <v>43374</v>
      </c>
      <c r="N524" s="624">
        <v>43378</v>
      </c>
      <c r="O524" s="228">
        <v>43384</v>
      </c>
      <c r="P524" s="228">
        <v>43404</v>
      </c>
      <c r="Q524" s="228" t="s">
        <v>1717</v>
      </c>
      <c r="R524" s="616" t="s">
        <v>1798</v>
      </c>
      <c r="S524" s="228"/>
      <c r="T524" s="228"/>
      <c r="U524" s="625"/>
      <c r="V524" s="737">
        <f t="shared" si="35"/>
        <v>1243154.73</v>
      </c>
    </row>
    <row r="525" spans="1:22" s="458" customFormat="1" ht="27.75" customHeight="1">
      <c r="A525" s="204"/>
      <c r="B525" s="500"/>
      <c r="C525" s="206" t="s">
        <v>622</v>
      </c>
      <c r="D525" s="501"/>
      <c r="E525" s="207">
        <f>SUM(E523:E524)</f>
        <v>2565918.0300000003</v>
      </c>
      <c r="F525" s="207">
        <f>SUM(F523:F524)</f>
        <v>2389386.6</v>
      </c>
      <c r="G525" s="510">
        <f t="shared" si="36"/>
        <v>1</v>
      </c>
      <c r="H525" s="207">
        <f>SUM(H523:H524)</f>
        <v>1969909.6400000001</v>
      </c>
      <c r="I525" s="207">
        <f>SUM(I523:I524)</f>
        <v>186473.21</v>
      </c>
      <c r="J525" s="207">
        <f>SUM(J523:J524)</f>
        <v>233003.75</v>
      </c>
      <c r="K525" s="207">
        <f>SUM(K523:K524)</f>
        <v>0</v>
      </c>
      <c r="L525" s="207">
        <f>SUM(L523:L524)</f>
        <v>0</v>
      </c>
      <c r="M525" s="531"/>
      <c r="N525" s="236">
        <f>COUNTA(B523:B524)</f>
        <v>2</v>
      </c>
      <c r="O525" s="531"/>
      <c r="P525" s="531"/>
      <c r="Q525" s="531"/>
      <c r="R525" s="531"/>
      <c r="S525" s="531"/>
      <c r="T525" s="531"/>
      <c r="V525" s="736">
        <f t="shared" si="35"/>
        <v>2389386.6</v>
      </c>
    </row>
    <row r="526" spans="1:22" s="426" customFormat="1" ht="19.5" customHeight="1">
      <c r="A526" s="422"/>
      <c r="B526" s="423"/>
      <c r="C526" s="424"/>
      <c r="D526" s="425"/>
      <c r="E526" s="467"/>
      <c r="G526" s="730"/>
      <c r="V526" s="737"/>
    </row>
    <row r="527" spans="1:22" s="30" customFormat="1" ht="38.25" customHeight="1">
      <c r="A527" s="204" t="s">
        <v>48</v>
      </c>
      <c r="B527" s="204"/>
      <c r="C527" s="204"/>
      <c r="D527" s="307"/>
      <c r="E527" s="209">
        <f>E525+E508+E522+E497+E466+E410+E376+E518+E513++E506+E501+E450+E510+E499+E17</f>
        <v>207732526.09999999</v>
      </c>
      <c r="F527" s="209">
        <f>F525+F508+F522+F497+F466+F410+F376+F510+F518+F513++F506+F501+F450+F499+F17</f>
        <v>70923641.950000048</v>
      </c>
      <c r="G527" s="731">
        <f>(H527+J527)/F527</f>
        <v>0.65833862780082397</v>
      </c>
      <c r="H527" s="209">
        <f>H525+H508+H522+H497+H466+H410+H376+H513+H510+H506+H501+H450+H518+H499+H17</f>
        <v>42294499.959999993</v>
      </c>
      <c r="I527" s="209">
        <f>I525+I508+I522+I497+I466+I410+I376+I513+I510+I506+I501+I450+I518+I499+I17</f>
        <v>4417106.6600000011</v>
      </c>
      <c r="J527" s="209">
        <f>J525+J508+J522+J497+J466+J410+J376+J513+J510+J506+J501+J450+J518+J499+J17</f>
        <v>4397273.1599999992</v>
      </c>
      <c r="K527" s="209">
        <f>K525+K508+K522+K497+K466+K410+K376+K513+K510+K506+K501+K450+K518+K499+K17</f>
        <v>1076985.68</v>
      </c>
      <c r="L527" s="209">
        <f>L525+L508+L522+L497+L466+L410+L376+L513+L510+L506+L501+L450+L518+L499+L17</f>
        <v>18737776.489999987</v>
      </c>
      <c r="M527" s="28"/>
      <c r="N527" s="286">
        <f>N525+N522+N508+N497+N466+N410+N376+N513+N501+N450+N518+N506+N17+N510+N499</f>
        <v>490</v>
      </c>
      <c r="O527" s="7"/>
      <c r="P527" s="29"/>
      <c r="Q527" s="29"/>
      <c r="R527" s="29"/>
      <c r="S527" s="29"/>
      <c r="T527" s="29"/>
      <c r="U527" s="29"/>
      <c r="V527" s="737">
        <f t="shared" si="35"/>
        <v>70923641.949999988</v>
      </c>
    </row>
    <row r="528" spans="1:22" ht="21">
      <c r="A528" s="5"/>
      <c r="B528" s="5"/>
      <c r="C528" s="5"/>
      <c r="D528" s="308"/>
      <c r="E528" s="468"/>
      <c r="F528" s="4">
        <f>H527+I527+J527+K527+L527</f>
        <v>70923641.949999988</v>
      </c>
      <c r="G528" s="468"/>
      <c r="K528" s="5"/>
      <c r="L528" s="5"/>
      <c r="M528" s="5"/>
      <c r="N528" s="5"/>
      <c r="O528" s="29"/>
      <c r="P528" s="5"/>
      <c r="Q528" s="5"/>
      <c r="R528" s="5"/>
      <c r="S528" s="5"/>
      <c r="T528" s="5"/>
    </row>
    <row r="529" spans="6:16">
      <c r="F529" s="4">
        <f>F527-F528</f>
        <v>0</v>
      </c>
      <c r="J529" s="41"/>
    </row>
    <row r="530" spans="6:16">
      <c r="G530" s="732"/>
      <c r="H530" s="4"/>
      <c r="I530" s="4"/>
      <c r="J530" s="4"/>
    </row>
    <row r="531" spans="6:16" ht="19.5" customHeight="1">
      <c r="F531" s="734"/>
    </row>
    <row r="532" spans="6:16">
      <c r="F532" s="4"/>
    </row>
    <row r="536" spans="6:16">
      <c r="P536" s="36"/>
    </row>
    <row r="537" spans="6:16">
      <c r="P537" s="36"/>
    </row>
    <row r="538" spans="6:16">
      <c r="P538" s="37"/>
    </row>
    <row r="539" spans="6:16">
      <c r="P539" s="38"/>
    </row>
    <row r="540" spans="6:16">
      <c r="P540" s="38"/>
    </row>
    <row r="541" spans="6:16">
      <c r="P541" s="38"/>
    </row>
    <row r="542" spans="6:16">
      <c r="P542" s="37"/>
    </row>
    <row r="543" spans="6:16">
      <c r="P543" s="38"/>
    </row>
    <row r="544" spans="6:16">
      <c r="P544" s="38"/>
    </row>
    <row r="545" spans="15:16">
      <c r="P545" s="37"/>
    </row>
    <row r="546" spans="15:16">
      <c r="P546" s="37"/>
    </row>
    <row r="547" spans="15:16">
      <c r="P547" s="37"/>
    </row>
    <row r="548" spans="15:16">
      <c r="P548" s="37"/>
    </row>
    <row r="549" spans="15:16">
      <c r="P549" s="37"/>
    </row>
    <row r="550" spans="15:16">
      <c r="P550" s="37"/>
    </row>
    <row r="551" spans="15:16">
      <c r="P551" s="37"/>
    </row>
    <row r="552" spans="15:16">
      <c r="P552" s="37"/>
    </row>
    <row r="553" spans="15:16">
      <c r="P553" s="37"/>
    </row>
    <row r="554" spans="15:16">
      <c r="P554" s="37"/>
    </row>
    <row r="555" spans="15:16">
      <c r="P555" s="37"/>
    </row>
    <row r="556" spans="15:16">
      <c r="O556" s="36"/>
      <c r="P556" s="37"/>
    </row>
    <row r="557" spans="15:16">
      <c r="O557" s="36"/>
      <c r="P557" s="37"/>
    </row>
    <row r="558" spans="15:16">
      <c r="O558" s="36"/>
      <c r="P558" s="37"/>
    </row>
    <row r="559" spans="15:16">
      <c r="O559" s="36"/>
      <c r="P559" s="36"/>
    </row>
    <row r="560" spans="15:16">
      <c r="O560" s="36"/>
    </row>
  </sheetData>
  <sheetProtection formatColumns="0" formatRows="0" sort="0" autoFilter="0"/>
  <mergeCells count="6">
    <mergeCell ref="A466:D466"/>
    <mergeCell ref="A11:D11"/>
    <mergeCell ref="A13:D13"/>
    <mergeCell ref="A376:D376"/>
    <mergeCell ref="A410:D410"/>
    <mergeCell ref="A450:D450"/>
  </mergeCells>
  <pageMargins left="0.23622047244094488" right="0.23622047244094488" top="0.74803149606299213" bottom="0.74803149606299213" header="0.31496062992125984" footer="0.31496062992125984"/>
  <pageSetup paperSize="8" scale="15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pageSetUpPr fitToPage="1"/>
  </sheetPr>
  <dimension ref="A3:XFB576"/>
  <sheetViews>
    <sheetView topLeftCell="I15" zoomScale="70" zoomScaleNormal="70" workbookViewId="0">
      <pane ySplit="1" topLeftCell="A541" activePane="bottomLeft" state="frozen"/>
      <selection activeCell="F15" sqref="F15"/>
      <selection pane="bottomLeft" activeCell="A323" sqref="A323:XFD323"/>
    </sheetView>
  </sheetViews>
  <sheetFormatPr baseColWidth="10" defaultColWidth="11.42578125" defaultRowHeight="15"/>
  <cols>
    <col min="1" max="1" width="46.28515625" style="7" customWidth="1"/>
    <col min="2" max="2" width="26.7109375" style="7" customWidth="1"/>
    <col min="3" max="3" width="40.140625" style="7" customWidth="1"/>
    <col min="4" max="4" width="34.7109375" style="14" customWidth="1"/>
    <col min="5" max="5" width="21.42578125" style="457" customWidth="1"/>
    <col min="6" max="6" width="18.5703125" style="7" customWidth="1"/>
    <col min="7" max="7" width="14.42578125" style="457" customWidth="1"/>
    <col min="8" max="8" width="18.85546875" style="7" customWidth="1"/>
    <col min="9" max="9" width="20" style="7" customWidth="1"/>
    <col min="10" max="10" width="19.5703125" style="7" customWidth="1"/>
    <col min="11" max="11" width="17.28515625" style="7" customWidth="1"/>
    <col min="12" max="12" width="19.140625" style="7" customWidth="1"/>
    <col min="13" max="13" width="12.140625" style="7" customWidth="1"/>
    <col min="14" max="14" width="14.7109375" style="7" customWidth="1"/>
    <col min="15" max="16" width="13.42578125" style="7" customWidth="1"/>
    <col min="17" max="17" width="14.85546875" style="7" customWidth="1"/>
    <col min="18" max="18" width="16.140625" style="7" customWidth="1"/>
    <col min="19" max="19" width="18.28515625" style="7" customWidth="1"/>
    <col min="20" max="20" width="68.42578125" style="7" customWidth="1"/>
    <col min="21" max="21" width="15.85546875" style="7" customWidth="1"/>
    <col min="22" max="22" width="19.42578125" style="7" customWidth="1"/>
    <col min="23" max="23" width="25.5703125" style="7" customWidth="1"/>
    <col min="24" max="16384" width="11.42578125" style="7"/>
  </cols>
  <sheetData>
    <row r="3" spans="1:22">
      <c r="A3" s="395"/>
      <c r="B3" s="7" t="s">
        <v>1588</v>
      </c>
    </row>
    <row r="4" spans="1:22">
      <c r="A4" s="399"/>
      <c r="B4" s="7" t="s">
        <v>1589</v>
      </c>
    </row>
    <row r="5" spans="1:22">
      <c r="A5" s="408"/>
      <c r="B5" s="7" t="s">
        <v>1590</v>
      </c>
    </row>
    <row r="6" spans="1:22">
      <c r="A6" s="474"/>
      <c r="B6" s="473" t="s">
        <v>1591</v>
      </c>
    </row>
    <row r="7" spans="1:22">
      <c r="A7" s="475"/>
      <c r="B7" s="473" t="s">
        <v>1592</v>
      </c>
    </row>
    <row r="8" spans="1:22">
      <c r="A8" s="419"/>
      <c r="B8" s="476" t="s">
        <v>1593</v>
      </c>
      <c r="C8" s="246" t="s">
        <v>1594</v>
      </c>
      <c r="N8" s="4"/>
    </row>
    <row r="9" spans="1:22">
      <c r="A9" s="472"/>
      <c r="B9" s="7" t="s">
        <v>1587</v>
      </c>
      <c r="O9" s="36"/>
      <c r="P9" s="36"/>
      <c r="Q9" s="36"/>
      <c r="R9" s="36"/>
    </row>
    <row r="10" spans="1:22">
      <c r="O10" s="36"/>
      <c r="P10" s="36"/>
      <c r="Q10" s="36"/>
      <c r="R10" s="36"/>
    </row>
    <row r="11" spans="1:22" ht="30.75" customHeight="1">
      <c r="A11" s="959" t="s">
        <v>500</v>
      </c>
      <c r="B11" s="960"/>
      <c r="C11" s="960"/>
      <c r="D11" s="961"/>
      <c r="E11" s="705">
        <v>9928640.4700000007</v>
      </c>
      <c r="F11" s="49"/>
      <c r="G11" s="720" t="s">
        <v>47</v>
      </c>
      <c r="H11" s="267">
        <f>H543</f>
        <v>43061020.68999999</v>
      </c>
      <c r="I11" s="268">
        <f>(E11+H11)/130200000</f>
        <v>0.4069866448540706</v>
      </c>
      <c r="J11" s="32"/>
      <c r="K11" s="42"/>
      <c r="L11" s="32"/>
      <c r="M11" s="32"/>
      <c r="N11" s="32"/>
      <c r="O11" s="252"/>
      <c r="P11" s="252"/>
      <c r="Q11" s="252"/>
      <c r="R11" s="261"/>
      <c r="S11" s="32"/>
      <c r="T11" s="32"/>
      <c r="U11" s="32"/>
    </row>
    <row r="12" spans="1:22" ht="10.5" customHeight="1">
      <c r="A12" s="32"/>
      <c r="B12" s="32"/>
      <c r="C12" s="32"/>
      <c r="D12" s="297"/>
      <c r="E12" s="460"/>
      <c r="F12" s="32"/>
      <c r="G12" s="460"/>
      <c r="H12" s="32"/>
      <c r="I12" s="32"/>
      <c r="J12" s="32"/>
      <c r="K12" s="32"/>
      <c r="L12" s="32"/>
      <c r="M12" s="32"/>
      <c r="N12" s="32"/>
      <c r="O12" s="262"/>
      <c r="P12" s="262"/>
      <c r="Q12" s="262"/>
      <c r="R12" s="262"/>
      <c r="S12" s="32"/>
      <c r="T12" s="32"/>
      <c r="U12" s="32"/>
    </row>
    <row r="13" spans="1:22" ht="21.75" customHeight="1">
      <c r="A13" s="962" t="s">
        <v>41</v>
      </c>
      <c r="B13" s="962"/>
      <c r="C13" s="962"/>
      <c r="D13" s="962"/>
      <c r="E13" s="461"/>
      <c r="F13" s="6"/>
      <c r="G13" s="46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2" ht="12" customHeight="1">
      <c r="A14" s="8"/>
      <c r="B14" s="6"/>
      <c r="C14" s="6"/>
      <c r="D14" s="298"/>
      <c r="E14" s="462"/>
      <c r="F14" s="6"/>
      <c r="G14" s="462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2" s="1" customFormat="1" ht="45">
      <c r="A15" s="387" t="s">
        <v>0</v>
      </c>
      <c r="B15" s="51" t="s">
        <v>106</v>
      </c>
      <c r="C15" s="51" t="s">
        <v>1</v>
      </c>
      <c r="D15" s="299" t="s">
        <v>2</v>
      </c>
      <c r="E15" s="463" t="s">
        <v>413</v>
      </c>
      <c r="F15" s="51" t="s">
        <v>435</v>
      </c>
      <c r="G15" s="463" t="s">
        <v>46</v>
      </c>
      <c r="H15" s="51" t="s">
        <v>42</v>
      </c>
      <c r="I15" s="51" t="s">
        <v>255</v>
      </c>
      <c r="J15" s="51" t="s">
        <v>4</v>
      </c>
      <c r="K15" s="51" t="s">
        <v>5</v>
      </c>
      <c r="L15" s="51" t="s">
        <v>3</v>
      </c>
      <c r="M15" s="51" t="s">
        <v>673</v>
      </c>
      <c r="N15" s="51" t="s">
        <v>420</v>
      </c>
      <c r="O15" s="51" t="s">
        <v>92</v>
      </c>
      <c r="P15" s="51" t="s">
        <v>93</v>
      </c>
      <c r="Q15" s="51" t="s">
        <v>7</v>
      </c>
      <c r="R15" s="2" t="s">
        <v>131</v>
      </c>
      <c r="S15" s="2" t="s">
        <v>8</v>
      </c>
      <c r="T15" s="51" t="s">
        <v>96</v>
      </c>
      <c r="U15" s="51" t="s">
        <v>95</v>
      </c>
      <c r="V15" s="738" t="s">
        <v>1818</v>
      </c>
    </row>
    <row r="16" spans="1:22" s="25" customFormat="1" ht="47.25" customHeight="1">
      <c r="A16" s="446" t="s">
        <v>1573</v>
      </c>
      <c r="B16" s="211" t="s">
        <v>1574</v>
      </c>
      <c r="C16" s="212" t="s">
        <v>1575</v>
      </c>
      <c r="D16" s="212" t="s">
        <v>1595</v>
      </c>
      <c r="E16" s="524">
        <v>52065</v>
      </c>
      <c r="F16" s="524">
        <f>H16+K16+L16+I16+J16</f>
        <v>51965</v>
      </c>
      <c r="G16" s="770">
        <f>(H16+I16+J16+K16)/F16</f>
        <v>0.7</v>
      </c>
      <c r="H16" s="524">
        <v>30919.17</v>
      </c>
      <c r="I16" s="524">
        <v>0</v>
      </c>
      <c r="J16" s="524">
        <v>5456.33</v>
      </c>
      <c r="K16" s="524">
        <v>0</v>
      </c>
      <c r="L16" s="524">
        <v>15589.5</v>
      </c>
      <c r="M16" s="228">
        <v>43165</v>
      </c>
      <c r="N16" s="228">
        <v>43172</v>
      </c>
      <c r="O16" s="771">
        <v>43391</v>
      </c>
      <c r="P16" s="151"/>
      <c r="Q16" s="228">
        <v>43411</v>
      </c>
      <c r="R16" s="772" t="s">
        <v>1707</v>
      </c>
      <c r="S16" s="772"/>
      <c r="T16" s="150"/>
      <c r="U16" s="150"/>
      <c r="V16" s="757">
        <f t="shared" ref="V16:V81" si="0">SUM(H16:L16)</f>
        <v>51965</v>
      </c>
    </row>
    <row r="17" spans="1:23" s="758" customFormat="1" ht="47.25" customHeight="1">
      <c r="A17" s="446" t="s">
        <v>1573</v>
      </c>
      <c r="B17" s="761" t="s">
        <v>1837</v>
      </c>
      <c r="C17" s="762" t="s">
        <v>1838</v>
      </c>
      <c r="D17" s="762" t="s">
        <v>1839</v>
      </c>
      <c r="E17" s="763">
        <v>53949.04</v>
      </c>
      <c r="F17" s="764">
        <f>H17+K17+L17+I17+J17</f>
        <v>50870.77</v>
      </c>
      <c r="G17" s="765">
        <f>(H17+I17+J17+K17)/F17</f>
        <v>0.70000001965765413</v>
      </c>
      <c r="H17" s="764">
        <v>30268.11</v>
      </c>
      <c r="I17" s="764">
        <v>0</v>
      </c>
      <c r="J17" s="764">
        <v>5341.43</v>
      </c>
      <c r="K17" s="764">
        <v>0</v>
      </c>
      <c r="L17" s="764">
        <v>15261.23</v>
      </c>
      <c r="M17" s="766">
        <v>43427</v>
      </c>
      <c r="N17" s="766">
        <v>43434</v>
      </c>
      <c r="O17" s="767">
        <v>43447</v>
      </c>
      <c r="P17" s="768"/>
      <c r="Q17" s="766" t="s">
        <v>1718</v>
      </c>
      <c r="R17" s="769"/>
      <c r="S17" s="769"/>
      <c r="T17" s="768"/>
      <c r="U17" s="768"/>
      <c r="V17" s="735">
        <f t="shared" si="0"/>
        <v>50870.770000000004</v>
      </c>
    </row>
    <row r="18" spans="1:23" s="758" customFormat="1" ht="47.25" customHeight="1">
      <c r="A18" s="446" t="s">
        <v>1573</v>
      </c>
      <c r="B18" s="761" t="s">
        <v>1840</v>
      </c>
      <c r="C18" s="762" t="s">
        <v>1841</v>
      </c>
      <c r="D18" s="762" t="s">
        <v>1839</v>
      </c>
      <c r="E18" s="763">
        <v>53603.27</v>
      </c>
      <c r="F18" s="764">
        <f>H18+K18+L18+I18+J18</f>
        <v>51503.55</v>
      </c>
      <c r="G18" s="765">
        <f>(H18+I18+J18+K18)/F18</f>
        <v>0.69999990291931335</v>
      </c>
      <c r="H18" s="764">
        <v>30644.61</v>
      </c>
      <c r="I18" s="764">
        <v>0</v>
      </c>
      <c r="J18" s="764">
        <v>5407.87</v>
      </c>
      <c r="K18" s="764">
        <v>0</v>
      </c>
      <c r="L18" s="764">
        <v>15451.07</v>
      </c>
      <c r="M18" s="766">
        <v>43427</v>
      </c>
      <c r="N18" s="766">
        <v>43434</v>
      </c>
      <c r="O18" s="767">
        <v>43447</v>
      </c>
      <c r="P18" s="768"/>
      <c r="Q18" s="766" t="s">
        <v>1718</v>
      </c>
      <c r="R18" s="769"/>
      <c r="S18" s="769"/>
      <c r="T18" s="768"/>
      <c r="U18" s="768"/>
      <c r="V18" s="735">
        <f t="shared" si="0"/>
        <v>51503.55</v>
      </c>
    </row>
    <row r="19" spans="1:23" s="561" customFormat="1" ht="26.25" customHeight="1">
      <c r="A19" s="449"/>
      <c r="B19" s="448"/>
      <c r="C19" s="448"/>
      <c r="D19" s="448"/>
      <c r="E19" s="760">
        <f>SUBTOTAL(9,E16:E18)</f>
        <v>159617.31</v>
      </c>
      <c r="F19" s="560">
        <f>SUM(F16:F18)</f>
        <v>154339.32</v>
      </c>
      <c r="G19" s="537">
        <f>(H19+I19+J19+K19)/F19</f>
        <v>0.69999997408307879</v>
      </c>
      <c r="H19" s="492">
        <f>SUM(H16:H18)</f>
        <v>91831.89</v>
      </c>
      <c r="I19" s="492">
        <f>SUBTOTAL(9,I16:I18)</f>
        <v>0</v>
      </c>
      <c r="J19" s="492">
        <f>SUBTOTAL(9,J16:J18)</f>
        <v>16205.630000000001</v>
      </c>
      <c r="K19" s="492">
        <f>SUBTOTAL(9,K16:K18)</f>
        <v>0</v>
      </c>
      <c r="L19" s="492">
        <f>SUBTOTAL(9,L16:L18)</f>
        <v>46301.8</v>
      </c>
      <c r="M19" s="445"/>
      <c r="N19" s="445">
        <f>COUNTA(B16:B18)</f>
        <v>3</v>
      </c>
      <c r="O19" s="450"/>
      <c r="P19" s="450"/>
      <c r="Q19" s="445"/>
      <c r="R19" s="451"/>
      <c r="S19" s="451"/>
      <c r="T19" s="450"/>
      <c r="U19" s="450"/>
      <c r="V19" s="736">
        <f>SUM(H19:L19)</f>
        <v>154339.32</v>
      </c>
    </row>
    <row r="20" spans="1:23" s="14" customFormat="1" ht="30" customHeight="1">
      <c r="A20" s="447" t="s">
        <v>537</v>
      </c>
      <c r="B20" s="390" t="s">
        <v>107</v>
      </c>
      <c r="C20" s="331" t="s">
        <v>24</v>
      </c>
      <c r="D20" s="331" t="s">
        <v>23</v>
      </c>
      <c r="E20" s="55"/>
      <c r="F20" s="53">
        <f t="shared" ref="F20:F83" si="1">SUM(H20+I20+J20+K20+L20)</f>
        <v>114231.4</v>
      </c>
      <c r="G20" s="250">
        <f>(H20+I20+J20+K20)/F20</f>
        <v>0.50000175083208298</v>
      </c>
      <c r="H20" s="704">
        <v>48548.51</v>
      </c>
      <c r="I20" s="56">
        <v>0</v>
      </c>
      <c r="J20" s="55">
        <v>8567.39</v>
      </c>
      <c r="K20" s="56">
        <v>0</v>
      </c>
      <c r="L20" s="56">
        <v>57115.5</v>
      </c>
      <c r="M20" s="57" t="s">
        <v>800</v>
      </c>
      <c r="N20" s="57" t="s">
        <v>807</v>
      </c>
      <c r="O20" s="58"/>
      <c r="P20" s="58"/>
      <c r="Q20" s="59" t="s">
        <v>781</v>
      </c>
      <c r="R20" s="58" t="s">
        <v>871</v>
      </c>
      <c r="S20" s="58">
        <v>42359</v>
      </c>
      <c r="T20" s="58"/>
      <c r="U20" s="60"/>
      <c r="V20" s="735">
        <f t="shared" si="0"/>
        <v>114231.4</v>
      </c>
    </row>
    <row r="21" spans="1:23" s="14" customFormat="1" ht="30" customHeight="1">
      <c r="A21" s="410" t="s">
        <v>537</v>
      </c>
      <c r="B21" s="370" t="s">
        <v>108</v>
      </c>
      <c r="C21" s="61" t="s">
        <v>25</v>
      </c>
      <c r="D21" s="61" t="s">
        <v>23</v>
      </c>
      <c r="E21" s="66"/>
      <c r="F21" s="53">
        <f t="shared" si="1"/>
        <v>106651.20000000001</v>
      </c>
      <c r="G21" s="250">
        <f t="shared" ref="G21:G41" si="2">(H21+I21+J21+K21)/F21</f>
        <v>0.5</v>
      </c>
      <c r="H21" s="64">
        <v>45326.76</v>
      </c>
      <c r="I21" s="65">
        <v>0</v>
      </c>
      <c r="J21" s="66">
        <v>7998.84</v>
      </c>
      <c r="K21" s="65">
        <v>0</v>
      </c>
      <c r="L21" s="64">
        <v>53325.599999999999</v>
      </c>
      <c r="M21" s="67" t="s">
        <v>800</v>
      </c>
      <c r="N21" s="67" t="s">
        <v>807</v>
      </c>
      <c r="O21" s="68"/>
      <c r="P21" s="68"/>
      <c r="Q21" s="68" t="s">
        <v>782</v>
      </c>
      <c r="R21" s="69" t="s">
        <v>871</v>
      </c>
      <c r="S21" s="69">
        <v>42359</v>
      </c>
      <c r="T21" s="68"/>
      <c r="U21" s="70"/>
      <c r="V21" s="735">
        <f t="shared" si="0"/>
        <v>106651.20000000001</v>
      </c>
    </row>
    <row r="22" spans="1:23" s="13" customFormat="1" ht="30" customHeight="1">
      <c r="A22" s="410" t="s">
        <v>537</v>
      </c>
      <c r="B22" s="370" t="s">
        <v>109</v>
      </c>
      <c r="C22" s="61" t="s">
        <v>26</v>
      </c>
      <c r="D22" s="61" t="s">
        <v>23</v>
      </c>
      <c r="E22" s="66"/>
      <c r="F22" s="53">
        <f t="shared" si="1"/>
        <v>180431.37</v>
      </c>
      <c r="G22" s="250">
        <f t="shared" si="2"/>
        <v>0.50000002771136753</v>
      </c>
      <c r="H22" s="64">
        <v>76683.320000000007</v>
      </c>
      <c r="I22" s="66">
        <v>0</v>
      </c>
      <c r="J22" s="66">
        <v>13532.37</v>
      </c>
      <c r="K22" s="66">
        <v>0</v>
      </c>
      <c r="L22" s="64">
        <v>90215.679999999993</v>
      </c>
      <c r="M22" s="67" t="s">
        <v>800</v>
      </c>
      <c r="N22" s="67" t="s">
        <v>807</v>
      </c>
      <c r="O22" s="71"/>
      <c r="P22" s="71"/>
      <c r="Q22" s="72" t="s">
        <v>781</v>
      </c>
      <c r="R22" s="71" t="s">
        <v>871</v>
      </c>
      <c r="S22" s="69">
        <v>42359</v>
      </c>
      <c r="T22" s="71"/>
      <c r="U22" s="73"/>
      <c r="V22" s="735">
        <f t="shared" si="0"/>
        <v>180431.37</v>
      </c>
    </row>
    <row r="23" spans="1:23" s="13" customFormat="1" ht="30" customHeight="1">
      <c r="A23" s="410" t="s">
        <v>537</v>
      </c>
      <c r="B23" s="370" t="s">
        <v>110</v>
      </c>
      <c r="C23" s="74" t="s">
        <v>28</v>
      </c>
      <c r="D23" s="74" t="s">
        <v>27</v>
      </c>
      <c r="E23" s="78"/>
      <c r="F23" s="53">
        <f t="shared" si="1"/>
        <v>90967.2</v>
      </c>
      <c r="G23" s="250">
        <f t="shared" si="2"/>
        <v>0.5</v>
      </c>
      <c r="H23" s="77">
        <v>38661.06</v>
      </c>
      <c r="I23" s="78">
        <v>0</v>
      </c>
      <c r="J23" s="78">
        <v>6822.54</v>
      </c>
      <c r="K23" s="78">
        <v>0</v>
      </c>
      <c r="L23" s="77">
        <v>45483.6</v>
      </c>
      <c r="M23" s="79" t="s">
        <v>800</v>
      </c>
      <c r="N23" s="79" t="s">
        <v>807</v>
      </c>
      <c r="O23" s="80"/>
      <c r="P23" s="80"/>
      <c r="Q23" s="81" t="s">
        <v>781</v>
      </c>
      <c r="R23" s="80" t="s">
        <v>871</v>
      </c>
      <c r="S23" s="82">
        <v>42359</v>
      </c>
      <c r="T23" s="80"/>
      <c r="U23" s="83"/>
      <c r="V23" s="735">
        <f t="shared" si="0"/>
        <v>90967.2</v>
      </c>
    </row>
    <row r="24" spans="1:23" s="13" customFormat="1" ht="30" customHeight="1">
      <c r="A24" s="410" t="s">
        <v>537</v>
      </c>
      <c r="B24" s="370" t="s">
        <v>111</v>
      </c>
      <c r="C24" s="84" t="s">
        <v>29</v>
      </c>
      <c r="D24" s="84" t="s">
        <v>27</v>
      </c>
      <c r="E24" s="87"/>
      <c r="F24" s="53">
        <f t="shared" si="1"/>
        <v>89143.45</v>
      </c>
      <c r="G24" s="250">
        <f t="shared" si="2"/>
        <v>0.48317346927901039</v>
      </c>
      <c r="H24" s="87">
        <v>36160.980000000003</v>
      </c>
      <c r="I24" s="87">
        <v>0</v>
      </c>
      <c r="J24" s="87">
        <v>6910.77</v>
      </c>
      <c r="K24" s="87">
        <v>0</v>
      </c>
      <c r="L24" s="88">
        <v>46071.7</v>
      </c>
      <c r="M24" s="79" t="s">
        <v>800</v>
      </c>
      <c r="N24" s="79" t="s">
        <v>807</v>
      </c>
      <c r="O24" s="90"/>
      <c r="P24" s="90"/>
      <c r="Q24" s="91" t="s">
        <v>781</v>
      </c>
      <c r="R24" s="90" t="s">
        <v>871</v>
      </c>
      <c r="S24" s="92">
        <v>42359</v>
      </c>
      <c r="T24" s="90"/>
      <c r="U24" s="93"/>
      <c r="V24" s="735">
        <f t="shared" si="0"/>
        <v>89143.45</v>
      </c>
    </row>
    <row r="25" spans="1:23" s="13" customFormat="1" ht="30" customHeight="1">
      <c r="A25" s="410" t="s">
        <v>537</v>
      </c>
      <c r="B25" s="370" t="s">
        <v>112</v>
      </c>
      <c r="C25" s="94" t="s">
        <v>31</v>
      </c>
      <c r="D25" s="94" t="s">
        <v>30</v>
      </c>
      <c r="E25" s="98"/>
      <c r="F25" s="53">
        <f t="shared" si="1"/>
        <v>91163.29</v>
      </c>
      <c r="G25" s="250">
        <f t="shared" si="2"/>
        <v>0.50000016453991514</v>
      </c>
      <c r="H25" s="97">
        <v>38744.379999999997</v>
      </c>
      <c r="I25" s="98">
        <v>0</v>
      </c>
      <c r="J25" s="98">
        <v>6837.28</v>
      </c>
      <c r="K25" s="98">
        <v>0</v>
      </c>
      <c r="L25" s="97">
        <v>45581.63</v>
      </c>
      <c r="M25" s="99" t="s">
        <v>800</v>
      </c>
      <c r="N25" s="99" t="s">
        <v>807</v>
      </c>
      <c r="O25" s="100"/>
      <c r="P25" s="100"/>
      <c r="Q25" s="101" t="s">
        <v>781</v>
      </c>
      <c r="R25" s="100" t="s">
        <v>871</v>
      </c>
      <c r="S25" s="102">
        <v>42359</v>
      </c>
      <c r="T25" s="100"/>
      <c r="U25" s="103"/>
      <c r="V25" s="735">
        <f t="shared" si="0"/>
        <v>91163.29</v>
      </c>
    </row>
    <row r="26" spans="1:23" s="13" customFormat="1" ht="30" customHeight="1">
      <c r="A26" s="410" t="s">
        <v>537</v>
      </c>
      <c r="B26" s="370" t="s">
        <v>113</v>
      </c>
      <c r="C26" s="104" t="s">
        <v>33</v>
      </c>
      <c r="D26" s="104" t="s">
        <v>32</v>
      </c>
      <c r="E26" s="108"/>
      <c r="F26" s="53">
        <f t="shared" si="1"/>
        <v>261400</v>
      </c>
      <c r="G26" s="250">
        <f t="shared" si="2"/>
        <v>0.5</v>
      </c>
      <c r="H26" s="107">
        <v>111095</v>
      </c>
      <c r="I26" s="108">
        <v>0</v>
      </c>
      <c r="J26" s="108">
        <v>19605</v>
      </c>
      <c r="K26" s="108">
        <v>0</v>
      </c>
      <c r="L26" s="107">
        <v>130700</v>
      </c>
      <c r="M26" s="109" t="s">
        <v>800</v>
      </c>
      <c r="N26" s="109" t="s">
        <v>807</v>
      </c>
      <c r="O26" s="110"/>
      <c r="P26" s="110"/>
      <c r="Q26" s="111" t="s">
        <v>781</v>
      </c>
      <c r="R26" s="110" t="s">
        <v>871</v>
      </c>
      <c r="S26" s="112">
        <v>42359</v>
      </c>
      <c r="T26" s="110"/>
      <c r="U26" s="113"/>
      <c r="V26" s="735">
        <f t="shared" si="0"/>
        <v>261400</v>
      </c>
    </row>
    <row r="27" spans="1:23" s="13" customFormat="1" ht="30" customHeight="1">
      <c r="A27" s="410" t="s">
        <v>537</v>
      </c>
      <c r="B27" s="371" t="s">
        <v>114</v>
      </c>
      <c r="C27" s="114" t="s">
        <v>35</v>
      </c>
      <c r="D27" s="114" t="s">
        <v>34</v>
      </c>
      <c r="E27" s="117"/>
      <c r="F27" s="53">
        <f t="shared" si="1"/>
        <v>56919.839999999997</v>
      </c>
      <c r="G27" s="250">
        <f t="shared" si="2"/>
        <v>0.5</v>
      </c>
      <c r="H27" s="117">
        <v>24190.93</v>
      </c>
      <c r="I27" s="117">
        <v>0</v>
      </c>
      <c r="J27" s="117">
        <v>4268.99</v>
      </c>
      <c r="K27" s="117">
        <v>0</v>
      </c>
      <c r="L27" s="117">
        <v>28459.919999999998</v>
      </c>
      <c r="M27" s="114" t="s">
        <v>800</v>
      </c>
      <c r="N27" s="114" t="s">
        <v>807</v>
      </c>
      <c r="O27" s="118"/>
      <c r="P27" s="118"/>
      <c r="Q27" s="119" t="s">
        <v>781</v>
      </c>
      <c r="R27" s="118" t="s">
        <v>871</v>
      </c>
      <c r="S27" s="118">
        <v>42359</v>
      </c>
      <c r="T27" s="120"/>
      <c r="U27" s="121"/>
      <c r="V27" s="735">
        <f t="shared" si="0"/>
        <v>56919.839999999997</v>
      </c>
    </row>
    <row r="28" spans="1:23" s="13" customFormat="1" ht="30" customHeight="1">
      <c r="A28" s="410" t="s">
        <v>537</v>
      </c>
      <c r="B28" s="370" t="s">
        <v>115</v>
      </c>
      <c r="C28" s="122" t="s">
        <v>37</v>
      </c>
      <c r="D28" s="122" t="s">
        <v>36</v>
      </c>
      <c r="E28" s="125"/>
      <c r="F28" s="53">
        <f t="shared" si="1"/>
        <v>222618</v>
      </c>
      <c r="G28" s="250">
        <f t="shared" si="2"/>
        <v>0.65</v>
      </c>
      <c r="H28" s="125">
        <v>122996.44</v>
      </c>
      <c r="I28" s="125">
        <v>0</v>
      </c>
      <c r="J28" s="125">
        <v>21705.26</v>
      </c>
      <c r="K28" s="125">
        <v>0</v>
      </c>
      <c r="L28" s="125">
        <v>77916.3</v>
      </c>
      <c r="M28" s="126" t="s">
        <v>800</v>
      </c>
      <c r="N28" s="126" t="s">
        <v>807</v>
      </c>
      <c r="O28" s="127"/>
      <c r="P28" s="127"/>
      <c r="Q28" s="128" t="s">
        <v>781</v>
      </c>
      <c r="R28" s="127" t="s">
        <v>871</v>
      </c>
      <c r="S28" s="129">
        <v>42359</v>
      </c>
      <c r="T28" s="127"/>
      <c r="U28" s="127"/>
      <c r="V28" s="735">
        <f t="shared" si="0"/>
        <v>222618</v>
      </c>
    </row>
    <row r="29" spans="1:23" s="13" customFormat="1" ht="30" customHeight="1">
      <c r="A29" s="410" t="s">
        <v>537</v>
      </c>
      <c r="B29" s="370" t="s">
        <v>116</v>
      </c>
      <c r="C29" s="130" t="s">
        <v>39</v>
      </c>
      <c r="D29" s="130" t="s">
        <v>38</v>
      </c>
      <c r="E29" s="133"/>
      <c r="F29" s="53">
        <f t="shared" si="1"/>
        <v>173844</v>
      </c>
      <c r="G29" s="250">
        <f t="shared" si="2"/>
        <v>0.65</v>
      </c>
      <c r="H29" s="133">
        <v>96048.81</v>
      </c>
      <c r="I29" s="133">
        <v>0</v>
      </c>
      <c r="J29" s="133">
        <v>16949.79</v>
      </c>
      <c r="K29" s="133">
        <v>0</v>
      </c>
      <c r="L29" s="133">
        <v>60845.4</v>
      </c>
      <c r="M29" s="134" t="s">
        <v>800</v>
      </c>
      <c r="N29" s="134" t="s">
        <v>807</v>
      </c>
      <c r="O29" s="135"/>
      <c r="P29" s="135"/>
      <c r="Q29" s="136" t="s">
        <v>781</v>
      </c>
      <c r="R29" s="135" t="s">
        <v>871</v>
      </c>
      <c r="S29" s="137">
        <v>42359</v>
      </c>
      <c r="T29" s="135"/>
      <c r="U29" s="138"/>
      <c r="V29" s="735">
        <f t="shared" si="0"/>
        <v>173844</v>
      </c>
      <c r="W29" s="16"/>
    </row>
    <row r="30" spans="1:23" s="13" customFormat="1" ht="30" customHeight="1">
      <c r="A30" s="410" t="s">
        <v>537</v>
      </c>
      <c r="B30" s="370" t="s">
        <v>117</v>
      </c>
      <c r="C30" s="139" t="s">
        <v>40</v>
      </c>
      <c r="D30" s="139" t="s">
        <v>45</v>
      </c>
      <c r="E30" s="142"/>
      <c r="F30" s="53">
        <f t="shared" si="1"/>
        <v>127576.59999999999</v>
      </c>
      <c r="G30" s="250">
        <f t="shared" si="2"/>
        <v>0.63032993511349256</v>
      </c>
      <c r="H30" s="142">
        <v>68353.039999999994</v>
      </c>
      <c r="I30" s="142">
        <v>0</v>
      </c>
      <c r="J30" s="142">
        <v>12062.31</v>
      </c>
      <c r="K30" s="142">
        <v>0</v>
      </c>
      <c r="L30" s="142">
        <v>47161.25</v>
      </c>
      <c r="M30" s="143" t="s">
        <v>800</v>
      </c>
      <c r="N30" s="143" t="s">
        <v>807</v>
      </c>
      <c r="O30" s="144"/>
      <c r="P30" s="144"/>
      <c r="Q30" s="145" t="s">
        <v>783</v>
      </c>
      <c r="R30" s="144" t="s">
        <v>871</v>
      </c>
      <c r="S30" s="146">
        <v>42359</v>
      </c>
      <c r="T30" s="144"/>
      <c r="U30" s="147"/>
      <c r="V30" s="735">
        <f t="shared" si="0"/>
        <v>127576.59999999999</v>
      </c>
    </row>
    <row r="31" spans="1:23" s="13" customFormat="1" ht="30" customHeight="1">
      <c r="A31" s="410" t="s">
        <v>537</v>
      </c>
      <c r="B31" s="370" t="s">
        <v>118</v>
      </c>
      <c r="C31" s="18" t="s">
        <v>43</v>
      </c>
      <c r="D31" s="18" t="s">
        <v>44</v>
      </c>
      <c r="E31" s="360"/>
      <c r="F31" s="53">
        <f t="shared" si="1"/>
        <v>97982</v>
      </c>
      <c r="G31" s="250">
        <f t="shared" si="2"/>
        <v>0.65</v>
      </c>
      <c r="H31" s="149">
        <v>54135.05</v>
      </c>
      <c r="I31" s="149">
        <v>0</v>
      </c>
      <c r="J31" s="149">
        <v>9553.25</v>
      </c>
      <c r="K31" s="149">
        <v>0</v>
      </c>
      <c r="L31" s="149">
        <v>34293.699999999997</v>
      </c>
      <c r="M31" s="150" t="s">
        <v>801</v>
      </c>
      <c r="N31" s="151" t="s">
        <v>94</v>
      </c>
      <c r="O31" s="152"/>
      <c r="P31" s="152"/>
      <c r="Q31" s="152" t="s">
        <v>783</v>
      </c>
      <c r="R31" s="153" t="s">
        <v>871</v>
      </c>
      <c r="S31" s="154">
        <v>42359</v>
      </c>
      <c r="T31" s="152"/>
      <c r="U31" s="155"/>
      <c r="V31" s="735">
        <f t="shared" si="0"/>
        <v>97982</v>
      </c>
    </row>
    <row r="32" spans="1:23" s="13" customFormat="1" ht="30" customHeight="1">
      <c r="A32" s="410" t="s">
        <v>537</v>
      </c>
      <c r="B32" s="370" t="s">
        <v>121</v>
      </c>
      <c r="C32" s="18" t="s">
        <v>9</v>
      </c>
      <c r="D32" s="18" t="s">
        <v>10</v>
      </c>
      <c r="E32" s="361"/>
      <c r="F32" s="53">
        <f t="shared" si="1"/>
        <v>233145</v>
      </c>
      <c r="G32" s="250">
        <f t="shared" si="2"/>
        <v>0.65</v>
      </c>
      <c r="H32" s="149">
        <v>128812.61</v>
      </c>
      <c r="I32" s="149">
        <v>0</v>
      </c>
      <c r="J32" s="149">
        <v>22731.64</v>
      </c>
      <c r="K32" s="149">
        <v>0</v>
      </c>
      <c r="L32" s="149">
        <v>81600.75</v>
      </c>
      <c r="M32" s="150" t="s">
        <v>801</v>
      </c>
      <c r="N32" s="151" t="s">
        <v>94</v>
      </c>
      <c r="O32" s="152"/>
      <c r="P32" s="152"/>
      <c r="Q32" s="152" t="s">
        <v>783</v>
      </c>
      <c r="R32" s="153" t="s">
        <v>871</v>
      </c>
      <c r="S32" s="154">
        <v>42359</v>
      </c>
      <c r="T32" s="152"/>
      <c r="U32" s="155"/>
      <c r="V32" s="735">
        <f t="shared" si="0"/>
        <v>233145</v>
      </c>
    </row>
    <row r="33" spans="1:22" s="13" customFormat="1" ht="30" customHeight="1">
      <c r="A33" s="410" t="s">
        <v>537</v>
      </c>
      <c r="B33" s="370" t="s">
        <v>122</v>
      </c>
      <c r="C33" s="18" t="s">
        <v>11</v>
      </c>
      <c r="D33" s="18" t="s">
        <v>12</v>
      </c>
      <c r="E33" s="361"/>
      <c r="F33" s="53">
        <f t="shared" si="1"/>
        <v>229515</v>
      </c>
      <c r="G33" s="250">
        <f t="shared" si="2"/>
        <v>0.65</v>
      </c>
      <c r="H33" s="524">
        <v>126807.03</v>
      </c>
      <c r="I33" s="149">
        <v>0</v>
      </c>
      <c r="J33" s="149">
        <v>22377.72</v>
      </c>
      <c r="K33" s="149">
        <v>0</v>
      </c>
      <c r="L33" s="149">
        <v>80330.25</v>
      </c>
      <c r="M33" s="150" t="s">
        <v>801</v>
      </c>
      <c r="N33" s="151" t="s">
        <v>94</v>
      </c>
      <c r="O33" s="152"/>
      <c r="P33" s="152"/>
      <c r="Q33" s="152" t="s">
        <v>783</v>
      </c>
      <c r="R33" s="153" t="s">
        <v>871</v>
      </c>
      <c r="S33" s="154">
        <v>42359</v>
      </c>
      <c r="T33" s="152"/>
      <c r="U33" s="155"/>
      <c r="V33" s="735">
        <f t="shared" si="0"/>
        <v>229515</v>
      </c>
    </row>
    <row r="34" spans="1:22" s="13" customFormat="1" ht="30" customHeight="1">
      <c r="A34" s="410" t="s">
        <v>537</v>
      </c>
      <c r="B34" s="370" t="s">
        <v>119</v>
      </c>
      <c r="C34" s="18" t="s">
        <v>13</v>
      </c>
      <c r="D34" s="18" t="s">
        <v>14</v>
      </c>
      <c r="E34" s="361"/>
      <c r="F34" s="53">
        <f t="shared" si="1"/>
        <v>85569</v>
      </c>
      <c r="G34" s="250">
        <f t="shared" si="2"/>
        <v>0.65</v>
      </c>
      <c r="H34" s="133">
        <v>47276.87</v>
      </c>
      <c r="I34" s="133">
        <v>0</v>
      </c>
      <c r="J34" s="133">
        <v>8342.98</v>
      </c>
      <c r="K34" s="133">
        <v>0</v>
      </c>
      <c r="L34" s="133">
        <v>29949.15</v>
      </c>
      <c r="M34" s="156" t="s">
        <v>801</v>
      </c>
      <c r="N34" s="130" t="s">
        <v>94</v>
      </c>
      <c r="O34" s="136"/>
      <c r="P34" s="136"/>
      <c r="Q34" s="136" t="s">
        <v>783</v>
      </c>
      <c r="R34" s="135" t="s">
        <v>871</v>
      </c>
      <c r="S34" s="137">
        <v>42359</v>
      </c>
      <c r="T34" s="136"/>
      <c r="U34" s="157"/>
      <c r="V34" s="735">
        <f t="shared" si="0"/>
        <v>85569</v>
      </c>
    </row>
    <row r="35" spans="1:22" s="13" customFormat="1" ht="30" customHeight="1">
      <c r="A35" s="410" t="s">
        <v>537</v>
      </c>
      <c r="B35" s="370" t="s">
        <v>120</v>
      </c>
      <c r="C35" s="18" t="s">
        <v>15</v>
      </c>
      <c r="D35" s="18" t="s">
        <v>16</v>
      </c>
      <c r="E35" s="361"/>
      <c r="F35" s="53">
        <f t="shared" si="1"/>
        <v>46190</v>
      </c>
      <c r="G35" s="250">
        <f t="shared" si="2"/>
        <v>0.66407231002381473</v>
      </c>
      <c r="H35" s="117">
        <v>26072.47</v>
      </c>
      <c r="I35" s="117">
        <v>0</v>
      </c>
      <c r="J35" s="117">
        <v>4601.03</v>
      </c>
      <c r="K35" s="117">
        <v>0</v>
      </c>
      <c r="L35" s="117">
        <v>15516.5</v>
      </c>
      <c r="M35" s="159" t="s">
        <v>801</v>
      </c>
      <c r="N35" s="114" t="s">
        <v>94</v>
      </c>
      <c r="O35" s="26"/>
      <c r="P35" s="26"/>
      <c r="Q35" s="20" t="s">
        <v>783</v>
      </c>
      <c r="R35" s="26" t="s">
        <v>871</v>
      </c>
      <c r="S35" s="160">
        <v>42359</v>
      </c>
      <c r="T35" s="26"/>
      <c r="U35" s="15"/>
      <c r="V35" s="735">
        <f t="shared" si="0"/>
        <v>46190</v>
      </c>
    </row>
    <row r="36" spans="1:22" s="13" customFormat="1" ht="30" customHeight="1">
      <c r="A36" s="410" t="s">
        <v>537</v>
      </c>
      <c r="B36" s="370" t="s">
        <v>123</v>
      </c>
      <c r="C36" s="17" t="s">
        <v>17</v>
      </c>
      <c r="D36" s="17" t="s">
        <v>14</v>
      </c>
      <c r="E36" s="361"/>
      <c r="F36" s="710">
        <f t="shared" si="1"/>
        <v>45651</v>
      </c>
      <c r="G36" s="716">
        <f>(H36+I36+J36+K36)/F36</f>
        <v>0.30499112834330022</v>
      </c>
      <c r="H36" s="706">
        <v>5084.67</v>
      </c>
      <c r="I36" s="706">
        <v>0</v>
      </c>
      <c r="J36" s="706">
        <v>8838.48</v>
      </c>
      <c r="K36" s="706">
        <v>0</v>
      </c>
      <c r="L36" s="707">
        <v>31727.850000000002</v>
      </c>
      <c r="M36" s="708" t="s">
        <v>801</v>
      </c>
      <c r="N36" s="709" t="s">
        <v>94</v>
      </c>
      <c r="O36" s="26"/>
      <c r="P36" s="26"/>
      <c r="Q36" s="20" t="s">
        <v>783</v>
      </c>
      <c r="R36" s="26" t="s">
        <v>871</v>
      </c>
      <c r="S36" s="160">
        <v>42359</v>
      </c>
      <c r="T36" s="26"/>
      <c r="U36" s="15"/>
      <c r="V36" s="735">
        <f t="shared" si="0"/>
        <v>45651</v>
      </c>
    </row>
    <row r="37" spans="1:22" s="13" customFormat="1" ht="30" customHeight="1">
      <c r="A37" s="410" t="s">
        <v>537</v>
      </c>
      <c r="B37" s="370" t="s">
        <v>124</v>
      </c>
      <c r="C37" s="17" t="s">
        <v>18</v>
      </c>
      <c r="D37" s="18" t="s">
        <v>16</v>
      </c>
      <c r="E37" s="361"/>
      <c r="F37" s="53">
        <f t="shared" si="1"/>
        <v>96459</v>
      </c>
      <c r="G37" s="250">
        <f t="shared" si="2"/>
        <v>0.65</v>
      </c>
      <c r="H37" s="117">
        <v>53293.59</v>
      </c>
      <c r="I37" s="117">
        <v>0</v>
      </c>
      <c r="J37" s="117">
        <v>9404.76</v>
      </c>
      <c r="K37" s="117">
        <v>0</v>
      </c>
      <c r="L37" s="19">
        <v>33760.65</v>
      </c>
      <c r="M37" s="159" t="s">
        <v>801</v>
      </c>
      <c r="N37" s="114" t="s">
        <v>94</v>
      </c>
      <c r="O37" s="26"/>
      <c r="P37" s="26"/>
      <c r="Q37" s="20" t="s">
        <v>783</v>
      </c>
      <c r="R37" s="26" t="s">
        <v>871</v>
      </c>
      <c r="S37" s="160">
        <v>42359</v>
      </c>
      <c r="T37" s="26"/>
      <c r="U37" s="15"/>
      <c r="V37" s="735">
        <f t="shared" si="0"/>
        <v>96459</v>
      </c>
    </row>
    <row r="38" spans="1:22" s="13" customFormat="1" ht="30" customHeight="1">
      <c r="A38" s="410" t="s">
        <v>537</v>
      </c>
      <c r="B38" s="370" t="s">
        <v>125</v>
      </c>
      <c r="C38" s="18" t="s">
        <v>19</v>
      </c>
      <c r="D38" s="165" t="s">
        <v>170</v>
      </c>
      <c r="E38" s="361"/>
      <c r="F38" s="53">
        <f t="shared" si="1"/>
        <v>53526</v>
      </c>
      <c r="G38" s="250">
        <f t="shared" si="2"/>
        <v>0.65</v>
      </c>
      <c r="H38" s="117">
        <v>29573.11</v>
      </c>
      <c r="I38" s="117">
        <v>0</v>
      </c>
      <c r="J38" s="117">
        <v>5218.79</v>
      </c>
      <c r="K38" s="117">
        <v>0</v>
      </c>
      <c r="L38" s="19">
        <v>18734.099999999999</v>
      </c>
      <c r="M38" s="159" t="s">
        <v>801</v>
      </c>
      <c r="N38" s="114" t="s">
        <v>94</v>
      </c>
      <c r="O38" s="27"/>
      <c r="P38" s="27"/>
      <c r="Q38" s="21" t="s">
        <v>783</v>
      </c>
      <c r="R38" s="27" t="s">
        <v>871</v>
      </c>
      <c r="S38" s="160">
        <v>42359</v>
      </c>
      <c r="T38" s="27"/>
      <c r="U38" s="22"/>
      <c r="V38" s="735">
        <f t="shared" si="0"/>
        <v>53526</v>
      </c>
    </row>
    <row r="39" spans="1:22" s="24" customFormat="1" ht="30" customHeight="1">
      <c r="A39" s="410" t="s">
        <v>537</v>
      </c>
      <c r="B39" s="370" t="s">
        <v>126</v>
      </c>
      <c r="C39" s="18" t="s">
        <v>20</v>
      </c>
      <c r="D39" s="18" t="s">
        <v>21</v>
      </c>
      <c r="E39" s="47"/>
      <c r="F39" s="53">
        <f t="shared" si="1"/>
        <v>46992</v>
      </c>
      <c r="G39" s="250">
        <f t="shared" si="2"/>
        <v>0.65</v>
      </c>
      <c r="H39" s="98">
        <v>25963.08</v>
      </c>
      <c r="I39" s="98">
        <v>0</v>
      </c>
      <c r="J39" s="98">
        <v>4581.72</v>
      </c>
      <c r="K39" s="98">
        <v>0</v>
      </c>
      <c r="L39" s="19">
        <v>16447.199999999997</v>
      </c>
      <c r="M39" s="161" t="s">
        <v>801</v>
      </c>
      <c r="N39" s="94" t="s">
        <v>94</v>
      </c>
      <c r="O39" s="112"/>
      <c r="P39" s="112"/>
      <c r="Q39" s="112" t="s">
        <v>783</v>
      </c>
      <c r="R39" s="112" t="s">
        <v>871</v>
      </c>
      <c r="S39" s="112">
        <v>42359</v>
      </c>
      <c r="T39" s="112"/>
      <c r="U39" s="162"/>
      <c r="V39" s="735">
        <f t="shared" si="0"/>
        <v>46992</v>
      </c>
    </row>
    <row r="40" spans="1:22" s="13" customFormat="1" ht="30" customHeight="1">
      <c r="A40" s="410" t="s">
        <v>537</v>
      </c>
      <c r="B40" s="370" t="s">
        <v>127</v>
      </c>
      <c r="C40" s="18" t="s">
        <v>22</v>
      </c>
      <c r="D40" s="18" t="s">
        <v>21</v>
      </c>
      <c r="E40" s="47"/>
      <c r="F40" s="53">
        <f t="shared" si="1"/>
        <v>46200</v>
      </c>
      <c r="G40" s="250">
        <f t="shared" si="2"/>
        <v>0.65</v>
      </c>
      <c r="H40" s="98">
        <v>25525.5</v>
      </c>
      <c r="I40" s="98">
        <v>0</v>
      </c>
      <c r="J40" s="98">
        <v>4504.5</v>
      </c>
      <c r="K40" s="98">
        <v>0</v>
      </c>
      <c r="L40" s="19">
        <v>16170</v>
      </c>
      <c r="M40" s="161" t="s">
        <v>801</v>
      </c>
      <c r="N40" s="94" t="s">
        <v>94</v>
      </c>
      <c r="O40" s="112"/>
      <c r="P40" s="112"/>
      <c r="Q40" s="163" t="s">
        <v>783</v>
      </c>
      <c r="R40" s="112" t="s">
        <v>871</v>
      </c>
      <c r="S40" s="112">
        <v>42359</v>
      </c>
      <c r="T40" s="112"/>
      <c r="U40" s="162"/>
      <c r="V40" s="735">
        <f t="shared" si="0"/>
        <v>46200</v>
      </c>
    </row>
    <row r="41" spans="1:22" s="13" customFormat="1" ht="30" customHeight="1">
      <c r="A41" s="410" t="s">
        <v>537</v>
      </c>
      <c r="B41" s="372" t="s">
        <v>52</v>
      </c>
      <c r="C41" s="18" t="s">
        <v>53</v>
      </c>
      <c r="D41" s="48" t="s">
        <v>54</v>
      </c>
      <c r="E41" s="164"/>
      <c r="F41" s="53">
        <f t="shared" si="1"/>
        <v>206579</v>
      </c>
      <c r="G41" s="250">
        <f t="shared" si="2"/>
        <v>0.64983057329157368</v>
      </c>
      <c r="H41" s="98">
        <v>114090.14</v>
      </c>
      <c r="I41" s="98">
        <v>0</v>
      </c>
      <c r="J41" s="98">
        <v>20151.21</v>
      </c>
      <c r="K41" s="98">
        <v>0</v>
      </c>
      <c r="L41" s="19">
        <v>72337.649999999994</v>
      </c>
      <c r="M41" s="161" t="s">
        <v>802</v>
      </c>
      <c r="N41" s="94" t="s">
        <v>808</v>
      </c>
      <c r="O41" s="112"/>
      <c r="P41" s="112"/>
      <c r="Q41" s="163" t="s">
        <v>784</v>
      </c>
      <c r="R41" s="112" t="s">
        <v>871</v>
      </c>
      <c r="S41" s="112"/>
      <c r="T41" s="112"/>
      <c r="U41" s="162"/>
      <c r="V41" s="735">
        <f t="shared" si="0"/>
        <v>206579</v>
      </c>
    </row>
    <row r="42" spans="1:22" s="13" customFormat="1" ht="30" customHeight="1">
      <c r="A42" s="410" t="s">
        <v>537</v>
      </c>
      <c r="B42" s="372" t="s">
        <v>55</v>
      </c>
      <c r="C42" s="18" t="s">
        <v>56</v>
      </c>
      <c r="D42" s="48" t="s">
        <v>57</v>
      </c>
      <c r="E42" s="164"/>
      <c r="F42" s="53">
        <f t="shared" si="1"/>
        <v>60790.999999999993</v>
      </c>
      <c r="G42" s="96">
        <v>0.65</v>
      </c>
      <c r="H42" s="98">
        <v>33587.019999999997</v>
      </c>
      <c r="I42" s="98">
        <v>0</v>
      </c>
      <c r="J42" s="98">
        <v>5927.13</v>
      </c>
      <c r="K42" s="98">
        <v>0</v>
      </c>
      <c r="L42" s="19">
        <v>21276.85</v>
      </c>
      <c r="M42" s="161" t="s">
        <v>802</v>
      </c>
      <c r="N42" s="94" t="s">
        <v>808</v>
      </c>
      <c r="O42" s="112"/>
      <c r="P42" s="112"/>
      <c r="Q42" s="163" t="s">
        <v>784</v>
      </c>
      <c r="R42" s="112" t="s">
        <v>871</v>
      </c>
      <c r="S42" s="112"/>
      <c r="T42" s="112"/>
      <c r="U42" s="162"/>
      <c r="V42" s="735">
        <f t="shared" si="0"/>
        <v>60790.999999999993</v>
      </c>
    </row>
    <row r="43" spans="1:22" s="13" customFormat="1" ht="30" customHeight="1">
      <c r="A43" s="410" t="s">
        <v>537</v>
      </c>
      <c r="B43" s="372" t="s">
        <v>58</v>
      </c>
      <c r="C43" s="18" t="s">
        <v>59</v>
      </c>
      <c r="D43" s="48" t="s">
        <v>57</v>
      </c>
      <c r="E43" s="164"/>
      <c r="F43" s="53">
        <f t="shared" si="1"/>
        <v>83297</v>
      </c>
      <c r="G43" s="96">
        <v>0.65</v>
      </c>
      <c r="H43" s="98">
        <v>46021.59</v>
      </c>
      <c r="I43" s="98">
        <v>0</v>
      </c>
      <c r="J43" s="98">
        <v>8121.46</v>
      </c>
      <c r="K43" s="98">
        <v>0</v>
      </c>
      <c r="L43" s="19">
        <v>29153.95</v>
      </c>
      <c r="M43" s="161" t="s">
        <v>802</v>
      </c>
      <c r="N43" s="94" t="s">
        <v>808</v>
      </c>
      <c r="O43" s="112"/>
      <c r="P43" s="112"/>
      <c r="Q43" s="163" t="s">
        <v>784</v>
      </c>
      <c r="R43" s="112" t="s">
        <v>871</v>
      </c>
      <c r="S43" s="112"/>
      <c r="T43" s="112"/>
      <c r="U43" s="162"/>
      <c r="V43" s="735">
        <f t="shared" si="0"/>
        <v>83297</v>
      </c>
    </row>
    <row r="44" spans="1:22" s="13" customFormat="1" ht="30" customHeight="1">
      <c r="A44" s="410" t="s">
        <v>537</v>
      </c>
      <c r="B44" s="372" t="s">
        <v>60</v>
      </c>
      <c r="C44" s="18" t="s">
        <v>61</v>
      </c>
      <c r="D44" s="48" t="s">
        <v>62</v>
      </c>
      <c r="E44" s="164"/>
      <c r="F44" s="53">
        <f t="shared" si="1"/>
        <v>30191.699999999997</v>
      </c>
      <c r="G44" s="96">
        <v>0.5</v>
      </c>
      <c r="H44" s="98">
        <v>12831.47</v>
      </c>
      <c r="I44" s="98">
        <v>0</v>
      </c>
      <c r="J44" s="98">
        <v>2264.38</v>
      </c>
      <c r="K44" s="98">
        <v>0</v>
      </c>
      <c r="L44" s="19">
        <v>15095.85</v>
      </c>
      <c r="M44" s="161" t="s">
        <v>802</v>
      </c>
      <c r="N44" s="94" t="s">
        <v>808</v>
      </c>
      <c r="O44" s="112"/>
      <c r="P44" s="112"/>
      <c r="Q44" s="163" t="s">
        <v>784</v>
      </c>
      <c r="R44" s="112" t="s">
        <v>871</v>
      </c>
      <c r="S44" s="112"/>
      <c r="T44" s="112"/>
      <c r="U44" s="162"/>
      <c r="V44" s="735">
        <f t="shared" si="0"/>
        <v>30191.699999999997</v>
      </c>
    </row>
    <row r="45" spans="1:22" s="13" customFormat="1" ht="30" customHeight="1">
      <c r="A45" s="410" t="s">
        <v>537</v>
      </c>
      <c r="B45" s="372" t="s">
        <v>63</v>
      </c>
      <c r="C45" s="18" t="s">
        <v>64</v>
      </c>
      <c r="D45" s="48" t="s">
        <v>65</v>
      </c>
      <c r="E45" s="164"/>
      <c r="F45" s="53">
        <f t="shared" si="1"/>
        <v>25747.9</v>
      </c>
      <c r="G45" s="96">
        <f>(H45+I45+J45+K45)/F45</f>
        <v>0.5</v>
      </c>
      <c r="H45" s="98">
        <v>10942.85</v>
      </c>
      <c r="I45" s="98">
        <v>0</v>
      </c>
      <c r="J45" s="98">
        <v>1931.1</v>
      </c>
      <c r="K45" s="98">
        <v>0</v>
      </c>
      <c r="L45" s="19">
        <v>12873.95</v>
      </c>
      <c r="M45" s="161" t="s">
        <v>802</v>
      </c>
      <c r="N45" s="94" t="s">
        <v>808</v>
      </c>
      <c r="O45" s="112"/>
      <c r="P45" s="112"/>
      <c r="Q45" s="163" t="s">
        <v>784</v>
      </c>
      <c r="R45" s="112" t="s">
        <v>871</v>
      </c>
      <c r="S45" s="112"/>
      <c r="T45" s="112"/>
      <c r="U45" s="162"/>
      <c r="V45" s="735">
        <f t="shared" si="0"/>
        <v>25747.9</v>
      </c>
    </row>
    <row r="46" spans="1:22" s="13" customFormat="1" ht="30" customHeight="1">
      <c r="A46" s="410" t="s">
        <v>537</v>
      </c>
      <c r="B46" s="372" t="s">
        <v>66</v>
      </c>
      <c r="C46" s="18" t="s">
        <v>67</v>
      </c>
      <c r="D46" s="48" t="s">
        <v>65</v>
      </c>
      <c r="E46" s="164"/>
      <c r="F46" s="53">
        <f t="shared" si="1"/>
        <v>94300.049999999988</v>
      </c>
      <c r="G46" s="96">
        <v>0.5</v>
      </c>
      <c r="H46" s="98">
        <v>40077.519999999997</v>
      </c>
      <c r="I46" s="98">
        <v>0</v>
      </c>
      <c r="J46" s="98">
        <v>7072.51</v>
      </c>
      <c r="K46" s="98">
        <v>0</v>
      </c>
      <c r="L46" s="19">
        <v>47150.02</v>
      </c>
      <c r="M46" s="161" t="s">
        <v>802</v>
      </c>
      <c r="N46" s="94" t="s">
        <v>808</v>
      </c>
      <c r="O46" s="112"/>
      <c r="P46" s="112"/>
      <c r="Q46" s="163" t="s">
        <v>784</v>
      </c>
      <c r="R46" s="112" t="s">
        <v>871</v>
      </c>
      <c r="S46" s="112"/>
      <c r="T46" s="112"/>
      <c r="U46" s="162"/>
      <c r="V46" s="735">
        <f t="shared" si="0"/>
        <v>94300.049999999988</v>
      </c>
    </row>
    <row r="47" spans="1:22" s="13" customFormat="1" ht="30" customHeight="1">
      <c r="A47" s="410" t="s">
        <v>537</v>
      </c>
      <c r="B47" s="372" t="s">
        <v>68</v>
      </c>
      <c r="C47" s="18" t="s">
        <v>69</v>
      </c>
      <c r="D47" s="48" t="s">
        <v>70</v>
      </c>
      <c r="E47" s="164"/>
      <c r="F47" s="53">
        <f t="shared" si="1"/>
        <v>38940</v>
      </c>
      <c r="G47" s="96">
        <v>0.65</v>
      </c>
      <c r="H47" s="98">
        <v>21514.35</v>
      </c>
      <c r="I47" s="98">
        <v>0</v>
      </c>
      <c r="J47" s="98">
        <v>3796.65</v>
      </c>
      <c r="K47" s="98">
        <v>0</v>
      </c>
      <c r="L47" s="19">
        <v>13629</v>
      </c>
      <c r="M47" s="161" t="s">
        <v>802</v>
      </c>
      <c r="N47" s="94" t="s">
        <v>808</v>
      </c>
      <c r="O47" s="112"/>
      <c r="P47" s="112"/>
      <c r="Q47" s="163" t="s">
        <v>784</v>
      </c>
      <c r="R47" s="112" t="s">
        <v>871</v>
      </c>
      <c r="S47" s="112"/>
      <c r="T47" s="112"/>
      <c r="U47" s="162"/>
      <c r="V47" s="735">
        <f t="shared" si="0"/>
        <v>38940</v>
      </c>
    </row>
    <row r="48" spans="1:22" s="13" customFormat="1" ht="30" customHeight="1">
      <c r="A48" s="410" t="s">
        <v>537</v>
      </c>
      <c r="B48" s="372" t="s">
        <v>71</v>
      </c>
      <c r="C48" s="18" t="s">
        <v>72</v>
      </c>
      <c r="D48" s="48" t="s">
        <v>62</v>
      </c>
      <c r="E48" s="164"/>
      <c r="F48" s="711">
        <f t="shared" si="1"/>
        <v>90124.19</v>
      </c>
      <c r="G48" s="712">
        <v>0.5</v>
      </c>
      <c r="H48" s="713">
        <v>24440.9</v>
      </c>
      <c r="I48" s="713">
        <v>0</v>
      </c>
      <c r="J48" s="713">
        <v>8567.39</v>
      </c>
      <c r="K48" s="713">
        <v>0</v>
      </c>
      <c r="L48" s="707">
        <v>57115.9</v>
      </c>
      <c r="M48" s="161" t="s">
        <v>802</v>
      </c>
      <c r="N48" s="94" t="s">
        <v>808</v>
      </c>
      <c r="O48" s="112"/>
      <c r="P48" s="112"/>
      <c r="Q48" s="163" t="s">
        <v>784</v>
      </c>
      <c r="R48" s="112" t="s">
        <v>871</v>
      </c>
      <c r="S48" s="112"/>
      <c r="T48" s="112"/>
      <c r="U48" s="162"/>
      <c r="V48" s="735">
        <f t="shared" si="0"/>
        <v>90124.19</v>
      </c>
    </row>
    <row r="49" spans="1:22" s="13" customFormat="1" ht="30" customHeight="1">
      <c r="A49" s="410" t="s">
        <v>537</v>
      </c>
      <c r="B49" s="372" t="s">
        <v>73</v>
      </c>
      <c r="C49" s="18" t="s">
        <v>74</v>
      </c>
      <c r="D49" s="48" t="s">
        <v>75</v>
      </c>
      <c r="E49" s="164"/>
      <c r="F49" s="53">
        <f t="shared" si="1"/>
        <v>57508</v>
      </c>
      <c r="G49" s="96">
        <v>0.5</v>
      </c>
      <c r="H49" s="98">
        <v>24440.9</v>
      </c>
      <c r="I49" s="98">
        <v>0</v>
      </c>
      <c r="J49" s="98">
        <v>4313.1000000000004</v>
      </c>
      <c r="K49" s="98">
        <v>0</v>
      </c>
      <c r="L49" s="19">
        <v>28754</v>
      </c>
      <c r="M49" s="161" t="s">
        <v>802</v>
      </c>
      <c r="N49" s="94" t="s">
        <v>808</v>
      </c>
      <c r="O49" s="112"/>
      <c r="P49" s="112"/>
      <c r="Q49" s="163" t="s">
        <v>784</v>
      </c>
      <c r="R49" s="112" t="s">
        <v>871</v>
      </c>
      <c r="S49" s="112"/>
      <c r="T49" s="112"/>
      <c r="U49" s="162"/>
      <c r="V49" s="735">
        <f t="shared" si="0"/>
        <v>57508</v>
      </c>
    </row>
    <row r="50" spans="1:22" s="13" customFormat="1" ht="30" customHeight="1">
      <c r="A50" s="410" t="s">
        <v>537</v>
      </c>
      <c r="B50" s="372" t="s">
        <v>91</v>
      </c>
      <c r="C50" s="18" t="s">
        <v>97</v>
      </c>
      <c r="D50" s="48" t="s">
        <v>76</v>
      </c>
      <c r="E50" s="164"/>
      <c r="F50" s="53">
        <f t="shared" si="1"/>
        <v>20988</v>
      </c>
      <c r="G50" s="96">
        <v>0.65</v>
      </c>
      <c r="H50" s="98">
        <v>11595.87</v>
      </c>
      <c r="I50" s="98">
        <v>0</v>
      </c>
      <c r="J50" s="98">
        <v>2046.33</v>
      </c>
      <c r="K50" s="98">
        <v>0</v>
      </c>
      <c r="L50" s="19">
        <v>7345.8</v>
      </c>
      <c r="M50" s="161" t="s">
        <v>803</v>
      </c>
      <c r="N50" s="94" t="s">
        <v>809</v>
      </c>
      <c r="O50" s="112"/>
      <c r="P50" s="112"/>
      <c r="Q50" s="163" t="s">
        <v>785</v>
      </c>
      <c r="R50" s="112" t="s">
        <v>871</v>
      </c>
      <c r="S50" s="112"/>
      <c r="T50" s="112"/>
      <c r="U50" s="162"/>
      <c r="V50" s="735">
        <f t="shared" si="0"/>
        <v>20988</v>
      </c>
    </row>
    <row r="51" spans="1:22" s="13" customFormat="1" ht="30" customHeight="1">
      <c r="A51" s="410" t="s">
        <v>537</v>
      </c>
      <c r="B51" s="372" t="s">
        <v>77</v>
      </c>
      <c r="C51" s="18" t="s">
        <v>78</v>
      </c>
      <c r="D51" s="48" t="s">
        <v>79</v>
      </c>
      <c r="E51" s="164"/>
      <c r="F51" s="53">
        <f t="shared" si="1"/>
        <v>143092.15</v>
      </c>
      <c r="G51" s="96">
        <v>0.54</v>
      </c>
      <c r="H51" s="98">
        <v>65152.1</v>
      </c>
      <c r="I51" s="98">
        <v>0</v>
      </c>
      <c r="J51" s="98">
        <v>11497.43</v>
      </c>
      <c r="K51" s="98">
        <v>0</v>
      </c>
      <c r="L51" s="19">
        <v>66442.62</v>
      </c>
      <c r="M51" s="161" t="s">
        <v>803</v>
      </c>
      <c r="N51" s="94" t="s">
        <v>809</v>
      </c>
      <c r="O51" s="112"/>
      <c r="P51" s="112"/>
      <c r="Q51" s="163" t="s">
        <v>785</v>
      </c>
      <c r="R51" s="112" t="s">
        <v>871</v>
      </c>
      <c r="S51" s="112"/>
      <c r="T51" s="112"/>
      <c r="U51" s="162"/>
      <c r="V51" s="735">
        <f t="shared" si="0"/>
        <v>143092.15</v>
      </c>
    </row>
    <row r="52" spans="1:22" s="13" customFormat="1" ht="30" customHeight="1">
      <c r="A52" s="410" t="s">
        <v>537</v>
      </c>
      <c r="B52" s="372" t="s">
        <v>80</v>
      </c>
      <c r="C52" s="18" t="s">
        <v>81</v>
      </c>
      <c r="D52" s="48" t="s">
        <v>79</v>
      </c>
      <c r="E52" s="164"/>
      <c r="F52" s="53">
        <f t="shared" si="1"/>
        <v>59664.55</v>
      </c>
      <c r="G52" s="96">
        <v>0.5</v>
      </c>
      <c r="H52" s="98">
        <v>25357.43</v>
      </c>
      <c r="I52" s="98">
        <v>0</v>
      </c>
      <c r="J52" s="98">
        <v>4474.8500000000004</v>
      </c>
      <c r="K52" s="98">
        <v>0</v>
      </c>
      <c r="L52" s="19">
        <v>29832.27</v>
      </c>
      <c r="M52" s="161" t="s">
        <v>803</v>
      </c>
      <c r="N52" s="94" t="s">
        <v>809</v>
      </c>
      <c r="O52" s="112"/>
      <c r="P52" s="112"/>
      <c r="Q52" s="163" t="s">
        <v>785</v>
      </c>
      <c r="R52" s="112" t="s">
        <v>871</v>
      </c>
      <c r="S52" s="112"/>
      <c r="T52" s="112"/>
      <c r="U52" s="162"/>
      <c r="V52" s="735">
        <f t="shared" si="0"/>
        <v>59664.55</v>
      </c>
    </row>
    <row r="53" spans="1:22" s="13" customFormat="1" ht="30" customHeight="1">
      <c r="A53" s="410" t="s">
        <v>537</v>
      </c>
      <c r="B53" s="372" t="s">
        <v>82</v>
      </c>
      <c r="C53" s="18" t="s">
        <v>83</v>
      </c>
      <c r="D53" s="48" t="s">
        <v>84</v>
      </c>
      <c r="E53" s="164"/>
      <c r="F53" s="53">
        <f t="shared" si="1"/>
        <v>15642</v>
      </c>
      <c r="G53" s="96">
        <v>0.65</v>
      </c>
      <c r="H53" s="98">
        <v>8642.2000000000007</v>
      </c>
      <c r="I53" s="98">
        <v>0</v>
      </c>
      <c r="J53" s="98">
        <v>1525.1</v>
      </c>
      <c r="K53" s="98">
        <v>0</v>
      </c>
      <c r="L53" s="19">
        <v>5474.7</v>
      </c>
      <c r="M53" s="161" t="s">
        <v>803</v>
      </c>
      <c r="N53" s="94" t="s">
        <v>809</v>
      </c>
      <c r="O53" s="112"/>
      <c r="P53" s="112"/>
      <c r="Q53" s="163" t="s">
        <v>785</v>
      </c>
      <c r="R53" s="112" t="s">
        <v>871</v>
      </c>
      <c r="S53" s="112"/>
      <c r="T53" s="112"/>
      <c r="U53" s="162"/>
      <c r="V53" s="735">
        <f t="shared" si="0"/>
        <v>15642</v>
      </c>
    </row>
    <row r="54" spans="1:22" s="13" customFormat="1" ht="30" customHeight="1">
      <c r="A54" s="410" t="s">
        <v>537</v>
      </c>
      <c r="B54" s="372" t="s">
        <v>85</v>
      </c>
      <c r="C54" s="18" t="s">
        <v>86</v>
      </c>
      <c r="D54" s="48" t="s">
        <v>87</v>
      </c>
      <c r="E54" s="164"/>
      <c r="F54" s="53">
        <f t="shared" si="1"/>
        <v>84225</v>
      </c>
      <c r="G54" s="96">
        <v>0.7</v>
      </c>
      <c r="H54" s="98">
        <v>50046.93</v>
      </c>
      <c r="I54" s="98">
        <v>0</v>
      </c>
      <c r="J54" s="98">
        <v>8831.82</v>
      </c>
      <c r="K54" s="98">
        <v>0</v>
      </c>
      <c r="L54" s="19">
        <v>25346.25</v>
      </c>
      <c r="M54" s="161" t="s">
        <v>803</v>
      </c>
      <c r="N54" s="94" t="s">
        <v>809</v>
      </c>
      <c r="O54" s="112"/>
      <c r="P54" s="112"/>
      <c r="Q54" s="163" t="s">
        <v>785</v>
      </c>
      <c r="R54" s="112" t="s">
        <v>871</v>
      </c>
      <c r="S54" s="112"/>
      <c r="T54" s="112"/>
      <c r="U54" s="162"/>
      <c r="V54" s="735">
        <f t="shared" si="0"/>
        <v>84225</v>
      </c>
    </row>
    <row r="55" spans="1:22" s="13" customFormat="1" ht="30" customHeight="1">
      <c r="A55" s="410" t="s">
        <v>537</v>
      </c>
      <c r="B55" s="373" t="s">
        <v>133</v>
      </c>
      <c r="C55" s="94" t="s">
        <v>142</v>
      </c>
      <c r="D55" s="165" t="s">
        <v>149</v>
      </c>
      <c r="E55" s="98"/>
      <c r="F55" s="53">
        <f t="shared" si="1"/>
        <v>26793.5</v>
      </c>
      <c r="G55" s="96">
        <v>0.5</v>
      </c>
      <c r="H55" s="98">
        <v>11387.23</v>
      </c>
      <c r="I55" s="98">
        <v>0</v>
      </c>
      <c r="J55" s="98">
        <v>2009.52</v>
      </c>
      <c r="K55" s="98">
        <v>0</v>
      </c>
      <c r="L55" s="98">
        <v>13396.75</v>
      </c>
      <c r="M55" s="166" t="s">
        <v>132</v>
      </c>
      <c r="N55" s="94"/>
      <c r="O55" s="102" t="s">
        <v>875</v>
      </c>
      <c r="P55" s="102"/>
      <c r="Q55" s="163" t="s">
        <v>786</v>
      </c>
      <c r="R55" s="102" t="s">
        <v>812</v>
      </c>
      <c r="S55" s="102"/>
      <c r="T55" s="102"/>
      <c r="U55" s="167"/>
      <c r="V55" s="735">
        <f t="shared" si="0"/>
        <v>26793.5</v>
      </c>
    </row>
    <row r="56" spans="1:22" s="13" customFormat="1" ht="30" customHeight="1">
      <c r="A56" s="410" t="s">
        <v>537</v>
      </c>
      <c r="B56" s="374" t="s">
        <v>134</v>
      </c>
      <c r="C56" s="168" t="s">
        <v>143</v>
      </c>
      <c r="D56" s="35" t="s">
        <v>150</v>
      </c>
      <c r="E56" s="169"/>
      <c r="F56" s="53">
        <f t="shared" si="1"/>
        <v>184793.49</v>
      </c>
      <c r="G56" s="170">
        <v>0.75</v>
      </c>
      <c r="H56" s="169">
        <v>117805.85</v>
      </c>
      <c r="I56" s="98">
        <v>0</v>
      </c>
      <c r="J56" s="169">
        <v>20789.27</v>
      </c>
      <c r="K56" s="169">
        <v>0</v>
      </c>
      <c r="L56" s="169">
        <v>46198.37</v>
      </c>
      <c r="M56" s="166" t="s">
        <v>132</v>
      </c>
      <c r="N56" s="94"/>
      <c r="O56" s="171" t="s">
        <v>875</v>
      </c>
      <c r="P56" s="171" t="s">
        <v>501</v>
      </c>
      <c r="Q56" s="163" t="s">
        <v>786</v>
      </c>
      <c r="R56" s="102" t="s">
        <v>872</v>
      </c>
      <c r="S56" s="102"/>
      <c r="T56" s="102"/>
      <c r="U56" s="167"/>
      <c r="V56" s="735">
        <f t="shared" si="0"/>
        <v>184793.49</v>
      </c>
    </row>
    <row r="57" spans="1:22" s="13" customFormat="1" ht="30" customHeight="1">
      <c r="A57" s="410" t="s">
        <v>537</v>
      </c>
      <c r="B57" s="375" t="s">
        <v>135</v>
      </c>
      <c r="C57" s="173" t="s">
        <v>144</v>
      </c>
      <c r="D57" s="165" t="s">
        <v>151</v>
      </c>
      <c r="E57" s="169"/>
      <c r="F57" s="53">
        <f t="shared" si="1"/>
        <v>430864.85000000003</v>
      </c>
      <c r="G57" s="170">
        <v>0.65</v>
      </c>
      <c r="H57" s="169">
        <v>158095.42000000001</v>
      </c>
      <c r="I57" s="98">
        <v>0</v>
      </c>
      <c r="J57" s="169">
        <v>42757.33</v>
      </c>
      <c r="K57" s="169">
        <v>79209.399999999994</v>
      </c>
      <c r="L57" s="169">
        <v>150802.70000000001</v>
      </c>
      <c r="M57" s="159" t="s">
        <v>132</v>
      </c>
      <c r="N57" s="94"/>
      <c r="O57" s="118" t="s">
        <v>875</v>
      </c>
      <c r="P57" s="118" t="s">
        <v>501</v>
      </c>
      <c r="Q57" s="163" t="s">
        <v>786</v>
      </c>
      <c r="R57" s="160" t="s">
        <v>873</v>
      </c>
      <c r="S57" s="160"/>
      <c r="T57" s="160"/>
      <c r="U57" s="174"/>
      <c r="V57" s="735">
        <f t="shared" si="0"/>
        <v>430864.85000000003</v>
      </c>
    </row>
    <row r="58" spans="1:22" s="13" customFormat="1" ht="30" customHeight="1">
      <c r="A58" s="410" t="s">
        <v>537</v>
      </c>
      <c r="B58" s="564" t="s">
        <v>136</v>
      </c>
      <c r="C58" s="31" t="s">
        <v>145</v>
      </c>
      <c r="D58" s="165" t="s">
        <v>152</v>
      </c>
      <c r="E58" s="169"/>
      <c r="F58" s="714">
        <f t="shared" si="1"/>
        <v>61625.05</v>
      </c>
      <c r="G58" s="96">
        <v>0.5</v>
      </c>
      <c r="H58" s="169">
        <v>26190.65</v>
      </c>
      <c r="I58" s="98">
        <v>0</v>
      </c>
      <c r="J58" s="169">
        <v>4621.88</v>
      </c>
      <c r="K58" s="169">
        <v>0</v>
      </c>
      <c r="L58" s="169">
        <v>30812.52</v>
      </c>
      <c r="M58" s="159" t="s">
        <v>132</v>
      </c>
      <c r="N58" s="94"/>
      <c r="O58" s="160" t="s">
        <v>875</v>
      </c>
      <c r="P58" s="160"/>
      <c r="Q58" s="163" t="s">
        <v>786</v>
      </c>
      <c r="R58" s="160" t="s">
        <v>813</v>
      </c>
      <c r="S58" s="160"/>
      <c r="T58" s="160"/>
      <c r="U58" s="174"/>
      <c r="V58" s="735">
        <f t="shared" si="0"/>
        <v>61625.05</v>
      </c>
    </row>
    <row r="59" spans="1:22" s="13" customFormat="1" ht="30" customHeight="1">
      <c r="A59" s="410" t="s">
        <v>537</v>
      </c>
      <c r="B59" s="376" t="s">
        <v>137</v>
      </c>
      <c r="C59" s="168" t="s">
        <v>146</v>
      </c>
      <c r="D59" s="165" t="s">
        <v>153</v>
      </c>
      <c r="E59" s="169"/>
      <c r="F59" s="53">
        <f t="shared" si="1"/>
        <v>8910</v>
      </c>
      <c r="G59" s="96">
        <v>0.65</v>
      </c>
      <c r="H59" s="169">
        <v>4922.7700000000004</v>
      </c>
      <c r="I59" s="98">
        <v>0</v>
      </c>
      <c r="J59" s="169">
        <v>868.73</v>
      </c>
      <c r="K59" s="169">
        <v>0</v>
      </c>
      <c r="L59" s="169">
        <v>3118.5</v>
      </c>
      <c r="M59" s="159" t="s">
        <v>132</v>
      </c>
      <c r="N59" s="94"/>
      <c r="O59" s="160" t="s">
        <v>875</v>
      </c>
      <c r="P59" s="160"/>
      <c r="Q59" s="163" t="s">
        <v>786</v>
      </c>
      <c r="R59" s="160" t="s">
        <v>814</v>
      </c>
      <c r="S59" s="160"/>
      <c r="T59" s="160"/>
      <c r="U59" s="174"/>
      <c r="V59" s="735">
        <f t="shared" si="0"/>
        <v>8910</v>
      </c>
    </row>
    <row r="60" spans="1:22" s="13" customFormat="1" ht="30" customHeight="1">
      <c r="A60" s="410" t="s">
        <v>537</v>
      </c>
      <c r="B60" s="376" t="s">
        <v>138</v>
      </c>
      <c r="C60" s="168" t="s">
        <v>147</v>
      </c>
      <c r="D60" s="165" t="s">
        <v>154</v>
      </c>
      <c r="E60" s="169"/>
      <c r="F60" s="53">
        <f t="shared" si="1"/>
        <v>30200</v>
      </c>
      <c r="G60" s="96">
        <v>0.65</v>
      </c>
      <c r="H60" s="169">
        <v>16685.5</v>
      </c>
      <c r="I60" s="98">
        <v>0</v>
      </c>
      <c r="J60" s="169">
        <v>2944.5</v>
      </c>
      <c r="K60" s="169">
        <v>0</v>
      </c>
      <c r="L60" s="169">
        <v>10570</v>
      </c>
      <c r="M60" s="159" t="s">
        <v>132</v>
      </c>
      <c r="N60" s="94"/>
      <c r="O60" s="160" t="s">
        <v>875</v>
      </c>
      <c r="P60" s="160"/>
      <c r="Q60" s="163" t="s">
        <v>786</v>
      </c>
      <c r="R60" s="160" t="s">
        <v>812</v>
      </c>
      <c r="S60" s="160"/>
      <c r="T60" s="160"/>
      <c r="U60" s="174"/>
      <c r="V60" s="735">
        <f t="shared" si="0"/>
        <v>30200</v>
      </c>
    </row>
    <row r="61" spans="1:22" s="13" customFormat="1" ht="30" customHeight="1">
      <c r="A61" s="410" t="s">
        <v>537</v>
      </c>
      <c r="B61" s="376" t="s">
        <v>139</v>
      </c>
      <c r="C61" s="168" t="s">
        <v>148</v>
      </c>
      <c r="D61" s="165" t="s">
        <v>155</v>
      </c>
      <c r="E61" s="169"/>
      <c r="F61" s="53">
        <f t="shared" si="1"/>
        <v>35942.5</v>
      </c>
      <c r="G61" s="96">
        <v>0.5</v>
      </c>
      <c r="H61" s="169">
        <v>15275.56</v>
      </c>
      <c r="I61" s="98">
        <v>0</v>
      </c>
      <c r="J61" s="169">
        <v>2695.69</v>
      </c>
      <c r="K61" s="169">
        <v>0</v>
      </c>
      <c r="L61" s="169">
        <v>17971.25</v>
      </c>
      <c r="M61" s="159" t="s">
        <v>132</v>
      </c>
      <c r="N61" s="94"/>
      <c r="O61" s="160" t="s">
        <v>875</v>
      </c>
      <c r="P61" s="160"/>
      <c r="Q61" s="163" t="s">
        <v>786</v>
      </c>
      <c r="R61" s="160" t="s">
        <v>815</v>
      </c>
      <c r="S61" s="160"/>
      <c r="T61" s="160"/>
      <c r="U61" s="174"/>
      <c r="V61" s="735">
        <f t="shared" si="0"/>
        <v>35942.5</v>
      </c>
    </row>
    <row r="62" spans="1:22" s="13" customFormat="1" ht="30" customHeight="1">
      <c r="A62" s="410" t="s">
        <v>537</v>
      </c>
      <c r="B62" s="376" t="s">
        <v>159</v>
      </c>
      <c r="C62" s="175" t="s">
        <v>164</v>
      </c>
      <c r="D62" s="300" t="s">
        <v>169</v>
      </c>
      <c r="E62" s="176"/>
      <c r="F62" s="53">
        <f t="shared" si="1"/>
        <v>14652</v>
      </c>
      <c r="G62" s="96">
        <v>0.64999999999999991</v>
      </c>
      <c r="H62" s="98">
        <v>8095.23</v>
      </c>
      <c r="I62" s="98">
        <v>0</v>
      </c>
      <c r="J62" s="98">
        <v>1428.57</v>
      </c>
      <c r="K62" s="98">
        <v>0</v>
      </c>
      <c r="L62" s="19">
        <v>5128.2</v>
      </c>
      <c r="M62" s="159" t="s">
        <v>804</v>
      </c>
      <c r="N62" s="94" t="s">
        <v>810</v>
      </c>
      <c r="O62" s="160" t="s">
        <v>875</v>
      </c>
      <c r="P62" s="160"/>
      <c r="Q62" s="163" t="s">
        <v>786</v>
      </c>
      <c r="R62" s="160" t="s">
        <v>816</v>
      </c>
      <c r="S62" s="160"/>
      <c r="T62" s="160"/>
      <c r="U62" s="174"/>
      <c r="V62" s="735">
        <f t="shared" si="0"/>
        <v>14652</v>
      </c>
    </row>
    <row r="63" spans="1:22" s="13" customFormat="1" ht="30" customHeight="1">
      <c r="A63" s="410" t="s">
        <v>537</v>
      </c>
      <c r="B63" s="376" t="s">
        <v>160</v>
      </c>
      <c r="C63" s="175" t="s">
        <v>165</v>
      </c>
      <c r="D63" s="300" t="s">
        <v>169</v>
      </c>
      <c r="E63" s="176"/>
      <c r="F63" s="53">
        <f t="shared" si="1"/>
        <v>89138.4</v>
      </c>
      <c r="G63" s="96">
        <v>0.52566234080934826</v>
      </c>
      <c r="H63" s="98">
        <v>39828.19</v>
      </c>
      <c r="I63" s="98">
        <v>0</v>
      </c>
      <c r="J63" s="98">
        <v>7028.51</v>
      </c>
      <c r="K63" s="98">
        <v>0</v>
      </c>
      <c r="L63" s="19">
        <v>42281.7</v>
      </c>
      <c r="M63" s="159" t="s">
        <v>804</v>
      </c>
      <c r="N63" s="94" t="s">
        <v>810</v>
      </c>
      <c r="O63" s="160" t="s">
        <v>875</v>
      </c>
      <c r="P63" s="160"/>
      <c r="Q63" s="163" t="s">
        <v>786</v>
      </c>
      <c r="R63" s="160" t="s">
        <v>817</v>
      </c>
      <c r="S63" s="160"/>
      <c r="T63" s="160"/>
      <c r="U63" s="174"/>
      <c r="V63" s="735">
        <f t="shared" si="0"/>
        <v>89138.4</v>
      </c>
    </row>
    <row r="64" spans="1:22" s="13" customFormat="1" ht="30" customHeight="1">
      <c r="A64" s="410" t="s">
        <v>537</v>
      </c>
      <c r="B64" s="372" t="s">
        <v>161</v>
      </c>
      <c r="C64" s="168" t="s">
        <v>166</v>
      </c>
      <c r="D64" s="165" t="s">
        <v>170</v>
      </c>
      <c r="E64" s="169"/>
      <c r="F64" s="53">
        <f t="shared" si="1"/>
        <v>45407.7</v>
      </c>
      <c r="G64" s="96">
        <v>0.750000110113483</v>
      </c>
      <c r="H64" s="98">
        <v>28947.41</v>
      </c>
      <c r="I64" s="98">
        <v>0</v>
      </c>
      <c r="J64" s="98">
        <v>5108.37</v>
      </c>
      <c r="K64" s="98">
        <v>0</v>
      </c>
      <c r="L64" s="19">
        <v>11351.92</v>
      </c>
      <c r="M64" s="159" t="s">
        <v>804</v>
      </c>
      <c r="N64" s="94" t="s">
        <v>810</v>
      </c>
      <c r="O64" s="160" t="s">
        <v>875</v>
      </c>
      <c r="P64" s="160"/>
      <c r="Q64" s="163" t="s">
        <v>786</v>
      </c>
      <c r="R64" s="160" t="s">
        <v>818</v>
      </c>
      <c r="S64" s="160"/>
      <c r="T64" s="160"/>
      <c r="U64" s="174"/>
      <c r="V64" s="735">
        <f t="shared" si="0"/>
        <v>45407.7</v>
      </c>
    </row>
    <row r="65" spans="1:22" s="13" customFormat="1" ht="30" customHeight="1">
      <c r="A65" s="410" t="s">
        <v>537</v>
      </c>
      <c r="B65" s="372" t="s">
        <v>162</v>
      </c>
      <c r="C65" s="175" t="s">
        <v>167</v>
      </c>
      <c r="D65" s="300" t="s">
        <v>171</v>
      </c>
      <c r="E65" s="176"/>
      <c r="F65" s="53">
        <f t="shared" si="1"/>
        <v>42409.45</v>
      </c>
      <c r="G65" s="96">
        <f>(H65+I65+J65+K65)/F65</f>
        <v>0.73189418867728773</v>
      </c>
      <c r="H65" s="98">
        <v>26383.34</v>
      </c>
      <c r="I65" s="98">
        <v>0</v>
      </c>
      <c r="J65" s="98">
        <v>4655.8900000000003</v>
      </c>
      <c r="K65" s="98">
        <v>0</v>
      </c>
      <c r="L65" s="19">
        <v>11370.22</v>
      </c>
      <c r="M65" s="159" t="s">
        <v>805</v>
      </c>
      <c r="N65" s="94" t="s">
        <v>811</v>
      </c>
      <c r="O65" s="160" t="s">
        <v>875</v>
      </c>
      <c r="P65" s="160"/>
      <c r="Q65" s="163" t="s">
        <v>786</v>
      </c>
      <c r="R65" s="160" t="s">
        <v>819</v>
      </c>
      <c r="S65" s="160"/>
      <c r="T65" s="160"/>
      <c r="U65" s="174"/>
      <c r="V65" s="735">
        <f t="shared" si="0"/>
        <v>42409.45</v>
      </c>
    </row>
    <row r="66" spans="1:22" s="13" customFormat="1" ht="30" customHeight="1">
      <c r="A66" s="410" t="s">
        <v>537</v>
      </c>
      <c r="B66" s="377" t="s">
        <v>163</v>
      </c>
      <c r="C66" s="177" t="s">
        <v>168</v>
      </c>
      <c r="D66" s="301" t="s">
        <v>172</v>
      </c>
      <c r="E66" s="178"/>
      <c r="F66" s="53">
        <f t="shared" si="1"/>
        <v>18820.8</v>
      </c>
      <c r="G66" s="96">
        <v>0.5</v>
      </c>
      <c r="H66" s="98">
        <v>7998.84</v>
      </c>
      <c r="I66" s="98">
        <v>0</v>
      </c>
      <c r="J66" s="98">
        <v>1411.56</v>
      </c>
      <c r="K66" s="98">
        <v>0</v>
      </c>
      <c r="L66" s="19">
        <v>9410.4</v>
      </c>
      <c r="M66" s="159" t="s">
        <v>805</v>
      </c>
      <c r="N66" s="94" t="s">
        <v>811</v>
      </c>
      <c r="O66" s="160" t="s">
        <v>875</v>
      </c>
      <c r="P66" s="160"/>
      <c r="Q66" s="163" t="s">
        <v>786</v>
      </c>
      <c r="R66" s="160" t="s">
        <v>820</v>
      </c>
      <c r="S66" s="160"/>
      <c r="T66" s="160"/>
      <c r="U66" s="174"/>
      <c r="V66" s="735">
        <f t="shared" si="0"/>
        <v>18820.8</v>
      </c>
    </row>
    <row r="67" spans="1:22" s="13" customFormat="1" ht="30" customHeight="1">
      <c r="A67" s="410" t="s">
        <v>537</v>
      </c>
      <c r="B67" s="378" t="s">
        <v>178</v>
      </c>
      <c r="C67" s="168" t="s">
        <v>176</v>
      </c>
      <c r="D67" s="302" t="s">
        <v>174</v>
      </c>
      <c r="E67" s="178"/>
      <c r="F67" s="53">
        <f t="shared" si="1"/>
        <v>79596.299999999988</v>
      </c>
      <c r="G67" s="96">
        <v>0.5</v>
      </c>
      <c r="H67" s="98">
        <v>33828.42</v>
      </c>
      <c r="I67" s="98">
        <v>0</v>
      </c>
      <c r="J67" s="98">
        <v>5969.73</v>
      </c>
      <c r="K67" s="98">
        <v>0</v>
      </c>
      <c r="L67" s="19">
        <v>39798.15</v>
      </c>
      <c r="M67" s="159" t="s">
        <v>173</v>
      </c>
      <c r="N67" s="94"/>
      <c r="O67" s="160" t="s">
        <v>786</v>
      </c>
      <c r="P67" s="160"/>
      <c r="Q67" s="163" t="s">
        <v>787</v>
      </c>
      <c r="R67" s="160" t="s">
        <v>821</v>
      </c>
      <c r="S67" s="160"/>
      <c r="T67" s="160"/>
      <c r="U67" s="174"/>
      <c r="V67" s="735">
        <f t="shared" si="0"/>
        <v>79596.299999999988</v>
      </c>
    </row>
    <row r="68" spans="1:22" s="13" customFormat="1" ht="30" customHeight="1">
      <c r="A68" s="410" t="s">
        <v>537</v>
      </c>
      <c r="B68" s="378" t="s">
        <v>179</v>
      </c>
      <c r="C68" s="168" t="s">
        <v>177</v>
      </c>
      <c r="D68" s="302" t="s">
        <v>175</v>
      </c>
      <c r="E68" s="178"/>
      <c r="F68" s="53">
        <f t="shared" si="1"/>
        <v>15513.75</v>
      </c>
      <c r="G68" s="96">
        <v>0.65</v>
      </c>
      <c r="H68" s="98">
        <v>8571.34</v>
      </c>
      <c r="I68" s="98">
        <v>0</v>
      </c>
      <c r="J68" s="98">
        <v>1512.6</v>
      </c>
      <c r="K68" s="98">
        <v>0</v>
      </c>
      <c r="L68" s="19">
        <v>5429.81</v>
      </c>
      <c r="M68" s="159" t="s">
        <v>173</v>
      </c>
      <c r="N68" s="94"/>
      <c r="O68" s="160" t="s">
        <v>786</v>
      </c>
      <c r="P68" s="160"/>
      <c r="Q68" s="163" t="s">
        <v>788</v>
      </c>
      <c r="R68" s="160" t="s">
        <v>822</v>
      </c>
      <c r="S68" s="160"/>
      <c r="T68" s="160"/>
      <c r="U68" s="174"/>
      <c r="V68" s="735">
        <f t="shared" si="0"/>
        <v>15513.75</v>
      </c>
    </row>
    <row r="69" spans="1:22" s="13" customFormat="1" ht="30" customHeight="1">
      <c r="A69" s="410" t="s">
        <v>537</v>
      </c>
      <c r="B69" s="378" t="s">
        <v>182</v>
      </c>
      <c r="C69" s="168" t="s">
        <v>180</v>
      </c>
      <c r="D69" s="302" t="s">
        <v>181</v>
      </c>
      <c r="E69" s="178"/>
      <c r="F69" s="53">
        <f t="shared" si="1"/>
        <v>40451.65</v>
      </c>
      <c r="G69" s="96">
        <v>0.5</v>
      </c>
      <c r="H69" s="98">
        <v>17191.95</v>
      </c>
      <c r="I69" s="98">
        <v>0</v>
      </c>
      <c r="J69" s="98">
        <v>3033.88</v>
      </c>
      <c r="K69" s="98">
        <v>0</v>
      </c>
      <c r="L69" s="19">
        <v>20225.82</v>
      </c>
      <c r="M69" s="159" t="s">
        <v>173</v>
      </c>
      <c r="N69" s="94"/>
      <c r="O69" s="160" t="s">
        <v>786</v>
      </c>
      <c r="P69" s="160"/>
      <c r="Q69" s="163" t="s">
        <v>789</v>
      </c>
      <c r="R69" s="160" t="s">
        <v>823</v>
      </c>
      <c r="S69" s="160"/>
      <c r="T69" s="160"/>
      <c r="U69" s="174"/>
      <c r="V69" s="735">
        <f t="shared" si="0"/>
        <v>40451.65</v>
      </c>
    </row>
    <row r="70" spans="1:22" s="13" customFormat="1" ht="30" customHeight="1">
      <c r="A70" s="410" t="s">
        <v>537</v>
      </c>
      <c r="B70" s="378" t="s">
        <v>187</v>
      </c>
      <c r="C70" s="168" t="s">
        <v>183</v>
      </c>
      <c r="D70" s="302" t="s">
        <v>184</v>
      </c>
      <c r="E70" s="178"/>
      <c r="F70" s="53">
        <f t="shared" si="1"/>
        <v>6501</v>
      </c>
      <c r="G70" s="96">
        <v>0.65</v>
      </c>
      <c r="H70" s="98">
        <v>3591.8</v>
      </c>
      <c r="I70" s="98">
        <v>0</v>
      </c>
      <c r="J70" s="98">
        <v>633.85</v>
      </c>
      <c r="K70" s="98">
        <v>0</v>
      </c>
      <c r="L70" s="19">
        <v>2275.35</v>
      </c>
      <c r="M70" s="159" t="s">
        <v>173</v>
      </c>
      <c r="N70" s="94"/>
      <c r="O70" s="160" t="s">
        <v>786</v>
      </c>
      <c r="P70" s="160"/>
      <c r="Q70" s="163" t="s">
        <v>790</v>
      </c>
      <c r="R70" s="160" t="s">
        <v>824</v>
      </c>
      <c r="S70" s="160"/>
      <c r="T70" s="160"/>
      <c r="U70" s="174"/>
      <c r="V70" s="735">
        <f t="shared" si="0"/>
        <v>6501</v>
      </c>
    </row>
    <row r="71" spans="1:22" s="13" customFormat="1" ht="30" customHeight="1">
      <c r="A71" s="410" t="s">
        <v>537</v>
      </c>
      <c r="B71" s="378" t="s">
        <v>188</v>
      </c>
      <c r="C71" s="168" t="s">
        <v>185</v>
      </c>
      <c r="D71" s="300" t="s">
        <v>186</v>
      </c>
      <c r="E71" s="180"/>
      <c r="F71" s="53">
        <f t="shared" si="1"/>
        <v>41562.6</v>
      </c>
      <c r="G71" s="96">
        <v>0.5</v>
      </c>
      <c r="H71" s="98">
        <v>17664.099999999999</v>
      </c>
      <c r="I71" s="98">
        <v>0</v>
      </c>
      <c r="J71" s="98">
        <v>3117.2</v>
      </c>
      <c r="K71" s="98">
        <v>0</v>
      </c>
      <c r="L71" s="19">
        <v>20781.3</v>
      </c>
      <c r="M71" s="159" t="s">
        <v>173</v>
      </c>
      <c r="N71" s="94"/>
      <c r="O71" s="160" t="s">
        <v>786</v>
      </c>
      <c r="P71" s="160"/>
      <c r="Q71" s="163" t="s">
        <v>791</v>
      </c>
      <c r="R71" s="160" t="s">
        <v>825</v>
      </c>
      <c r="S71" s="160"/>
      <c r="T71" s="160"/>
      <c r="U71" s="174"/>
      <c r="V71" s="735">
        <f t="shared" si="0"/>
        <v>41562.6</v>
      </c>
    </row>
    <row r="72" spans="1:22" s="13" customFormat="1" ht="30" customHeight="1">
      <c r="A72" s="410" t="s">
        <v>537</v>
      </c>
      <c r="B72" s="379" t="s">
        <v>88</v>
      </c>
      <c r="C72" s="33" t="s">
        <v>89</v>
      </c>
      <c r="D72" s="34" t="s">
        <v>90</v>
      </c>
      <c r="E72" s="164"/>
      <c r="F72" s="53">
        <f t="shared" si="1"/>
        <v>115948.59999999999</v>
      </c>
      <c r="G72" s="96">
        <v>0.67</v>
      </c>
      <c r="H72" s="98">
        <v>65640.649999999994</v>
      </c>
      <c r="I72" s="98">
        <v>0</v>
      </c>
      <c r="J72" s="98">
        <v>11583.65</v>
      </c>
      <c r="K72" s="98">
        <v>0</v>
      </c>
      <c r="L72" s="23">
        <v>38724.300000000003</v>
      </c>
      <c r="M72" s="181" t="s">
        <v>803</v>
      </c>
      <c r="N72" s="94" t="s">
        <v>809</v>
      </c>
      <c r="O72" s="160"/>
      <c r="P72" s="160"/>
      <c r="Q72" s="163" t="s">
        <v>785</v>
      </c>
      <c r="R72" s="160" t="s">
        <v>871</v>
      </c>
      <c r="S72" s="160"/>
      <c r="T72" s="160"/>
      <c r="U72" s="174"/>
      <c r="V72" s="735">
        <f t="shared" si="0"/>
        <v>115948.59999999999</v>
      </c>
    </row>
    <row r="73" spans="1:22" s="13" customFormat="1" ht="30" customHeight="1">
      <c r="A73" s="410" t="s">
        <v>537</v>
      </c>
      <c r="B73" s="380" t="s">
        <v>189</v>
      </c>
      <c r="C73" s="173" t="s">
        <v>190</v>
      </c>
      <c r="D73" s="165" t="s">
        <v>191</v>
      </c>
      <c r="E73" s="182"/>
      <c r="F73" s="53">
        <f t="shared" si="1"/>
        <v>127889.95000000001</v>
      </c>
      <c r="G73" s="183">
        <f>(H73+I73+J73+K73)/F73</f>
        <v>0.50000003909611346</v>
      </c>
      <c r="H73" s="169">
        <v>54353.23</v>
      </c>
      <c r="I73" s="169">
        <v>0</v>
      </c>
      <c r="J73" s="169">
        <v>9591.75</v>
      </c>
      <c r="K73" s="169">
        <v>0</v>
      </c>
      <c r="L73" s="169">
        <v>63944.97</v>
      </c>
      <c r="M73" s="94"/>
      <c r="N73" s="94" t="s">
        <v>882</v>
      </c>
      <c r="O73" s="163" t="s">
        <v>876</v>
      </c>
      <c r="P73" s="163"/>
      <c r="Q73" s="163" t="s">
        <v>792</v>
      </c>
      <c r="R73" s="163" t="s">
        <v>396</v>
      </c>
      <c r="S73" s="163"/>
      <c r="T73" s="163"/>
      <c r="U73" s="184"/>
      <c r="V73" s="735">
        <f t="shared" si="0"/>
        <v>127889.95000000001</v>
      </c>
    </row>
    <row r="74" spans="1:22" s="13" customFormat="1" ht="30" customHeight="1">
      <c r="A74" s="410" t="s">
        <v>537</v>
      </c>
      <c r="B74" s="381" t="s">
        <v>192</v>
      </c>
      <c r="C74" s="168" t="s">
        <v>193</v>
      </c>
      <c r="D74" s="94" t="s">
        <v>194</v>
      </c>
      <c r="E74" s="169"/>
      <c r="F74" s="53">
        <f t="shared" si="1"/>
        <v>74891.100000000006</v>
      </c>
      <c r="G74" s="183">
        <f t="shared" ref="G74:G137" si="3">(H74+I74+J74+K74)/F74</f>
        <v>0.5</v>
      </c>
      <c r="H74" s="185">
        <v>31828.71</v>
      </c>
      <c r="I74" s="169">
        <v>0</v>
      </c>
      <c r="J74" s="185">
        <v>5616.84</v>
      </c>
      <c r="K74" s="169">
        <v>0</v>
      </c>
      <c r="L74" s="169">
        <v>37445.550000000003</v>
      </c>
      <c r="M74" s="94"/>
      <c r="N74" s="94" t="s">
        <v>882</v>
      </c>
      <c r="O74" s="163" t="s">
        <v>876</v>
      </c>
      <c r="P74" s="163"/>
      <c r="Q74" s="163" t="s">
        <v>793</v>
      </c>
      <c r="R74" s="163" t="s">
        <v>406</v>
      </c>
      <c r="S74" s="163"/>
      <c r="T74" s="163"/>
      <c r="U74" s="184"/>
      <c r="V74" s="735">
        <f t="shared" si="0"/>
        <v>74891.100000000006</v>
      </c>
    </row>
    <row r="75" spans="1:22" s="13" customFormat="1" ht="30" customHeight="1">
      <c r="A75" s="410" t="s">
        <v>537</v>
      </c>
      <c r="B75" s="381" t="s">
        <v>195</v>
      </c>
      <c r="C75" s="168" t="s">
        <v>196</v>
      </c>
      <c r="D75" s="94" t="s">
        <v>197</v>
      </c>
      <c r="E75" s="169"/>
      <c r="F75" s="53">
        <f t="shared" si="1"/>
        <v>86293.39</v>
      </c>
      <c r="G75" s="183">
        <f t="shared" si="3"/>
        <v>0.74999997102906724</v>
      </c>
      <c r="H75" s="185">
        <v>55012.03</v>
      </c>
      <c r="I75" s="169">
        <v>0</v>
      </c>
      <c r="J75" s="185">
        <v>9708.01</v>
      </c>
      <c r="K75" s="169">
        <v>0</v>
      </c>
      <c r="L75" s="169">
        <v>21573.35</v>
      </c>
      <c r="M75" s="94"/>
      <c r="N75" s="94" t="s">
        <v>882</v>
      </c>
      <c r="O75" s="163" t="s">
        <v>876</v>
      </c>
      <c r="P75" s="163"/>
      <c r="Q75" s="163" t="s">
        <v>793</v>
      </c>
      <c r="R75" s="163" t="s">
        <v>407</v>
      </c>
      <c r="S75" s="163"/>
      <c r="T75" s="163"/>
      <c r="U75" s="184"/>
      <c r="V75" s="735">
        <f t="shared" si="0"/>
        <v>86293.39</v>
      </c>
    </row>
    <row r="76" spans="1:22" s="13" customFormat="1" ht="30" customHeight="1">
      <c r="A76" s="410" t="s">
        <v>537</v>
      </c>
      <c r="B76" s="381" t="s">
        <v>198</v>
      </c>
      <c r="C76" s="168" t="s">
        <v>199</v>
      </c>
      <c r="D76" s="94" t="s">
        <v>200</v>
      </c>
      <c r="E76" s="169"/>
      <c r="F76" s="53">
        <f t="shared" si="1"/>
        <v>3300</v>
      </c>
      <c r="G76" s="183">
        <f t="shared" si="3"/>
        <v>0.65</v>
      </c>
      <c r="H76" s="185">
        <v>1823.25</v>
      </c>
      <c r="I76" s="169">
        <v>0</v>
      </c>
      <c r="J76" s="185">
        <v>321.75</v>
      </c>
      <c r="K76" s="169">
        <v>0</v>
      </c>
      <c r="L76" s="169">
        <v>1155</v>
      </c>
      <c r="M76" s="94"/>
      <c r="N76" s="94" t="s">
        <v>882</v>
      </c>
      <c r="O76" s="163" t="s">
        <v>876</v>
      </c>
      <c r="P76" s="163"/>
      <c r="Q76" s="163" t="s">
        <v>793</v>
      </c>
      <c r="R76" s="163" t="s">
        <v>408</v>
      </c>
      <c r="S76" s="163"/>
      <c r="T76" s="163"/>
      <c r="U76" s="184"/>
      <c r="V76" s="735">
        <f t="shared" si="0"/>
        <v>3300</v>
      </c>
    </row>
    <row r="77" spans="1:22" s="13" customFormat="1" ht="30" customHeight="1">
      <c r="A77" s="410" t="s">
        <v>537</v>
      </c>
      <c r="B77" s="381" t="s">
        <v>201</v>
      </c>
      <c r="C77" s="168" t="s">
        <v>202</v>
      </c>
      <c r="D77" s="94" t="s">
        <v>203</v>
      </c>
      <c r="E77" s="169"/>
      <c r="F77" s="53">
        <f t="shared" si="1"/>
        <v>55256</v>
      </c>
      <c r="G77" s="183">
        <f t="shared" si="3"/>
        <v>0.6975242507600985</v>
      </c>
      <c r="H77" s="185">
        <v>32761.040000000001</v>
      </c>
      <c r="I77" s="169">
        <v>0</v>
      </c>
      <c r="J77" s="185">
        <v>5781.36</v>
      </c>
      <c r="K77" s="169">
        <v>0</v>
      </c>
      <c r="L77" s="169">
        <v>16713.599999999999</v>
      </c>
      <c r="M77" s="94"/>
      <c r="N77" s="94" t="s">
        <v>882</v>
      </c>
      <c r="O77" s="163" t="s">
        <v>876</v>
      </c>
      <c r="P77" s="163"/>
      <c r="Q77" s="163" t="s">
        <v>793</v>
      </c>
      <c r="R77" s="163" t="s">
        <v>409</v>
      </c>
      <c r="S77" s="163"/>
      <c r="T77" s="163"/>
      <c r="U77" s="184"/>
      <c r="V77" s="735">
        <f t="shared" si="0"/>
        <v>55256</v>
      </c>
    </row>
    <row r="78" spans="1:22" s="13" customFormat="1" ht="30" customHeight="1">
      <c r="A78" s="410" t="s">
        <v>537</v>
      </c>
      <c r="B78" s="381" t="s">
        <v>204</v>
      </c>
      <c r="C78" s="168" t="s">
        <v>205</v>
      </c>
      <c r="D78" s="94" t="s">
        <v>206</v>
      </c>
      <c r="E78" s="169"/>
      <c r="F78" s="53">
        <f t="shared" si="1"/>
        <v>8076.9500000000007</v>
      </c>
      <c r="G78" s="183">
        <f t="shared" si="3"/>
        <v>0.55379567782393102</v>
      </c>
      <c r="H78" s="185">
        <v>3802.03</v>
      </c>
      <c r="I78" s="169">
        <v>0</v>
      </c>
      <c r="J78" s="185">
        <v>670.95</v>
      </c>
      <c r="K78" s="169">
        <v>0</v>
      </c>
      <c r="L78" s="169">
        <v>3603.97</v>
      </c>
      <c r="M78" s="94"/>
      <c r="N78" s="94" t="s">
        <v>882</v>
      </c>
      <c r="O78" s="163" t="s">
        <v>876</v>
      </c>
      <c r="P78" s="163"/>
      <c r="Q78" s="163" t="s">
        <v>793</v>
      </c>
      <c r="R78" s="163" t="s">
        <v>410</v>
      </c>
      <c r="S78" s="163"/>
      <c r="T78" s="163"/>
      <c r="U78" s="184"/>
      <c r="V78" s="735">
        <f t="shared" si="0"/>
        <v>8076.9500000000007</v>
      </c>
    </row>
    <row r="79" spans="1:22" s="13" customFormat="1" ht="30" customHeight="1">
      <c r="A79" s="410" t="s">
        <v>537</v>
      </c>
      <c r="B79" s="381" t="s">
        <v>207</v>
      </c>
      <c r="C79" s="168" t="s">
        <v>208</v>
      </c>
      <c r="D79" s="94" t="s">
        <v>209</v>
      </c>
      <c r="E79" s="169"/>
      <c r="F79" s="53">
        <f t="shared" si="1"/>
        <v>73365.25</v>
      </c>
      <c r="G79" s="183">
        <f t="shared" si="3"/>
        <v>0.50000006815215647</v>
      </c>
      <c r="H79" s="185">
        <v>31180.23</v>
      </c>
      <c r="I79" s="169">
        <v>0</v>
      </c>
      <c r="J79" s="185">
        <v>5502.4</v>
      </c>
      <c r="K79" s="169">
        <v>0</v>
      </c>
      <c r="L79" s="169">
        <v>36682.620000000003</v>
      </c>
      <c r="M79" s="94"/>
      <c r="N79" s="94" t="s">
        <v>882</v>
      </c>
      <c r="O79" s="163" t="s">
        <v>876</v>
      </c>
      <c r="P79" s="163"/>
      <c r="Q79" s="163" t="s">
        <v>793</v>
      </c>
      <c r="R79" s="163" t="s">
        <v>411</v>
      </c>
      <c r="S79" s="163"/>
      <c r="T79" s="163"/>
      <c r="U79" s="184"/>
      <c r="V79" s="735">
        <f t="shared" si="0"/>
        <v>73365.25</v>
      </c>
    </row>
    <row r="80" spans="1:22" s="13" customFormat="1" ht="30" customHeight="1">
      <c r="A80" s="410" t="s">
        <v>537</v>
      </c>
      <c r="B80" s="381" t="s">
        <v>210</v>
      </c>
      <c r="C80" s="168" t="s">
        <v>211</v>
      </c>
      <c r="D80" s="94" t="s">
        <v>212</v>
      </c>
      <c r="E80" s="169"/>
      <c r="F80" s="53">
        <f t="shared" si="1"/>
        <v>29466</v>
      </c>
      <c r="G80" s="183">
        <f t="shared" si="3"/>
        <v>0.85</v>
      </c>
      <c r="H80" s="185">
        <v>21289.18</v>
      </c>
      <c r="I80" s="169">
        <v>0</v>
      </c>
      <c r="J80" s="185">
        <v>3756.92</v>
      </c>
      <c r="K80" s="169">
        <v>0</v>
      </c>
      <c r="L80" s="169">
        <v>4419.8999999999996</v>
      </c>
      <c r="M80" s="35"/>
      <c r="N80" s="168" t="s">
        <v>712</v>
      </c>
      <c r="O80" s="168" t="s">
        <v>877</v>
      </c>
      <c r="P80" s="168"/>
      <c r="Q80" s="168" t="s">
        <v>874</v>
      </c>
      <c r="R80" s="163" t="s">
        <v>826</v>
      </c>
      <c r="S80" s="163"/>
      <c r="T80" s="163"/>
      <c r="U80" s="184"/>
      <c r="V80" s="735">
        <f t="shared" si="0"/>
        <v>29466</v>
      </c>
    </row>
    <row r="81" spans="1:22" s="13" customFormat="1" ht="30" customHeight="1">
      <c r="A81" s="410" t="s">
        <v>537</v>
      </c>
      <c r="B81" s="381" t="s">
        <v>213</v>
      </c>
      <c r="C81" s="168" t="s">
        <v>214</v>
      </c>
      <c r="D81" s="94" t="s">
        <v>215</v>
      </c>
      <c r="E81" s="169"/>
      <c r="F81" s="53">
        <f t="shared" si="1"/>
        <v>66853.049999999988</v>
      </c>
      <c r="G81" s="183">
        <f t="shared" si="3"/>
        <v>0.50000007479090336</v>
      </c>
      <c r="H81" s="185">
        <v>28412.55</v>
      </c>
      <c r="I81" s="169">
        <v>0</v>
      </c>
      <c r="J81" s="185">
        <v>5013.9799999999996</v>
      </c>
      <c r="K81" s="169">
        <v>0</v>
      </c>
      <c r="L81" s="169">
        <v>33426.519999999997</v>
      </c>
      <c r="M81" s="35"/>
      <c r="N81" s="168" t="s">
        <v>712</v>
      </c>
      <c r="O81" s="168" t="s">
        <v>877</v>
      </c>
      <c r="P81" s="168"/>
      <c r="Q81" s="168" t="s">
        <v>874</v>
      </c>
      <c r="R81" s="163" t="s">
        <v>827</v>
      </c>
      <c r="S81" s="163"/>
      <c r="T81" s="163"/>
      <c r="U81" s="184"/>
      <c r="V81" s="735">
        <f t="shared" si="0"/>
        <v>66853.049999999988</v>
      </c>
    </row>
    <row r="82" spans="1:22" s="13" customFormat="1" ht="30" customHeight="1">
      <c r="A82" s="410" t="s">
        <v>537</v>
      </c>
      <c r="B82" s="381" t="s">
        <v>216</v>
      </c>
      <c r="C82" s="168" t="s">
        <v>217</v>
      </c>
      <c r="D82" s="94" t="s">
        <v>218</v>
      </c>
      <c r="E82" s="169"/>
      <c r="F82" s="53">
        <f t="shared" si="1"/>
        <v>6600</v>
      </c>
      <c r="G82" s="183">
        <f t="shared" si="3"/>
        <v>0.65</v>
      </c>
      <c r="H82" s="185">
        <v>3646.5</v>
      </c>
      <c r="I82" s="169">
        <v>0</v>
      </c>
      <c r="J82" s="185">
        <v>643.5</v>
      </c>
      <c r="K82" s="169">
        <v>0</v>
      </c>
      <c r="L82" s="169">
        <v>2310</v>
      </c>
      <c r="M82" s="35"/>
      <c r="N82" s="168" t="s">
        <v>712</v>
      </c>
      <c r="O82" s="168" t="s">
        <v>877</v>
      </c>
      <c r="P82" s="168"/>
      <c r="Q82" s="168" t="s">
        <v>874</v>
      </c>
      <c r="R82" s="163" t="s">
        <v>828</v>
      </c>
      <c r="S82" s="163"/>
      <c r="T82" s="163"/>
      <c r="U82" s="184"/>
      <c r="V82" s="735">
        <f t="shared" ref="V82:V145" si="4">SUM(H82:L82)</f>
        <v>6600</v>
      </c>
    </row>
    <row r="83" spans="1:22" s="13" customFormat="1" ht="30" customHeight="1">
      <c r="A83" s="410" t="s">
        <v>537</v>
      </c>
      <c r="B83" s="381" t="s">
        <v>219</v>
      </c>
      <c r="C83" s="168" t="s">
        <v>220</v>
      </c>
      <c r="D83" s="94" t="s">
        <v>221</v>
      </c>
      <c r="E83" s="169"/>
      <c r="F83" s="53">
        <f t="shared" si="1"/>
        <v>22360.799999999999</v>
      </c>
      <c r="G83" s="183">
        <f t="shared" si="3"/>
        <v>0.75</v>
      </c>
      <c r="H83" s="185">
        <v>13851.27</v>
      </c>
      <c r="I83" s="169">
        <v>0</v>
      </c>
      <c r="J83" s="185">
        <v>2919.33</v>
      </c>
      <c r="K83" s="169">
        <v>0</v>
      </c>
      <c r="L83" s="169">
        <v>5590.2</v>
      </c>
      <c r="M83" s="35"/>
      <c r="N83" s="168" t="s">
        <v>712</v>
      </c>
      <c r="O83" s="168" t="s">
        <v>877</v>
      </c>
      <c r="P83" s="168"/>
      <c r="Q83" s="168" t="s">
        <v>874</v>
      </c>
      <c r="R83" s="163" t="s">
        <v>829</v>
      </c>
      <c r="S83" s="163"/>
      <c r="T83" s="163"/>
      <c r="U83" s="184"/>
      <c r="V83" s="735">
        <f t="shared" si="4"/>
        <v>22360.799999999999</v>
      </c>
    </row>
    <row r="84" spans="1:22" s="13" customFormat="1" ht="30" customHeight="1">
      <c r="A84" s="410" t="s">
        <v>537</v>
      </c>
      <c r="B84" s="381" t="s">
        <v>222</v>
      </c>
      <c r="C84" s="168" t="s">
        <v>223</v>
      </c>
      <c r="D84" s="94" t="s">
        <v>224</v>
      </c>
      <c r="E84" s="169"/>
      <c r="F84" s="53">
        <f t="shared" ref="F84:F147" si="5">SUM(H84+I84+J84+K84+L84)</f>
        <v>14686.350000000002</v>
      </c>
      <c r="G84" s="183">
        <f t="shared" si="3"/>
        <v>0.65000017022609424</v>
      </c>
      <c r="H84" s="185">
        <v>8114.21</v>
      </c>
      <c r="I84" s="169">
        <v>0</v>
      </c>
      <c r="J84" s="185">
        <v>1431.92</v>
      </c>
      <c r="K84" s="169">
        <v>0</v>
      </c>
      <c r="L84" s="169">
        <v>5140.22</v>
      </c>
      <c r="M84" s="35"/>
      <c r="N84" s="168" t="s">
        <v>712</v>
      </c>
      <c r="O84" s="168" t="s">
        <v>877</v>
      </c>
      <c r="P84" s="168"/>
      <c r="Q84" s="168" t="s">
        <v>874</v>
      </c>
      <c r="R84" s="163" t="s">
        <v>830</v>
      </c>
      <c r="S84" s="163"/>
      <c r="T84" s="163"/>
      <c r="U84" s="184"/>
      <c r="V84" s="735">
        <f t="shared" si="4"/>
        <v>14686.350000000002</v>
      </c>
    </row>
    <row r="85" spans="1:22" s="13" customFormat="1" ht="30" customHeight="1">
      <c r="A85" s="410" t="s">
        <v>537</v>
      </c>
      <c r="B85" s="381" t="s">
        <v>225</v>
      </c>
      <c r="C85" s="168" t="s">
        <v>226</v>
      </c>
      <c r="D85" s="94" t="s">
        <v>227</v>
      </c>
      <c r="E85" s="169"/>
      <c r="F85" s="53">
        <f t="shared" si="5"/>
        <v>3630</v>
      </c>
      <c r="G85" s="183">
        <f t="shared" si="3"/>
        <v>0.65</v>
      </c>
      <c r="H85" s="185">
        <v>2005.57</v>
      </c>
      <c r="I85" s="169">
        <v>0</v>
      </c>
      <c r="J85" s="185">
        <v>353.93</v>
      </c>
      <c r="K85" s="169">
        <v>0</v>
      </c>
      <c r="L85" s="169">
        <v>1270.5</v>
      </c>
      <c r="M85" s="35"/>
      <c r="N85" s="168" t="s">
        <v>712</v>
      </c>
      <c r="O85" s="168" t="s">
        <v>877</v>
      </c>
      <c r="P85" s="168"/>
      <c r="Q85" s="168" t="s">
        <v>874</v>
      </c>
      <c r="R85" s="163" t="s">
        <v>831</v>
      </c>
      <c r="S85" s="163"/>
      <c r="T85" s="163"/>
      <c r="U85" s="184"/>
      <c r="V85" s="735">
        <f t="shared" si="4"/>
        <v>3630</v>
      </c>
    </row>
    <row r="86" spans="1:22" s="13" customFormat="1" ht="30" customHeight="1">
      <c r="A86" s="410" t="s">
        <v>537</v>
      </c>
      <c r="B86" s="381" t="s">
        <v>216</v>
      </c>
      <c r="C86" s="168" t="s">
        <v>228</v>
      </c>
      <c r="D86" s="94" t="s">
        <v>229</v>
      </c>
      <c r="E86" s="186"/>
      <c r="F86" s="53">
        <f t="shared" si="5"/>
        <v>115190</v>
      </c>
      <c r="G86" s="183">
        <f t="shared" si="3"/>
        <v>0.75599010330757876</v>
      </c>
      <c r="H86" s="185">
        <v>67440.67</v>
      </c>
      <c r="I86" s="169">
        <v>0</v>
      </c>
      <c r="J86" s="185">
        <v>19641.830000000002</v>
      </c>
      <c r="K86" s="169">
        <v>0</v>
      </c>
      <c r="L86" s="169">
        <v>28107.5</v>
      </c>
      <c r="M86" s="35"/>
      <c r="N86" s="168" t="s">
        <v>712</v>
      </c>
      <c r="O86" s="187" t="s">
        <v>877</v>
      </c>
      <c r="P86" s="168"/>
      <c r="Q86" s="168" t="s">
        <v>874</v>
      </c>
      <c r="R86" s="163" t="s">
        <v>832</v>
      </c>
      <c r="S86" s="163"/>
      <c r="T86" s="163"/>
      <c r="U86" s="184"/>
      <c r="V86" s="735">
        <f t="shared" si="4"/>
        <v>115190</v>
      </c>
    </row>
    <row r="87" spans="1:22" s="13" customFormat="1" ht="30" customHeight="1">
      <c r="A87" s="410" t="s">
        <v>537</v>
      </c>
      <c r="B87" s="381" t="s">
        <v>239</v>
      </c>
      <c r="C87" s="168" t="s">
        <v>240</v>
      </c>
      <c r="D87" s="94" t="s">
        <v>241</v>
      </c>
      <c r="E87" s="169">
        <v>197914</v>
      </c>
      <c r="F87" s="53">
        <f t="shared" si="5"/>
        <v>169014</v>
      </c>
      <c r="G87" s="183">
        <f t="shared" si="3"/>
        <v>0.75</v>
      </c>
      <c r="H87" s="185">
        <v>107746.42</v>
      </c>
      <c r="I87" s="169">
        <v>0</v>
      </c>
      <c r="J87" s="185">
        <v>19014.080000000002</v>
      </c>
      <c r="K87" s="169">
        <v>0</v>
      </c>
      <c r="L87" s="169">
        <v>42253.5</v>
      </c>
      <c r="M87" s="35"/>
      <c r="N87" s="168" t="s">
        <v>712</v>
      </c>
      <c r="O87" s="168" t="s">
        <v>877</v>
      </c>
      <c r="P87" s="168" t="s">
        <v>251</v>
      </c>
      <c r="Q87" s="168" t="s">
        <v>874</v>
      </c>
      <c r="R87" s="163" t="s">
        <v>812</v>
      </c>
      <c r="S87" s="163"/>
      <c r="T87" s="163"/>
      <c r="U87" s="184"/>
      <c r="V87" s="735">
        <f t="shared" si="4"/>
        <v>169014</v>
      </c>
    </row>
    <row r="88" spans="1:22" s="13" customFormat="1" ht="30" customHeight="1">
      <c r="A88" s="410" t="s">
        <v>537</v>
      </c>
      <c r="B88" s="381" t="s">
        <v>230</v>
      </c>
      <c r="C88" s="168" t="s">
        <v>231</v>
      </c>
      <c r="D88" s="94" t="s">
        <v>232</v>
      </c>
      <c r="E88" s="169">
        <v>69400</v>
      </c>
      <c r="F88" s="53">
        <f t="shared" si="5"/>
        <v>69400</v>
      </c>
      <c r="G88" s="183">
        <f t="shared" si="3"/>
        <v>0.75</v>
      </c>
      <c r="H88" s="185">
        <v>39228.35</v>
      </c>
      <c r="I88" s="169">
        <v>0</v>
      </c>
      <c r="J88" s="185">
        <v>12821.65</v>
      </c>
      <c r="K88" s="169">
        <v>0</v>
      </c>
      <c r="L88" s="169">
        <v>17350</v>
      </c>
      <c r="M88" s="35"/>
      <c r="N88" s="168" t="s">
        <v>712</v>
      </c>
      <c r="O88" s="168" t="s">
        <v>877</v>
      </c>
      <c r="P88" s="168"/>
      <c r="Q88" s="168" t="s">
        <v>874</v>
      </c>
      <c r="R88" s="163" t="s">
        <v>833</v>
      </c>
      <c r="S88" s="163"/>
      <c r="T88" s="163"/>
      <c r="U88" s="184"/>
      <c r="V88" s="735">
        <f t="shared" si="4"/>
        <v>69400</v>
      </c>
    </row>
    <row r="89" spans="1:22" s="13" customFormat="1" ht="30" customHeight="1">
      <c r="A89" s="410" t="s">
        <v>537</v>
      </c>
      <c r="B89" s="381" t="s">
        <v>236</v>
      </c>
      <c r="C89" s="168" t="s">
        <v>237</v>
      </c>
      <c r="D89" s="94" t="s">
        <v>238</v>
      </c>
      <c r="E89" s="169">
        <v>76530</v>
      </c>
      <c r="F89" s="53">
        <f t="shared" si="5"/>
        <v>76530</v>
      </c>
      <c r="G89" s="183">
        <f t="shared" si="3"/>
        <v>0.75</v>
      </c>
      <c r="H89" s="185">
        <v>48787.87</v>
      </c>
      <c r="I89" s="169">
        <v>0</v>
      </c>
      <c r="J89" s="185">
        <v>8609.6299999999992</v>
      </c>
      <c r="K89" s="169">
        <v>0</v>
      </c>
      <c r="L89" s="169">
        <v>19132.5</v>
      </c>
      <c r="M89" s="35"/>
      <c r="N89" s="168" t="s">
        <v>712</v>
      </c>
      <c r="O89" s="168" t="s">
        <v>877</v>
      </c>
      <c r="P89" s="168"/>
      <c r="Q89" s="168" t="s">
        <v>874</v>
      </c>
      <c r="R89" s="163" t="s">
        <v>835</v>
      </c>
      <c r="S89" s="163"/>
      <c r="T89" s="163"/>
      <c r="U89" s="184"/>
      <c r="V89" s="735">
        <f t="shared" si="4"/>
        <v>76530</v>
      </c>
    </row>
    <row r="90" spans="1:22" s="13" customFormat="1" ht="30" customHeight="1">
      <c r="A90" s="410" t="s">
        <v>537</v>
      </c>
      <c r="B90" s="381" t="s">
        <v>249</v>
      </c>
      <c r="C90" s="168" t="s">
        <v>247</v>
      </c>
      <c r="D90" s="94" t="s">
        <v>248</v>
      </c>
      <c r="E90" s="169">
        <v>40205.949999999997</v>
      </c>
      <c r="F90" s="53">
        <f t="shared" si="5"/>
        <v>30005.95</v>
      </c>
      <c r="G90" s="183">
        <f t="shared" si="3"/>
        <v>0.55888915365119252</v>
      </c>
      <c r="H90" s="190">
        <v>14254.5</v>
      </c>
      <c r="I90" s="188">
        <v>0</v>
      </c>
      <c r="J90" s="190">
        <v>2515.5</v>
      </c>
      <c r="K90" s="188">
        <v>0</v>
      </c>
      <c r="L90" s="188">
        <v>13235.95</v>
      </c>
      <c r="M90" s="35"/>
      <c r="N90" s="168" t="s">
        <v>882</v>
      </c>
      <c r="O90" s="168" t="s">
        <v>878</v>
      </c>
      <c r="P90" s="168"/>
      <c r="Q90" s="168" t="s">
        <v>794</v>
      </c>
      <c r="R90" s="163" t="s">
        <v>836</v>
      </c>
      <c r="S90" s="163"/>
      <c r="T90" s="752" t="s">
        <v>1822</v>
      </c>
      <c r="U90" s="184"/>
      <c r="V90" s="735">
        <f t="shared" si="4"/>
        <v>30005.95</v>
      </c>
    </row>
    <row r="91" spans="1:22" s="13" customFormat="1" ht="30" customHeight="1">
      <c r="A91" s="410" t="s">
        <v>537</v>
      </c>
      <c r="B91" s="381" t="s">
        <v>252</v>
      </c>
      <c r="C91" s="168" t="s">
        <v>253</v>
      </c>
      <c r="D91" s="94" t="s">
        <v>254</v>
      </c>
      <c r="E91" s="169">
        <v>42073.85</v>
      </c>
      <c r="F91" s="715">
        <f t="shared" si="5"/>
        <v>30076</v>
      </c>
      <c r="G91" s="183">
        <f t="shared" si="3"/>
        <v>0.71301569357627348</v>
      </c>
      <c r="H91" s="95">
        <v>18227.96</v>
      </c>
      <c r="I91" s="98">
        <v>3216.7</v>
      </c>
      <c r="J91" s="95">
        <v>0</v>
      </c>
      <c r="K91" s="98">
        <v>0</v>
      </c>
      <c r="L91" s="188">
        <v>8631.34</v>
      </c>
      <c r="M91" s="35"/>
      <c r="N91" s="168" t="s">
        <v>710</v>
      </c>
      <c r="O91" s="168" t="s">
        <v>722</v>
      </c>
      <c r="P91" s="168"/>
      <c r="Q91" s="168" t="s">
        <v>720</v>
      </c>
      <c r="R91" s="163" t="s">
        <v>736</v>
      </c>
      <c r="S91" s="163"/>
      <c r="T91" s="752" t="s">
        <v>1822</v>
      </c>
      <c r="U91" s="184"/>
      <c r="V91" s="735">
        <f t="shared" si="4"/>
        <v>30076</v>
      </c>
    </row>
    <row r="92" spans="1:22" s="13" customFormat="1" ht="30" customHeight="1">
      <c r="A92" s="410" t="s">
        <v>537</v>
      </c>
      <c r="B92" s="381" t="s">
        <v>256</v>
      </c>
      <c r="C92" s="168" t="s">
        <v>257</v>
      </c>
      <c r="D92" s="94" t="s">
        <v>258</v>
      </c>
      <c r="E92" s="169">
        <v>43449.72</v>
      </c>
      <c r="F92" s="53">
        <f t="shared" si="5"/>
        <v>43799.880000000005</v>
      </c>
      <c r="G92" s="183">
        <f t="shared" si="3"/>
        <v>0.85000004566222553</v>
      </c>
      <c r="H92" s="95">
        <v>31425.759999999998</v>
      </c>
      <c r="I92" s="98">
        <v>5545.73</v>
      </c>
      <c r="J92" s="95">
        <v>258.41000000000003</v>
      </c>
      <c r="K92" s="98">
        <v>0</v>
      </c>
      <c r="L92" s="98">
        <v>6569.98</v>
      </c>
      <c r="M92" s="35"/>
      <c r="N92" s="168" t="s">
        <v>710</v>
      </c>
      <c r="O92" s="168" t="s">
        <v>722</v>
      </c>
      <c r="P92" s="168"/>
      <c r="Q92" s="168" t="s">
        <v>720</v>
      </c>
      <c r="R92" s="163" t="s">
        <v>737</v>
      </c>
      <c r="S92" s="163"/>
      <c r="T92" s="163"/>
      <c r="U92" s="184"/>
      <c r="V92" s="735">
        <f t="shared" si="4"/>
        <v>43799.880000000005</v>
      </c>
    </row>
    <row r="93" spans="1:22" s="13" customFormat="1" ht="30" customHeight="1">
      <c r="A93" s="410" t="s">
        <v>537</v>
      </c>
      <c r="B93" s="381" t="s">
        <v>259</v>
      </c>
      <c r="C93" s="168" t="s">
        <v>260</v>
      </c>
      <c r="D93" s="94" t="s">
        <v>261</v>
      </c>
      <c r="E93" s="169">
        <v>67334.960000000006</v>
      </c>
      <c r="F93" s="53">
        <f t="shared" si="5"/>
        <v>67334.960000000006</v>
      </c>
      <c r="G93" s="183">
        <f t="shared" si="3"/>
        <v>0.75</v>
      </c>
      <c r="H93" s="185">
        <v>38087.29</v>
      </c>
      <c r="I93" s="169">
        <v>6721.29</v>
      </c>
      <c r="J93" s="185">
        <v>5692.64</v>
      </c>
      <c r="K93" s="169">
        <v>0</v>
      </c>
      <c r="L93" s="169">
        <v>16833.740000000002</v>
      </c>
      <c r="M93" s="35"/>
      <c r="N93" s="168" t="s">
        <v>710</v>
      </c>
      <c r="O93" s="168" t="s">
        <v>722</v>
      </c>
      <c r="P93" s="168"/>
      <c r="Q93" s="168" t="s">
        <v>720</v>
      </c>
      <c r="R93" s="163" t="s">
        <v>738</v>
      </c>
      <c r="S93" s="163"/>
      <c r="T93" s="163"/>
      <c r="U93" s="184"/>
      <c r="V93" s="735">
        <f t="shared" si="4"/>
        <v>67334.960000000006</v>
      </c>
    </row>
    <row r="94" spans="1:22" s="13" customFormat="1" ht="30" customHeight="1">
      <c r="A94" s="410" t="s">
        <v>537</v>
      </c>
      <c r="B94" s="381" t="s">
        <v>262</v>
      </c>
      <c r="C94" s="168" t="s">
        <v>263</v>
      </c>
      <c r="D94" s="94" t="s">
        <v>264</v>
      </c>
      <c r="E94" s="169">
        <v>33701.83</v>
      </c>
      <c r="F94" s="53">
        <f t="shared" si="5"/>
        <v>33701.83</v>
      </c>
      <c r="G94" s="183">
        <f t="shared" si="3"/>
        <v>0.85000013352390658</v>
      </c>
      <c r="H94" s="185">
        <v>23859.06</v>
      </c>
      <c r="I94" s="169">
        <v>4210.43</v>
      </c>
      <c r="J94" s="185">
        <v>577.07000000000005</v>
      </c>
      <c r="K94" s="169">
        <v>0</v>
      </c>
      <c r="L94" s="169">
        <v>5055.2700000000004</v>
      </c>
      <c r="M94" s="35"/>
      <c r="N94" s="168" t="s">
        <v>710</v>
      </c>
      <c r="O94" s="168" t="s">
        <v>722</v>
      </c>
      <c r="P94" s="168"/>
      <c r="Q94" s="168" t="s">
        <v>720</v>
      </c>
      <c r="R94" s="163" t="s">
        <v>739</v>
      </c>
      <c r="S94" s="163"/>
      <c r="T94" s="163"/>
      <c r="U94" s="184"/>
      <c r="V94" s="735">
        <f t="shared" si="4"/>
        <v>33701.83</v>
      </c>
    </row>
    <row r="95" spans="1:22" s="13" customFormat="1" ht="30" customHeight="1">
      <c r="A95" s="410" t="s">
        <v>537</v>
      </c>
      <c r="B95" s="381" t="s">
        <v>265</v>
      </c>
      <c r="C95" s="168" t="s">
        <v>266</v>
      </c>
      <c r="D95" s="94" t="s">
        <v>267</v>
      </c>
      <c r="E95" s="169">
        <v>17292.25</v>
      </c>
      <c r="F95" s="53">
        <f t="shared" si="5"/>
        <v>17292.25</v>
      </c>
      <c r="G95" s="183">
        <f t="shared" si="3"/>
        <v>0.73604418164206509</v>
      </c>
      <c r="H95" s="185">
        <v>10818.68</v>
      </c>
      <c r="I95" s="169">
        <v>1909.18</v>
      </c>
      <c r="J95" s="185">
        <v>0</v>
      </c>
      <c r="K95" s="169">
        <v>0</v>
      </c>
      <c r="L95" s="169">
        <v>4564.3900000000003</v>
      </c>
      <c r="M95" s="35"/>
      <c r="N95" s="168" t="s">
        <v>710</v>
      </c>
      <c r="O95" s="168" t="s">
        <v>722</v>
      </c>
      <c r="P95" s="168"/>
      <c r="Q95" s="168" t="s">
        <v>720</v>
      </c>
      <c r="R95" s="163" t="s">
        <v>740</v>
      </c>
      <c r="S95" s="163"/>
      <c r="T95" s="163"/>
      <c r="U95" s="184"/>
      <c r="V95" s="735">
        <f t="shared" si="4"/>
        <v>17292.25</v>
      </c>
    </row>
    <row r="96" spans="1:22" s="13" customFormat="1" ht="30" customHeight="1">
      <c r="A96" s="410" t="s">
        <v>537</v>
      </c>
      <c r="B96" s="381" t="s">
        <v>268</v>
      </c>
      <c r="C96" s="168" t="s">
        <v>269</v>
      </c>
      <c r="D96" s="94" t="s">
        <v>270</v>
      </c>
      <c r="E96" s="169">
        <v>103525.03</v>
      </c>
      <c r="F96" s="53">
        <f t="shared" si="5"/>
        <v>82473.820000000007</v>
      </c>
      <c r="G96" s="183">
        <f t="shared" si="3"/>
        <v>0.8500000363751794</v>
      </c>
      <c r="H96" s="185">
        <v>59241.65</v>
      </c>
      <c r="I96" s="169">
        <v>10454.42</v>
      </c>
      <c r="J96" s="185">
        <v>406.68</v>
      </c>
      <c r="K96" s="169">
        <v>0</v>
      </c>
      <c r="L96" s="169">
        <v>12371.07</v>
      </c>
      <c r="M96" s="35"/>
      <c r="N96" s="168" t="s">
        <v>710</v>
      </c>
      <c r="O96" s="195">
        <v>43132</v>
      </c>
      <c r="P96" s="168"/>
      <c r="Q96" s="197">
        <v>43160</v>
      </c>
      <c r="R96" s="163" t="s">
        <v>973</v>
      </c>
      <c r="S96" s="163"/>
      <c r="T96" s="163"/>
      <c r="U96" s="184"/>
      <c r="V96" s="735">
        <f t="shared" si="4"/>
        <v>82473.820000000007</v>
      </c>
    </row>
    <row r="97" spans="1:22" s="13" customFormat="1" ht="30" customHeight="1">
      <c r="A97" s="410" t="s">
        <v>537</v>
      </c>
      <c r="B97" s="381" t="s">
        <v>271</v>
      </c>
      <c r="C97" s="168" t="s">
        <v>272</v>
      </c>
      <c r="D97" s="94" t="s">
        <v>273</v>
      </c>
      <c r="E97" s="169">
        <v>37500</v>
      </c>
      <c r="F97" s="53">
        <f t="shared" si="5"/>
        <v>35870</v>
      </c>
      <c r="G97" s="183">
        <f t="shared" si="3"/>
        <v>0.85</v>
      </c>
      <c r="H97" s="185">
        <v>25916.07</v>
      </c>
      <c r="I97" s="169">
        <v>4573.43</v>
      </c>
      <c r="J97" s="185">
        <v>0</v>
      </c>
      <c r="K97" s="169">
        <v>0</v>
      </c>
      <c r="L97" s="169">
        <v>5380.5</v>
      </c>
      <c r="M97" s="35"/>
      <c r="N97" s="168" t="s">
        <v>710</v>
      </c>
      <c r="O97" s="168" t="s">
        <v>722</v>
      </c>
      <c r="P97" s="168"/>
      <c r="Q97" s="168" t="s">
        <v>720</v>
      </c>
      <c r="R97" s="163" t="s">
        <v>741</v>
      </c>
      <c r="S97" s="163"/>
      <c r="T97" s="163"/>
      <c r="U97" s="184"/>
      <c r="V97" s="735">
        <f t="shared" si="4"/>
        <v>35870</v>
      </c>
    </row>
    <row r="98" spans="1:22" s="13" customFormat="1" ht="30" customHeight="1">
      <c r="A98" s="410" t="s">
        <v>537</v>
      </c>
      <c r="B98" s="381" t="s">
        <v>274</v>
      </c>
      <c r="C98" s="168" t="s">
        <v>275</v>
      </c>
      <c r="D98" s="94" t="s">
        <v>276</v>
      </c>
      <c r="E98" s="169">
        <v>39481</v>
      </c>
      <c r="F98" s="53">
        <f t="shared" si="5"/>
        <v>33881</v>
      </c>
      <c r="G98" s="183">
        <f t="shared" si="3"/>
        <v>0.77208022195330717</v>
      </c>
      <c r="H98" s="185">
        <v>21917.119999999999</v>
      </c>
      <c r="I98" s="169">
        <v>3867.73</v>
      </c>
      <c r="J98" s="185">
        <v>374</v>
      </c>
      <c r="K98" s="169">
        <v>0</v>
      </c>
      <c r="L98" s="169">
        <v>7722.15</v>
      </c>
      <c r="M98" s="35"/>
      <c r="N98" s="168" t="s">
        <v>710</v>
      </c>
      <c r="O98" s="168" t="s">
        <v>722</v>
      </c>
      <c r="P98" s="168"/>
      <c r="Q98" s="168" t="s">
        <v>720</v>
      </c>
      <c r="R98" s="163" t="s">
        <v>742</v>
      </c>
      <c r="S98" s="163"/>
      <c r="T98" s="163"/>
      <c r="U98" s="184"/>
      <c r="V98" s="735">
        <f t="shared" si="4"/>
        <v>33881</v>
      </c>
    </row>
    <row r="99" spans="1:22" s="13" customFormat="1" ht="30" customHeight="1">
      <c r="A99" s="410" t="s">
        <v>537</v>
      </c>
      <c r="B99" s="381" t="s">
        <v>277</v>
      </c>
      <c r="C99" s="168" t="s">
        <v>278</v>
      </c>
      <c r="D99" s="94" t="s">
        <v>279</v>
      </c>
      <c r="E99" s="169">
        <v>113360</v>
      </c>
      <c r="F99" s="53">
        <f t="shared" si="5"/>
        <v>104980</v>
      </c>
      <c r="G99" s="183">
        <f t="shared" si="3"/>
        <v>0.75</v>
      </c>
      <c r="H99" s="185">
        <v>60670.79</v>
      </c>
      <c r="I99" s="169">
        <v>10706.61</v>
      </c>
      <c r="J99" s="185">
        <v>7357.6</v>
      </c>
      <c r="K99" s="169">
        <v>0</v>
      </c>
      <c r="L99" s="169">
        <v>26245</v>
      </c>
      <c r="M99" s="35"/>
      <c r="N99" s="168" t="s">
        <v>710</v>
      </c>
      <c r="O99" s="168" t="s">
        <v>722</v>
      </c>
      <c r="P99" s="168"/>
      <c r="Q99" s="168" t="s">
        <v>720</v>
      </c>
      <c r="R99" s="163" t="s">
        <v>743</v>
      </c>
      <c r="S99" s="163"/>
      <c r="T99" s="163"/>
      <c r="U99" s="184"/>
      <c r="V99" s="735">
        <f t="shared" si="4"/>
        <v>104980</v>
      </c>
    </row>
    <row r="100" spans="1:22" s="13" customFormat="1" ht="30" customHeight="1">
      <c r="A100" s="410" t="s">
        <v>537</v>
      </c>
      <c r="B100" s="381" t="s">
        <v>280</v>
      </c>
      <c r="C100" s="168" t="s">
        <v>281</v>
      </c>
      <c r="D100" s="94" t="s">
        <v>282</v>
      </c>
      <c r="E100" s="169">
        <v>10488</v>
      </c>
      <c r="F100" s="53">
        <f t="shared" si="5"/>
        <v>10488</v>
      </c>
      <c r="G100" s="183">
        <f t="shared" si="3"/>
        <v>0.75</v>
      </c>
      <c r="H100" s="185">
        <v>6686.1</v>
      </c>
      <c r="I100" s="169">
        <v>1179.9000000000001</v>
      </c>
      <c r="J100" s="185">
        <v>0</v>
      </c>
      <c r="K100" s="169">
        <v>0</v>
      </c>
      <c r="L100" s="169">
        <v>2622</v>
      </c>
      <c r="M100" s="35"/>
      <c r="N100" s="168" t="s">
        <v>710</v>
      </c>
      <c r="O100" s="168" t="s">
        <v>722</v>
      </c>
      <c r="P100" s="168"/>
      <c r="Q100" s="168" t="s">
        <v>720</v>
      </c>
      <c r="R100" s="163" t="s">
        <v>744</v>
      </c>
      <c r="S100" s="163"/>
      <c r="T100" s="163"/>
      <c r="U100" s="184"/>
      <c r="V100" s="735">
        <f t="shared" si="4"/>
        <v>10488</v>
      </c>
    </row>
    <row r="101" spans="1:22" s="13" customFormat="1" ht="30" customHeight="1">
      <c r="A101" s="410" t="s">
        <v>537</v>
      </c>
      <c r="B101" s="381" t="s">
        <v>1245</v>
      </c>
      <c r="C101" s="255" t="s">
        <v>1246</v>
      </c>
      <c r="D101" s="282" t="s">
        <v>1247</v>
      </c>
      <c r="E101" s="256">
        <v>733701.63</v>
      </c>
      <c r="F101" s="53">
        <f t="shared" si="5"/>
        <v>667513.12</v>
      </c>
      <c r="G101" s="183">
        <f t="shared" si="3"/>
        <v>0.75</v>
      </c>
      <c r="H101" s="348">
        <v>397748.68</v>
      </c>
      <c r="I101" s="256">
        <v>70190.95</v>
      </c>
      <c r="J101" s="348">
        <v>0</v>
      </c>
      <c r="K101" s="256">
        <f>3524+15951+13220.21</f>
        <v>32695.21</v>
      </c>
      <c r="L101" s="256">
        <v>166878.28</v>
      </c>
      <c r="M101" s="260">
        <v>43109</v>
      </c>
      <c r="N101" s="270">
        <v>43112</v>
      </c>
      <c r="O101" s="270">
        <v>43118</v>
      </c>
      <c r="P101" s="270">
        <v>43139</v>
      </c>
      <c r="Q101" s="270">
        <v>43146</v>
      </c>
      <c r="R101" s="257" t="s">
        <v>904</v>
      </c>
      <c r="S101" s="257"/>
      <c r="T101" s="257"/>
      <c r="U101" s="258"/>
      <c r="V101" s="735">
        <f t="shared" si="4"/>
        <v>667513.12</v>
      </c>
    </row>
    <row r="102" spans="1:22" s="13" customFormat="1" ht="30" customHeight="1">
      <c r="A102" s="410" t="s">
        <v>537</v>
      </c>
      <c r="B102" s="381" t="s">
        <v>1248</v>
      </c>
      <c r="C102" s="255" t="s">
        <v>1249</v>
      </c>
      <c r="D102" s="282" t="s">
        <v>636</v>
      </c>
      <c r="E102" s="256">
        <v>191213</v>
      </c>
      <c r="F102" s="53">
        <f t="shared" si="5"/>
        <v>152025</v>
      </c>
      <c r="G102" s="183">
        <f t="shared" si="3"/>
        <v>0.721672422298964</v>
      </c>
      <c r="H102" s="348">
        <v>93255.41</v>
      </c>
      <c r="I102" s="256">
        <v>16456.84</v>
      </c>
      <c r="J102" s="348">
        <v>0</v>
      </c>
      <c r="K102" s="256">
        <v>0</v>
      </c>
      <c r="L102" s="256">
        <v>42312.75</v>
      </c>
      <c r="M102" s="260">
        <v>43109</v>
      </c>
      <c r="N102" s="270">
        <v>43112</v>
      </c>
      <c r="O102" s="270">
        <v>43118</v>
      </c>
      <c r="P102" s="270">
        <v>43139</v>
      </c>
      <c r="Q102" s="270">
        <v>43146</v>
      </c>
      <c r="R102" s="257" t="s">
        <v>1250</v>
      </c>
      <c r="S102" s="257"/>
      <c r="T102" s="257"/>
      <c r="U102" s="258"/>
      <c r="V102" s="735">
        <f t="shared" si="4"/>
        <v>152025</v>
      </c>
    </row>
    <row r="103" spans="1:22" s="13" customFormat="1" ht="30" customHeight="1">
      <c r="A103" s="410" t="s">
        <v>537</v>
      </c>
      <c r="B103" s="381" t="s">
        <v>283</v>
      </c>
      <c r="C103" s="168" t="s">
        <v>284</v>
      </c>
      <c r="D103" s="94" t="s">
        <v>285</v>
      </c>
      <c r="E103" s="169">
        <v>66327.8</v>
      </c>
      <c r="F103" s="53">
        <f t="shared" si="5"/>
        <v>44327.8</v>
      </c>
      <c r="G103" s="183">
        <f t="shared" si="3"/>
        <v>0.74999999999999989</v>
      </c>
      <c r="H103" s="185">
        <v>28258.97</v>
      </c>
      <c r="I103" s="169">
        <v>4986.88</v>
      </c>
      <c r="J103" s="185">
        <v>0</v>
      </c>
      <c r="K103" s="169">
        <v>0</v>
      </c>
      <c r="L103" s="169">
        <v>11081.95</v>
      </c>
      <c r="M103" s="35"/>
      <c r="N103" s="168" t="s">
        <v>710</v>
      </c>
      <c r="O103" s="168" t="s">
        <v>722</v>
      </c>
      <c r="P103" s="168"/>
      <c r="Q103" s="168" t="s">
        <v>720</v>
      </c>
      <c r="R103" s="163" t="s">
        <v>745</v>
      </c>
      <c r="S103" s="163"/>
      <c r="T103" s="163"/>
      <c r="U103" s="184"/>
      <c r="V103" s="735">
        <f t="shared" si="4"/>
        <v>44327.8</v>
      </c>
    </row>
    <row r="104" spans="1:22" s="13" customFormat="1" ht="30" customHeight="1">
      <c r="A104" s="410" t="s">
        <v>537</v>
      </c>
      <c r="B104" s="381" t="s">
        <v>286</v>
      </c>
      <c r="C104" s="168" t="s">
        <v>287</v>
      </c>
      <c r="D104" s="94" t="s">
        <v>76</v>
      </c>
      <c r="E104" s="169">
        <v>71890</v>
      </c>
      <c r="F104" s="53">
        <f t="shared" si="5"/>
        <v>71890</v>
      </c>
      <c r="G104" s="183">
        <f t="shared" si="3"/>
        <v>0.75</v>
      </c>
      <c r="H104" s="185">
        <v>40635.82</v>
      </c>
      <c r="I104" s="169">
        <v>0</v>
      </c>
      <c r="J104" s="185">
        <v>13281.68</v>
      </c>
      <c r="K104" s="169">
        <v>0</v>
      </c>
      <c r="L104" s="169">
        <v>17972.5</v>
      </c>
      <c r="M104" s="35"/>
      <c r="N104" s="168" t="s">
        <v>883</v>
      </c>
      <c r="O104" s="168" t="s">
        <v>879</v>
      </c>
      <c r="P104" s="168"/>
      <c r="Q104" s="168" t="s">
        <v>795</v>
      </c>
      <c r="R104" s="163" t="s">
        <v>837</v>
      </c>
      <c r="S104" s="163"/>
      <c r="T104" s="163"/>
      <c r="U104" s="184"/>
      <c r="V104" s="735">
        <f t="shared" si="4"/>
        <v>71890</v>
      </c>
    </row>
    <row r="105" spans="1:22" s="13" customFormat="1" ht="30" customHeight="1">
      <c r="A105" s="410" t="s">
        <v>537</v>
      </c>
      <c r="B105" s="381" t="s">
        <v>288</v>
      </c>
      <c r="C105" s="168" t="s">
        <v>289</v>
      </c>
      <c r="D105" s="94" t="s">
        <v>76</v>
      </c>
      <c r="E105" s="169">
        <v>94000</v>
      </c>
      <c r="F105" s="53">
        <f t="shared" si="5"/>
        <v>94000</v>
      </c>
      <c r="G105" s="183">
        <f t="shared" si="3"/>
        <v>0.75</v>
      </c>
      <c r="H105" s="185">
        <v>53133.5</v>
      </c>
      <c r="I105" s="169">
        <v>0</v>
      </c>
      <c r="J105" s="185">
        <v>17366.5</v>
      </c>
      <c r="K105" s="169">
        <v>0</v>
      </c>
      <c r="L105" s="169">
        <v>23500</v>
      </c>
      <c r="M105" s="35"/>
      <c r="N105" s="168" t="s">
        <v>883</v>
      </c>
      <c r="O105" s="168" t="s">
        <v>879</v>
      </c>
      <c r="P105" s="168"/>
      <c r="Q105" s="168" t="s">
        <v>795</v>
      </c>
      <c r="R105" s="163" t="s">
        <v>838</v>
      </c>
      <c r="S105" s="163"/>
      <c r="T105" s="163"/>
      <c r="U105" s="184"/>
      <c r="V105" s="735">
        <f t="shared" si="4"/>
        <v>94000</v>
      </c>
    </row>
    <row r="106" spans="1:22" s="13" customFormat="1" ht="30" customHeight="1">
      <c r="A106" s="410" t="s">
        <v>537</v>
      </c>
      <c r="B106" s="381" t="s">
        <v>290</v>
      </c>
      <c r="C106" s="168" t="s">
        <v>291</v>
      </c>
      <c r="D106" s="94" t="s">
        <v>292</v>
      </c>
      <c r="E106" s="169">
        <v>118362.6</v>
      </c>
      <c r="F106" s="53">
        <f t="shared" si="5"/>
        <v>109015.1</v>
      </c>
      <c r="G106" s="183">
        <f t="shared" si="3"/>
        <v>0.75000004586520586</v>
      </c>
      <c r="H106" s="185">
        <v>69497.13</v>
      </c>
      <c r="I106" s="169">
        <v>12264.2</v>
      </c>
      <c r="J106" s="185">
        <v>0</v>
      </c>
      <c r="K106" s="169">
        <v>0</v>
      </c>
      <c r="L106" s="169">
        <v>27253.77</v>
      </c>
      <c r="M106" s="35"/>
      <c r="N106" s="168" t="s">
        <v>711</v>
      </c>
      <c r="O106" s="168" t="s">
        <v>726</v>
      </c>
      <c r="P106" s="168"/>
      <c r="Q106" s="168" t="s">
        <v>729</v>
      </c>
      <c r="R106" s="163" t="s">
        <v>746</v>
      </c>
      <c r="S106" s="163"/>
      <c r="T106" s="163"/>
      <c r="U106" s="184"/>
      <c r="V106" s="735">
        <f t="shared" si="4"/>
        <v>109015.1</v>
      </c>
    </row>
    <row r="107" spans="1:22" s="13" customFormat="1" ht="30" customHeight="1">
      <c r="A107" s="410" t="s">
        <v>537</v>
      </c>
      <c r="B107" s="381" t="s">
        <v>293</v>
      </c>
      <c r="C107" s="168" t="s">
        <v>294</v>
      </c>
      <c r="D107" s="94" t="s">
        <v>49</v>
      </c>
      <c r="E107" s="169">
        <v>11952.38</v>
      </c>
      <c r="F107" s="53">
        <f t="shared" si="5"/>
        <v>11952.380000000001</v>
      </c>
      <c r="G107" s="183">
        <f t="shared" si="3"/>
        <v>0.84999974900396402</v>
      </c>
      <c r="H107" s="185">
        <v>8635.59</v>
      </c>
      <c r="I107" s="169">
        <v>1523.93</v>
      </c>
      <c r="J107" s="185">
        <v>0</v>
      </c>
      <c r="K107" s="169">
        <v>0</v>
      </c>
      <c r="L107" s="169">
        <v>1792.86</v>
      </c>
      <c r="M107" s="35"/>
      <c r="N107" s="168" t="s">
        <v>711</v>
      </c>
      <c r="O107" s="168" t="s">
        <v>726</v>
      </c>
      <c r="P107" s="168"/>
      <c r="Q107" s="168" t="s">
        <v>729</v>
      </c>
      <c r="R107" s="163" t="s">
        <v>747</v>
      </c>
      <c r="S107" s="163"/>
      <c r="T107" s="163"/>
      <c r="U107" s="184"/>
      <c r="V107" s="735">
        <f t="shared" si="4"/>
        <v>11952.380000000001</v>
      </c>
    </row>
    <row r="108" spans="1:22" s="13" customFormat="1" ht="30" customHeight="1">
      <c r="A108" s="410" t="s">
        <v>537</v>
      </c>
      <c r="B108" s="381" t="s">
        <v>295</v>
      </c>
      <c r="C108" s="168" t="s">
        <v>296</v>
      </c>
      <c r="D108" s="94" t="s">
        <v>297</v>
      </c>
      <c r="E108" s="169">
        <v>6923.38</v>
      </c>
      <c r="F108" s="53">
        <f t="shared" si="5"/>
        <v>6923.38</v>
      </c>
      <c r="G108" s="183">
        <f t="shared" si="3"/>
        <v>0.75000072219060632</v>
      </c>
      <c r="H108" s="185">
        <v>4413.6499999999996</v>
      </c>
      <c r="I108" s="169">
        <v>778.89</v>
      </c>
      <c r="J108" s="185">
        <v>0</v>
      </c>
      <c r="K108" s="169">
        <v>0</v>
      </c>
      <c r="L108" s="169">
        <v>1730.84</v>
      </c>
      <c r="M108" s="35"/>
      <c r="N108" s="168" t="s">
        <v>711</v>
      </c>
      <c r="O108" s="168" t="s">
        <v>726</v>
      </c>
      <c r="P108" s="168"/>
      <c r="Q108" s="168" t="s">
        <v>729</v>
      </c>
      <c r="R108" s="163" t="s">
        <v>748</v>
      </c>
      <c r="S108" s="163"/>
      <c r="T108" s="163"/>
      <c r="U108" s="184"/>
      <c r="V108" s="735">
        <f t="shared" si="4"/>
        <v>6923.38</v>
      </c>
    </row>
    <row r="109" spans="1:22" s="13" customFormat="1" ht="30" customHeight="1">
      <c r="A109" s="410" t="s">
        <v>537</v>
      </c>
      <c r="B109" s="381" t="s">
        <v>298</v>
      </c>
      <c r="C109" s="168" t="s">
        <v>299</v>
      </c>
      <c r="D109" s="94" t="s">
        <v>300</v>
      </c>
      <c r="E109" s="169">
        <v>3315.34</v>
      </c>
      <c r="F109" s="53">
        <f t="shared" si="5"/>
        <v>1386</v>
      </c>
      <c r="G109" s="183">
        <f t="shared" si="3"/>
        <v>0.65</v>
      </c>
      <c r="H109" s="185">
        <v>765.76</v>
      </c>
      <c r="I109" s="169">
        <v>135.13999999999999</v>
      </c>
      <c r="J109" s="185">
        <v>0</v>
      </c>
      <c r="K109" s="169">
        <v>0</v>
      </c>
      <c r="L109" s="169">
        <v>485.1</v>
      </c>
      <c r="M109" s="35"/>
      <c r="N109" s="168" t="s">
        <v>711</v>
      </c>
      <c r="O109" s="168" t="s">
        <v>726</v>
      </c>
      <c r="P109" s="168"/>
      <c r="Q109" s="168" t="s">
        <v>729</v>
      </c>
      <c r="R109" s="163" t="s">
        <v>749</v>
      </c>
      <c r="S109" s="163"/>
      <c r="T109" s="163"/>
      <c r="U109" s="184"/>
      <c r="V109" s="735">
        <f t="shared" si="4"/>
        <v>1386</v>
      </c>
    </row>
    <row r="110" spans="1:22" s="13" customFormat="1" ht="30" customHeight="1">
      <c r="A110" s="410" t="s">
        <v>537</v>
      </c>
      <c r="B110" s="381" t="s">
        <v>301</v>
      </c>
      <c r="C110" s="168" t="s">
        <v>302</v>
      </c>
      <c r="D110" s="94" t="s">
        <v>303</v>
      </c>
      <c r="E110" s="169">
        <v>7689</v>
      </c>
      <c r="F110" s="53">
        <f t="shared" si="5"/>
        <v>2640</v>
      </c>
      <c r="G110" s="183">
        <f t="shared" si="3"/>
        <v>0.65</v>
      </c>
      <c r="H110" s="185">
        <v>1458.6</v>
      </c>
      <c r="I110" s="169">
        <v>257.39999999999998</v>
      </c>
      <c r="J110" s="185">
        <v>0</v>
      </c>
      <c r="K110" s="169">
        <v>0</v>
      </c>
      <c r="L110" s="169">
        <v>924</v>
      </c>
      <c r="M110" s="35"/>
      <c r="N110" s="168" t="s">
        <v>711</v>
      </c>
      <c r="O110" s="168" t="s">
        <v>726</v>
      </c>
      <c r="P110" s="168"/>
      <c r="Q110" s="168" t="s">
        <v>729</v>
      </c>
      <c r="R110" s="163" t="s">
        <v>750</v>
      </c>
      <c r="S110" s="163"/>
      <c r="T110" s="163"/>
      <c r="U110" s="184"/>
      <c r="V110" s="735">
        <f t="shared" si="4"/>
        <v>2640</v>
      </c>
    </row>
    <row r="111" spans="1:22" s="13" customFormat="1" ht="30" customHeight="1">
      <c r="A111" s="410" t="s">
        <v>537</v>
      </c>
      <c r="B111" s="381" t="s">
        <v>304</v>
      </c>
      <c r="C111" s="168" t="s">
        <v>305</v>
      </c>
      <c r="D111" s="94" t="s">
        <v>306</v>
      </c>
      <c r="E111" s="169">
        <v>70989.8</v>
      </c>
      <c r="F111" s="53">
        <f t="shared" si="5"/>
        <v>9059.1</v>
      </c>
      <c r="G111" s="183">
        <f t="shared" si="3"/>
        <v>0.75000055193120729</v>
      </c>
      <c r="H111" s="185">
        <v>5775.18</v>
      </c>
      <c r="I111" s="169">
        <v>1019.15</v>
      </c>
      <c r="J111" s="185">
        <v>0</v>
      </c>
      <c r="K111" s="169">
        <v>0</v>
      </c>
      <c r="L111" s="169">
        <v>2264.77</v>
      </c>
      <c r="M111" s="35"/>
      <c r="N111" s="168" t="s">
        <v>711</v>
      </c>
      <c r="O111" s="168" t="s">
        <v>726</v>
      </c>
      <c r="P111" s="168"/>
      <c r="Q111" s="168" t="s">
        <v>729</v>
      </c>
      <c r="R111" s="163" t="s">
        <v>751</v>
      </c>
      <c r="S111" s="163"/>
      <c r="T111" s="163"/>
      <c r="U111" s="184"/>
      <c r="V111" s="735">
        <f t="shared" si="4"/>
        <v>9059.1</v>
      </c>
    </row>
    <row r="112" spans="1:22" s="13" customFormat="1" ht="30" customHeight="1">
      <c r="A112" s="410" t="s">
        <v>537</v>
      </c>
      <c r="B112" s="381" t="s">
        <v>307</v>
      </c>
      <c r="C112" s="168" t="s">
        <v>308</v>
      </c>
      <c r="D112" s="94" t="s">
        <v>309</v>
      </c>
      <c r="E112" s="169">
        <v>32413.599999999999</v>
      </c>
      <c r="F112" s="53">
        <f t="shared" si="5"/>
        <v>32413.599999999999</v>
      </c>
      <c r="G112" s="183">
        <f t="shared" si="3"/>
        <v>0.50000000000000011</v>
      </c>
      <c r="H112" s="185">
        <v>13775.78</v>
      </c>
      <c r="I112" s="169">
        <v>2431.02</v>
      </c>
      <c r="J112" s="185">
        <v>0</v>
      </c>
      <c r="K112" s="169">
        <v>0</v>
      </c>
      <c r="L112" s="169">
        <v>16206.8</v>
      </c>
      <c r="M112" s="35"/>
      <c r="N112" s="168" t="s">
        <v>711</v>
      </c>
      <c r="O112" s="168" t="s">
        <v>726</v>
      </c>
      <c r="P112" s="168"/>
      <c r="Q112" s="168" t="s">
        <v>729</v>
      </c>
      <c r="R112" s="163" t="s">
        <v>752</v>
      </c>
      <c r="S112" s="163"/>
      <c r="T112" s="163"/>
      <c r="U112" s="184"/>
      <c r="V112" s="735">
        <f t="shared" si="4"/>
        <v>32413.599999999999</v>
      </c>
    </row>
    <row r="113" spans="1:22" s="13" customFormat="1" ht="30" customHeight="1">
      <c r="A113" s="410" t="s">
        <v>537</v>
      </c>
      <c r="B113" s="381" t="s">
        <v>313</v>
      </c>
      <c r="C113" s="168" t="s">
        <v>217</v>
      </c>
      <c r="D113" s="94" t="s">
        <v>218</v>
      </c>
      <c r="E113" s="169">
        <v>10768</v>
      </c>
      <c r="F113" s="53">
        <f t="shared" si="5"/>
        <v>6600</v>
      </c>
      <c r="G113" s="183">
        <f t="shared" si="3"/>
        <v>0.65</v>
      </c>
      <c r="H113" s="185">
        <v>3646.5</v>
      </c>
      <c r="I113" s="169">
        <v>643.5</v>
      </c>
      <c r="J113" s="185">
        <v>0</v>
      </c>
      <c r="K113" s="169">
        <v>0</v>
      </c>
      <c r="L113" s="169">
        <v>2310</v>
      </c>
      <c r="M113" s="35"/>
      <c r="N113" s="168" t="s">
        <v>712</v>
      </c>
      <c r="O113" s="168" t="s">
        <v>729</v>
      </c>
      <c r="P113" s="168"/>
      <c r="Q113" s="187" t="s">
        <v>730</v>
      </c>
      <c r="R113" s="163" t="s">
        <v>753</v>
      </c>
      <c r="S113" s="163"/>
      <c r="T113" s="163"/>
      <c r="U113" s="184"/>
      <c r="V113" s="735">
        <f t="shared" si="4"/>
        <v>6600</v>
      </c>
    </row>
    <row r="114" spans="1:22" s="25" customFormat="1" ht="45" customHeight="1">
      <c r="A114" s="433" t="s">
        <v>537</v>
      </c>
      <c r="B114" s="381" t="s">
        <v>314</v>
      </c>
      <c r="C114" s="168" t="s">
        <v>315</v>
      </c>
      <c r="D114" s="94" t="s">
        <v>316</v>
      </c>
      <c r="E114" s="169">
        <v>56962.720000000001</v>
      </c>
      <c r="F114" s="53">
        <f t="shared" si="5"/>
        <v>42922.720000000001</v>
      </c>
      <c r="G114" s="183">
        <f t="shared" si="3"/>
        <v>0.71540293811762168</v>
      </c>
      <c r="H114" s="185">
        <v>26100.98</v>
      </c>
      <c r="I114" s="169">
        <v>4606.0600000000004</v>
      </c>
      <c r="J114" s="185">
        <v>0</v>
      </c>
      <c r="K114" s="169">
        <v>0</v>
      </c>
      <c r="L114" s="169">
        <v>12215.68</v>
      </c>
      <c r="M114" s="35"/>
      <c r="N114" s="196">
        <v>43417</v>
      </c>
      <c r="O114" s="196">
        <v>43426</v>
      </c>
      <c r="P114" s="168"/>
      <c r="Q114" s="700" t="s">
        <v>1718</v>
      </c>
      <c r="R114" s="197" t="s">
        <v>1798</v>
      </c>
      <c r="S114" s="197"/>
      <c r="T114" s="197" t="s">
        <v>1790</v>
      </c>
      <c r="U114" s="94"/>
      <c r="V114" s="735">
        <f t="shared" si="4"/>
        <v>42922.720000000001</v>
      </c>
    </row>
    <row r="115" spans="1:22" s="13" customFormat="1" ht="30" customHeight="1">
      <c r="A115" s="410" t="s">
        <v>537</v>
      </c>
      <c r="B115" s="381" t="s">
        <v>319</v>
      </c>
      <c r="C115" s="168" t="s">
        <v>320</v>
      </c>
      <c r="D115" s="94" t="s">
        <v>321</v>
      </c>
      <c r="E115" s="169">
        <v>13783.35</v>
      </c>
      <c r="F115" s="53">
        <f t="shared" si="5"/>
        <v>13723.5</v>
      </c>
      <c r="G115" s="183">
        <f t="shared" si="3"/>
        <v>0.5</v>
      </c>
      <c r="H115" s="185">
        <v>5832.48</v>
      </c>
      <c r="I115" s="169">
        <v>1029.27</v>
      </c>
      <c r="J115" s="185">
        <v>0</v>
      </c>
      <c r="K115" s="169">
        <v>0</v>
      </c>
      <c r="L115" s="169">
        <v>6861.75</v>
      </c>
      <c r="M115" s="35"/>
      <c r="N115" s="168" t="s">
        <v>713</v>
      </c>
      <c r="O115" s="168" t="s">
        <v>729</v>
      </c>
      <c r="P115" s="168"/>
      <c r="Q115" s="168" t="s">
        <v>731</v>
      </c>
      <c r="R115" s="163" t="s">
        <v>755</v>
      </c>
      <c r="S115" s="163"/>
      <c r="T115" s="163"/>
      <c r="U115" s="184"/>
      <c r="V115" s="735">
        <f t="shared" si="4"/>
        <v>13723.5</v>
      </c>
    </row>
    <row r="116" spans="1:22" s="13" customFormat="1" ht="30" customHeight="1">
      <c r="A116" s="410" t="s">
        <v>537</v>
      </c>
      <c r="B116" s="381" t="s">
        <v>322</v>
      </c>
      <c r="C116" s="168" t="s">
        <v>323</v>
      </c>
      <c r="D116" s="94" t="s">
        <v>90</v>
      </c>
      <c r="E116" s="169">
        <v>28630</v>
      </c>
      <c r="F116" s="53">
        <f t="shared" si="5"/>
        <v>28630</v>
      </c>
      <c r="G116" s="183">
        <f t="shared" si="3"/>
        <v>0.75</v>
      </c>
      <c r="H116" s="185">
        <v>17818.12</v>
      </c>
      <c r="I116" s="169">
        <v>3144.38</v>
      </c>
      <c r="J116" s="185">
        <v>510</v>
      </c>
      <c r="K116" s="169">
        <v>0</v>
      </c>
      <c r="L116" s="169">
        <v>7157.5</v>
      </c>
      <c r="M116" s="35"/>
      <c r="N116" s="168" t="s">
        <v>713</v>
      </c>
      <c r="O116" s="168" t="s">
        <v>729</v>
      </c>
      <c r="P116" s="168"/>
      <c r="Q116" s="168" t="s">
        <v>731</v>
      </c>
      <c r="R116" s="163" t="s">
        <v>756</v>
      </c>
      <c r="S116" s="163"/>
      <c r="T116" s="163"/>
      <c r="U116" s="184"/>
      <c r="V116" s="735">
        <f t="shared" si="4"/>
        <v>28630</v>
      </c>
    </row>
    <row r="117" spans="1:22" s="13" customFormat="1" ht="30" customHeight="1">
      <c r="A117" s="410" t="s">
        <v>537</v>
      </c>
      <c r="B117" s="381" t="s">
        <v>324</v>
      </c>
      <c r="C117" s="168" t="s">
        <v>325</v>
      </c>
      <c r="D117" s="94" t="s">
        <v>326</v>
      </c>
      <c r="E117" s="169">
        <v>119017</v>
      </c>
      <c r="F117" s="53">
        <f t="shared" si="5"/>
        <v>114317</v>
      </c>
      <c r="G117" s="183">
        <f t="shared" si="3"/>
        <v>0.65</v>
      </c>
      <c r="H117" s="185">
        <v>63160.14</v>
      </c>
      <c r="I117" s="169">
        <v>11145.91</v>
      </c>
      <c r="J117" s="185">
        <v>0</v>
      </c>
      <c r="K117" s="169">
        <v>0</v>
      </c>
      <c r="L117" s="169">
        <v>40010.949999999997</v>
      </c>
      <c r="M117" s="35"/>
      <c r="N117" s="168" t="s">
        <v>713</v>
      </c>
      <c r="O117" s="168" t="s">
        <v>729</v>
      </c>
      <c r="P117" s="168"/>
      <c r="Q117" s="168" t="s">
        <v>731</v>
      </c>
      <c r="R117" s="163" t="s">
        <v>757</v>
      </c>
      <c r="S117" s="163"/>
      <c r="T117" s="163"/>
      <c r="U117" s="184"/>
      <c r="V117" s="735">
        <f t="shared" si="4"/>
        <v>114317</v>
      </c>
    </row>
    <row r="118" spans="1:22" s="13" customFormat="1" ht="30" customHeight="1">
      <c r="A118" s="410" t="s">
        <v>537</v>
      </c>
      <c r="B118" s="381" t="s">
        <v>327</v>
      </c>
      <c r="C118" s="168" t="s">
        <v>328</v>
      </c>
      <c r="D118" s="94" t="s">
        <v>329</v>
      </c>
      <c r="E118" s="169">
        <v>41941.449999999997</v>
      </c>
      <c r="F118" s="53">
        <f t="shared" si="5"/>
        <v>18755.449999999997</v>
      </c>
      <c r="G118" s="183">
        <f t="shared" si="3"/>
        <v>0.50000026658917818</v>
      </c>
      <c r="H118" s="185">
        <v>7971.07</v>
      </c>
      <c r="I118" s="169">
        <v>1406.66</v>
      </c>
      <c r="J118" s="185">
        <v>0</v>
      </c>
      <c r="K118" s="169">
        <v>0</v>
      </c>
      <c r="L118" s="169">
        <v>9377.7199999999993</v>
      </c>
      <c r="M118" s="35"/>
      <c r="N118" s="168" t="s">
        <v>713</v>
      </c>
      <c r="O118" s="168" t="s">
        <v>729</v>
      </c>
      <c r="P118" s="168"/>
      <c r="Q118" s="168" t="s">
        <v>731</v>
      </c>
      <c r="R118" s="163" t="s">
        <v>758</v>
      </c>
      <c r="S118" s="163"/>
      <c r="T118" s="163"/>
      <c r="U118" s="184"/>
      <c r="V118" s="735">
        <f t="shared" si="4"/>
        <v>18755.449999999997</v>
      </c>
    </row>
    <row r="119" spans="1:22" s="13" customFormat="1" ht="30" customHeight="1">
      <c r="A119" s="410" t="s">
        <v>537</v>
      </c>
      <c r="B119" s="381" t="s">
        <v>405</v>
      </c>
      <c r="C119" s="168" t="s">
        <v>330</v>
      </c>
      <c r="D119" s="94" t="s">
        <v>331</v>
      </c>
      <c r="E119" s="169">
        <v>123000</v>
      </c>
      <c r="F119" s="53">
        <f t="shared" si="5"/>
        <v>51390</v>
      </c>
      <c r="G119" s="183">
        <f t="shared" si="3"/>
        <v>0.55925277291301811</v>
      </c>
      <c r="H119" s="185">
        <v>23888.57</v>
      </c>
      <c r="I119" s="169">
        <v>4215.63</v>
      </c>
      <c r="J119" s="185">
        <v>635.79999999999995</v>
      </c>
      <c r="K119" s="169">
        <v>0</v>
      </c>
      <c r="L119" s="169">
        <v>22650</v>
      </c>
      <c r="M119" s="35"/>
      <c r="N119" s="168" t="s">
        <v>714</v>
      </c>
      <c r="O119" s="168" t="s">
        <v>723</v>
      </c>
      <c r="P119" s="168"/>
      <c r="Q119" s="168" t="s">
        <v>732</v>
      </c>
      <c r="R119" s="163" t="s">
        <v>759</v>
      </c>
      <c r="S119" s="163"/>
      <c r="T119" s="163"/>
      <c r="U119" s="184"/>
      <c r="V119" s="735">
        <f t="shared" si="4"/>
        <v>51390</v>
      </c>
    </row>
    <row r="120" spans="1:22" s="13" customFormat="1" ht="30" customHeight="1">
      <c r="A120" s="410" t="s">
        <v>537</v>
      </c>
      <c r="B120" s="381" t="s">
        <v>334</v>
      </c>
      <c r="C120" s="168" t="s">
        <v>332</v>
      </c>
      <c r="D120" s="94" t="s">
        <v>333</v>
      </c>
      <c r="E120" s="169">
        <v>93841.7</v>
      </c>
      <c r="F120" s="53">
        <f t="shared" si="5"/>
        <v>93841.7</v>
      </c>
      <c r="G120" s="183">
        <f t="shared" si="3"/>
        <v>0.56441326190808561</v>
      </c>
      <c r="H120" s="185">
        <v>45020.67</v>
      </c>
      <c r="I120" s="169">
        <v>7944.83</v>
      </c>
      <c r="J120" s="185">
        <v>0</v>
      </c>
      <c r="K120" s="169">
        <v>0</v>
      </c>
      <c r="L120" s="169">
        <v>40876.199999999997</v>
      </c>
      <c r="M120" s="35"/>
      <c r="N120" s="168" t="s">
        <v>714</v>
      </c>
      <c r="O120" s="168" t="s">
        <v>723</v>
      </c>
      <c r="P120" s="168"/>
      <c r="Q120" s="168" t="s">
        <v>733</v>
      </c>
      <c r="R120" s="163" t="s">
        <v>760</v>
      </c>
      <c r="S120" s="163"/>
      <c r="T120" s="163"/>
      <c r="U120" s="184"/>
      <c r="V120" s="735">
        <f t="shared" si="4"/>
        <v>93841.7</v>
      </c>
    </row>
    <row r="121" spans="1:22" s="13" customFormat="1" ht="30" customHeight="1">
      <c r="A121" s="410" t="s">
        <v>537</v>
      </c>
      <c r="B121" s="381" t="s">
        <v>133</v>
      </c>
      <c r="C121" s="168" t="s">
        <v>335</v>
      </c>
      <c r="D121" s="94" t="s">
        <v>282</v>
      </c>
      <c r="E121" s="169">
        <v>28819.35</v>
      </c>
      <c r="F121" s="53">
        <f t="shared" si="5"/>
        <v>28819.35</v>
      </c>
      <c r="G121" s="183">
        <f t="shared" si="3"/>
        <v>0.50000017349454451</v>
      </c>
      <c r="H121" s="185">
        <v>12248.22</v>
      </c>
      <c r="I121" s="169">
        <v>2161.46</v>
      </c>
      <c r="J121" s="185">
        <v>0</v>
      </c>
      <c r="K121" s="169">
        <v>0</v>
      </c>
      <c r="L121" s="169">
        <v>14409.67</v>
      </c>
      <c r="M121" s="35"/>
      <c r="N121" s="168" t="s">
        <v>714</v>
      </c>
      <c r="O121" s="168" t="s">
        <v>723</v>
      </c>
      <c r="P121" s="168"/>
      <c r="Q121" s="168" t="s">
        <v>733</v>
      </c>
      <c r="R121" s="163" t="s">
        <v>761</v>
      </c>
      <c r="S121" s="163"/>
      <c r="T121" s="163"/>
      <c r="U121" s="184"/>
      <c r="V121" s="735">
        <f t="shared" si="4"/>
        <v>28819.35</v>
      </c>
    </row>
    <row r="122" spans="1:22" s="13" customFormat="1" ht="30" customHeight="1">
      <c r="A122" s="410" t="s">
        <v>537</v>
      </c>
      <c r="B122" s="381" t="s">
        <v>336</v>
      </c>
      <c r="C122" s="168" t="s">
        <v>337</v>
      </c>
      <c r="D122" s="94" t="s">
        <v>282</v>
      </c>
      <c r="E122" s="169">
        <v>20871</v>
      </c>
      <c r="F122" s="53">
        <f t="shared" si="5"/>
        <v>19805</v>
      </c>
      <c r="G122" s="183">
        <f t="shared" si="3"/>
        <v>0.65</v>
      </c>
      <c r="H122" s="185">
        <v>10942.26</v>
      </c>
      <c r="I122" s="169">
        <v>1930.99</v>
      </c>
      <c r="J122" s="185">
        <v>0</v>
      </c>
      <c r="K122" s="169">
        <v>0</v>
      </c>
      <c r="L122" s="169">
        <v>6931.75</v>
      </c>
      <c r="M122" s="35"/>
      <c r="N122" s="168" t="s">
        <v>714</v>
      </c>
      <c r="O122" s="168" t="s">
        <v>723</v>
      </c>
      <c r="P122" s="168"/>
      <c r="Q122" s="168" t="s">
        <v>733</v>
      </c>
      <c r="R122" s="163" t="s">
        <v>762</v>
      </c>
      <c r="S122" s="163"/>
      <c r="T122" s="163"/>
      <c r="U122" s="184"/>
      <c r="V122" s="735">
        <f t="shared" si="4"/>
        <v>19805</v>
      </c>
    </row>
    <row r="123" spans="1:22" s="13" customFormat="1" ht="30" customHeight="1">
      <c r="A123" s="410" t="s">
        <v>537</v>
      </c>
      <c r="B123" s="673" t="s">
        <v>338</v>
      </c>
      <c r="C123" s="689" t="s">
        <v>339</v>
      </c>
      <c r="D123" s="690" t="s">
        <v>235</v>
      </c>
      <c r="E123" s="169">
        <v>64742.1</v>
      </c>
      <c r="F123" s="53">
        <f t="shared" si="5"/>
        <v>39732.800000000003</v>
      </c>
      <c r="G123" s="183">
        <f t="shared" si="3"/>
        <v>0.49999999999999989</v>
      </c>
      <c r="H123" s="185">
        <v>16886.439999999999</v>
      </c>
      <c r="I123" s="169">
        <v>2979.96</v>
      </c>
      <c r="J123" s="185">
        <v>0</v>
      </c>
      <c r="K123" s="169">
        <v>0</v>
      </c>
      <c r="L123" s="169">
        <v>19866.400000000001</v>
      </c>
      <c r="M123" s="35"/>
      <c r="N123" s="168" t="s">
        <v>714</v>
      </c>
      <c r="O123" s="168" t="s">
        <v>723</v>
      </c>
      <c r="P123" s="168"/>
      <c r="Q123" s="168" t="s">
        <v>733</v>
      </c>
      <c r="R123" s="163" t="s">
        <v>763</v>
      </c>
      <c r="S123" s="163"/>
      <c r="T123" s="163"/>
      <c r="U123" s="184"/>
      <c r="V123" s="735">
        <f t="shared" si="4"/>
        <v>39732.800000000003</v>
      </c>
    </row>
    <row r="124" spans="1:22" s="13" customFormat="1" ht="30" customHeight="1">
      <c r="A124" s="410" t="s">
        <v>537</v>
      </c>
      <c r="B124" s="381" t="s">
        <v>340</v>
      </c>
      <c r="C124" s="168" t="s">
        <v>341</v>
      </c>
      <c r="D124" s="94" t="s">
        <v>149</v>
      </c>
      <c r="E124" s="169">
        <v>20324.849999999999</v>
      </c>
      <c r="F124" s="53">
        <f t="shared" si="5"/>
        <v>19670.349999999999</v>
      </c>
      <c r="G124" s="183">
        <f t="shared" si="3"/>
        <v>0.50000025418968153</v>
      </c>
      <c r="H124" s="185">
        <v>8359.9</v>
      </c>
      <c r="I124" s="169">
        <v>1475.28</v>
      </c>
      <c r="J124" s="185">
        <v>0</v>
      </c>
      <c r="K124" s="169">
        <v>0</v>
      </c>
      <c r="L124" s="169">
        <v>9835.17</v>
      </c>
      <c r="M124" s="35"/>
      <c r="N124" s="168" t="s">
        <v>714</v>
      </c>
      <c r="O124" s="168" t="s">
        <v>723</v>
      </c>
      <c r="P124" s="168"/>
      <c r="Q124" s="168" t="s">
        <v>733</v>
      </c>
      <c r="R124" s="163" t="s">
        <v>764</v>
      </c>
      <c r="S124" s="163"/>
      <c r="T124" s="163"/>
      <c r="U124" s="184"/>
      <c r="V124" s="735">
        <f t="shared" si="4"/>
        <v>19670.349999999999</v>
      </c>
    </row>
    <row r="125" spans="1:22" s="13" customFormat="1" ht="30" customHeight="1">
      <c r="A125" s="410" t="s">
        <v>537</v>
      </c>
      <c r="B125" s="381" t="s">
        <v>344</v>
      </c>
      <c r="C125" s="168" t="s">
        <v>342</v>
      </c>
      <c r="D125" s="94" t="s">
        <v>343</v>
      </c>
      <c r="E125" s="169">
        <v>115991.23</v>
      </c>
      <c r="F125" s="53">
        <f t="shared" si="5"/>
        <v>106405.73000000001</v>
      </c>
      <c r="G125" s="183">
        <f t="shared" si="3"/>
        <v>0.82732029562693665</v>
      </c>
      <c r="H125" s="185">
        <v>72780.06</v>
      </c>
      <c r="I125" s="169">
        <v>12843.54</v>
      </c>
      <c r="J125" s="185">
        <v>2408.02</v>
      </c>
      <c r="K125" s="169">
        <v>0</v>
      </c>
      <c r="L125" s="169">
        <v>18374.11</v>
      </c>
      <c r="M125" s="35"/>
      <c r="N125" s="168" t="s">
        <v>714</v>
      </c>
      <c r="O125" s="168" t="s">
        <v>723</v>
      </c>
      <c r="P125" s="168"/>
      <c r="Q125" s="168" t="s">
        <v>733</v>
      </c>
      <c r="R125" s="163" t="s">
        <v>765</v>
      </c>
      <c r="S125" s="163"/>
      <c r="T125" s="163"/>
      <c r="U125" s="184"/>
      <c r="V125" s="735">
        <f t="shared" si="4"/>
        <v>106405.73000000001</v>
      </c>
    </row>
    <row r="126" spans="1:22" s="13" customFormat="1" ht="30" customHeight="1">
      <c r="A126" s="410" t="s">
        <v>537</v>
      </c>
      <c r="B126" s="381" t="s">
        <v>368</v>
      </c>
      <c r="C126" s="168" t="s">
        <v>369</v>
      </c>
      <c r="D126" s="94" t="s">
        <v>318</v>
      </c>
      <c r="E126" s="169">
        <v>276410.34999999998</v>
      </c>
      <c r="F126" s="53">
        <f t="shared" si="5"/>
        <v>153000.75</v>
      </c>
      <c r="G126" s="183">
        <f t="shared" si="3"/>
        <v>0.57434607346696021</v>
      </c>
      <c r="H126" s="185">
        <v>74694.070000000007</v>
      </c>
      <c r="I126" s="169">
        <v>13181.31</v>
      </c>
      <c r="J126" s="185">
        <v>0</v>
      </c>
      <c r="K126" s="169">
        <v>0</v>
      </c>
      <c r="L126" s="169">
        <v>65125.37</v>
      </c>
      <c r="M126" s="35"/>
      <c r="N126" s="168" t="s">
        <v>715</v>
      </c>
      <c r="O126" s="168" t="s">
        <v>724</v>
      </c>
      <c r="P126" s="193">
        <v>42831</v>
      </c>
      <c r="Q126" s="168" t="s">
        <v>734</v>
      </c>
      <c r="R126" s="163" t="s">
        <v>766</v>
      </c>
      <c r="S126" s="163"/>
      <c r="T126" s="163"/>
      <c r="U126" s="184"/>
      <c r="V126" s="735">
        <f t="shared" si="4"/>
        <v>153000.75</v>
      </c>
    </row>
    <row r="127" spans="1:22" s="13" customFormat="1" ht="30" customHeight="1">
      <c r="A127" s="410" t="s">
        <v>537</v>
      </c>
      <c r="B127" s="381" t="s">
        <v>370</v>
      </c>
      <c r="C127" s="168" t="s">
        <v>371</v>
      </c>
      <c r="D127" s="94" t="s">
        <v>372</v>
      </c>
      <c r="E127" s="169">
        <v>183306.07</v>
      </c>
      <c r="F127" s="53">
        <f t="shared" si="5"/>
        <v>181738.35</v>
      </c>
      <c r="G127" s="183">
        <f t="shared" si="3"/>
        <v>0.50000002751207995</v>
      </c>
      <c r="H127" s="185">
        <v>77238.8</v>
      </c>
      <c r="I127" s="169">
        <v>13630.38</v>
      </c>
      <c r="J127" s="185">
        <v>0</v>
      </c>
      <c r="K127" s="169">
        <v>0</v>
      </c>
      <c r="L127" s="169">
        <v>90869.17</v>
      </c>
      <c r="M127" s="35"/>
      <c r="N127" s="168" t="s">
        <v>715</v>
      </c>
      <c r="O127" s="168" t="s">
        <v>724</v>
      </c>
      <c r="P127" s="193">
        <v>42831</v>
      </c>
      <c r="Q127" s="168" t="s">
        <v>734</v>
      </c>
      <c r="R127" s="163" t="s">
        <v>767</v>
      </c>
      <c r="S127" s="163"/>
      <c r="T127" s="163"/>
      <c r="U127" s="184"/>
      <c r="V127" s="735">
        <f t="shared" si="4"/>
        <v>181738.35</v>
      </c>
    </row>
    <row r="128" spans="1:22" s="13" customFormat="1" ht="30" customHeight="1">
      <c r="A128" s="410" t="s">
        <v>537</v>
      </c>
      <c r="B128" s="381" t="s">
        <v>373</v>
      </c>
      <c r="C128" s="168" t="s">
        <v>374</v>
      </c>
      <c r="D128" s="94" t="s">
        <v>375</v>
      </c>
      <c r="E128" s="169">
        <v>170822.87</v>
      </c>
      <c r="F128" s="53">
        <f t="shared" si="5"/>
        <v>42819.96</v>
      </c>
      <c r="G128" s="183">
        <f t="shared" si="3"/>
        <v>0.75</v>
      </c>
      <c r="H128" s="185">
        <v>24929.25</v>
      </c>
      <c r="I128" s="169">
        <v>4399.28</v>
      </c>
      <c r="J128" s="185">
        <v>2786.44</v>
      </c>
      <c r="K128" s="169">
        <v>0</v>
      </c>
      <c r="L128" s="169">
        <v>10704.99</v>
      </c>
      <c r="M128" s="35"/>
      <c r="N128" s="168" t="s">
        <v>715</v>
      </c>
      <c r="O128" s="168" t="s">
        <v>724</v>
      </c>
      <c r="P128" s="193">
        <v>42831</v>
      </c>
      <c r="Q128" s="168" t="s">
        <v>734</v>
      </c>
      <c r="R128" s="163" t="s">
        <v>768</v>
      </c>
      <c r="S128" s="163"/>
      <c r="T128" s="163"/>
      <c r="U128" s="184"/>
      <c r="V128" s="735">
        <f t="shared" si="4"/>
        <v>42819.96</v>
      </c>
    </row>
    <row r="129" spans="1:22" s="13" customFormat="1" ht="45" customHeight="1">
      <c r="A129" s="410" t="s">
        <v>537</v>
      </c>
      <c r="B129" s="381" t="s">
        <v>376</v>
      </c>
      <c r="C129" s="168" t="s">
        <v>377</v>
      </c>
      <c r="D129" s="94" t="s">
        <v>378</v>
      </c>
      <c r="E129" s="169">
        <v>202221.44</v>
      </c>
      <c r="F129" s="715">
        <f t="shared" si="5"/>
        <v>201345.35</v>
      </c>
      <c r="G129" s="183">
        <f t="shared" si="3"/>
        <v>0.49999505824197077</v>
      </c>
      <c r="H129" s="185">
        <v>85570.92</v>
      </c>
      <c r="I129" s="169">
        <v>15100.76</v>
      </c>
      <c r="J129" s="185">
        <v>0</v>
      </c>
      <c r="K129" s="169">
        <v>0</v>
      </c>
      <c r="L129" s="188">
        <v>100673.67000000001</v>
      </c>
      <c r="M129" s="35"/>
      <c r="N129" s="168" t="s">
        <v>716</v>
      </c>
      <c r="O129" s="168" t="s">
        <v>725</v>
      </c>
      <c r="P129" s="193">
        <v>42831</v>
      </c>
      <c r="Q129" s="168" t="s">
        <v>734</v>
      </c>
      <c r="R129" s="163" t="s">
        <v>769</v>
      </c>
      <c r="S129" s="163"/>
      <c r="T129" s="752" t="s">
        <v>1822</v>
      </c>
      <c r="U129" s="184"/>
      <c r="V129" s="735">
        <f t="shared" si="4"/>
        <v>201345.35</v>
      </c>
    </row>
    <row r="130" spans="1:22" s="13" customFormat="1" ht="30" customHeight="1">
      <c r="A130" s="410" t="s">
        <v>537</v>
      </c>
      <c r="B130" s="381" t="s">
        <v>379</v>
      </c>
      <c r="C130" s="168" t="s">
        <v>380</v>
      </c>
      <c r="D130" s="94" t="s">
        <v>381</v>
      </c>
      <c r="E130" s="169">
        <v>278406.3</v>
      </c>
      <c r="F130" s="53">
        <f t="shared" si="5"/>
        <v>274148.71999999997</v>
      </c>
      <c r="G130" s="183">
        <f t="shared" si="3"/>
        <v>0.84999999270468973</v>
      </c>
      <c r="H130" s="185">
        <v>186727.98</v>
      </c>
      <c r="I130" s="169">
        <v>32952</v>
      </c>
      <c r="J130" s="185">
        <v>13346.43</v>
      </c>
      <c r="K130" s="169">
        <v>0</v>
      </c>
      <c r="L130" s="169">
        <v>41122.309999999961</v>
      </c>
      <c r="M130" s="35"/>
      <c r="N130" s="168" t="s">
        <v>716</v>
      </c>
      <c r="O130" s="168" t="s">
        <v>725</v>
      </c>
      <c r="P130" s="193">
        <v>42831</v>
      </c>
      <c r="Q130" s="168" t="s">
        <v>734</v>
      </c>
      <c r="R130" s="163" t="s">
        <v>770</v>
      </c>
      <c r="S130" s="163"/>
      <c r="T130" s="163"/>
      <c r="U130" s="184"/>
      <c r="V130" s="735">
        <f t="shared" si="4"/>
        <v>274148.71999999997</v>
      </c>
    </row>
    <row r="131" spans="1:22" s="13" customFormat="1" ht="30" customHeight="1">
      <c r="A131" s="410" t="s">
        <v>537</v>
      </c>
      <c r="B131" s="381" t="s">
        <v>346</v>
      </c>
      <c r="C131" s="168" t="s">
        <v>347</v>
      </c>
      <c r="D131" s="94" t="s">
        <v>348</v>
      </c>
      <c r="E131" s="169">
        <v>35158.300000000003</v>
      </c>
      <c r="F131" s="53">
        <f t="shared" si="5"/>
        <v>30714.5</v>
      </c>
      <c r="G131" s="183">
        <f t="shared" si="3"/>
        <v>0.5</v>
      </c>
      <c r="H131" s="185">
        <v>13053.66</v>
      </c>
      <c r="I131" s="169">
        <v>0</v>
      </c>
      <c r="J131" s="185">
        <v>2303.59</v>
      </c>
      <c r="K131" s="169">
        <v>0</v>
      </c>
      <c r="L131" s="169">
        <v>15357.25</v>
      </c>
      <c r="M131" s="35"/>
      <c r="N131" s="168" t="s">
        <v>721</v>
      </c>
      <c r="O131" s="168" t="s">
        <v>728</v>
      </c>
      <c r="P131" s="168"/>
      <c r="Q131" s="168" t="s">
        <v>735</v>
      </c>
      <c r="R131" s="168" t="s">
        <v>839</v>
      </c>
      <c r="S131" s="163"/>
      <c r="T131" s="163"/>
      <c r="U131" s="184"/>
      <c r="V131" s="735">
        <f t="shared" si="4"/>
        <v>30714.5</v>
      </c>
    </row>
    <row r="132" spans="1:22" s="13" customFormat="1" ht="30" customHeight="1">
      <c r="A132" s="410" t="s">
        <v>537</v>
      </c>
      <c r="B132" s="381" t="s">
        <v>349</v>
      </c>
      <c r="C132" s="168" t="s">
        <v>350</v>
      </c>
      <c r="D132" s="94" t="s">
        <v>348</v>
      </c>
      <c r="E132" s="169">
        <v>80743.100000000006</v>
      </c>
      <c r="F132" s="53">
        <f t="shared" si="5"/>
        <v>80743.099999999991</v>
      </c>
      <c r="G132" s="183">
        <f t="shared" si="3"/>
        <v>0.57558354831558356</v>
      </c>
      <c r="H132" s="185">
        <v>39503.24</v>
      </c>
      <c r="I132" s="169">
        <v>0</v>
      </c>
      <c r="J132" s="185">
        <v>6971.16</v>
      </c>
      <c r="K132" s="169">
        <v>0</v>
      </c>
      <c r="L132" s="169">
        <v>34268.699999999997</v>
      </c>
      <c r="M132" s="35"/>
      <c r="N132" s="168" t="s">
        <v>721</v>
      </c>
      <c r="O132" s="168" t="s">
        <v>728</v>
      </c>
      <c r="P132" s="168"/>
      <c r="Q132" s="168" t="s">
        <v>382</v>
      </c>
      <c r="R132" s="168" t="s">
        <v>840</v>
      </c>
      <c r="S132" s="163"/>
      <c r="T132" s="163"/>
      <c r="U132" s="184"/>
      <c r="V132" s="735">
        <f t="shared" si="4"/>
        <v>80743.099999999991</v>
      </c>
    </row>
    <row r="133" spans="1:22" s="13" customFormat="1" ht="30" customHeight="1">
      <c r="A133" s="410" t="s">
        <v>537</v>
      </c>
      <c r="B133" s="381" t="s">
        <v>351</v>
      </c>
      <c r="C133" s="168" t="s">
        <v>352</v>
      </c>
      <c r="D133" s="94" t="s">
        <v>353</v>
      </c>
      <c r="E133" s="169">
        <v>74041.55</v>
      </c>
      <c r="F133" s="53">
        <f t="shared" si="5"/>
        <v>74041.549999999988</v>
      </c>
      <c r="G133" s="183">
        <f t="shared" si="3"/>
        <v>0.50000006752965065</v>
      </c>
      <c r="H133" s="185">
        <v>31467.66</v>
      </c>
      <c r="I133" s="169">
        <v>0</v>
      </c>
      <c r="J133" s="185">
        <v>5553.12</v>
      </c>
      <c r="K133" s="169">
        <v>0</v>
      </c>
      <c r="L133" s="169">
        <v>37020.769999999997</v>
      </c>
      <c r="M133" s="35"/>
      <c r="N133" s="168" t="s">
        <v>721</v>
      </c>
      <c r="O133" s="168" t="s">
        <v>728</v>
      </c>
      <c r="P133" s="168"/>
      <c r="Q133" s="168" t="s">
        <v>735</v>
      </c>
      <c r="R133" s="168" t="s">
        <v>841</v>
      </c>
      <c r="S133" s="163"/>
      <c r="T133" s="163"/>
      <c r="U133" s="184"/>
      <c r="V133" s="735">
        <f t="shared" si="4"/>
        <v>74041.549999999988</v>
      </c>
    </row>
    <row r="134" spans="1:22" s="13" customFormat="1" ht="27.75" customHeight="1">
      <c r="A134" s="410" t="s">
        <v>537</v>
      </c>
      <c r="B134" s="381" t="s">
        <v>354</v>
      </c>
      <c r="C134" s="168" t="s">
        <v>355</v>
      </c>
      <c r="D134" s="94" t="s">
        <v>356</v>
      </c>
      <c r="E134" s="169">
        <v>58279.8</v>
      </c>
      <c r="F134" s="53">
        <f t="shared" si="5"/>
        <v>58279.8</v>
      </c>
      <c r="G134" s="183">
        <f t="shared" si="3"/>
        <v>0.57395358254489548</v>
      </c>
      <c r="H134" s="185">
        <v>28432.41</v>
      </c>
      <c r="I134" s="169">
        <v>0</v>
      </c>
      <c r="J134" s="185">
        <v>5017.49</v>
      </c>
      <c r="K134" s="169">
        <v>0</v>
      </c>
      <c r="L134" s="169">
        <v>24829.9</v>
      </c>
      <c r="M134" s="35"/>
      <c r="N134" s="168" t="s">
        <v>721</v>
      </c>
      <c r="O134" s="168" t="s">
        <v>728</v>
      </c>
      <c r="P134" s="168"/>
      <c r="Q134" s="168" t="s">
        <v>735</v>
      </c>
      <c r="R134" s="168" t="s">
        <v>842</v>
      </c>
      <c r="S134" s="163"/>
      <c r="T134" s="163"/>
      <c r="U134" s="184"/>
      <c r="V134" s="735">
        <f t="shared" si="4"/>
        <v>58279.8</v>
      </c>
    </row>
    <row r="135" spans="1:22" s="13" customFormat="1" ht="27.75" customHeight="1">
      <c r="A135" s="410" t="s">
        <v>537</v>
      </c>
      <c r="B135" s="381" t="s">
        <v>357</v>
      </c>
      <c r="C135" s="168" t="s">
        <v>358</v>
      </c>
      <c r="D135" s="94" t="s">
        <v>333</v>
      </c>
      <c r="E135" s="169">
        <v>66002.25</v>
      </c>
      <c r="F135" s="53">
        <f t="shared" si="5"/>
        <v>66002.25</v>
      </c>
      <c r="G135" s="183">
        <f t="shared" si="3"/>
        <v>0.56757277214034374</v>
      </c>
      <c r="H135" s="185">
        <v>31841.91</v>
      </c>
      <c r="I135" s="169">
        <v>0</v>
      </c>
      <c r="J135" s="185">
        <v>5619.17</v>
      </c>
      <c r="K135" s="169">
        <v>0</v>
      </c>
      <c r="L135" s="169">
        <v>28541.17</v>
      </c>
      <c r="M135" s="35"/>
      <c r="N135" s="168" t="s">
        <v>721</v>
      </c>
      <c r="O135" s="168" t="s">
        <v>728</v>
      </c>
      <c r="P135" s="168"/>
      <c r="Q135" s="168" t="s">
        <v>735</v>
      </c>
      <c r="R135" s="168" t="s">
        <v>843</v>
      </c>
      <c r="S135" s="163"/>
      <c r="T135" s="163"/>
      <c r="U135" s="184"/>
      <c r="V135" s="735">
        <f t="shared" si="4"/>
        <v>66002.25</v>
      </c>
    </row>
    <row r="136" spans="1:22" s="13" customFormat="1" ht="27.75" customHeight="1">
      <c r="A136" s="410" t="s">
        <v>537</v>
      </c>
      <c r="B136" s="381" t="s">
        <v>359</v>
      </c>
      <c r="C136" s="168" t="s">
        <v>360</v>
      </c>
      <c r="D136" s="94" t="s">
        <v>76</v>
      </c>
      <c r="E136" s="169">
        <v>28182</v>
      </c>
      <c r="F136" s="53">
        <f t="shared" si="5"/>
        <v>28182</v>
      </c>
      <c r="G136" s="183">
        <f t="shared" si="3"/>
        <v>0.65</v>
      </c>
      <c r="H136" s="185">
        <v>15570.55</v>
      </c>
      <c r="I136" s="169">
        <v>0</v>
      </c>
      <c r="J136" s="185">
        <v>2747.75</v>
      </c>
      <c r="K136" s="169">
        <v>0</v>
      </c>
      <c r="L136" s="169">
        <v>9863.7000000000007</v>
      </c>
      <c r="M136" s="35"/>
      <c r="N136" s="168" t="s">
        <v>721</v>
      </c>
      <c r="O136" s="168" t="s">
        <v>728</v>
      </c>
      <c r="P136" s="168"/>
      <c r="Q136" s="168" t="s">
        <v>735</v>
      </c>
      <c r="R136" s="168" t="s">
        <v>844</v>
      </c>
      <c r="S136" s="163"/>
      <c r="T136" s="163"/>
      <c r="U136" s="184"/>
      <c r="V136" s="735">
        <f t="shared" si="4"/>
        <v>28182</v>
      </c>
    </row>
    <row r="137" spans="1:22" s="13" customFormat="1" ht="27.75" customHeight="1">
      <c r="A137" s="410" t="s">
        <v>537</v>
      </c>
      <c r="B137" s="381" t="s">
        <v>361</v>
      </c>
      <c r="C137" s="168" t="s">
        <v>362</v>
      </c>
      <c r="D137" s="94" t="s">
        <v>282</v>
      </c>
      <c r="E137" s="169">
        <v>106455</v>
      </c>
      <c r="F137" s="53">
        <f t="shared" si="5"/>
        <v>75725.5</v>
      </c>
      <c r="G137" s="183">
        <f t="shared" si="3"/>
        <v>0.69186641223894196</v>
      </c>
      <c r="H137" s="185">
        <v>44533.14</v>
      </c>
      <c r="I137" s="169">
        <v>0</v>
      </c>
      <c r="J137" s="185">
        <v>7858.79</v>
      </c>
      <c r="K137" s="169">
        <v>0</v>
      </c>
      <c r="L137" s="169">
        <v>23333.57</v>
      </c>
      <c r="M137" s="35"/>
      <c r="N137" s="168" t="s">
        <v>721</v>
      </c>
      <c r="O137" s="168" t="s">
        <v>728</v>
      </c>
      <c r="P137" s="168"/>
      <c r="Q137" s="168" t="s">
        <v>735</v>
      </c>
      <c r="R137" s="168" t="s">
        <v>845</v>
      </c>
      <c r="S137" s="163"/>
      <c r="T137" s="163"/>
      <c r="U137" s="184"/>
      <c r="V137" s="735">
        <f t="shared" si="4"/>
        <v>75725.5</v>
      </c>
    </row>
    <row r="138" spans="1:22" s="13" customFormat="1" ht="27.75" customHeight="1">
      <c r="A138" s="410" t="s">
        <v>537</v>
      </c>
      <c r="B138" s="381" t="s">
        <v>385</v>
      </c>
      <c r="C138" s="168" t="s">
        <v>386</v>
      </c>
      <c r="D138" s="94" t="s">
        <v>221</v>
      </c>
      <c r="E138" s="169">
        <v>103617.15</v>
      </c>
      <c r="F138" s="53">
        <f t="shared" si="5"/>
        <v>47948.36</v>
      </c>
      <c r="G138" s="183">
        <f t="shared" ref="G138:G201" si="6">(H138+I138+J138+K138)/F138</f>
        <v>0.74999999999999989</v>
      </c>
      <c r="H138" s="185">
        <v>27966.07</v>
      </c>
      <c r="I138" s="169">
        <v>0</v>
      </c>
      <c r="J138" s="185">
        <v>7995.2</v>
      </c>
      <c r="K138" s="169">
        <v>0</v>
      </c>
      <c r="L138" s="169">
        <v>11987.09</v>
      </c>
      <c r="M138" s="35"/>
      <c r="N138" s="168" t="s">
        <v>735</v>
      </c>
      <c r="O138" s="168" t="s">
        <v>880</v>
      </c>
      <c r="P138" s="168"/>
      <c r="Q138" s="168" t="s">
        <v>796</v>
      </c>
      <c r="R138" s="163" t="s">
        <v>846</v>
      </c>
      <c r="S138" s="163"/>
      <c r="T138" s="163"/>
      <c r="U138" s="184"/>
      <c r="V138" s="735">
        <f t="shared" si="4"/>
        <v>47948.36</v>
      </c>
    </row>
    <row r="139" spans="1:22" s="13" customFormat="1" ht="27.75" customHeight="1">
      <c r="A139" s="410" t="s">
        <v>537</v>
      </c>
      <c r="B139" s="381" t="s">
        <v>387</v>
      </c>
      <c r="C139" s="168" t="s">
        <v>388</v>
      </c>
      <c r="D139" s="94" t="s">
        <v>389</v>
      </c>
      <c r="E139" s="169">
        <v>10037.01</v>
      </c>
      <c r="F139" s="53">
        <f t="shared" si="5"/>
        <v>3300</v>
      </c>
      <c r="G139" s="183">
        <f t="shared" si="6"/>
        <v>0.65</v>
      </c>
      <c r="H139" s="185">
        <v>1823.25</v>
      </c>
      <c r="I139" s="169">
        <v>0</v>
      </c>
      <c r="J139" s="185">
        <v>321.75</v>
      </c>
      <c r="K139" s="169">
        <v>0</v>
      </c>
      <c r="L139" s="169">
        <v>1155</v>
      </c>
      <c r="M139" s="35"/>
      <c r="N139" s="168" t="s">
        <v>735</v>
      </c>
      <c r="O139" s="168" t="s">
        <v>880</v>
      </c>
      <c r="P139" s="168"/>
      <c r="Q139" s="168" t="s">
        <v>796</v>
      </c>
      <c r="R139" s="163" t="s">
        <v>847</v>
      </c>
      <c r="S139" s="163"/>
      <c r="T139" s="163"/>
      <c r="U139" s="184"/>
      <c r="V139" s="735">
        <f t="shared" si="4"/>
        <v>3300</v>
      </c>
    </row>
    <row r="140" spans="1:22" s="13" customFormat="1" ht="27.75" customHeight="1">
      <c r="A140" s="410" t="s">
        <v>537</v>
      </c>
      <c r="B140" s="381" t="s">
        <v>390</v>
      </c>
      <c r="C140" s="168" t="s">
        <v>391</v>
      </c>
      <c r="D140" s="94" t="s">
        <v>392</v>
      </c>
      <c r="E140" s="169">
        <v>9100</v>
      </c>
      <c r="F140" s="53">
        <f t="shared" si="5"/>
        <v>6237</v>
      </c>
      <c r="G140" s="183">
        <f t="shared" si="6"/>
        <v>0.65</v>
      </c>
      <c r="H140" s="185">
        <v>3445.94</v>
      </c>
      <c r="I140" s="169">
        <v>0</v>
      </c>
      <c r="J140" s="185">
        <v>608.11</v>
      </c>
      <c r="K140" s="169">
        <v>0</v>
      </c>
      <c r="L140" s="169">
        <v>2182.9499999999998</v>
      </c>
      <c r="M140" s="35"/>
      <c r="N140" s="168" t="s">
        <v>735</v>
      </c>
      <c r="O140" s="168" t="s">
        <v>880</v>
      </c>
      <c r="P140" s="168"/>
      <c r="Q140" s="168" t="s">
        <v>796</v>
      </c>
      <c r="R140" s="163" t="s">
        <v>848</v>
      </c>
      <c r="S140" s="163"/>
      <c r="T140" s="163"/>
      <c r="U140" s="184"/>
      <c r="V140" s="735">
        <f t="shared" si="4"/>
        <v>6237</v>
      </c>
    </row>
    <row r="141" spans="1:22" s="13" customFormat="1" ht="27.75" customHeight="1">
      <c r="A141" s="410" t="s">
        <v>537</v>
      </c>
      <c r="B141" s="381" t="s">
        <v>393</v>
      </c>
      <c r="C141" s="168" t="s">
        <v>394</v>
      </c>
      <c r="D141" s="94" t="s">
        <v>395</v>
      </c>
      <c r="E141" s="169">
        <v>50990</v>
      </c>
      <c r="F141" s="53">
        <f t="shared" si="5"/>
        <v>50990</v>
      </c>
      <c r="G141" s="183">
        <f t="shared" si="6"/>
        <v>0.75</v>
      </c>
      <c r="H141" s="185">
        <v>28822.09</v>
      </c>
      <c r="I141" s="169">
        <v>0</v>
      </c>
      <c r="J141" s="185">
        <v>9420.41</v>
      </c>
      <c r="K141" s="169">
        <v>0</v>
      </c>
      <c r="L141" s="169">
        <v>12747.5</v>
      </c>
      <c r="M141" s="35"/>
      <c r="N141" s="168" t="s">
        <v>735</v>
      </c>
      <c r="O141" s="168" t="s">
        <v>880</v>
      </c>
      <c r="P141" s="168"/>
      <c r="Q141" s="168" t="s">
        <v>796</v>
      </c>
      <c r="R141" s="163" t="s">
        <v>849</v>
      </c>
      <c r="S141" s="163"/>
      <c r="T141" s="163"/>
      <c r="U141" s="184"/>
      <c r="V141" s="735">
        <f t="shared" si="4"/>
        <v>50990</v>
      </c>
    </row>
    <row r="142" spans="1:22" s="13" customFormat="1" ht="27.75" customHeight="1">
      <c r="A142" s="410" t="s">
        <v>537</v>
      </c>
      <c r="B142" s="381" t="s">
        <v>399</v>
      </c>
      <c r="C142" s="168" t="s">
        <v>400</v>
      </c>
      <c r="D142" s="94" t="s">
        <v>401</v>
      </c>
      <c r="E142" s="169">
        <v>145500</v>
      </c>
      <c r="F142" s="53">
        <f t="shared" si="5"/>
        <v>81000</v>
      </c>
      <c r="G142" s="183">
        <f t="shared" si="6"/>
        <v>0.75</v>
      </c>
      <c r="H142" s="185">
        <v>47158</v>
      </c>
      <c r="I142" s="169">
        <v>8322</v>
      </c>
      <c r="J142" s="185">
        <v>5270</v>
      </c>
      <c r="K142" s="169">
        <v>0</v>
      </c>
      <c r="L142" s="169">
        <v>20250</v>
      </c>
      <c r="M142" s="35"/>
      <c r="N142" s="168" t="s">
        <v>717</v>
      </c>
      <c r="O142" s="195">
        <v>42920</v>
      </c>
      <c r="P142" s="168"/>
      <c r="Q142" s="195">
        <v>42937</v>
      </c>
      <c r="R142" s="163" t="s">
        <v>771</v>
      </c>
      <c r="S142" s="163"/>
      <c r="T142" s="163"/>
      <c r="U142" s="184"/>
      <c r="V142" s="735">
        <f t="shared" si="4"/>
        <v>81000</v>
      </c>
    </row>
    <row r="143" spans="1:22" s="13" customFormat="1" ht="27.75" customHeight="1">
      <c r="A143" s="410" t="s">
        <v>537</v>
      </c>
      <c r="B143" s="381" t="s">
        <v>402</v>
      </c>
      <c r="C143" s="168" t="s">
        <v>403</v>
      </c>
      <c r="D143" s="94" t="s">
        <v>404</v>
      </c>
      <c r="E143" s="169">
        <v>67900</v>
      </c>
      <c r="F143" s="53">
        <f t="shared" si="5"/>
        <v>37200</v>
      </c>
      <c r="G143" s="183">
        <f t="shared" si="6"/>
        <v>0.67016129032258065</v>
      </c>
      <c r="H143" s="185">
        <v>21190.5</v>
      </c>
      <c r="I143" s="169">
        <v>0</v>
      </c>
      <c r="J143" s="185">
        <v>3739.5</v>
      </c>
      <c r="K143" s="169">
        <v>0</v>
      </c>
      <c r="L143" s="169">
        <v>12270</v>
      </c>
      <c r="M143" s="35"/>
      <c r="N143" s="168" t="s">
        <v>717</v>
      </c>
      <c r="O143" s="195">
        <v>42920</v>
      </c>
      <c r="P143" s="168"/>
      <c r="Q143" s="195">
        <v>42937</v>
      </c>
      <c r="R143" s="163" t="s">
        <v>850</v>
      </c>
      <c r="S143" s="163"/>
      <c r="T143" s="163"/>
      <c r="U143" s="184"/>
      <c r="V143" s="735">
        <f t="shared" si="4"/>
        <v>37200</v>
      </c>
    </row>
    <row r="144" spans="1:22" s="13" customFormat="1" ht="27.75" customHeight="1">
      <c r="A144" s="410" t="s">
        <v>537</v>
      </c>
      <c r="B144" s="381" t="s">
        <v>434</v>
      </c>
      <c r="C144" s="168" t="s">
        <v>414</v>
      </c>
      <c r="D144" s="94" t="s">
        <v>415</v>
      </c>
      <c r="E144" s="169">
        <v>525138.97</v>
      </c>
      <c r="F144" s="53">
        <f t="shared" si="5"/>
        <v>494541.07</v>
      </c>
      <c r="G144" s="183">
        <f t="shared" si="6"/>
        <v>0.74999999494480807</v>
      </c>
      <c r="H144" s="185">
        <v>304430.43</v>
      </c>
      <c r="I144" s="169">
        <v>53723.02</v>
      </c>
      <c r="J144" s="185">
        <v>12752.35</v>
      </c>
      <c r="K144" s="169">
        <v>0</v>
      </c>
      <c r="L144" s="169">
        <v>123635.27</v>
      </c>
      <c r="M144" s="35"/>
      <c r="N144" s="168" t="s">
        <v>717</v>
      </c>
      <c r="O144" s="168" t="s">
        <v>419</v>
      </c>
      <c r="P144" s="195">
        <v>42943</v>
      </c>
      <c r="Q144" s="195">
        <v>42958</v>
      </c>
      <c r="R144" s="163" t="s">
        <v>772</v>
      </c>
      <c r="S144" s="163"/>
      <c r="T144" s="163"/>
      <c r="U144" s="184"/>
      <c r="V144" s="735">
        <f t="shared" si="4"/>
        <v>494541.07</v>
      </c>
    </row>
    <row r="145" spans="1:22" s="13" customFormat="1" ht="27.75" customHeight="1">
      <c r="A145" s="410" t="s">
        <v>537</v>
      </c>
      <c r="B145" s="381" t="s">
        <v>416</v>
      </c>
      <c r="C145" s="168" t="s">
        <v>417</v>
      </c>
      <c r="D145" s="94" t="s">
        <v>418</v>
      </c>
      <c r="E145" s="169">
        <v>253756.06</v>
      </c>
      <c r="F145" s="53">
        <f t="shared" si="5"/>
        <v>215670.15</v>
      </c>
      <c r="G145" s="183">
        <f t="shared" si="6"/>
        <v>0.74999998840822424</v>
      </c>
      <c r="H145" s="185">
        <v>127888.62</v>
      </c>
      <c r="I145" s="169">
        <v>0</v>
      </c>
      <c r="J145" s="185">
        <v>33863.99</v>
      </c>
      <c r="K145" s="169">
        <v>0</v>
      </c>
      <c r="L145" s="169">
        <v>53917.54</v>
      </c>
      <c r="M145" s="35"/>
      <c r="N145" s="168" t="s">
        <v>717</v>
      </c>
      <c r="O145" s="168" t="s">
        <v>419</v>
      </c>
      <c r="P145" s="168" t="s">
        <v>436</v>
      </c>
      <c r="Q145" s="195">
        <v>42958</v>
      </c>
      <c r="R145" s="163" t="s">
        <v>851</v>
      </c>
      <c r="S145" s="163"/>
      <c r="T145" s="163"/>
      <c r="U145" s="184"/>
      <c r="V145" s="735">
        <f t="shared" si="4"/>
        <v>215670.15</v>
      </c>
    </row>
    <row r="146" spans="1:22" s="13" customFormat="1" ht="27.75" customHeight="1">
      <c r="A146" s="410" t="s">
        <v>537</v>
      </c>
      <c r="B146" s="381" t="s">
        <v>421</v>
      </c>
      <c r="C146" s="168" t="s">
        <v>422</v>
      </c>
      <c r="D146" s="94" t="s">
        <v>102</v>
      </c>
      <c r="E146" s="169">
        <v>269143</v>
      </c>
      <c r="F146" s="53">
        <f t="shared" si="5"/>
        <v>242385.78</v>
      </c>
      <c r="G146" s="183">
        <f t="shared" si="6"/>
        <v>0.74483664016923767</v>
      </c>
      <c r="H146" s="185">
        <v>136957.37</v>
      </c>
      <c r="I146" s="169">
        <v>24168.95</v>
      </c>
      <c r="J146" s="185">
        <v>19411.490000000002</v>
      </c>
      <c r="K146" s="169">
        <v>0</v>
      </c>
      <c r="L146" s="169">
        <v>61847.97</v>
      </c>
      <c r="M146" s="35"/>
      <c r="N146" s="168" t="s">
        <v>717</v>
      </c>
      <c r="O146" s="168" t="s">
        <v>419</v>
      </c>
      <c r="P146" s="168" t="s">
        <v>436</v>
      </c>
      <c r="Q146" s="195">
        <v>42958</v>
      </c>
      <c r="R146" s="163" t="s">
        <v>773</v>
      </c>
      <c r="S146" s="163"/>
      <c r="T146" s="163"/>
      <c r="U146" s="184"/>
      <c r="V146" s="735">
        <f t="shared" ref="V146:V209" si="7">SUM(H146:L146)</f>
        <v>242385.78</v>
      </c>
    </row>
    <row r="147" spans="1:22" s="13" customFormat="1" ht="27.75" customHeight="1">
      <c r="A147" s="410" t="s">
        <v>537</v>
      </c>
      <c r="B147" s="381" t="s">
        <v>423</v>
      </c>
      <c r="C147" s="168" t="s">
        <v>424</v>
      </c>
      <c r="D147" s="94" t="s">
        <v>425</v>
      </c>
      <c r="E147" s="169">
        <v>287785.33</v>
      </c>
      <c r="F147" s="53">
        <f t="shared" si="5"/>
        <v>237165.5</v>
      </c>
      <c r="G147" s="183">
        <f t="shared" si="6"/>
        <v>0.75000002108232444</v>
      </c>
      <c r="H147" s="185">
        <v>143382.46</v>
      </c>
      <c r="I147" s="169">
        <v>0</v>
      </c>
      <c r="J147" s="185">
        <v>34491.67</v>
      </c>
      <c r="K147" s="169">
        <v>0</v>
      </c>
      <c r="L147" s="169">
        <v>59291.37</v>
      </c>
      <c r="M147" s="35"/>
      <c r="N147" s="168" t="s">
        <v>717</v>
      </c>
      <c r="O147" s="168" t="s">
        <v>419</v>
      </c>
      <c r="P147" s="195">
        <v>42943</v>
      </c>
      <c r="Q147" s="195">
        <v>42958</v>
      </c>
      <c r="R147" s="163" t="s">
        <v>852</v>
      </c>
      <c r="S147" s="163"/>
      <c r="T147" s="163"/>
      <c r="U147" s="184"/>
      <c r="V147" s="735">
        <f t="shared" si="7"/>
        <v>237165.5</v>
      </c>
    </row>
    <row r="148" spans="1:22" s="13" customFormat="1" ht="27.75" customHeight="1">
      <c r="A148" s="410" t="s">
        <v>537</v>
      </c>
      <c r="B148" s="381" t="s">
        <v>426</v>
      </c>
      <c r="C148" s="168" t="s">
        <v>427</v>
      </c>
      <c r="D148" s="94" t="s">
        <v>428</v>
      </c>
      <c r="E148" s="169">
        <v>238550</v>
      </c>
      <c r="F148" s="53">
        <f t="shared" ref="F148:F211" si="8">SUM(H148+I148+J148+K148+L148)</f>
        <v>223811.95</v>
      </c>
      <c r="G148" s="183">
        <f t="shared" si="6"/>
        <v>0.71018978209161765</v>
      </c>
      <c r="H148" s="185">
        <v>133629.1</v>
      </c>
      <c r="I148" s="169">
        <v>0</v>
      </c>
      <c r="J148" s="185">
        <v>25319.86</v>
      </c>
      <c r="K148" s="169">
        <v>0</v>
      </c>
      <c r="L148" s="169">
        <v>64862.99</v>
      </c>
      <c r="M148" s="35"/>
      <c r="N148" s="168" t="s">
        <v>717</v>
      </c>
      <c r="O148" s="168" t="s">
        <v>419</v>
      </c>
      <c r="P148" s="195">
        <v>42943</v>
      </c>
      <c r="Q148" s="195">
        <v>42958</v>
      </c>
      <c r="R148" s="163" t="s">
        <v>853</v>
      </c>
      <c r="S148" s="163"/>
      <c r="T148" s="163"/>
      <c r="U148" s="184"/>
      <c r="V148" s="735">
        <f t="shared" si="7"/>
        <v>223811.95</v>
      </c>
    </row>
    <row r="149" spans="1:22" s="13" customFormat="1" ht="27.75" customHeight="1">
      <c r="A149" s="410" t="s">
        <v>537</v>
      </c>
      <c r="B149" s="381" t="s">
        <v>431</v>
      </c>
      <c r="C149" s="168" t="s">
        <v>432</v>
      </c>
      <c r="D149" s="94" t="s">
        <v>433</v>
      </c>
      <c r="E149" s="169">
        <v>467835.49</v>
      </c>
      <c r="F149" s="53">
        <f t="shared" si="8"/>
        <v>430080.82</v>
      </c>
      <c r="G149" s="183">
        <f t="shared" si="6"/>
        <v>0.75000001162572183</v>
      </c>
      <c r="H149" s="185">
        <v>243103.19</v>
      </c>
      <c r="I149" s="169">
        <v>42900.57</v>
      </c>
      <c r="J149" s="185">
        <v>36556.86</v>
      </c>
      <c r="K149" s="169">
        <v>0</v>
      </c>
      <c r="L149" s="169">
        <v>107520.2</v>
      </c>
      <c r="M149" s="35"/>
      <c r="N149" s="168" t="s">
        <v>717</v>
      </c>
      <c r="O149" s="168" t="s">
        <v>419</v>
      </c>
      <c r="P149" s="168" t="s">
        <v>436</v>
      </c>
      <c r="Q149" s="195">
        <v>42958</v>
      </c>
      <c r="R149" s="163" t="s">
        <v>773</v>
      </c>
      <c r="S149" s="163"/>
      <c r="T149" s="163"/>
      <c r="U149" s="184"/>
      <c r="V149" s="735">
        <f t="shared" si="7"/>
        <v>430080.82</v>
      </c>
    </row>
    <row r="150" spans="1:22" s="13" customFormat="1" ht="27.75" customHeight="1">
      <c r="A150" s="410" t="s">
        <v>537</v>
      </c>
      <c r="B150" s="381" t="s">
        <v>429</v>
      </c>
      <c r="C150" s="168" t="s">
        <v>430</v>
      </c>
      <c r="D150" s="94" t="s">
        <v>170</v>
      </c>
      <c r="E150" s="169">
        <v>178206.15</v>
      </c>
      <c r="F150" s="53">
        <f t="shared" si="8"/>
        <v>171208.40000000002</v>
      </c>
      <c r="G150" s="183">
        <f t="shared" si="6"/>
        <v>0.54761010557893186</v>
      </c>
      <c r="H150" s="185">
        <v>79692.13</v>
      </c>
      <c r="I150" s="169">
        <v>14063.32</v>
      </c>
      <c r="J150" s="185">
        <v>0</v>
      </c>
      <c r="K150" s="169">
        <v>0</v>
      </c>
      <c r="L150" s="169">
        <v>77452.95</v>
      </c>
      <c r="M150" s="35"/>
      <c r="N150" s="168" t="s">
        <v>717</v>
      </c>
      <c r="O150" s="168" t="s">
        <v>419</v>
      </c>
      <c r="P150" s="195">
        <v>42943</v>
      </c>
      <c r="Q150" s="195">
        <v>42958</v>
      </c>
      <c r="R150" s="163" t="s">
        <v>774</v>
      </c>
      <c r="S150" s="163"/>
      <c r="T150" s="163"/>
      <c r="U150" s="184"/>
      <c r="V150" s="735">
        <f t="shared" si="7"/>
        <v>171208.40000000002</v>
      </c>
    </row>
    <row r="151" spans="1:22" s="13" customFormat="1" ht="27.75" customHeight="1">
      <c r="A151" s="410" t="s">
        <v>537</v>
      </c>
      <c r="B151" s="381" t="s">
        <v>439</v>
      </c>
      <c r="C151" s="168" t="s">
        <v>440</v>
      </c>
      <c r="D151" s="94" t="s">
        <v>441</v>
      </c>
      <c r="E151" s="169">
        <v>104075</v>
      </c>
      <c r="F151" s="53">
        <f t="shared" si="8"/>
        <v>68275</v>
      </c>
      <c r="G151" s="183">
        <f t="shared" si="6"/>
        <v>0.69320761625778105</v>
      </c>
      <c r="H151" s="185">
        <v>40229.43</v>
      </c>
      <c r="I151" s="169">
        <v>0</v>
      </c>
      <c r="J151" s="185">
        <v>7099.32</v>
      </c>
      <c r="K151" s="169">
        <v>0</v>
      </c>
      <c r="L151" s="169">
        <v>20946.25</v>
      </c>
      <c r="M151" s="35"/>
      <c r="N151" s="168" t="s">
        <v>718</v>
      </c>
      <c r="O151" s="195">
        <v>42947</v>
      </c>
      <c r="P151" s="168"/>
      <c r="Q151" s="195">
        <v>42958</v>
      </c>
      <c r="R151" s="163" t="s">
        <v>854</v>
      </c>
      <c r="S151" s="163"/>
      <c r="T151" s="163"/>
      <c r="U151" s="184"/>
      <c r="V151" s="735">
        <f t="shared" si="7"/>
        <v>68275</v>
      </c>
    </row>
    <row r="152" spans="1:22" s="25" customFormat="1" ht="27.75" customHeight="1">
      <c r="A152" s="410" t="s">
        <v>537</v>
      </c>
      <c r="B152" s="679" t="s">
        <v>442</v>
      </c>
      <c r="C152" s="680" t="s">
        <v>443</v>
      </c>
      <c r="D152" s="94" t="s">
        <v>444</v>
      </c>
      <c r="E152" s="169">
        <v>200500</v>
      </c>
      <c r="F152" s="53">
        <f t="shared" si="8"/>
        <v>92500</v>
      </c>
      <c r="G152" s="183">
        <f t="shared" si="6"/>
        <v>0.75</v>
      </c>
      <c r="H152" s="185">
        <v>52286.05</v>
      </c>
      <c r="I152" s="169">
        <v>9226.9500000000007</v>
      </c>
      <c r="J152" s="185">
        <v>7862</v>
      </c>
      <c r="K152" s="169">
        <v>0</v>
      </c>
      <c r="L152" s="169">
        <v>23125</v>
      </c>
      <c r="M152" s="35"/>
      <c r="N152" s="168" t="s">
        <v>718</v>
      </c>
      <c r="O152" s="168" t="s">
        <v>552</v>
      </c>
      <c r="P152" s="251">
        <v>43020</v>
      </c>
      <c r="Q152" s="228">
        <v>43062</v>
      </c>
      <c r="R152" s="197" t="s">
        <v>1151</v>
      </c>
      <c r="S152" s="197"/>
      <c r="T152" s="197"/>
      <c r="U152" s="94"/>
      <c r="V152" s="735">
        <f t="shared" si="7"/>
        <v>92500</v>
      </c>
    </row>
    <row r="153" spans="1:22" s="13" customFormat="1" ht="27.75" customHeight="1">
      <c r="A153" s="678" t="s">
        <v>537</v>
      </c>
      <c r="B153" s="686" t="s">
        <v>445</v>
      </c>
      <c r="C153" s="255" t="s">
        <v>446</v>
      </c>
      <c r="D153" s="373" t="s">
        <v>215</v>
      </c>
      <c r="E153" s="169">
        <v>76524.850000000006</v>
      </c>
      <c r="F153" s="53">
        <f t="shared" si="8"/>
        <v>51495.8</v>
      </c>
      <c r="G153" s="183">
        <f t="shared" si="6"/>
        <v>0.49999999999999994</v>
      </c>
      <c r="H153" s="185">
        <v>21885.71</v>
      </c>
      <c r="I153" s="169">
        <v>3862.19</v>
      </c>
      <c r="J153" s="185">
        <v>0</v>
      </c>
      <c r="K153" s="169">
        <v>0</v>
      </c>
      <c r="L153" s="169">
        <v>25747.9</v>
      </c>
      <c r="M153" s="35"/>
      <c r="N153" s="168" t="s">
        <v>718</v>
      </c>
      <c r="O153" s="195">
        <v>42947</v>
      </c>
      <c r="P153" s="168"/>
      <c r="Q153" s="195">
        <v>42958</v>
      </c>
      <c r="R153" s="163" t="s">
        <v>776</v>
      </c>
      <c r="S153" s="163"/>
      <c r="T153" s="670" t="s">
        <v>1806</v>
      </c>
      <c r="U153" s="184"/>
      <c r="V153" s="735">
        <f t="shared" si="7"/>
        <v>51495.8</v>
      </c>
    </row>
    <row r="154" spans="1:22" s="13" customFormat="1" ht="27.75" customHeight="1">
      <c r="A154" s="410" t="s">
        <v>537</v>
      </c>
      <c r="B154" s="681" t="s">
        <v>449</v>
      </c>
      <c r="C154" s="618" t="s">
        <v>450</v>
      </c>
      <c r="D154" s="94" t="s">
        <v>451</v>
      </c>
      <c r="E154" s="169">
        <v>121706.5</v>
      </c>
      <c r="F154" s="53">
        <f t="shared" si="8"/>
        <v>107506.50000000001</v>
      </c>
      <c r="G154" s="183">
        <f t="shared" si="6"/>
        <v>0.84102105454088816</v>
      </c>
      <c r="H154" s="185">
        <v>70631.490000000005</v>
      </c>
      <c r="I154" s="169">
        <v>12464.39</v>
      </c>
      <c r="J154" s="185">
        <v>7319.35</v>
      </c>
      <c r="K154" s="169">
        <v>0</v>
      </c>
      <c r="L154" s="169">
        <v>17091.27</v>
      </c>
      <c r="M154" s="35"/>
      <c r="N154" s="168" t="s">
        <v>718</v>
      </c>
      <c r="O154" s="195">
        <v>42947</v>
      </c>
      <c r="P154" s="168"/>
      <c r="Q154" s="195">
        <v>42958</v>
      </c>
      <c r="R154" s="163" t="s">
        <v>777</v>
      </c>
      <c r="S154" s="163"/>
      <c r="T154" s="163"/>
      <c r="U154" s="184"/>
      <c r="V154" s="735">
        <f t="shared" si="7"/>
        <v>107506.50000000001</v>
      </c>
    </row>
    <row r="155" spans="1:22" s="13" customFormat="1" ht="27.75" customHeight="1">
      <c r="A155" s="410" t="s">
        <v>537</v>
      </c>
      <c r="B155" s="381" t="s">
        <v>454</v>
      </c>
      <c r="C155" s="212" t="s">
        <v>455</v>
      </c>
      <c r="D155" s="151" t="s">
        <v>456</v>
      </c>
      <c r="E155" s="169">
        <v>44772</v>
      </c>
      <c r="F155" s="53">
        <f t="shared" si="8"/>
        <v>9755</v>
      </c>
      <c r="G155" s="183">
        <f t="shared" si="6"/>
        <v>0.75</v>
      </c>
      <c r="H155" s="185">
        <v>6218.81</v>
      </c>
      <c r="I155" s="169">
        <v>0</v>
      </c>
      <c r="J155" s="185">
        <v>1097.44</v>
      </c>
      <c r="K155" s="169">
        <v>0</v>
      </c>
      <c r="L155" s="169">
        <v>2438.75</v>
      </c>
      <c r="M155" s="35"/>
      <c r="N155" s="168" t="s">
        <v>884</v>
      </c>
      <c r="O155" s="195">
        <v>42992</v>
      </c>
      <c r="P155" s="168"/>
      <c r="Q155" s="195">
        <v>43024</v>
      </c>
      <c r="R155" s="163" t="s">
        <v>1179</v>
      </c>
      <c r="S155" s="163"/>
      <c r="T155" s="163"/>
      <c r="U155" s="184"/>
      <c r="V155" s="735">
        <f t="shared" si="7"/>
        <v>9755</v>
      </c>
    </row>
    <row r="156" spans="1:22" s="13" customFormat="1" ht="27.75" customHeight="1">
      <c r="A156" s="410" t="s">
        <v>537</v>
      </c>
      <c r="B156" s="373" t="s">
        <v>457</v>
      </c>
      <c r="C156" s="151" t="s">
        <v>458</v>
      </c>
      <c r="D156" s="151" t="s">
        <v>459</v>
      </c>
      <c r="E156" s="219">
        <v>132374.82999999999</v>
      </c>
      <c r="F156" s="53">
        <f t="shared" si="8"/>
        <v>41822.49</v>
      </c>
      <c r="G156" s="183">
        <f t="shared" si="6"/>
        <v>0.68026270076219753</v>
      </c>
      <c r="H156" s="219">
        <v>23372.48</v>
      </c>
      <c r="I156" s="219">
        <v>0</v>
      </c>
      <c r="J156" s="219">
        <v>5077.8</v>
      </c>
      <c r="K156" s="219">
        <v>0</v>
      </c>
      <c r="L156" s="219">
        <v>13372.21</v>
      </c>
      <c r="M156" s="35"/>
      <c r="N156" s="168" t="s">
        <v>884</v>
      </c>
      <c r="O156" s="195">
        <v>42992</v>
      </c>
      <c r="P156" s="212"/>
      <c r="Q156" s="195">
        <v>43024</v>
      </c>
      <c r="R156" s="217" t="s">
        <v>1178</v>
      </c>
      <c r="S156" s="217"/>
      <c r="T156" s="217"/>
      <c r="U156" s="218"/>
      <c r="V156" s="735">
        <f t="shared" si="7"/>
        <v>41822.49</v>
      </c>
    </row>
    <row r="157" spans="1:22" s="13" customFormat="1" ht="27.75" customHeight="1">
      <c r="A157" s="410" t="s">
        <v>537</v>
      </c>
      <c r="B157" s="373" t="s">
        <v>460</v>
      </c>
      <c r="C157" s="151" t="s">
        <v>461</v>
      </c>
      <c r="D157" s="151" t="s">
        <v>462</v>
      </c>
      <c r="E157" s="213">
        <v>119724</v>
      </c>
      <c r="F157" s="53">
        <f t="shared" si="8"/>
        <v>119724</v>
      </c>
      <c r="G157" s="183">
        <f t="shared" si="6"/>
        <v>0.64999999999999991</v>
      </c>
      <c r="H157" s="219">
        <v>66147.509999999995</v>
      </c>
      <c r="I157" s="219">
        <v>0</v>
      </c>
      <c r="J157" s="219">
        <v>11673.09</v>
      </c>
      <c r="K157" s="219">
        <v>0</v>
      </c>
      <c r="L157" s="219">
        <v>41903.4</v>
      </c>
      <c r="M157" s="35"/>
      <c r="N157" s="168" t="s">
        <v>884</v>
      </c>
      <c r="O157" s="195">
        <v>42992</v>
      </c>
      <c r="P157" s="212"/>
      <c r="Q157" s="195">
        <v>43024</v>
      </c>
      <c r="R157" s="217" t="s">
        <v>1177</v>
      </c>
      <c r="S157" s="217"/>
      <c r="T157" s="217"/>
      <c r="U157" s="218"/>
      <c r="V157" s="735">
        <f t="shared" si="7"/>
        <v>119724</v>
      </c>
    </row>
    <row r="158" spans="1:22" s="13" customFormat="1" ht="27.75" customHeight="1">
      <c r="A158" s="410" t="s">
        <v>537</v>
      </c>
      <c r="B158" s="373" t="s">
        <v>463</v>
      </c>
      <c r="C158" s="151" t="s">
        <v>464</v>
      </c>
      <c r="D158" s="151" t="s">
        <v>465</v>
      </c>
      <c r="E158" s="213">
        <v>142494</v>
      </c>
      <c r="F158" s="53">
        <f t="shared" si="8"/>
        <v>69777.509999999995</v>
      </c>
      <c r="G158" s="183">
        <f t="shared" si="6"/>
        <v>0.74999996417183701</v>
      </c>
      <c r="H158" s="219">
        <v>44158.03</v>
      </c>
      <c r="I158" s="219">
        <v>0</v>
      </c>
      <c r="J158" s="219">
        <v>8175.1</v>
      </c>
      <c r="K158" s="219">
        <v>0</v>
      </c>
      <c r="L158" s="219">
        <v>17444.38</v>
      </c>
      <c r="M158" s="35"/>
      <c r="N158" s="168" t="s">
        <v>884</v>
      </c>
      <c r="O158" s="195">
        <v>42992</v>
      </c>
      <c r="P158" s="212"/>
      <c r="Q158" s="195">
        <v>43024</v>
      </c>
      <c r="R158" s="217" t="s">
        <v>1176</v>
      </c>
      <c r="S158" s="217"/>
      <c r="T158" s="217"/>
      <c r="U158" s="218"/>
      <c r="V158" s="735">
        <f t="shared" si="7"/>
        <v>69777.509999999995</v>
      </c>
    </row>
    <row r="159" spans="1:22" s="13" customFormat="1" ht="27.75" customHeight="1">
      <c r="A159" s="410" t="s">
        <v>537</v>
      </c>
      <c r="B159" s="382" t="s">
        <v>466</v>
      </c>
      <c r="C159" s="212" t="s">
        <v>467</v>
      </c>
      <c r="D159" s="151" t="s">
        <v>468</v>
      </c>
      <c r="E159" s="213">
        <v>127693.9</v>
      </c>
      <c r="F159" s="53">
        <f t="shared" si="8"/>
        <v>118675.6</v>
      </c>
      <c r="G159" s="183">
        <f t="shared" si="6"/>
        <v>0.49999999999999994</v>
      </c>
      <c r="H159" s="213">
        <v>50437.13</v>
      </c>
      <c r="I159" s="213">
        <v>0</v>
      </c>
      <c r="J159" s="213">
        <v>8900.67</v>
      </c>
      <c r="K159" s="213">
        <v>0</v>
      </c>
      <c r="L159" s="213">
        <v>59337.8</v>
      </c>
      <c r="M159" s="35"/>
      <c r="N159" s="168" t="s">
        <v>884</v>
      </c>
      <c r="O159" s="195">
        <v>42992</v>
      </c>
      <c r="P159" s="212"/>
      <c r="Q159" s="195">
        <v>43024</v>
      </c>
      <c r="R159" s="217" t="s">
        <v>1172</v>
      </c>
      <c r="S159" s="217"/>
      <c r="T159" s="217"/>
      <c r="U159" s="218"/>
      <c r="V159" s="735">
        <f t="shared" si="7"/>
        <v>118675.6</v>
      </c>
    </row>
    <row r="160" spans="1:22" s="13" customFormat="1" ht="27.75" customHeight="1">
      <c r="A160" s="410" t="s">
        <v>537</v>
      </c>
      <c r="B160" s="382" t="s">
        <v>533</v>
      </c>
      <c r="C160" s="212" t="s">
        <v>534</v>
      </c>
      <c r="D160" s="151" t="s">
        <v>535</v>
      </c>
      <c r="E160" s="213">
        <v>51448.55</v>
      </c>
      <c r="F160" s="53">
        <f t="shared" si="8"/>
        <v>45137.950000000004</v>
      </c>
      <c r="G160" s="183">
        <f t="shared" si="6"/>
        <v>0.85000005538576739</v>
      </c>
      <c r="H160" s="213">
        <v>30220.39</v>
      </c>
      <c r="I160" s="213">
        <v>0</v>
      </c>
      <c r="J160" s="213">
        <v>5333.02</v>
      </c>
      <c r="K160" s="213">
        <v>2813.85</v>
      </c>
      <c r="L160" s="213">
        <v>6770.69</v>
      </c>
      <c r="M160" s="35"/>
      <c r="N160" s="251">
        <v>42983</v>
      </c>
      <c r="O160" s="251">
        <v>42999</v>
      </c>
      <c r="P160" s="212"/>
      <c r="Q160" s="212" t="s">
        <v>536</v>
      </c>
      <c r="R160" s="719">
        <v>0</v>
      </c>
      <c r="S160" s="217"/>
      <c r="T160" s="217"/>
      <c r="U160" s="218"/>
      <c r="V160" s="735">
        <f t="shared" si="7"/>
        <v>45137.950000000004</v>
      </c>
    </row>
    <row r="161" spans="1:22" s="13" customFormat="1" ht="27.75" customHeight="1">
      <c r="A161" s="410" t="s">
        <v>537</v>
      </c>
      <c r="B161" s="382" t="s">
        <v>481</v>
      </c>
      <c r="C161" s="212" t="s">
        <v>538</v>
      </c>
      <c r="D161" s="151" t="s">
        <v>482</v>
      </c>
      <c r="E161" s="213">
        <v>245236</v>
      </c>
      <c r="F161" s="53">
        <f t="shared" si="8"/>
        <v>211944.89999999997</v>
      </c>
      <c r="G161" s="183">
        <f t="shared" si="6"/>
        <v>0.70370638783948092</v>
      </c>
      <c r="H161" s="213">
        <v>118554.89</v>
      </c>
      <c r="I161" s="213">
        <v>0</v>
      </c>
      <c r="J161" s="213">
        <v>20919.689999999999</v>
      </c>
      <c r="K161" s="213">
        <v>9672.4</v>
      </c>
      <c r="L161" s="213">
        <v>62797.919999999998</v>
      </c>
      <c r="M161" s="35"/>
      <c r="N161" s="212" t="s">
        <v>719</v>
      </c>
      <c r="O161" s="251">
        <v>43006</v>
      </c>
      <c r="P161" s="251">
        <v>43020</v>
      </c>
      <c r="Q161" s="228">
        <v>43069</v>
      </c>
      <c r="R161" s="217"/>
      <c r="S161" s="217"/>
      <c r="T161" s="217"/>
      <c r="U161" s="218"/>
      <c r="V161" s="735">
        <f t="shared" si="7"/>
        <v>211944.89999999997</v>
      </c>
    </row>
    <row r="162" spans="1:22" s="13" customFormat="1" ht="27.75" customHeight="1">
      <c r="A162" s="410" t="s">
        <v>537</v>
      </c>
      <c r="B162" s="382" t="s">
        <v>483</v>
      </c>
      <c r="C162" s="212" t="s">
        <v>484</v>
      </c>
      <c r="D162" s="151" t="s">
        <v>485</v>
      </c>
      <c r="E162" s="213">
        <v>618949.25</v>
      </c>
      <c r="F162" s="53">
        <f t="shared" si="8"/>
        <v>592899.58000000007</v>
      </c>
      <c r="G162" s="183">
        <f t="shared" si="6"/>
        <v>0.70692020055065641</v>
      </c>
      <c r="H162" s="213">
        <v>344760.58</v>
      </c>
      <c r="I162" s="213">
        <v>0</v>
      </c>
      <c r="J162" s="213">
        <v>60840.11</v>
      </c>
      <c r="K162" s="213">
        <v>13532</v>
      </c>
      <c r="L162" s="213">
        <v>173766.89</v>
      </c>
      <c r="M162" s="35"/>
      <c r="N162" s="212" t="s">
        <v>719</v>
      </c>
      <c r="O162" s="251">
        <v>43006</v>
      </c>
      <c r="P162" s="251">
        <v>43020</v>
      </c>
      <c r="Q162" s="228">
        <v>43062</v>
      </c>
      <c r="R162" s="217"/>
      <c r="S162" s="217"/>
      <c r="T162" s="217"/>
      <c r="U162" s="218"/>
      <c r="V162" s="735">
        <f t="shared" si="7"/>
        <v>592899.58000000007</v>
      </c>
    </row>
    <row r="163" spans="1:22" s="13" customFormat="1" ht="27.75" customHeight="1">
      <c r="A163" s="410" t="s">
        <v>537</v>
      </c>
      <c r="B163" s="382" t="s">
        <v>486</v>
      </c>
      <c r="C163" s="212" t="s">
        <v>487</v>
      </c>
      <c r="D163" s="151" t="s">
        <v>485</v>
      </c>
      <c r="E163" s="213">
        <v>375202.8</v>
      </c>
      <c r="F163" s="53">
        <f t="shared" si="8"/>
        <v>183033.02000000002</v>
      </c>
      <c r="G163" s="183">
        <f t="shared" si="6"/>
        <v>0.89997056268863396</v>
      </c>
      <c r="H163" s="213">
        <v>121752.75</v>
      </c>
      <c r="I163" s="213">
        <v>0</v>
      </c>
      <c r="J163" s="213">
        <v>21485.79</v>
      </c>
      <c r="K163" s="213">
        <v>21485.79</v>
      </c>
      <c r="L163" s="213">
        <v>18308.689999999999</v>
      </c>
      <c r="M163" s="35"/>
      <c r="N163" s="212" t="s">
        <v>719</v>
      </c>
      <c r="O163" s="251">
        <v>43006</v>
      </c>
      <c r="P163" s="251">
        <v>43020</v>
      </c>
      <c r="Q163" s="228">
        <v>43062</v>
      </c>
      <c r="R163" s="217"/>
      <c r="S163" s="217"/>
      <c r="T163" s="217"/>
      <c r="U163" s="218"/>
      <c r="V163" s="735">
        <f t="shared" si="7"/>
        <v>183033.02000000002</v>
      </c>
    </row>
    <row r="164" spans="1:22" s="13" customFormat="1" ht="27.75" customHeight="1">
      <c r="A164" s="410" t="s">
        <v>537</v>
      </c>
      <c r="B164" s="382" t="s">
        <v>488</v>
      </c>
      <c r="C164" s="212" t="s">
        <v>489</v>
      </c>
      <c r="D164" s="151" t="s">
        <v>490</v>
      </c>
      <c r="E164" s="213">
        <v>221116.99</v>
      </c>
      <c r="F164" s="53">
        <f t="shared" si="8"/>
        <v>203669.47000000003</v>
      </c>
      <c r="G164" s="183">
        <f t="shared" si="6"/>
        <v>0.60360627442100179</v>
      </c>
      <c r="H164" s="213">
        <v>104495.74</v>
      </c>
      <c r="I164" s="213">
        <v>0</v>
      </c>
      <c r="J164" s="213">
        <v>18440.43</v>
      </c>
      <c r="K164" s="213">
        <v>0</v>
      </c>
      <c r="L164" s="213">
        <v>80733.3</v>
      </c>
      <c r="M164" s="35"/>
      <c r="N164" s="212" t="s">
        <v>719</v>
      </c>
      <c r="O164" s="251">
        <v>43006</v>
      </c>
      <c r="P164" s="251">
        <v>43020</v>
      </c>
      <c r="Q164" s="228">
        <v>43062</v>
      </c>
      <c r="R164" s="217" t="s">
        <v>1153</v>
      </c>
      <c r="S164" s="217"/>
      <c r="T164" s="217"/>
      <c r="U164" s="218"/>
      <c r="V164" s="735">
        <f t="shared" si="7"/>
        <v>203669.47000000003</v>
      </c>
    </row>
    <row r="165" spans="1:22" s="25" customFormat="1" ht="27.75" customHeight="1">
      <c r="A165" s="410" t="s">
        <v>537</v>
      </c>
      <c r="B165" s="382" t="s">
        <v>491</v>
      </c>
      <c r="C165" s="212" t="s">
        <v>492</v>
      </c>
      <c r="D165" s="151" t="s">
        <v>506</v>
      </c>
      <c r="E165" s="213">
        <v>187668</v>
      </c>
      <c r="F165" s="53">
        <f t="shared" si="8"/>
        <v>102941.5</v>
      </c>
      <c r="G165" s="183">
        <f t="shared" si="6"/>
        <v>0.75000121428189792</v>
      </c>
      <c r="H165" s="213">
        <v>64176.77</v>
      </c>
      <c r="I165" s="213">
        <v>0</v>
      </c>
      <c r="J165" s="213">
        <v>11325.23</v>
      </c>
      <c r="K165" s="213">
        <v>1704.25</v>
      </c>
      <c r="L165" s="213">
        <v>25735.25</v>
      </c>
      <c r="M165" s="35"/>
      <c r="N165" s="212" t="s">
        <v>719</v>
      </c>
      <c r="O165" s="251">
        <v>43006</v>
      </c>
      <c r="P165" s="251">
        <v>43020</v>
      </c>
      <c r="Q165" s="228">
        <v>43062</v>
      </c>
      <c r="R165" s="228" t="s">
        <v>1152</v>
      </c>
      <c r="S165" s="228"/>
      <c r="T165" s="228"/>
      <c r="U165" s="151"/>
      <c r="V165" s="735">
        <f t="shared" si="7"/>
        <v>102941.5</v>
      </c>
    </row>
    <row r="166" spans="1:22" s="13" customFormat="1" ht="27.75" customHeight="1">
      <c r="A166" s="410" t="s">
        <v>537</v>
      </c>
      <c r="B166" s="382" t="s">
        <v>453</v>
      </c>
      <c r="C166" s="212" t="s">
        <v>539</v>
      </c>
      <c r="D166" s="151" t="s">
        <v>318</v>
      </c>
      <c r="E166" s="213">
        <v>155144.04999999999</v>
      </c>
      <c r="F166" s="53">
        <f t="shared" si="8"/>
        <v>104380.1</v>
      </c>
      <c r="G166" s="183">
        <f t="shared" si="6"/>
        <v>0.75000004790185104</v>
      </c>
      <c r="H166" s="213">
        <v>66542.31</v>
      </c>
      <c r="I166" s="213">
        <v>11742.77</v>
      </c>
      <c r="J166" s="213">
        <v>0</v>
      </c>
      <c r="K166" s="213">
        <v>0</v>
      </c>
      <c r="L166" s="213">
        <v>26095.02</v>
      </c>
      <c r="M166" s="35"/>
      <c r="N166" s="212" t="s">
        <v>719</v>
      </c>
      <c r="O166" s="251">
        <v>43006</v>
      </c>
      <c r="P166" s="251">
        <v>43020</v>
      </c>
      <c r="Q166" s="228">
        <v>43062</v>
      </c>
      <c r="R166" s="217"/>
      <c r="S166" s="217"/>
      <c r="T166" s="217"/>
      <c r="U166" s="218"/>
      <c r="V166" s="735">
        <f t="shared" si="7"/>
        <v>104380.1</v>
      </c>
    </row>
    <row r="167" spans="1:22" s="13" customFormat="1" ht="27.75" customHeight="1">
      <c r="A167" s="410" t="s">
        <v>537</v>
      </c>
      <c r="B167" s="382" t="s">
        <v>452</v>
      </c>
      <c r="C167" s="255" t="s">
        <v>397</v>
      </c>
      <c r="D167" s="282" t="s">
        <v>540</v>
      </c>
      <c r="E167" s="256">
        <v>173700</v>
      </c>
      <c r="F167" s="53">
        <f t="shared" si="8"/>
        <v>126511.9</v>
      </c>
      <c r="G167" s="183">
        <f t="shared" si="6"/>
        <v>0.7500000395219738</v>
      </c>
      <c r="H167" s="256">
        <v>80651.34</v>
      </c>
      <c r="I167" s="256">
        <v>0</v>
      </c>
      <c r="J167" s="256">
        <v>14232.59</v>
      </c>
      <c r="K167" s="256">
        <v>0</v>
      </c>
      <c r="L167" s="256">
        <v>31627.97</v>
      </c>
      <c r="M167" s="35"/>
      <c r="N167" s="212" t="s">
        <v>719</v>
      </c>
      <c r="O167" s="251">
        <v>43006</v>
      </c>
      <c r="P167" s="251">
        <v>43020</v>
      </c>
      <c r="Q167" s="228">
        <v>43062</v>
      </c>
      <c r="R167" s="257"/>
      <c r="S167" s="257"/>
      <c r="T167" s="257"/>
      <c r="U167" s="258"/>
      <c r="V167" s="735">
        <f t="shared" si="7"/>
        <v>126511.9</v>
      </c>
    </row>
    <row r="168" spans="1:22" s="13" customFormat="1" ht="27.75" customHeight="1">
      <c r="A168" s="410" t="s">
        <v>537</v>
      </c>
      <c r="B168" s="382" t="s">
        <v>398</v>
      </c>
      <c r="C168" s="255" t="s">
        <v>541</v>
      </c>
      <c r="D168" s="282" t="s">
        <v>542</v>
      </c>
      <c r="E168" s="256">
        <v>164415.65</v>
      </c>
      <c r="F168" s="53">
        <f t="shared" si="8"/>
        <v>137685.65000000002</v>
      </c>
      <c r="G168" s="183">
        <f t="shared" si="6"/>
        <v>0.5859959262276061</v>
      </c>
      <c r="H168" s="256">
        <v>68580.740000000005</v>
      </c>
      <c r="I168" s="256">
        <v>0</v>
      </c>
      <c r="J168" s="256">
        <v>12102.49</v>
      </c>
      <c r="K168" s="256">
        <v>0</v>
      </c>
      <c r="L168" s="256">
        <v>57002.42</v>
      </c>
      <c r="M168" s="35"/>
      <c r="N168" s="212" t="s">
        <v>719</v>
      </c>
      <c r="O168" s="251">
        <v>43006</v>
      </c>
      <c r="P168" s="251">
        <v>43020</v>
      </c>
      <c r="Q168" s="228">
        <v>43062</v>
      </c>
      <c r="R168" s="257" t="s">
        <v>841</v>
      </c>
      <c r="S168" s="257"/>
      <c r="T168" s="257"/>
      <c r="U168" s="258"/>
      <c r="V168" s="735">
        <f t="shared" si="7"/>
        <v>137685.65000000002</v>
      </c>
    </row>
    <row r="169" spans="1:22" s="13" customFormat="1" ht="27.75" customHeight="1">
      <c r="A169" s="410" t="s">
        <v>537</v>
      </c>
      <c r="B169" s="682" t="s">
        <v>493</v>
      </c>
      <c r="C169" s="255" t="s">
        <v>494</v>
      </c>
      <c r="D169" s="282" t="s">
        <v>543</v>
      </c>
      <c r="E169" s="256">
        <v>212435</v>
      </c>
      <c r="F169" s="53">
        <f t="shared" si="8"/>
        <v>135200</v>
      </c>
      <c r="G169" s="183">
        <f t="shared" si="6"/>
        <v>0.75</v>
      </c>
      <c r="H169" s="256">
        <v>82266.820000000007</v>
      </c>
      <c r="I169" s="256">
        <v>0</v>
      </c>
      <c r="J169" s="256">
        <v>14517.68</v>
      </c>
      <c r="K169" s="256">
        <v>4615.5</v>
      </c>
      <c r="L169" s="256">
        <v>33800</v>
      </c>
      <c r="M169" s="35"/>
      <c r="N169" s="212" t="s">
        <v>719</v>
      </c>
      <c r="O169" s="251">
        <v>43006</v>
      </c>
      <c r="P169" s="251">
        <v>43020</v>
      </c>
      <c r="Q169" s="228">
        <v>43062</v>
      </c>
      <c r="R169" s="257" t="s">
        <v>1150</v>
      </c>
      <c r="S169" s="257"/>
      <c r="T169" s="257"/>
      <c r="U169" s="258"/>
      <c r="V169" s="735">
        <f t="shared" si="7"/>
        <v>135200</v>
      </c>
    </row>
    <row r="170" spans="1:22" s="13" customFormat="1" ht="27.75" customHeight="1">
      <c r="A170" s="410" t="s">
        <v>537</v>
      </c>
      <c r="B170" s="685" t="s">
        <v>445</v>
      </c>
      <c r="C170" s="382" t="s">
        <v>495</v>
      </c>
      <c r="D170" s="282" t="s">
        <v>215</v>
      </c>
      <c r="E170" s="256">
        <v>158953.95000000001</v>
      </c>
      <c r="F170" s="53">
        <f t="shared" si="8"/>
        <v>139653.09999999998</v>
      </c>
      <c r="G170" s="183">
        <f t="shared" si="6"/>
        <v>0.66506794335392483</v>
      </c>
      <c r="H170" s="256">
        <v>78946.98</v>
      </c>
      <c r="I170" s="256">
        <v>0</v>
      </c>
      <c r="J170" s="256">
        <v>13931.82</v>
      </c>
      <c r="K170" s="256">
        <v>0</v>
      </c>
      <c r="L170" s="256">
        <v>46774.3</v>
      </c>
      <c r="M170" s="35"/>
      <c r="N170" s="212" t="s">
        <v>719</v>
      </c>
      <c r="O170" s="251">
        <v>43006</v>
      </c>
      <c r="P170" s="251">
        <v>43020</v>
      </c>
      <c r="Q170" s="228">
        <v>43062</v>
      </c>
      <c r="R170" s="257" t="s">
        <v>1147</v>
      </c>
      <c r="S170" s="257"/>
      <c r="T170" s="257"/>
      <c r="U170" s="258"/>
      <c r="V170" s="735">
        <f t="shared" si="7"/>
        <v>139653.09999999998</v>
      </c>
    </row>
    <row r="171" spans="1:22" s="13" customFormat="1" ht="27.75" customHeight="1">
      <c r="A171" s="410" t="s">
        <v>537</v>
      </c>
      <c r="B171" s="683" t="s">
        <v>496</v>
      </c>
      <c r="C171" s="382" t="s">
        <v>544</v>
      </c>
      <c r="D171" s="282" t="s">
        <v>79</v>
      </c>
      <c r="E171" s="256">
        <v>155165.6</v>
      </c>
      <c r="F171" s="53">
        <f t="shared" si="8"/>
        <v>134400.85</v>
      </c>
      <c r="G171" s="183">
        <f t="shared" si="6"/>
        <v>0.75000001860107279</v>
      </c>
      <c r="H171" s="256">
        <v>85680.54</v>
      </c>
      <c r="I171" s="256">
        <v>0</v>
      </c>
      <c r="J171" s="256">
        <v>15120.1</v>
      </c>
      <c r="K171" s="256">
        <v>0</v>
      </c>
      <c r="L171" s="256">
        <v>33600.21</v>
      </c>
      <c r="M171" s="35"/>
      <c r="N171" s="212" t="s">
        <v>719</v>
      </c>
      <c r="O171" s="251">
        <v>43006</v>
      </c>
      <c r="P171" s="251">
        <v>43020</v>
      </c>
      <c r="Q171" s="228">
        <v>43062</v>
      </c>
      <c r="R171" s="257"/>
      <c r="S171" s="257"/>
      <c r="T171" s="257"/>
      <c r="U171" s="258"/>
      <c r="V171" s="735">
        <f t="shared" si="7"/>
        <v>134400.85</v>
      </c>
    </row>
    <row r="172" spans="1:22" s="13" customFormat="1" ht="27.75" customHeight="1">
      <c r="A172" s="410" t="s">
        <v>537</v>
      </c>
      <c r="B172" s="382" t="s">
        <v>499</v>
      </c>
      <c r="C172" s="255" t="s">
        <v>546</v>
      </c>
      <c r="D172" s="282" t="s">
        <v>306</v>
      </c>
      <c r="E172" s="256">
        <v>270627.84999999998</v>
      </c>
      <c r="F172" s="53">
        <f t="shared" si="8"/>
        <v>242778.25</v>
      </c>
      <c r="G172" s="183">
        <f t="shared" si="6"/>
        <v>0.66420027329466291</v>
      </c>
      <c r="H172" s="256">
        <v>137065.37</v>
      </c>
      <c r="I172" s="256">
        <v>0</v>
      </c>
      <c r="J172" s="256">
        <v>24188.01</v>
      </c>
      <c r="K172" s="256">
        <v>0</v>
      </c>
      <c r="L172" s="256">
        <v>81524.87</v>
      </c>
      <c r="M172" s="35"/>
      <c r="N172" s="212" t="s">
        <v>719</v>
      </c>
      <c r="O172" s="251">
        <v>43006</v>
      </c>
      <c r="P172" s="251">
        <v>43020</v>
      </c>
      <c r="Q172" s="228">
        <v>43062</v>
      </c>
      <c r="R172" s="257" t="s">
        <v>1149</v>
      </c>
      <c r="S172" s="257"/>
      <c r="T172" s="257"/>
      <c r="U172" s="258"/>
      <c r="V172" s="735">
        <f t="shared" si="7"/>
        <v>242778.25</v>
      </c>
    </row>
    <row r="173" spans="1:22" s="13" customFormat="1" ht="27.75" customHeight="1">
      <c r="A173" s="410" t="s">
        <v>537</v>
      </c>
      <c r="B173" s="382" t="s">
        <v>547</v>
      </c>
      <c r="C173" s="255" t="s">
        <v>548</v>
      </c>
      <c r="D173" s="282" t="s">
        <v>549</v>
      </c>
      <c r="E173" s="256">
        <v>272624.61</v>
      </c>
      <c r="F173" s="53">
        <f t="shared" si="8"/>
        <v>162127.04000000001</v>
      </c>
      <c r="G173" s="183">
        <f t="shared" si="6"/>
        <v>0.75</v>
      </c>
      <c r="H173" s="256">
        <v>103355.98</v>
      </c>
      <c r="I173" s="256">
        <v>0</v>
      </c>
      <c r="J173" s="256">
        <v>0</v>
      </c>
      <c r="K173" s="256">
        <v>18239.3</v>
      </c>
      <c r="L173" s="256">
        <v>40531.760000000002</v>
      </c>
      <c r="M173" s="35"/>
      <c r="N173" s="212" t="s">
        <v>719</v>
      </c>
      <c r="O173" s="251">
        <v>43006</v>
      </c>
      <c r="P173" s="251">
        <v>43020</v>
      </c>
      <c r="Q173" s="228">
        <v>43069</v>
      </c>
      <c r="R173" s="257" t="s">
        <v>1157</v>
      </c>
      <c r="S173" s="257"/>
      <c r="T173" s="257"/>
      <c r="U173" s="258"/>
      <c r="V173" s="735">
        <f t="shared" si="7"/>
        <v>162127.04000000001</v>
      </c>
    </row>
    <row r="174" spans="1:22" s="13" customFormat="1" ht="27.75" customHeight="1">
      <c r="A174" s="410" t="s">
        <v>537</v>
      </c>
      <c r="B174" s="382" t="s">
        <v>553</v>
      </c>
      <c r="C174" s="255" t="s">
        <v>554</v>
      </c>
      <c r="D174" s="282" t="s">
        <v>353</v>
      </c>
      <c r="E174" s="256">
        <v>76339.399999999994</v>
      </c>
      <c r="F174" s="53">
        <f t="shared" si="8"/>
        <v>70838.899999999994</v>
      </c>
      <c r="G174" s="183">
        <f t="shared" si="6"/>
        <v>0.6563646527543483</v>
      </c>
      <c r="H174" s="256">
        <v>39521.72</v>
      </c>
      <c r="I174" s="256">
        <v>0</v>
      </c>
      <c r="J174" s="256">
        <v>6974.43</v>
      </c>
      <c r="K174" s="256">
        <v>0</v>
      </c>
      <c r="L174" s="256">
        <v>24342.75</v>
      </c>
      <c r="M174" s="35"/>
      <c r="N174" s="251">
        <v>42983</v>
      </c>
      <c r="O174" s="251">
        <v>42999</v>
      </c>
      <c r="P174" s="251" t="s">
        <v>551</v>
      </c>
      <c r="Q174" s="228">
        <v>43028</v>
      </c>
      <c r="R174" s="257" t="s">
        <v>1160</v>
      </c>
      <c r="S174" s="257"/>
      <c r="T174" s="257"/>
      <c r="U174" s="258"/>
      <c r="V174" s="735">
        <f t="shared" si="7"/>
        <v>70838.899999999994</v>
      </c>
    </row>
    <row r="175" spans="1:22" s="13" customFormat="1" ht="27.75" customHeight="1">
      <c r="A175" s="410" t="s">
        <v>537</v>
      </c>
      <c r="B175" s="382" t="s">
        <v>555</v>
      </c>
      <c r="C175" s="212" t="s">
        <v>556</v>
      </c>
      <c r="D175" s="151" t="s">
        <v>557</v>
      </c>
      <c r="E175" s="213">
        <v>50514.73</v>
      </c>
      <c r="F175" s="53">
        <f t="shared" si="8"/>
        <v>45760.55</v>
      </c>
      <c r="G175" s="183">
        <f t="shared" si="6"/>
        <v>0.58112894185056774</v>
      </c>
      <c r="H175" s="213">
        <v>22603.86</v>
      </c>
      <c r="I175" s="213">
        <v>0</v>
      </c>
      <c r="J175" s="213">
        <v>3988.92</v>
      </c>
      <c r="K175" s="213">
        <v>0</v>
      </c>
      <c r="L175" s="213">
        <v>19167.77</v>
      </c>
      <c r="M175" s="35"/>
      <c r="N175" s="251">
        <v>42983</v>
      </c>
      <c r="O175" s="251">
        <v>42999</v>
      </c>
      <c r="P175" s="251"/>
      <c r="Q175" s="228">
        <v>43028</v>
      </c>
      <c r="R175" s="217" t="s">
        <v>1159</v>
      </c>
      <c r="S175" s="217"/>
      <c r="T175" s="217"/>
      <c r="U175" s="218"/>
      <c r="V175" s="735">
        <f t="shared" si="7"/>
        <v>45760.55</v>
      </c>
    </row>
    <row r="176" spans="1:22" s="13" customFormat="1" ht="27.75" customHeight="1">
      <c r="A176" s="410" t="s">
        <v>537</v>
      </c>
      <c r="B176" s="382" t="s">
        <v>558</v>
      </c>
      <c r="C176" s="212" t="s">
        <v>559</v>
      </c>
      <c r="D176" s="151" t="s">
        <v>560</v>
      </c>
      <c r="E176" s="213">
        <v>93018.75</v>
      </c>
      <c r="F176" s="53">
        <f t="shared" si="8"/>
        <v>76367</v>
      </c>
      <c r="G176" s="183">
        <f t="shared" si="6"/>
        <v>0.65065473306532928</v>
      </c>
      <c r="H176" s="213">
        <v>42235.26</v>
      </c>
      <c r="I176" s="213">
        <v>0</v>
      </c>
      <c r="J176" s="213">
        <v>7453.29</v>
      </c>
      <c r="K176" s="213">
        <v>0</v>
      </c>
      <c r="L176" s="213">
        <v>26678.45</v>
      </c>
      <c r="M176" s="35"/>
      <c r="N176" s="251">
        <v>42983</v>
      </c>
      <c r="O176" s="251">
        <v>42999</v>
      </c>
      <c r="P176" s="251"/>
      <c r="Q176" s="228">
        <v>43028</v>
      </c>
      <c r="R176" s="217" t="s">
        <v>1171</v>
      </c>
      <c r="S176" s="217"/>
      <c r="T176" s="217"/>
      <c r="U176" s="218"/>
      <c r="V176" s="735">
        <f t="shared" si="7"/>
        <v>76367</v>
      </c>
    </row>
    <row r="177" spans="1:22" s="13" customFormat="1" ht="27.75" customHeight="1">
      <c r="A177" s="410" t="s">
        <v>537</v>
      </c>
      <c r="B177" s="382" t="s">
        <v>561</v>
      </c>
      <c r="C177" s="212" t="s">
        <v>562</v>
      </c>
      <c r="D177" s="151" t="s">
        <v>563</v>
      </c>
      <c r="E177" s="213">
        <v>96218.44</v>
      </c>
      <c r="F177" s="53">
        <f t="shared" si="8"/>
        <v>82000</v>
      </c>
      <c r="G177" s="183">
        <f t="shared" si="6"/>
        <v>0.75</v>
      </c>
      <c r="H177" s="213">
        <v>46350.5</v>
      </c>
      <c r="I177" s="213">
        <v>0</v>
      </c>
      <c r="J177" s="213">
        <v>8179.5</v>
      </c>
      <c r="K177" s="213">
        <v>6970</v>
      </c>
      <c r="L177" s="213">
        <v>20500</v>
      </c>
      <c r="M177" s="35"/>
      <c r="N177" s="251">
        <v>42983</v>
      </c>
      <c r="O177" s="251">
        <v>42999</v>
      </c>
      <c r="P177" s="251"/>
      <c r="Q177" s="228">
        <v>43028</v>
      </c>
      <c r="R177" s="217" t="s">
        <v>1168</v>
      </c>
      <c r="S177" s="217"/>
      <c r="T177" s="217"/>
      <c r="U177" s="218"/>
      <c r="V177" s="735">
        <f t="shared" si="7"/>
        <v>82000</v>
      </c>
    </row>
    <row r="178" spans="1:22" s="13" customFormat="1" ht="27.75" customHeight="1">
      <c r="A178" s="410" t="s">
        <v>537</v>
      </c>
      <c r="B178" s="382" t="s">
        <v>564</v>
      </c>
      <c r="C178" s="212" t="s">
        <v>565</v>
      </c>
      <c r="D178" s="151" t="s">
        <v>563</v>
      </c>
      <c r="E178" s="213">
        <v>99000</v>
      </c>
      <c r="F178" s="53">
        <f t="shared" si="8"/>
        <v>99000</v>
      </c>
      <c r="G178" s="183">
        <f t="shared" si="6"/>
        <v>0.65</v>
      </c>
      <c r="H178" s="213">
        <v>54697.5</v>
      </c>
      <c r="I178" s="213">
        <v>0</v>
      </c>
      <c r="J178" s="213">
        <v>9652.5</v>
      </c>
      <c r="K178" s="213">
        <v>0</v>
      </c>
      <c r="L178" s="213">
        <v>34650</v>
      </c>
      <c r="M178" s="35"/>
      <c r="N178" s="251">
        <v>42983</v>
      </c>
      <c r="O178" s="251">
        <v>42999</v>
      </c>
      <c r="P178" s="251"/>
      <c r="Q178" s="228">
        <v>43028</v>
      </c>
      <c r="R178" s="217" t="s">
        <v>1167</v>
      </c>
      <c r="S178" s="217"/>
      <c r="T178" s="217"/>
      <c r="U178" s="218"/>
      <c r="V178" s="735">
        <f t="shared" si="7"/>
        <v>99000</v>
      </c>
    </row>
    <row r="179" spans="1:22" s="13" customFormat="1" ht="27.75" customHeight="1">
      <c r="A179" s="410" t="s">
        <v>537</v>
      </c>
      <c r="B179" s="382" t="s">
        <v>566</v>
      </c>
      <c r="C179" s="212" t="s">
        <v>567</v>
      </c>
      <c r="D179" s="151" t="s">
        <v>568</v>
      </c>
      <c r="E179" s="213">
        <v>51057.75</v>
      </c>
      <c r="F179" s="53">
        <f t="shared" si="8"/>
        <v>40273.75</v>
      </c>
      <c r="G179" s="183">
        <f t="shared" si="6"/>
        <v>0.749999937924827</v>
      </c>
      <c r="H179" s="213">
        <v>25491.06</v>
      </c>
      <c r="I179" s="213">
        <v>0</v>
      </c>
      <c r="J179" s="213">
        <v>4498.43</v>
      </c>
      <c r="K179" s="213">
        <v>215.82</v>
      </c>
      <c r="L179" s="213">
        <v>10068.44</v>
      </c>
      <c r="M179" s="35"/>
      <c r="N179" s="251">
        <v>42983</v>
      </c>
      <c r="O179" s="251">
        <v>42999</v>
      </c>
      <c r="P179" s="251"/>
      <c r="Q179" s="228">
        <v>43028</v>
      </c>
      <c r="R179" s="217" t="s">
        <v>1170</v>
      </c>
      <c r="S179" s="217"/>
      <c r="T179" s="217"/>
      <c r="U179" s="218"/>
      <c r="V179" s="735">
        <f t="shared" si="7"/>
        <v>40273.75</v>
      </c>
    </row>
    <row r="180" spans="1:22" s="13" customFormat="1" ht="27.75" customHeight="1">
      <c r="A180" s="410" t="s">
        <v>537</v>
      </c>
      <c r="B180" s="382" t="s">
        <v>569</v>
      </c>
      <c r="C180" s="212" t="s">
        <v>570</v>
      </c>
      <c r="D180" s="151" t="s">
        <v>526</v>
      </c>
      <c r="E180" s="213">
        <v>75640.009999999995</v>
      </c>
      <c r="F180" s="53">
        <f t="shared" si="8"/>
        <v>66570.89</v>
      </c>
      <c r="G180" s="183">
        <f t="shared" si="6"/>
        <v>0.6500000225323711</v>
      </c>
      <c r="H180" s="213">
        <v>28708.12</v>
      </c>
      <c r="I180" s="213">
        <v>0</v>
      </c>
      <c r="J180" s="213">
        <v>5066.1499999999996</v>
      </c>
      <c r="K180" s="213">
        <v>9496.81</v>
      </c>
      <c r="L180" s="213">
        <v>23299.81</v>
      </c>
      <c r="M180" s="35"/>
      <c r="N180" s="251">
        <v>42983</v>
      </c>
      <c r="O180" s="251">
        <v>42999</v>
      </c>
      <c r="P180" s="251"/>
      <c r="Q180" s="228">
        <v>43028</v>
      </c>
      <c r="R180" s="217" t="s">
        <v>1161</v>
      </c>
      <c r="S180" s="217"/>
      <c r="T180" s="217"/>
      <c r="U180" s="218"/>
      <c r="V180" s="735">
        <f t="shared" si="7"/>
        <v>66570.89</v>
      </c>
    </row>
    <row r="181" spans="1:22" s="13" customFormat="1" ht="27.75" customHeight="1">
      <c r="A181" s="410" t="s">
        <v>537</v>
      </c>
      <c r="B181" s="382" t="s">
        <v>571</v>
      </c>
      <c r="C181" s="212" t="s">
        <v>572</v>
      </c>
      <c r="D181" s="151" t="s">
        <v>526</v>
      </c>
      <c r="E181" s="213">
        <v>61094.03</v>
      </c>
      <c r="F181" s="53">
        <f t="shared" si="8"/>
        <v>29853.229999999996</v>
      </c>
      <c r="G181" s="183">
        <f t="shared" si="6"/>
        <v>0.65000001674860652</v>
      </c>
      <c r="H181" s="213">
        <v>15940.47</v>
      </c>
      <c r="I181" s="213">
        <v>0</v>
      </c>
      <c r="J181" s="213">
        <v>2813.03</v>
      </c>
      <c r="K181" s="213">
        <v>651.1</v>
      </c>
      <c r="L181" s="213">
        <v>10448.629999999999</v>
      </c>
      <c r="M181" s="35"/>
      <c r="N181" s="251">
        <v>42983</v>
      </c>
      <c r="O181" s="251">
        <v>42999</v>
      </c>
      <c r="P181" s="251"/>
      <c r="Q181" s="228">
        <v>43028</v>
      </c>
      <c r="R181" s="217" t="s">
        <v>1169</v>
      </c>
      <c r="S181" s="217"/>
      <c r="T181" s="217"/>
      <c r="U181" s="218"/>
      <c r="V181" s="735">
        <f t="shared" si="7"/>
        <v>29853.229999999996</v>
      </c>
    </row>
    <row r="182" spans="1:22" s="13" customFormat="1" ht="27.75" customHeight="1">
      <c r="A182" s="410" t="s">
        <v>537</v>
      </c>
      <c r="B182" s="382" t="s">
        <v>573</v>
      </c>
      <c r="C182" s="212" t="s">
        <v>574</v>
      </c>
      <c r="D182" s="151" t="s">
        <v>575</v>
      </c>
      <c r="E182" s="213">
        <v>69750</v>
      </c>
      <c r="F182" s="53">
        <f t="shared" si="8"/>
        <v>69750</v>
      </c>
      <c r="G182" s="183">
        <f t="shared" si="6"/>
        <v>0.75</v>
      </c>
      <c r="H182" s="213">
        <v>44465.62</v>
      </c>
      <c r="I182" s="213">
        <v>0</v>
      </c>
      <c r="J182" s="213">
        <v>7846.88</v>
      </c>
      <c r="K182" s="213">
        <v>0</v>
      </c>
      <c r="L182" s="213">
        <v>17437.5</v>
      </c>
      <c r="M182" s="35"/>
      <c r="N182" s="251">
        <v>42983</v>
      </c>
      <c r="O182" s="251">
        <v>42999</v>
      </c>
      <c r="P182" s="251"/>
      <c r="Q182" s="228">
        <v>43028</v>
      </c>
      <c r="R182" s="217" t="s">
        <v>1166</v>
      </c>
      <c r="S182" s="217"/>
      <c r="T182" s="217"/>
      <c r="U182" s="218"/>
      <c r="V182" s="735">
        <f t="shared" si="7"/>
        <v>69750</v>
      </c>
    </row>
    <row r="183" spans="1:22" s="13" customFormat="1" ht="27.75" customHeight="1">
      <c r="A183" s="410" t="s">
        <v>537</v>
      </c>
      <c r="B183" s="382" t="s">
        <v>577</v>
      </c>
      <c r="C183" s="212" t="s">
        <v>578</v>
      </c>
      <c r="D183" s="151" t="s">
        <v>579</v>
      </c>
      <c r="E183" s="213">
        <v>32230</v>
      </c>
      <c r="F183" s="53">
        <f t="shared" si="8"/>
        <v>30700</v>
      </c>
      <c r="G183" s="183">
        <f t="shared" si="6"/>
        <v>0.71775244299674268</v>
      </c>
      <c r="H183" s="213">
        <v>17329.54</v>
      </c>
      <c r="I183" s="213">
        <v>0</v>
      </c>
      <c r="J183" s="213">
        <v>3058.16</v>
      </c>
      <c r="K183" s="213">
        <v>1647.3</v>
      </c>
      <c r="L183" s="213">
        <v>8665</v>
      </c>
      <c r="M183" s="35"/>
      <c r="N183" s="251">
        <v>42983</v>
      </c>
      <c r="O183" s="251">
        <v>42999</v>
      </c>
      <c r="P183" s="251"/>
      <c r="Q183" s="228">
        <v>43028</v>
      </c>
      <c r="R183" s="217" t="s">
        <v>1163</v>
      </c>
      <c r="S183" s="217"/>
      <c r="T183" s="217"/>
      <c r="U183" s="218"/>
      <c r="V183" s="735">
        <f t="shared" si="7"/>
        <v>30700</v>
      </c>
    </row>
    <row r="184" spans="1:22" s="13" customFormat="1" ht="27.75" customHeight="1">
      <c r="A184" s="410" t="s">
        <v>537</v>
      </c>
      <c r="B184" s="382" t="s">
        <v>533</v>
      </c>
      <c r="C184" s="212" t="s">
        <v>580</v>
      </c>
      <c r="D184" s="151" t="s">
        <v>535</v>
      </c>
      <c r="E184" s="213">
        <v>51149.35</v>
      </c>
      <c r="F184" s="53">
        <f t="shared" si="8"/>
        <v>45138.75</v>
      </c>
      <c r="G184" s="183">
        <f t="shared" si="6"/>
        <v>0.85000005538478585</v>
      </c>
      <c r="H184" s="213">
        <v>30220.97</v>
      </c>
      <c r="I184" s="213">
        <v>0</v>
      </c>
      <c r="J184" s="213">
        <v>5333.12</v>
      </c>
      <c r="K184" s="213">
        <v>2813.85</v>
      </c>
      <c r="L184" s="213">
        <v>6770.81</v>
      </c>
      <c r="M184" s="35"/>
      <c r="N184" s="251">
        <v>42983</v>
      </c>
      <c r="O184" s="251">
        <v>42999</v>
      </c>
      <c r="P184" s="251"/>
      <c r="Q184" s="228">
        <v>43028</v>
      </c>
      <c r="R184" s="217" t="s">
        <v>1162</v>
      </c>
      <c r="S184" s="217"/>
      <c r="T184" s="217"/>
      <c r="U184" s="218"/>
      <c r="V184" s="735">
        <f t="shared" si="7"/>
        <v>45138.75</v>
      </c>
    </row>
    <row r="185" spans="1:22" s="13" customFormat="1" ht="27.75" customHeight="1">
      <c r="A185" s="410" t="s">
        <v>537</v>
      </c>
      <c r="B185" s="382" t="s">
        <v>581</v>
      </c>
      <c r="C185" s="212" t="s">
        <v>582</v>
      </c>
      <c r="D185" s="151" t="s">
        <v>583</v>
      </c>
      <c r="E185" s="213">
        <v>31828</v>
      </c>
      <c r="F185" s="53">
        <f t="shared" si="8"/>
        <v>31828.000000000004</v>
      </c>
      <c r="G185" s="183">
        <f t="shared" si="6"/>
        <v>0.85</v>
      </c>
      <c r="H185" s="213">
        <v>20795.13</v>
      </c>
      <c r="I185" s="213">
        <v>0</v>
      </c>
      <c r="J185" s="213">
        <v>3669.74</v>
      </c>
      <c r="K185" s="213">
        <v>2588.9299999999998</v>
      </c>
      <c r="L185" s="213">
        <v>4774.2</v>
      </c>
      <c r="M185" s="35"/>
      <c r="N185" s="251">
        <v>42983</v>
      </c>
      <c r="O185" s="251">
        <v>42999</v>
      </c>
      <c r="P185" s="251"/>
      <c r="Q185" s="228">
        <v>43028</v>
      </c>
      <c r="R185" s="217" t="s">
        <v>1165</v>
      </c>
      <c r="S185" s="217"/>
      <c r="T185" s="217"/>
      <c r="U185" s="218"/>
      <c r="V185" s="735">
        <f t="shared" si="7"/>
        <v>31828.000000000004</v>
      </c>
    </row>
    <row r="186" spans="1:22" s="13" customFormat="1" ht="27.75" customHeight="1">
      <c r="A186" s="410" t="s">
        <v>537</v>
      </c>
      <c r="B186" s="382" t="s">
        <v>511</v>
      </c>
      <c r="C186" s="212" t="s">
        <v>507</v>
      </c>
      <c r="D186" s="151" t="s">
        <v>508</v>
      </c>
      <c r="E186" s="213">
        <v>4500</v>
      </c>
      <c r="F186" s="53">
        <f t="shared" si="8"/>
        <v>3210</v>
      </c>
      <c r="G186" s="183">
        <f t="shared" si="6"/>
        <v>0.75</v>
      </c>
      <c r="H186" s="213">
        <v>2046.37</v>
      </c>
      <c r="I186" s="213">
        <v>0</v>
      </c>
      <c r="J186" s="213">
        <v>361.13</v>
      </c>
      <c r="K186" s="213">
        <v>0</v>
      </c>
      <c r="L186" s="213">
        <v>802.5</v>
      </c>
      <c r="M186" s="35"/>
      <c r="N186" s="251">
        <v>43025</v>
      </c>
      <c r="O186" s="251">
        <v>43034</v>
      </c>
      <c r="P186" s="251"/>
      <c r="Q186" s="228">
        <v>43081</v>
      </c>
      <c r="R186" s="217" t="s">
        <v>855</v>
      </c>
      <c r="S186" s="217"/>
      <c r="T186" s="217"/>
      <c r="U186" s="218"/>
      <c r="V186" s="735">
        <f t="shared" si="7"/>
        <v>3210</v>
      </c>
    </row>
    <row r="187" spans="1:22" s="13" customFormat="1" ht="27.75" customHeight="1">
      <c r="A187" s="410" t="s">
        <v>537</v>
      </c>
      <c r="B187" s="382" t="s">
        <v>512</v>
      </c>
      <c r="C187" s="212" t="s">
        <v>584</v>
      </c>
      <c r="D187" s="151" t="s">
        <v>509</v>
      </c>
      <c r="E187" s="213">
        <v>69329.289999999994</v>
      </c>
      <c r="F187" s="53">
        <f t="shared" si="8"/>
        <v>69329.899999999994</v>
      </c>
      <c r="G187" s="183">
        <f t="shared" si="6"/>
        <v>0.59023018928341164</v>
      </c>
      <c r="H187" s="213">
        <v>33662.629999999997</v>
      </c>
      <c r="I187" s="213">
        <v>0</v>
      </c>
      <c r="J187" s="213">
        <v>5940.47</v>
      </c>
      <c r="K187" s="213">
        <v>1317.5</v>
      </c>
      <c r="L187" s="213">
        <v>28409.3</v>
      </c>
      <c r="M187" s="35"/>
      <c r="N187" s="251">
        <v>43025</v>
      </c>
      <c r="O187" s="251">
        <v>43034</v>
      </c>
      <c r="P187" s="251"/>
      <c r="Q187" s="228">
        <v>43081</v>
      </c>
      <c r="R187" s="217" t="s">
        <v>856</v>
      </c>
      <c r="S187" s="217"/>
      <c r="T187" s="217"/>
      <c r="U187" s="218"/>
      <c r="V187" s="735">
        <f t="shared" si="7"/>
        <v>69329.899999999994</v>
      </c>
    </row>
    <row r="188" spans="1:22" s="13" customFormat="1" ht="27.75" customHeight="1">
      <c r="A188" s="410" t="s">
        <v>537</v>
      </c>
      <c r="B188" s="382" t="s">
        <v>513</v>
      </c>
      <c r="C188" s="212" t="s">
        <v>585</v>
      </c>
      <c r="D188" s="151" t="s">
        <v>348</v>
      </c>
      <c r="E188" s="213">
        <v>84559.43</v>
      </c>
      <c r="F188" s="53">
        <f t="shared" si="8"/>
        <v>84559.43</v>
      </c>
      <c r="G188" s="183">
        <f t="shared" si="6"/>
        <v>0.63214357050420045</v>
      </c>
      <c r="H188" s="213">
        <v>45435.64</v>
      </c>
      <c r="I188" s="213">
        <v>0</v>
      </c>
      <c r="J188" s="213">
        <v>8018.06</v>
      </c>
      <c r="K188" s="213">
        <v>0</v>
      </c>
      <c r="L188" s="213">
        <v>31105.73</v>
      </c>
      <c r="M188" s="35"/>
      <c r="N188" s="251">
        <v>43025</v>
      </c>
      <c r="O188" s="251">
        <v>43034</v>
      </c>
      <c r="P188" s="251"/>
      <c r="Q188" s="228">
        <v>43081</v>
      </c>
      <c r="R188" s="217" t="s">
        <v>857</v>
      </c>
      <c r="S188" s="217"/>
      <c r="T188" s="217"/>
      <c r="U188" s="218"/>
      <c r="V188" s="735">
        <f t="shared" si="7"/>
        <v>84559.43</v>
      </c>
    </row>
    <row r="189" spans="1:22" s="13" customFormat="1" ht="27.75" customHeight="1">
      <c r="A189" s="410" t="s">
        <v>537</v>
      </c>
      <c r="B189" s="382" t="s">
        <v>518</v>
      </c>
      <c r="C189" s="212" t="s">
        <v>519</v>
      </c>
      <c r="D189" s="151" t="s">
        <v>586</v>
      </c>
      <c r="E189" s="213">
        <v>16305</v>
      </c>
      <c r="F189" s="53">
        <f t="shared" si="8"/>
        <v>12843</v>
      </c>
      <c r="G189" s="183">
        <f t="shared" si="6"/>
        <v>0.75</v>
      </c>
      <c r="H189" s="213">
        <v>7793.65</v>
      </c>
      <c r="I189" s="213">
        <v>0</v>
      </c>
      <c r="J189" s="213">
        <v>1375.35</v>
      </c>
      <c r="K189" s="213">
        <v>463.25</v>
      </c>
      <c r="L189" s="213">
        <v>3210.75</v>
      </c>
      <c r="M189" s="35"/>
      <c r="N189" s="251">
        <v>43025</v>
      </c>
      <c r="O189" s="251">
        <v>43034</v>
      </c>
      <c r="P189" s="251"/>
      <c r="Q189" s="228">
        <v>43081</v>
      </c>
      <c r="R189" s="217" t="s">
        <v>858</v>
      </c>
      <c r="S189" s="217"/>
      <c r="T189" s="217"/>
      <c r="U189" s="218"/>
      <c r="V189" s="735">
        <f t="shared" si="7"/>
        <v>12843</v>
      </c>
    </row>
    <row r="190" spans="1:22" s="13" customFormat="1" ht="27.75" customHeight="1">
      <c r="A190" s="410" t="s">
        <v>537</v>
      </c>
      <c r="B190" s="382" t="s">
        <v>524</v>
      </c>
      <c r="C190" s="212" t="s">
        <v>525</v>
      </c>
      <c r="D190" s="151" t="s">
        <v>587</v>
      </c>
      <c r="E190" s="213">
        <v>10400</v>
      </c>
      <c r="F190" s="53">
        <f t="shared" si="8"/>
        <v>10400</v>
      </c>
      <c r="G190" s="183">
        <f t="shared" si="6"/>
        <v>0.65</v>
      </c>
      <c r="H190" s="213">
        <v>5746</v>
      </c>
      <c r="I190" s="213">
        <v>0</v>
      </c>
      <c r="J190" s="213">
        <v>1014</v>
      </c>
      <c r="K190" s="213">
        <v>0</v>
      </c>
      <c r="L190" s="213">
        <v>3640</v>
      </c>
      <c r="M190" s="35"/>
      <c r="N190" s="251">
        <v>43025</v>
      </c>
      <c r="O190" s="251">
        <v>43034</v>
      </c>
      <c r="P190" s="251"/>
      <c r="Q190" s="228">
        <v>43081</v>
      </c>
      <c r="R190" s="217" t="s">
        <v>859</v>
      </c>
      <c r="S190" s="217"/>
      <c r="T190" s="217"/>
      <c r="U190" s="218"/>
      <c r="V190" s="735">
        <f t="shared" si="7"/>
        <v>10400</v>
      </c>
    </row>
    <row r="191" spans="1:22" s="13" customFormat="1" ht="27.75" customHeight="1">
      <c r="A191" s="410" t="s">
        <v>537</v>
      </c>
      <c r="B191" s="382" t="s">
        <v>588</v>
      </c>
      <c r="C191" s="212" t="s">
        <v>589</v>
      </c>
      <c r="D191" s="151" t="s">
        <v>590</v>
      </c>
      <c r="E191" s="213">
        <v>127667.74</v>
      </c>
      <c r="F191" s="53">
        <f t="shared" si="8"/>
        <v>73200</v>
      </c>
      <c r="G191" s="183">
        <f t="shared" si="6"/>
        <v>0.75</v>
      </c>
      <c r="H191" s="213">
        <v>41376.300000000003</v>
      </c>
      <c r="I191" s="213">
        <v>0</v>
      </c>
      <c r="J191" s="213">
        <v>7301.7</v>
      </c>
      <c r="K191" s="213">
        <v>6222</v>
      </c>
      <c r="L191" s="213">
        <v>18300</v>
      </c>
      <c r="M191" s="35"/>
      <c r="N191" s="251">
        <v>43025</v>
      </c>
      <c r="O191" s="251">
        <v>43034</v>
      </c>
      <c r="P191" s="251"/>
      <c r="Q191" s="228">
        <v>43081</v>
      </c>
      <c r="R191" s="478"/>
      <c r="S191" s="217"/>
      <c r="T191" s="217"/>
      <c r="U191" s="218"/>
      <c r="V191" s="735">
        <f t="shared" si="7"/>
        <v>73200</v>
      </c>
    </row>
    <row r="192" spans="1:22" s="13" customFormat="1" ht="27.75" customHeight="1">
      <c r="A192" s="410" t="s">
        <v>537</v>
      </c>
      <c r="B192" s="382" t="s">
        <v>504</v>
      </c>
      <c r="C192" s="212" t="s">
        <v>623</v>
      </c>
      <c r="D192" s="151" t="s">
        <v>624</v>
      </c>
      <c r="E192" s="213">
        <v>142440</v>
      </c>
      <c r="F192" s="53">
        <f t="shared" si="8"/>
        <v>123130</v>
      </c>
      <c r="G192" s="183">
        <f t="shared" si="6"/>
        <v>0.75</v>
      </c>
      <c r="H192" s="213">
        <v>69857.88</v>
      </c>
      <c r="I192" s="213">
        <v>0</v>
      </c>
      <c r="J192" s="213">
        <v>12327.87</v>
      </c>
      <c r="K192" s="213">
        <v>10161.75</v>
      </c>
      <c r="L192" s="213">
        <v>30782.5</v>
      </c>
      <c r="M192" s="35"/>
      <c r="N192" s="251">
        <v>43025</v>
      </c>
      <c r="O192" s="251">
        <v>43048</v>
      </c>
      <c r="P192" s="251"/>
      <c r="Q192" s="228">
        <v>43076</v>
      </c>
      <c r="R192" s="217" t="s">
        <v>860</v>
      </c>
      <c r="S192" s="217"/>
      <c r="T192" s="217"/>
      <c r="U192" s="218"/>
      <c r="V192" s="735">
        <f t="shared" si="7"/>
        <v>123130</v>
      </c>
    </row>
    <row r="193" spans="1:22" s="13" customFormat="1" ht="27.75" customHeight="1">
      <c r="A193" s="410" t="s">
        <v>537</v>
      </c>
      <c r="B193" s="382" t="s">
        <v>344</v>
      </c>
      <c r="C193" s="212" t="s">
        <v>625</v>
      </c>
      <c r="D193" s="151" t="s">
        <v>626</v>
      </c>
      <c r="E193" s="213">
        <v>115991.23</v>
      </c>
      <c r="F193" s="53">
        <f t="shared" si="8"/>
        <v>106405.73000000001</v>
      </c>
      <c r="G193" s="183">
        <f t="shared" si="6"/>
        <v>0.83704016691582306</v>
      </c>
      <c r="H193" s="213">
        <v>73659.16</v>
      </c>
      <c r="I193" s="213">
        <v>0</v>
      </c>
      <c r="J193" s="213">
        <v>12998.69</v>
      </c>
      <c r="K193" s="213">
        <v>2408.02</v>
      </c>
      <c r="L193" s="213">
        <v>17339.86</v>
      </c>
      <c r="M193" s="35"/>
      <c r="N193" s="251">
        <v>43025</v>
      </c>
      <c r="O193" s="251">
        <v>43048</v>
      </c>
      <c r="P193" s="251" t="s">
        <v>1410</v>
      </c>
      <c r="Q193" s="228">
        <v>43076</v>
      </c>
      <c r="R193" s="217" t="s">
        <v>861</v>
      </c>
      <c r="S193" s="217"/>
      <c r="T193" s="217"/>
      <c r="U193" s="218"/>
      <c r="V193" s="735">
        <f t="shared" si="7"/>
        <v>106405.73000000001</v>
      </c>
    </row>
    <row r="194" spans="1:22" s="13" customFormat="1" ht="27.75" customHeight="1">
      <c r="A194" s="410" t="s">
        <v>537</v>
      </c>
      <c r="B194" s="382" t="s">
        <v>516</v>
      </c>
      <c r="C194" s="212" t="s">
        <v>591</v>
      </c>
      <c r="D194" s="151" t="s">
        <v>517</v>
      </c>
      <c r="E194" s="213">
        <v>93011.58</v>
      </c>
      <c r="F194" s="53">
        <f t="shared" si="8"/>
        <v>76404</v>
      </c>
      <c r="G194" s="183">
        <f t="shared" si="6"/>
        <v>0.85</v>
      </c>
      <c r="H194" s="213">
        <v>50246.26</v>
      </c>
      <c r="I194" s="213">
        <v>8866.99</v>
      </c>
      <c r="J194" s="213">
        <v>0</v>
      </c>
      <c r="K194" s="213">
        <v>5830.15</v>
      </c>
      <c r="L194" s="213">
        <v>11460.6</v>
      </c>
      <c r="M194" s="35"/>
      <c r="N194" s="251">
        <v>43053</v>
      </c>
      <c r="O194" s="251">
        <v>43062</v>
      </c>
      <c r="P194" s="251"/>
      <c r="Q194" s="228">
        <v>43084</v>
      </c>
      <c r="R194" s="217"/>
      <c r="S194" s="217"/>
      <c r="T194" s="217"/>
      <c r="U194" s="218"/>
      <c r="V194" s="735">
        <f t="shared" si="7"/>
        <v>76404</v>
      </c>
    </row>
    <row r="195" spans="1:22" s="13" customFormat="1" ht="27.75" customHeight="1">
      <c r="A195" s="410" t="s">
        <v>537</v>
      </c>
      <c r="B195" s="382" t="s">
        <v>592</v>
      </c>
      <c r="C195" s="212" t="s">
        <v>363</v>
      </c>
      <c r="D195" s="151" t="s">
        <v>364</v>
      </c>
      <c r="E195" s="213">
        <v>52990.53</v>
      </c>
      <c r="F195" s="53">
        <f t="shared" si="8"/>
        <v>50590.53</v>
      </c>
      <c r="G195" s="183">
        <f t="shared" si="6"/>
        <v>0.81519169694407223</v>
      </c>
      <c r="H195" s="213">
        <v>32564.25</v>
      </c>
      <c r="I195" s="213">
        <v>0</v>
      </c>
      <c r="J195" s="213">
        <v>5746.64</v>
      </c>
      <c r="K195" s="213">
        <v>2930.09</v>
      </c>
      <c r="L195" s="213">
        <v>9349.5499999999993</v>
      </c>
      <c r="M195" s="35"/>
      <c r="N195" s="251">
        <v>43053</v>
      </c>
      <c r="O195" s="251">
        <v>43062</v>
      </c>
      <c r="P195" s="251"/>
      <c r="Q195" s="228">
        <v>43084</v>
      </c>
      <c r="R195" s="217" t="s">
        <v>1138</v>
      </c>
      <c r="S195" s="217"/>
      <c r="T195" s="217"/>
      <c r="U195" s="218"/>
      <c r="V195" s="735">
        <f t="shared" si="7"/>
        <v>50590.53</v>
      </c>
    </row>
    <row r="196" spans="1:22" s="13" customFormat="1" ht="27.75" customHeight="1">
      <c r="A196" s="410" t="s">
        <v>537</v>
      </c>
      <c r="B196" s="382" t="s">
        <v>593</v>
      </c>
      <c r="C196" s="212" t="s">
        <v>594</v>
      </c>
      <c r="D196" s="151" t="s">
        <v>595</v>
      </c>
      <c r="E196" s="213">
        <v>27160.05</v>
      </c>
      <c r="F196" s="53">
        <f t="shared" si="8"/>
        <v>24424.37</v>
      </c>
      <c r="G196" s="183">
        <f t="shared" si="6"/>
        <v>0.84999981575778616</v>
      </c>
      <c r="H196" s="213">
        <v>16194.25</v>
      </c>
      <c r="I196" s="213">
        <v>2857.82</v>
      </c>
      <c r="J196" s="213">
        <v>0</v>
      </c>
      <c r="K196" s="213">
        <v>1708.64</v>
      </c>
      <c r="L196" s="213">
        <v>3663.66</v>
      </c>
      <c r="M196" s="35"/>
      <c r="N196" s="251">
        <v>43053</v>
      </c>
      <c r="O196" s="251">
        <v>43062</v>
      </c>
      <c r="P196" s="251"/>
      <c r="Q196" s="228">
        <v>43084</v>
      </c>
      <c r="R196" s="217" t="s">
        <v>1141</v>
      </c>
      <c r="S196" s="217"/>
      <c r="T196" s="217"/>
      <c r="U196" s="218"/>
      <c r="V196" s="735">
        <f t="shared" si="7"/>
        <v>24424.37</v>
      </c>
    </row>
    <row r="197" spans="1:22" s="13" customFormat="1" ht="27.75" customHeight="1">
      <c r="A197" s="410" t="s">
        <v>537</v>
      </c>
      <c r="B197" s="382" t="s">
        <v>577</v>
      </c>
      <c r="C197" s="212" t="s">
        <v>578</v>
      </c>
      <c r="D197" s="151" t="s">
        <v>579</v>
      </c>
      <c r="E197" s="213">
        <v>32230</v>
      </c>
      <c r="F197" s="53">
        <f t="shared" si="8"/>
        <v>30780</v>
      </c>
      <c r="G197" s="183">
        <f t="shared" si="6"/>
        <v>0.71783625730994149</v>
      </c>
      <c r="H197" s="213">
        <v>17380.54</v>
      </c>
      <c r="I197" s="213">
        <v>0</v>
      </c>
      <c r="J197" s="213">
        <v>3067.16</v>
      </c>
      <c r="K197" s="213">
        <v>1647.3</v>
      </c>
      <c r="L197" s="213">
        <v>8685</v>
      </c>
      <c r="M197" s="35"/>
      <c r="N197" s="251">
        <v>43053</v>
      </c>
      <c r="O197" s="251">
        <v>43062</v>
      </c>
      <c r="P197" s="251"/>
      <c r="Q197" s="228">
        <v>43084</v>
      </c>
      <c r="R197" s="217" t="s">
        <v>1131</v>
      </c>
      <c r="S197" s="217"/>
      <c r="T197" s="217"/>
      <c r="U197" s="218"/>
      <c r="V197" s="735">
        <f t="shared" si="7"/>
        <v>30780</v>
      </c>
    </row>
    <row r="198" spans="1:22" s="13" customFormat="1" ht="27.75" customHeight="1">
      <c r="A198" s="410" t="s">
        <v>537</v>
      </c>
      <c r="B198" s="382" t="s">
        <v>293</v>
      </c>
      <c r="C198" s="212" t="s">
        <v>294</v>
      </c>
      <c r="D198" s="151" t="s">
        <v>49</v>
      </c>
      <c r="E198" s="213">
        <v>11952.38</v>
      </c>
      <c r="F198" s="53">
        <f t="shared" si="8"/>
        <v>11758.2</v>
      </c>
      <c r="G198" s="183">
        <f t="shared" si="6"/>
        <v>0.85000510282186048</v>
      </c>
      <c r="H198" s="213">
        <v>8495.35</v>
      </c>
      <c r="I198" s="213">
        <v>0</v>
      </c>
      <c r="J198" s="213">
        <v>1499.18</v>
      </c>
      <c r="K198" s="213">
        <v>0</v>
      </c>
      <c r="L198" s="213">
        <v>1763.67</v>
      </c>
      <c r="M198" s="35"/>
      <c r="N198" s="251">
        <v>43053</v>
      </c>
      <c r="O198" s="251">
        <v>43062</v>
      </c>
      <c r="P198" s="251"/>
      <c r="Q198" s="228">
        <v>43084</v>
      </c>
      <c r="R198" s="217" t="s">
        <v>1142</v>
      </c>
      <c r="S198" s="217"/>
      <c r="T198" s="217"/>
      <c r="U198" s="218"/>
      <c r="V198" s="735">
        <f t="shared" si="7"/>
        <v>11758.2</v>
      </c>
    </row>
    <row r="199" spans="1:22" s="13" customFormat="1" ht="27.75" customHeight="1">
      <c r="A199" s="410" t="s">
        <v>537</v>
      </c>
      <c r="B199" s="382" t="s">
        <v>596</v>
      </c>
      <c r="C199" s="212" t="s">
        <v>597</v>
      </c>
      <c r="D199" s="151" t="s">
        <v>598</v>
      </c>
      <c r="E199" s="213">
        <v>66543.95</v>
      </c>
      <c r="F199" s="53">
        <f t="shared" si="8"/>
        <v>56187.280000000006</v>
      </c>
      <c r="G199" s="183">
        <f t="shared" si="6"/>
        <v>0.83456771710607813</v>
      </c>
      <c r="H199" s="213">
        <v>38535.360000000001</v>
      </c>
      <c r="I199" s="213">
        <v>0</v>
      </c>
      <c r="J199" s="213">
        <v>6800.36</v>
      </c>
      <c r="K199" s="213">
        <v>1556.37</v>
      </c>
      <c r="L199" s="213">
        <v>9295.19</v>
      </c>
      <c r="M199" s="35"/>
      <c r="N199" s="251">
        <v>43053</v>
      </c>
      <c r="O199" s="251">
        <v>43062</v>
      </c>
      <c r="P199" s="251"/>
      <c r="Q199" s="228">
        <v>43084</v>
      </c>
      <c r="R199" s="217" t="s">
        <v>1129</v>
      </c>
      <c r="S199" s="217"/>
      <c r="T199" s="217"/>
      <c r="U199" s="218"/>
      <c r="V199" s="735">
        <f t="shared" si="7"/>
        <v>56187.280000000006</v>
      </c>
    </row>
    <row r="200" spans="1:22" s="13" customFormat="1" ht="27.75" customHeight="1">
      <c r="A200" s="410" t="s">
        <v>537</v>
      </c>
      <c r="B200" s="382" t="s">
        <v>602</v>
      </c>
      <c r="C200" s="212" t="s">
        <v>603</v>
      </c>
      <c r="D200" s="151" t="s">
        <v>604</v>
      </c>
      <c r="E200" s="213">
        <v>22500</v>
      </c>
      <c r="F200" s="53">
        <f t="shared" si="8"/>
        <v>22249.870000000003</v>
      </c>
      <c r="G200" s="183">
        <f t="shared" si="6"/>
        <v>0.74999988763979297</v>
      </c>
      <c r="H200" s="213">
        <v>7564.95</v>
      </c>
      <c r="I200" s="213">
        <v>0</v>
      </c>
      <c r="J200" s="213">
        <v>1335</v>
      </c>
      <c r="K200" s="213">
        <v>7787.45</v>
      </c>
      <c r="L200" s="213">
        <v>5562.47</v>
      </c>
      <c r="M200" s="35"/>
      <c r="N200" s="251">
        <v>43053</v>
      </c>
      <c r="O200" s="251">
        <v>43062</v>
      </c>
      <c r="P200" s="251"/>
      <c r="Q200" s="228">
        <v>43084</v>
      </c>
      <c r="R200" s="217" t="s">
        <v>935</v>
      </c>
      <c r="S200" s="217"/>
      <c r="T200" s="217"/>
      <c r="U200" s="218"/>
      <c r="V200" s="735">
        <f t="shared" si="7"/>
        <v>22249.870000000003</v>
      </c>
    </row>
    <row r="201" spans="1:22" s="13" customFormat="1" ht="27.75" customHeight="1">
      <c r="A201" s="410" t="s">
        <v>537</v>
      </c>
      <c r="B201" s="382" t="s">
        <v>605</v>
      </c>
      <c r="C201" s="212" t="s">
        <v>606</v>
      </c>
      <c r="D201" s="151" t="s">
        <v>607</v>
      </c>
      <c r="E201" s="213">
        <v>12050</v>
      </c>
      <c r="F201" s="53">
        <f t="shared" si="8"/>
        <v>12050</v>
      </c>
      <c r="G201" s="183">
        <f t="shared" si="6"/>
        <v>0.654149377593361</v>
      </c>
      <c r="H201" s="213">
        <v>6700.12</v>
      </c>
      <c r="I201" s="213">
        <v>0</v>
      </c>
      <c r="J201" s="213">
        <v>1182.3800000000001</v>
      </c>
      <c r="K201" s="213">
        <v>0</v>
      </c>
      <c r="L201" s="213">
        <v>4167.5</v>
      </c>
      <c r="M201" s="35"/>
      <c r="N201" s="251">
        <v>43053</v>
      </c>
      <c r="O201" s="251">
        <v>43062</v>
      </c>
      <c r="P201" s="251"/>
      <c r="Q201" s="228">
        <v>43084</v>
      </c>
      <c r="R201" s="217" t="s">
        <v>1130</v>
      </c>
      <c r="S201" s="217"/>
      <c r="T201" s="217"/>
      <c r="U201" s="218"/>
      <c r="V201" s="735">
        <f t="shared" si="7"/>
        <v>12050</v>
      </c>
    </row>
    <row r="202" spans="1:22" s="13" customFormat="1" ht="27.75" customHeight="1">
      <c r="A202" s="410" t="s">
        <v>537</v>
      </c>
      <c r="B202" s="382" t="s">
        <v>608</v>
      </c>
      <c r="C202" s="212" t="s">
        <v>606</v>
      </c>
      <c r="D202" s="151" t="s">
        <v>609</v>
      </c>
      <c r="E202" s="213">
        <v>6407</v>
      </c>
      <c r="F202" s="53">
        <f t="shared" si="8"/>
        <v>6407</v>
      </c>
      <c r="G202" s="183">
        <f t="shared" ref="G202:G265" si="9">(H202+I202+J202+K202)/F202</f>
        <v>0.6578039644139223</v>
      </c>
      <c r="H202" s="213">
        <v>3582.36</v>
      </c>
      <c r="I202" s="213">
        <v>0</v>
      </c>
      <c r="J202" s="213">
        <v>632.19000000000005</v>
      </c>
      <c r="K202" s="213">
        <v>0</v>
      </c>
      <c r="L202" s="213">
        <v>2192.4499999999998</v>
      </c>
      <c r="M202" s="35"/>
      <c r="N202" s="251">
        <v>43053</v>
      </c>
      <c r="O202" s="251">
        <v>43062</v>
      </c>
      <c r="P202" s="251"/>
      <c r="Q202" s="228">
        <v>43084</v>
      </c>
      <c r="R202" s="217" t="s">
        <v>1140</v>
      </c>
      <c r="S202" s="217"/>
      <c r="T202" s="217"/>
      <c r="U202" s="218"/>
      <c r="V202" s="735">
        <f t="shared" si="7"/>
        <v>6407</v>
      </c>
    </row>
    <row r="203" spans="1:22" s="13" customFormat="1" ht="27.75" customHeight="1">
      <c r="A203" s="410" t="s">
        <v>537</v>
      </c>
      <c r="B203" s="382" t="s">
        <v>610</v>
      </c>
      <c r="C203" s="212" t="s">
        <v>611</v>
      </c>
      <c r="D203" s="151" t="s">
        <v>586</v>
      </c>
      <c r="E203" s="213">
        <v>121516.3</v>
      </c>
      <c r="F203" s="53">
        <f t="shared" si="8"/>
        <v>121516.30000000002</v>
      </c>
      <c r="G203" s="183">
        <f t="shared" si="9"/>
        <v>0.75000004114674323</v>
      </c>
      <c r="H203" s="213">
        <v>71291.710000000006</v>
      </c>
      <c r="I203" s="213">
        <v>12580.89</v>
      </c>
      <c r="J203" s="213">
        <v>0</v>
      </c>
      <c r="K203" s="213">
        <v>7264.63</v>
      </c>
      <c r="L203" s="213">
        <v>30379.07</v>
      </c>
      <c r="M203" s="35"/>
      <c r="N203" s="251">
        <v>43053</v>
      </c>
      <c r="O203" s="251">
        <v>43062</v>
      </c>
      <c r="P203" s="251"/>
      <c r="Q203" s="228">
        <v>43084</v>
      </c>
      <c r="R203" s="217" t="s">
        <v>1136</v>
      </c>
      <c r="S203" s="217"/>
      <c r="T203" s="217"/>
      <c r="U203" s="218"/>
      <c r="V203" s="735">
        <f t="shared" si="7"/>
        <v>121516.30000000002</v>
      </c>
    </row>
    <row r="204" spans="1:22" s="13" customFormat="1" ht="27.75" customHeight="1">
      <c r="A204" s="410" t="s">
        <v>537</v>
      </c>
      <c r="B204" s="382" t="s">
        <v>612</v>
      </c>
      <c r="C204" s="212" t="s">
        <v>613</v>
      </c>
      <c r="D204" s="151" t="s">
        <v>522</v>
      </c>
      <c r="E204" s="213">
        <v>142552.15</v>
      </c>
      <c r="F204" s="53">
        <f t="shared" si="8"/>
        <v>139052.15</v>
      </c>
      <c r="G204" s="183">
        <f t="shared" si="9"/>
        <v>0.74999998202113383</v>
      </c>
      <c r="H204" s="213">
        <v>74239.94</v>
      </c>
      <c r="I204" s="213">
        <v>0</v>
      </c>
      <c r="J204" s="213">
        <v>13101.17</v>
      </c>
      <c r="K204" s="213">
        <v>16948</v>
      </c>
      <c r="L204" s="213">
        <v>34763.040000000001</v>
      </c>
      <c r="M204" s="35"/>
      <c r="N204" s="251">
        <v>43053</v>
      </c>
      <c r="O204" s="251">
        <v>43062</v>
      </c>
      <c r="P204" s="251"/>
      <c r="Q204" s="228">
        <v>43084</v>
      </c>
      <c r="R204" s="217" t="s">
        <v>1133</v>
      </c>
      <c r="S204" s="217"/>
      <c r="T204" s="217"/>
      <c r="U204" s="218"/>
      <c r="V204" s="735">
        <f t="shared" si="7"/>
        <v>139052.15</v>
      </c>
    </row>
    <row r="205" spans="1:22" s="13" customFormat="1" ht="27.75" customHeight="1">
      <c r="A205" s="410" t="s">
        <v>537</v>
      </c>
      <c r="B205" s="382" t="s">
        <v>134</v>
      </c>
      <c r="C205" s="212" t="s">
        <v>614</v>
      </c>
      <c r="D205" s="151" t="s">
        <v>615</v>
      </c>
      <c r="E205" s="213">
        <v>58999.199999999997</v>
      </c>
      <c r="F205" s="53">
        <f t="shared" si="8"/>
        <v>57893.85</v>
      </c>
      <c r="G205" s="183">
        <f t="shared" si="9"/>
        <v>0.7500000431824797</v>
      </c>
      <c r="H205" s="213">
        <v>36907.33</v>
      </c>
      <c r="I205" s="213">
        <v>0</v>
      </c>
      <c r="J205" s="213">
        <v>6513.06</v>
      </c>
      <c r="K205" s="213">
        <v>0</v>
      </c>
      <c r="L205" s="213">
        <v>14473.46</v>
      </c>
      <c r="M205" s="35"/>
      <c r="N205" s="251">
        <v>43053</v>
      </c>
      <c r="O205" s="251">
        <v>43062</v>
      </c>
      <c r="P205" s="251"/>
      <c r="Q205" s="228">
        <v>43084</v>
      </c>
      <c r="R205" s="217" t="s">
        <v>1134</v>
      </c>
      <c r="S205" s="217"/>
      <c r="T205" s="217"/>
      <c r="U205" s="218"/>
      <c r="V205" s="735">
        <f t="shared" si="7"/>
        <v>57893.85</v>
      </c>
    </row>
    <row r="206" spans="1:22" s="13" customFormat="1" ht="27.75" customHeight="1">
      <c r="A206" s="410" t="s">
        <v>537</v>
      </c>
      <c r="B206" s="382" t="s">
        <v>642</v>
      </c>
      <c r="C206" s="212" t="s">
        <v>616</v>
      </c>
      <c r="D206" s="151" t="s">
        <v>617</v>
      </c>
      <c r="E206" s="213">
        <v>15291.9</v>
      </c>
      <c r="F206" s="53">
        <f t="shared" si="8"/>
        <v>15291.900000000001</v>
      </c>
      <c r="G206" s="183">
        <f t="shared" si="9"/>
        <v>0.5</v>
      </c>
      <c r="H206" s="213">
        <v>6499.05</v>
      </c>
      <c r="I206" s="213">
        <v>0</v>
      </c>
      <c r="J206" s="213">
        <v>1146.9000000000001</v>
      </c>
      <c r="K206" s="213">
        <v>0</v>
      </c>
      <c r="L206" s="213">
        <v>7645.95</v>
      </c>
      <c r="M206" s="35"/>
      <c r="N206" s="251">
        <v>43053</v>
      </c>
      <c r="O206" s="251">
        <v>43062</v>
      </c>
      <c r="P206" s="251"/>
      <c r="Q206" s="228">
        <v>43084</v>
      </c>
      <c r="R206" s="217" t="s">
        <v>1132</v>
      </c>
      <c r="S206" s="217"/>
      <c r="T206" s="217"/>
      <c r="U206" s="218"/>
      <c r="V206" s="735">
        <f t="shared" si="7"/>
        <v>15291.900000000001</v>
      </c>
    </row>
    <row r="207" spans="1:22" s="13" customFormat="1" ht="27.75" customHeight="1">
      <c r="A207" s="410" t="s">
        <v>537</v>
      </c>
      <c r="B207" s="382" t="s">
        <v>481</v>
      </c>
      <c r="C207" s="212" t="s">
        <v>630</v>
      </c>
      <c r="D207" s="151" t="s">
        <v>482</v>
      </c>
      <c r="E207" s="213">
        <v>245236</v>
      </c>
      <c r="F207" s="53">
        <f t="shared" si="8"/>
        <v>211934.89999999997</v>
      </c>
      <c r="G207" s="183">
        <f t="shared" si="9"/>
        <v>0.70369240743265982</v>
      </c>
      <c r="H207" s="213">
        <v>118544.89</v>
      </c>
      <c r="I207" s="213">
        <v>0</v>
      </c>
      <c r="J207" s="213">
        <v>20919.689999999999</v>
      </c>
      <c r="K207" s="213">
        <v>9672.4</v>
      </c>
      <c r="L207" s="213">
        <v>62797.919999999998</v>
      </c>
      <c r="M207" s="35"/>
      <c r="N207" s="251">
        <v>42950</v>
      </c>
      <c r="O207" s="251">
        <v>42992</v>
      </c>
      <c r="P207" s="251">
        <v>43020</v>
      </c>
      <c r="Q207" s="228">
        <v>43062</v>
      </c>
      <c r="R207" s="217" t="s">
        <v>1158</v>
      </c>
      <c r="S207" s="217"/>
      <c r="T207" s="217"/>
      <c r="U207" s="218"/>
      <c r="V207" s="735">
        <f t="shared" si="7"/>
        <v>211934.89999999997</v>
      </c>
    </row>
    <row r="208" spans="1:22" s="13" customFormat="1" ht="27.75" customHeight="1">
      <c r="A208" s="410" t="s">
        <v>537</v>
      </c>
      <c r="B208" s="382" t="s">
        <v>483</v>
      </c>
      <c r="C208" s="212" t="s">
        <v>484</v>
      </c>
      <c r="D208" s="151" t="s">
        <v>485</v>
      </c>
      <c r="E208" s="213">
        <v>618949.25</v>
      </c>
      <c r="F208" s="53">
        <f t="shared" si="8"/>
        <v>592899.58000000007</v>
      </c>
      <c r="G208" s="183">
        <f t="shared" si="9"/>
        <v>0.70692020055065641</v>
      </c>
      <c r="H208" s="213">
        <v>344760.58</v>
      </c>
      <c r="I208" s="213">
        <v>0</v>
      </c>
      <c r="J208" s="213">
        <v>60840.11</v>
      </c>
      <c r="K208" s="213">
        <v>13532</v>
      </c>
      <c r="L208" s="213">
        <v>173766.89</v>
      </c>
      <c r="M208" s="35"/>
      <c r="N208" s="251">
        <v>42950</v>
      </c>
      <c r="O208" s="251">
        <v>42992</v>
      </c>
      <c r="P208" s="251">
        <v>43020</v>
      </c>
      <c r="Q208" s="228">
        <v>43062</v>
      </c>
      <c r="R208" s="217" t="s">
        <v>1156</v>
      </c>
      <c r="S208" s="217"/>
      <c r="T208" s="217"/>
      <c r="U208" s="218"/>
      <c r="V208" s="735">
        <f t="shared" si="7"/>
        <v>592899.58000000007</v>
      </c>
    </row>
    <row r="209" spans="1:22" s="13" customFormat="1" ht="27.75" customHeight="1">
      <c r="A209" s="410" t="s">
        <v>537</v>
      </c>
      <c r="B209" s="382" t="s">
        <v>486</v>
      </c>
      <c r="C209" s="212" t="s">
        <v>487</v>
      </c>
      <c r="D209" s="151" t="s">
        <v>485</v>
      </c>
      <c r="E209" s="213">
        <v>375202.8</v>
      </c>
      <c r="F209" s="53">
        <f t="shared" si="8"/>
        <v>215396.31</v>
      </c>
      <c r="G209" s="183">
        <f t="shared" si="9"/>
        <v>0.74999998839348736</v>
      </c>
      <c r="H209" s="213">
        <v>121752.75</v>
      </c>
      <c r="I209" s="213">
        <v>0</v>
      </c>
      <c r="J209" s="213">
        <v>21485.79</v>
      </c>
      <c r="K209" s="213">
        <v>18308.689999999999</v>
      </c>
      <c r="L209" s="213">
        <v>53849.08</v>
      </c>
      <c r="M209" s="35"/>
      <c r="N209" s="251">
        <v>42950</v>
      </c>
      <c r="O209" s="251">
        <v>42992</v>
      </c>
      <c r="P209" s="251">
        <v>43020</v>
      </c>
      <c r="Q209" s="228">
        <v>43062</v>
      </c>
      <c r="R209" s="217" t="s">
        <v>1154</v>
      </c>
      <c r="S209" s="217"/>
      <c r="T209" s="217"/>
      <c r="U209" s="218"/>
      <c r="V209" s="735">
        <f t="shared" si="7"/>
        <v>215396.31</v>
      </c>
    </row>
    <row r="210" spans="1:22" s="13" customFormat="1" ht="27.75" customHeight="1">
      <c r="A210" s="410" t="s">
        <v>537</v>
      </c>
      <c r="B210" s="382" t="s">
        <v>488</v>
      </c>
      <c r="C210" s="212" t="s">
        <v>489</v>
      </c>
      <c r="D210" s="151" t="s">
        <v>490</v>
      </c>
      <c r="E210" s="213">
        <v>221116.99</v>
      </c>
      <c r="F210" s="53">
        <f t="shared" si="8"/>
        <v>203669.47000000003</v>
      </c>
      <c r="G210" s="183">
        <f t="shared" si="9"/>
        <v>0.60360627442100179</v>
      </c>
      <c r="H210" s="213">
        <v>104495.74</v>
      </c>
      <c r="I210" s="213">
        <v>0</v>
      </c>
      <c r="J210" s="213">
        <v>18440.43</v>
      </c>
      <c r="K210" s="213">
        <v>0</v>
      </c>
      <c r="L210" s="213">
        <v>80733.3</v>
      </c>
      <c r="M210" s="35"/>
      <c r="N210" s="251">
        <v>42950</v>
      </c>
      <c r="O210" s="251">
        <v>42992</v>
      </c>
      <c r="P210" s="251">
        <v>43020</v>
      </c>
      <c r="Q210" s="228">
        <v>43062</v>
      </c>
      <c r="R210" s="217"/>
      <c r="S210" s="217"/>
      <c r="T210" s="217"/>
      <c r="U210" s="218"/>
      <c r="V210" s="735">
        <f t="shared" ref="V210:V273" si="10">SUM(H210:L210)</f>
        <v>203669.47000000003</v>
      </c>
    </row>
    <row r="211" spans="1:22" s="13" customFormat="1" ht="27.75" customHeight="1">
      <c r="A211" s="410" t="s">
        <v>537</v>
      </c>
      <c r="B211" s="382" t="s">
        <v>631</v>
      </c>
      <c r="C211" s="212" t="s">
        <v>492</v>
      </c>
      <c r="D211" s="151" t="s">
        <v>506</v>
      </c>
      <c r="E211" s="213">
        <v>187668</v>
      </c>
      <c r="F211" s="53">
        <f t="shared" si="8"/>
        <v>102941</v>
      </c>
      <c r="G211" s="183">
        <f t="shared" si="9"/>
        <v>0.75</v>
      </c>
      <c r="H211" s="213">
        <v>64176.27</v>
      </c>
      <c r="I211" s="213">
        <v>0</v>
      </c>
      <c r="J211" s="213">
        <v>11325.23</v>
      </c>
      <c r="K211" s="213">
        <v>1704.25</v>
      </c>
      <c r="L211" s="213">
        <v>25735.25</v>
      </c>
      <c r="M211" s="35"/>
      <c r="N211" s="251">
        <v>42950</v>
      </c>
      <c r="O211" s="251">
        <v>42992</v>
      </c>
      <c r="P211" s="251">
        <v>43020</v>
      </c>
      <c r="Q211" s="228">
        <v>43062</v>
      </c>
      <c r="R211" s="217"/>
      <c r="S211" s="217"/>
      <c r="T211" s="217"/>
      <c r="U211" s="218"/>
      <c r="V211" s="735">
        <f t="shared" si="10"/>
        <v>102941</v>
      </c>
    </row>
    <row r="212" spans="1:22" s="13" customFormat="1" ht="27.75" customHeight="1">
      <c r="A212" s="410" t="s">
        <v>537</v>
      </c>
      <c r="B212" s="382" t="s">
        <v>453</v>
      </c>
      <c r="C212" s="212" t="s">
        <v>317</v>
      </c>
      <c r="D212" s="151" t="s">
        <v>318</v>
      </c>
      <c r="E212" s="213">
        <v>155144.04999999999</v>
      </c>
      <c r="F212" s="53">
        <f t="shared" ref="F212:F275" si="11">SUM(H212+I212+J212+K212+L212)</f>
        <v>104380.1</v>
      </c>
      <c r="G212" s="183">
        <f t="shared" si="9"/>
        <v>0.75000004790185104</v>
      </c>
      <c r="H212" s="213">
        <v>66542.31</v>
      </c>
      <c r="I212" s="213">
        <v>11742.77</v>
      </c>
      <c r="J212" s="213">
        <v>0</v>
      </c>
      <c r="K212" s="213">
        <v>0</v>
      </c>
      <c r="L212" s="213">
        <v>26095.02</v>
      </c>
      <c r="M212" s="35"/>
      <c r="N212" s="251">
        <v>42950</v>
      </c>
      <c r="O212" s="251">
        <v>42992</v>
      </c>
      <c r="P212" s="251">
        <v>43020</v>
      </c>
      <c r="Q212" s="228">
        <v>43062</v>
      </c>
      <c r="R212" s="217"/>
      <c r="S212" s="217"/>
      <c r="T212" s="217"/>
      <c r="U212" s="218"/>
      <c r="V212" s="735">
        <f t="shared" si="10"/>
        <v>104380.1</v>
      </c>
    </row>
    <row r="213" spans="1:22" s="13" customFormat="1" ht="27.75" customHeight="1">
      <c r="A213" s="410" t="s">
        <v>537</v>
      </c>
      <c r="B213" s="382" t="s">
        <v>452</v>
      </c>
      <c r="C213" s="212" t="s">
        <v>397</v>
      </c>
      <c r="D213" s="151" t="s">
        <v>540</v>
      </c>
      <c r="E213" s="213">
        <v>173700</v>
      </c>
      <c r="F213" s="53">
        <f t="shared" si="11"/>
        <v>126511.9</v>
      </c>
      <c r="G213" s="183">
        <f t="shared" si="9"/>
        <v>0.7500000395219738</v>
      </c>
      <c r="H213" s="213">
        <v>80651.34</v>
      </c>
      <c r="I213" s="213">
        <v>0</v>
      </c>
      <c r="J213" s="213">
        <v>14232.59</v>
      </c>
      <c r="K213" s="213">
        <v>0</v>
      </c>
      <c r="L213" s="213">
        <v>31627.97</v>
      </c>
      <c r="M213" s="35"/>
      <c r="N213" s="251">
        <v>42950</v>
      </c>
      <c r="O213" s="251">
        <v>42992</v>
      </c>
      <c r="P213" s="251">
        <v>43020</v>
      </c>
      <c r="Q213" s="228">
        <v>43062</v>
      </c>
      <c r="R213" s="217" t="s">
        <v>845</v>
      </c>
      <c r="S213" s="217"/>
      <c r="T213" s="217"/>
      <c r="U213" s="218"/>
      <c r="V213" s="735">
        <f t="shared" si="10"/>
        <v>126511.9</v>
      </c>
    </row>
    <row r="214" spans="1:22" s="13" customFormat="1" ht="27.75" customHeight="1">
      <c r="A214" s="410" t="s">
        <v>537</v>
      </c>
      <c r="B214" s="382" t="s">
        <v>442</v>
      </c>
      <c r="C214" s="212" t="s">
        <v>632</v>
      </c>
      <c r="D214" s="151" t="s">
        <v>444</v>
      </c>
      <c r="E214" s="213">
        <v>92500</v>
      </c>
      <c r="F214" s="53">
        <f t="shared" si="11"/>
        <v>92500</v>
      </c>
      <c r="G214" s="183">
        <f t="shared" si="9"/>
        <v>0.75</v>
      </c>
      <c r="H214" s="213">
        <v>52286.05</v>
      </c>
      <c r="I214" s="213">
        <v>9226.9500000000007</v>
      </c>
      <c r="J214" s="213">
        <v>7862</v>
      </c>
      <c r="K214" s="213">
        <v>0</v>
      </c>
      <c r="L214" s="213">
        <v>23125</v>
      </c>
      <c r="M214" s="260">
        <v>42892</v>
      </c>
      <c r="N214" s="251">
        <v>42915</v>
      </c>
      <c r="O214" s="251">
        <v>42947</v>
      </c>
      <c r="P214" s="251"/>
      <c r="Q214" s="228">
        <v>42958</v>
      </c>
      <c r="R214" s="478"/>
      <c r="S214" s="217"/>
      <c r="T214" s="217"/>
      <c r="U214" s="218"/>
      <c r="V214" s="735">
        <f t="shared" si="10"/>
        <v>92500</v>
      </c>
    </row>
    <row r="215" spans="1:22" s="13" customFormat="1" ht="27.75" customHeight="1">
      <c r="A215" s="410" t="s">
        <v>537</v>
      </c>
      <c r="B215" s="382" t="s">
        <v>447</v>
      </c>
      <c r="C215" s="212" t="s">
        <v>633</v>
      </c>
      <c r="D215" s="151" t="s">
        <v>448</v>
      </c>
      <c r="E215" s="213">
        <v>156867.41</v>
      </c>
      <c r="F215" s="53">
        <f t="shared" si="11"/>
        <v>139833.28999999998</v>
      </c>
      <c r="G215" s="183">
        <f t="shared" si="9"/>
        <v>0.72151538449821218</v>
      </c>
      <c r="H215" s="213">
        <v>80962.05</v>
      </c>
      <c r="I215" s="213">
        <v>0</v>
      </c>
      <c r="J215" s="213">
        <v>19929.82</v>
      </c>
      <c r="K215" s="213">
        <v>0</v>
      </c>
      <c r="L215" s="213">
        <v>38941.42</v>
      </c>
      <c r="M215" s="35"/>
      <c r="N215" s="251">
        <v>42950</v>
      </c>
      <c r="O215" s="251">
        <v>42992</v>
      </c>
      <c r="P215" s="251">
        <v>43020</v>
      </c>
      <c r="Q215" s="228">
        <v>43062</v>
      </c>
      <c r="R215" s="217" t="s">
        <v>840</v>
      </c>
      <c r="S215" s="217"/>
      <c r="T215" s="217"/>
      <c r="U215" s="218"/>
      <c r="V215" s="735">
        <f t="shared" si="10"/>
        <v>139833.28999999998</v>
      </c>
    </row>
    <row r="216" spans="1:22" s="13" customFormat="1" ht="27.75" customHeight="1">
      <c r="A216" s="410" t="s">
        <v>537</v>
      </c>
      <c r="B216" s="382" t="s">
        <v>496</v>
      </c>
      <c r="C216" s="212" t="s">
        <v>634</v>
      </c>
      <c r="D216" s="151" t="s">
        <v>79</v>
      </c>
      <c r="E216" s="213">
        <v>155165.6</v>
      </c>
      <c r="F216" s="53">
        <f t="shared" si="11"/>
        <v>134400.85</v>
      </c>
      <c r="G216" s="183">
        <f t="shared" si="9"/>
        <v>0.75000001860107279</v>
      </c>
      <c r="H216" s="213">
        <v>85680.54</v>
      </c>
      <c r="I216" s="213">
        <v>0</v>
      </c>
      <c r="J216" s="213">
        <v>15120.1</v>
      </c>
      <c r="K216" s="213">
        <v>0</v>
      </c>
      <c r="L216" s="213">
        <v>33600.21</v>
      </c>
      <c r="M216" s="35"/>
      <c r="N216" s="251">
        <v>42950</v>
      </c>
      <c r="O216" s="251">
        <v>42992</v>
      </c>
      <c r="P216" s="251">
        <v>43020</v>
      </c>
      <c r="Q216" s="228">
        <v>43062</v>
      </c>
      <c r="R216" s="217" t="s">
        <v>1155</v>
      </c>
      <c r="S216" s="217"/>
      <c r="T216" s="217"/>
      <c r="U216" s="218"/>
      <c r="V216" s="735">
        <f t="shared" si="10"/>
        <v>134400.85</v>
      </c>
    </row>
    <row r="217" spans="1:22" s="13" customFormat="1" ht="27.75" customHeight="1">
      <c r="A217" s="410" t="s">
        <v>537</v>
      </c>
      <c r="B217" s="382" t="s">
        <v>547</v>
      </c>
      <c r="C217" s="212" t="s">
        <v>548</v>
      </c>
      <c r="D217" s="151" t="s">
        <v>549</v>
      </c>
      <c r="E217" s="213">
        <v>272624.61</v>
      </c>
      <c r="F217" s="53">
        <f t="shared" si="11"/>
        <v>162127.04000000001</v>
      </c>
      <c r="G217" s="183">
        <f t="shared" si="9"/>
        <v>0.75</v>
      </c>
      <c r="H217" s="213">
        <v>103355.98</v>
      </c>
      <c r="I217" s="213">
        <v>0</v>
      </c>
      <c r="J217" s="213">
        <v>0</v>
      </c>
      <c r="K217" s="213">
        <v>18239.3</v>
      </c>
      <c r="L217" s="213">
        <v>40531.760000000002</v>
      </c>
      <c r="M217" s="35"/>
      <c r="N217" s="251">
        <v>42983</v>
      </c>
      <c r="O217" s="251">
        <v>43034</v>
      </c>
      <c r="P217" s="251">
        <v>43020</v>
      </c>
      <c r="Q217" s="228">
        <v>43062</v>
      </c>
      <c r="R217" s="217"/>
      <c r="S217" s="217"/>
      <c r="T217" s="217"/>
      <c r="U217" s="218"/>
      <c r="V217" s="735">
        <f t="shared" si="10"/>
        <v>162127.04000000001</v>
      </c>
    </row>
    <row r="218" spans="1:22" s="13" customFormat="1" ht="27.75" customHeight="1">
      <c r="A218" s="410" t="s">
        <v>537</v>
      </c>
      <c r="B218" s="382" t="s">
        <v>523</v>
      </c>
      <c r="C218" s="212" t="s">
        <v>635</v>
      </c>
      <c r="D218" s="151" t="s">
        <v>636</v>
      </c>
      <c r="E218" s="213">
        <v>172426.14</v>
      </c>
      <c r="F218" s="53">
        <f t="shared" si="11"/>
        <v>100009.22</v>
      </c>
      <c r="G218" s="183">
        <f t="shared" si="9"/>
        <v>0.75000004999539038</v>
      </c>
      <c r="H218" s="213">
        <v>63755.88</v>
      </c>
      <c r="I218" s="213">
        <v>0</v>
      </c>
      <c r="J218" s="213">
        <v>11251.04</v>
      </c>
      <c r="K218" s="213">
        <v>0</v>
      </c>
      <c r="L218" s="213">
        <v>25002.3</v>
      </c>
      <c r="M218" s="35"/>
      <c r="N218" s="251">
        <v>43025</v>
      </c>
      <c r="O218" s="251">
        <v>43034</v>
      </c>
      <c r="P218" s="251">
        <v>43053</v>
      </c>
      <c r="Q218" s="228">
        <v>43083</v>
      </c>
      <c r="R218" s="217" t="s">
        <v>1146</v>
      </c>
      <c r="S218" s="217"/>
      <c r="T218" s="217"/>
      <c r="U218" s="218"/>
      <c r="V218" s="735">
        <f t="shared" si="10"/>
        <v>100009.22</v>
      </c>
    </row>
    <row r="219" spans="1:22" s="13" customFormat="1" ht="27.75" customHeight="1">
      <c r="A219" s="410" t="s">
        <v>537</v>
      </c>
      <c r="B219" s="382" t="s">
        <v>510</v>
      </c>
      <c r="C219" s="212" t="s">
        <v>505</v>
      </c>
      <c r="D219" s="151" t="s">
        <v>506</v>
      </c>
      <c r="E219" s="213">
        <v>201978</v>
      </c>
      <c r="F219" s="53">
        <f t="shared" si="11"/>
        <v>185350</v>
      </c>
      <c r="G219" s="183">
        <f t="shared" si="9"/>
        <v>0.75</v>
      </c>
      <c r="H219" s="213">
        <v>85061.62</v>
      </c>
      <c r="I219" s="213">
        <v>0</v>
      </c>
      <c r="J219" s="213">
        <v>15010.88</v>
      </c>
      <c r="K219" s="213">
        <v>38940</v>
      </c>
      <c r="L219" s="213">
        <v>46337.5</v>
      </c>
      <c r="M219" s="35"/>
      <c r="N219" s="251">
        <v>43025</v>
      </c>
      <c r="O219" s="251">
        <v>43034</v>
      </c>
      <c r="P219" s="251">
        <v>43053</v>
      </c>
      <c r="Q219" s="228">
        <v>43083</v>
      </c>
      <c r="R219" s="217" t="s">
        <v>862</v>
      </c>
      <c r="S219" s="217"/>
      <c r="T219" s="217"/>
      <c r="U219" s="218"/>
      <c r="V219" s="735">
        <f t="shared" si="10"/>
        <v>185350</v>
      </c>
    </row>
    <row r="220" spans="1:22" s="13" customFormat="1" ht="27.75" customHeight="1">
      <c r="A220" s="410" t="s">
        <v>537</v>
      </c>
      <c r="B220" s="382" t="s">
        <v>520</v>
      </c>
      <c r="C220" s="212" t="s">
        <v>521</v>
      </c>
      <c r="D220" s="151" t="s">
        <v>522</v>
      </c>
      <c r="E220" s="213">
        <v>399846</v>
      </c>
      <c r="F220" s="53">
        <f t="shared" si="11"/>
        <v>352502.79</v>
      </c>
      <c r="G220" s="183">
        <f t="shared" si="9"/>
        <v>0.74999999290785746</v>
      </c>
      <c r="H220" s="213">
        <v>219189.21</v>
      </c>
      <c r="I220" s="213">
        <v>38680.46</v>
      </c>
      <c r="J220" s="213">
        <v>0</v>
      </c>
      <c r="K220" s="213">
        <v>6507.42</v>
      </c>
      <c r="L220" s="213">
        <v>88125.7</v>
      </c>
      <c r="M220" s="35"/>
      <c r="N220" s="251">
        <v>43025</v>
      </c>
      <c r="O220" s="251">
        <v>43034</v>
      </c>
      <c r="P220" s="251">
        <v>43053</v>
      </c>
      <c r="Q220" s="228">
        <v>43083</v>
      </c>
      <c r="R220" s="217" t="s">
        <v>1144</v>
      </c>
      <c r="S220" s="217"/>
      <c r="T220" s="217"/>
      <c r="U220" s="218"/>
      <c r="V220" s="735">
        <f t="shared" si="10"/>
        <v>352502.79</v>
      </c>
    </row>
    <row r="221" spans="1:22" s="13" customFormat="1" ht="27.75" customHeight="1">
      <c r="A221" s="410" t="s">
        <v>537</v>
      </c>
      <c r="B221" s="382" t="s">
        <v>514</v>
      </c>
      <c r="C221" s="212" t="s">
        <v>515</v>
      </c>
      <c r="D221" s="151" t="s">
        <v>628</v>
      </c>
      <c r="E221" s="213">
        <v>154671.87</v>
      </c>
      <c r="F221" s="53">
        <f t="shared" si="11"/>
        <v>131874.44</v>
      </c>
      <c r="G221" s="183">
        <f t="shared" si="9"/>
        <v>0.84477151144679741</v>
      </c>
      <c r="H221" s="213">
        <v>94324.82</v>
      </c>
      <c r="I221" s="213">
        <v>0</v>
      </c>
      <c r="J221" s="213">
        <v>16645.560000000001</v>
      </c>
      <c r="K221" s="213">
        <v>433.39</v>
      </c>
      <c r="L221" s="213">
        <v>20470.669999999998</v>
      </c>
      <c r="M221" s="35"/>
      <c r="N221" s="251">
        <v>43025</v>
      </c>
      <c r="O221" s="251">
        <v>43034</v>
      </c>
      <c r="P221" s="251">
        <v>43053</v>
      </c>
      <c r="Q221" s="228">
        <v>43083</v>
      </c>
      <c r="R221" s="217" t="s">
        <v>1143</v>
      </c>
      <c r="S221" s="217"/>
      <c r="T221" s="217"/>
      <c r="U221" s="218"/>
      <c r="V221" s="735">
        <f t="shared" si="10"/>
        <v>131874.44</v>
      </c>
    </row>
    <row r="222" spans="1:22" s="13" customFormat="1" ht="27.75" customHeight="1">
      <c r="A222" s="410" t="s">
        <v>537</v>
      </c>
      <c r="B222" s="382" t="s">
        <v>637</v>
      </c>
      <c r="C222" s="212" t="s">
        <v>638</v>
      </c>
      <c r="D222" s="151" t="s">
        <v>639</v>
      </c>
      <c r="E222" s="213">
        <v>706219</v>
      </c>
      <c r="F222" s="53">
        <f t="shared" si="11"/>
        <v>622319</v>
      </c>
      <c r="G222" s="183">
        <f t="shared" si="9"/>
        <v>0.75</v>
      </c>
      <c r="H222" s="213">
        <v>358760.98</v>
      </c>
      <c r="I222" s="213">
        <v>63310.77</v>
      </c>
      <c r="J222" s="213">
        <v>0</v>
      </c>
      <c r="K222" s="213">
        <v>44667.5</v>
      </c>
      <c r="L222" s="213">
        <v>155579.75</v>
      </c>
      <c r="M222" s="35"/>
      <c r="N222" s="251">
        <v>43025</v>
      </c>
      <c r="O222" s="251">
        <v>43034</v>
      </c>
      <c r="P222" s="251">
        <v>43053</v>
      </c>
      <c r="Q222" s="228">
        <v>43083</v>
      </c>
      <c r="R222" s="217" t="s">
        <v>1145</v>
      </c>
      <c r="S222" s="217"/>
      <c r="T222" s="217"/>
      <c r="U222" s="218"/>
      <c r="V222" s="735">
        <f t="shared" si="10"/>
        <v>622319</v>
      </c>
    </row>
    <row r="223" spans="1:22" s="13" customFormat="1" ht="27.75" customHeight="1">
      <c r="A223" s="410" t="s">
        <v>537</v>
      </c>
      <c r="B223" s="382" t="s">
        <v>640</v>
      </c>
      <c r="C223" s="212" t="s">
        <v>641</v>
      </c>
      <c r="D223" s="151" t="s">
        <v>155</v>
      </c>
      <c r="E223" s="213">
        <v>22480.400000000001</v>
      </c>
      <c r="F223" s="53">
        <f t="shared" si="11"/>
        <v>22480.400000000001</v>
      </c>
      <c r="G223" s="183">
        <f t="shared" si="9"/>
        <v>0.5</v>
      </c>
      <c r="H223" s="213">
        <v>9554.17</v>
      </c>
      <c r="I223" s="213">
        <v>0</v>
      </c>
      <c r="J223" s="213">
        <v>1686.03</v>
      </c>
      <c r="K223" s="213">
        <v>0</v>
      </c>
      <c r="L223" s="213">
        <v>11240.2</v>
      </c>
      <c r="M223" s="35"/>
      <c r="N223" s="251">
        <v>42989</v>
      </c>
      <c r="O223" s="251">
        <v>43027</v>
      </c>
      <c r="P223" s="251"/>
      <c r="Q223" s="228">
        <v>43081</v>
      </c>
      <c r="R223" s="217" t="s">
        <v>863</v>
      </c>
      <c r="S223" s="217"/>
      <c r="T223" s="217"/>
      <c r="U223" s="218"/>
      <c r="V223" s="735">
        <f t="shared" si="10"/>
        <v>22480.400000000001</v>
      </c>
    </row>
    <row r="224" spans="1:22" s="13" customFormat="1" ht="27.75" customHeight="1">
      <c r="A224" s="410" t="s">
        <v>537</v>
      </c>
      <c r="B224" s="382" t="s">
        <v>645</v>
      </c>
      <c r="C224" s="212" t="s">
        <v>644</v>
      </c>
      <c r="D224" s="151" t="s">
        <v>76</v>
      </c>
      <c r="E224" s="213">
        <v>424610</v>
      </c>
      <c r="F224" s="53">
        <f t="shared" si="11"/>
        <v>424609.99999999994</v>
      </c>
      <c r="G224" s="183">
        <f t="shared" si="9"/>
        <v>0.75</v>
      </c>
      <c r="H224" s="213">
        <v>240010.8</v>
      </c>
      <c r="I224" s="213">
        <v>0</v>
      </c>
      <c r="J224" s="213">
        <v>42354.85</v>
      </c>
      <c r="K224" s="213">
        <v>36091.85</v>
      </c>
      <c r="L224" s="213">
        <v>106152.5</v>
      </c>
      <c r="M224" s="35"/>
      <c r="N224" s="251">
        <v>42989</v>
      </c>
      <c r="O224" s="251">
        <v>43027</v>
      </c>
      <c r="P224" s="251">
        <v>43088</v>
      </c>
      <c r="Q224" s="228">
        <v>43115</v>
      </c>
      <c r="R224" s="217" t="s">
        <v>1128</v>
      </c>
      <c r="S224" s="217"/>
      <c r="T224" s="217"/>
      <c r="U224" s="218"/>
      <c r="V224" s="735">
        <f t="shared" si="10"/>
        <v>424609.99999999994</v>
      </c>
    </row>
    <row r="225" spans="1:22" s="13" customFormat="1" ht="27.75" customHeight="1">
      <c r="A225" s="410" t="s">
        <v>537</v>
      </c>
      <c r="B225" s="382" t="s">
        <v>646</v>
      </c>
      <c r="C225" s="255" t="s">
        <v>647</v>
      </c>
      <c r="D225" s="282" t="s">
        <v>648</v>
      </c>
      <c r="E225" s="256">
        <v>266695.59999999998</v>
      </c>
      <c r="F225" s="53">
        <f t="shared" si="11"/>
        <v>182012.85</v>
      </c>
      <c r="G225" s="183">
        <f t="shared" si="9"/>
        <v>0.67361414317725377</v>
      </c>
      <c r="H225" s="256">
        <v>104215.46</v>
      </c>
      <c r="I225" s="256">
        <v>18390.97</v>
      </c>
      <c r="J225" s="256">
        <v>0</v>
      </c>
      <c r="K225" s="256">
        <v>0</v>
      </c>
      <c r="L225" s="256">
        <v>59406.42</v>
      </c>
      <c r="M225" s="35"/>
      <c r="N225" s="270">
        <v>43053</v>
      </c>
      <c r="O225" s="270">
        <v>43062</v>
      </c>
      <c r="P225" s="270">
        <v>43088</v>
      </c>
      <c r="Q225" s="271">
        <v>43115</v>
      </c>
      <c r="R225" s="217" t="s">
        <v>893</v>
      </c>
      <c r="S225" s="257"/>
      <c r="T225" s="257"/>
      <c r="U225" s="258"/>
      <c r="V225" s="735">
        <f t="shared" si="10"/>
        <v>182012.85</v>
      </c>
    </row>
    <row r="226" spans="1:22" s="13" customFormat="1" ht="27.75" customHeight="1">
      <c r="A226" s="410" t="s">
        <v>537</v>
      </c>
      <c r="B226" s="382" t="s">
        <v>649</v>
      </c>
      <c r="C226" s="255" t="s">
        <v>650</v>
      </c>
      <c r="D226" s="282" t="s">
        <v>651</v>
      </c>
      <c r="E226" s="256">
        <v>23289</v>
      </c>
      <c r="F226" s="53">
        <f t="shared" si="11"/>
        <v>35289</v>
      </c>
      <c r="G226" s="183">
        <f t="shared" si="9"/>
        <v>0.5</v>
      </c>
      <c r="H226" s="256">
        <v>14997.82</v>
      </c>
      <c r="I226" s="256">
        <v>2646.68</v>
      </c>
      <c r="J226" s="256">
        <v>0</v>
      </c>
      <c r="K226" s="256">
        <v>0</v>
      </c>
      <c r="L226" s="256">
        <v>17644.5</v>
      </c>
      <c r="M226" s="260">
        <v>43077</v>
      </c>
      <c r="N226" s="270">
        <v>43082</v>
      </c>
      <c r="O226" s="270">
        <v>43083</v>
      </c>
      <c r="P226" s="270"/>
      <c r="Q226" s="284">
        <v>43133</v>
      </c>
      <c r="R226" s="478"/>
      <c r="S226" s="257"/>
      <c r="T226" s="257"/>
      <c r="U226" s="258"/>
      <c r="V226" s="735">
        <f t="shared" si="10"/>
        <v>35289</v>
      </c>
    </row>
    <row r="227" spans="1:22" s="13" customFormat="1" ht="27.75" customHeight="1">
      <c r="A227" s="410" t="s">
        <v>537</v>
      </c>
      <c r="B227" s="382" t="s">
        <v>652</v>
      </c>
      <c r="C227" s="276" t="s">
        <v>653</v>
      </c>
      <c r="D227" s="282" t="s">
        <v>438</v>
      </c>
      <c r="E227" s="256">
        <v>123797.05</v>
      </c>
      <c r="F227" s="53">
        <f t="shared" si="11"/>
        <v>74784.55</v>
      </c>
      <c r="G227" s="183">
        <f t="shared" si="9"/>
        <v>0.57151751264131423</v>
      </c>
      <c r="H227" s="256">
        <v>35193.800000000003</v>
      </c>
      <c r="I227" s="256">
        <v>6210.68</v>
      </c>
      <c r="J227" s="256">
        <v>0</v>
      </c>
      <c r="K227" s="256">
        <v>1336.2</v>
      </c>
      <c r="L227" s="256">
        <v>32043.87</v>
      </c>
      <c r="M227" s="260">
        <v>43077</v>
      </c>
      <c r="N227" s="270">
        <v>43082</v>
      </c>
      <c r="O227" s="270">
        <v>43083</v>
      </c>
      <c r="P227" s="270"/>
      <c r="Q227" s="271">
        <v>43115</v>
      </c>
      <c r="R227" s="217" t="s">
        <v>937</v>
      </c>
      <c r="S227" s="257"/>
      <c r="T227" s="257"/>
      <c r="U227" s="258"/>
      <c r="V227" s="735">
        <f t="shared" si="10"/>
        <v>74784.55</v>
      </c>
    </row>
    <row r="228" spans="1:22" s="13" customFormat="1" ht="27.75" customHeight="1">
      <c r="A228" s="410" t="s">
        <v>537</v>
      </c>
      <c r="B228" s="382" t="s">
        <v>654</v>
      </c>
      <c r="C228" s="276" t="s">
        <v>655</v>
      </c>
      <c r="D228" s="282" t="s">
        <v>604</v>
      </c>
      <c r="E228" s="256">
        <v>79700</v>
      </c>
      <c r="F228" s="53">
        <f t="shared" si="11"/>
        <v>76008.549999999988</v>
      </c>
      <c r="G228" s="183">
        <f t="shared" si="9"/>
        <v>0.74156367934923118</v>
      </c>
      <c r="H228" s="256">
        <v>39476.699999999997</v>
      </c>
      <c r="I228" s="256">
        <v>6966.48</v>
      </c>
      <c r="J228" s="256">
        <v>0</v>
      </c>
      <c r="K228" s="256">
        <v>9922</v>
      </c>
      <c r="L228" s="256">
        <v>19643.37</v>
      </c>
      <c r="M228" s="260">
        <v>43077</v>
      </c>
      <c r="N228" s="270">
        <v>43082</v>
      </c>
      <c r="O228" s="270">
        <v>43083</v>
      </c>
      <c r="P228" s="270"/>
      <c r="Q228" s="271">
        <v>43115</v>
      </c>
      <c r="R228" s="217" t="s">
        <v>934</v>
      </c>
      <c r="S228" s="257"/>
      <c r="T228" s="257"/>
      <c r="U228" s="258"/>
      <c r="V228" s="735">
        <f t="shared" si="10"/>
        <v>76008.549999999988</v>
      </c>
    </row>
    <row r="229" spans="1:22" s="13" customFormat="1" ht="27.75" customHeight="1">
      <c r="A229" s="410" t="s">
        <v>537</v>
      </c>
      <c r="B229" s="382" t="s">
        <v>656</v>
      </c>
      <c r="C229" s="280" t="s">
        <v>657</v>
      </c>
      <c r="D229" s="282" t="s">
        <v>658</v>
      </c>
      <c r="E229" s="256">
        <v>123106.56</v>
      </c>
      <c r="F229" s="53">
        <f t="shared" si="11"/>
        <v>107250.04000000001</v>
      </c>
      <c r="G229" s="183">
        <f t="shared" si="9"/>
        <v>0.84999921678350898</v>
      </c>
      <c r="H229" s="256">
        <v>72759.320000000007</v>
      </c>
      <c r="I229" s="256">
        <v>12839.32</v>
      </c>
      <c r="J229" s="256">
        <v>0</v>
      </c>
      <c r="K229" s="256">
        <v>5563.81</v>
      </c>
      <c r="L229" s="256">
        <v>16087.59</v>
      </c>
      <c r="M229" s="260">
        <v>43077</v>
      </c>
      <c r="N229" s="270">
        <v>43082</v>
      </c>
      <c r="O229" s="270">
        <v>43083</v>
      </c>
      <c r="P229" s="270"/>
      <c r="Q229" s="271">
        <v>43115</v>
      </c>
      <c r="R229" s="217" t="s">
        <v>936</v>
      </c>
      <c r="S229" s="257"/>
      <c r="T229" s="257"/>
      <c r="U229" s="258"/>
      <c r="V229" s="735">
        <f t="shared" si="10"/>
        <v>107250.04000000001</v>
      </c>
    </row>
    <row r="230" spans="1:22" s="13" customFormat="1" ht="27.75" customHeight="1">
      <c r="A230" s="410" t="s">
        <v>537</v>
      </c>
      <c r="B230" s="212" t="s">
        <v>659</v>
      </c>
      <c r="C230" s="276" t="s">
        <v>660</v>
      </c>
      <c r="D230" s="303" t="s">
        <v>661</v>
      </c>
      <c r="E230" s="256">
        <v>55489.25</v>
      </c>
      <c r="F230" s="53">
        <f t="shared" si="11"/>
        <v>46811.44</v>
      </c>
      <c r="G230" s="183">
        <f t="shared" si="9"/>
        <v>0.64999794921925069</v>
      </c>
      <c r="H230" s="256">
        <v>25286.58</v>
      </c>
      <c r="I230" s="256">
        <v>4462.3900000000003</v>
      </c>
      <c r="J230" s="256">
        <v>0</v>
      </c>
      <c r="K230" s="256">
        <v>678.37</v>
      </c>
      <c r="L230" s="256">
        <v>16384.099999999999</v>
      </c>
      <c r="M230" s="260">
        <v>43077</v>
      </c>
      <c r="N230" s="270">
        <v>43082</v>
      </c>
      <c r="O230" s="270">
        <v>43083</v>
      </c>
      <c r="P230" s="270"/>
      <c r="Q230" s="271">
        <v>43115</v>
      </c>
      <c r="R230" s="217" t="s">
        <v>888</v>
      </c>
      <c r="S230" s="257"/>
      <c r="T230" s="257"/>
      <c r="U230" s="258"/>
      <c r="V230" s="735">
        <f t="shared" si="10"/>
        <v>46811.44</v>
      </c>
    </row>
    <row r="231" spans="1:22" s="13" customFormat="1" ht="27.75" customHeight="1">
      <c r="A231" s="410" t="s">
        <v>537</v>
      </c>
      <c r="B231" s="212" t="s">
        <v>645</v>
      </c>
      <c r="C231" s="276" t="s">
        <v>644</v>
      </c>
      <c r="D231" s="303" t="s">
        <v>76</v>
      </c>
      <c r="E231" s="256"/>
      <c r="F231" s="53">
        <f t="shared" si="11"/>
        <v>424609.99999999994</v>
      </c>
      <c r="G231" s="183">
        <f t="shared" si="9"/>
        <v>0.75</v>
      </c>
      <c r="H231" s="256">
        <v>240010.8</v>
      </c>
      <c r="I231" s="256">
        <v>42354.85</v>
      </c>
      <c r="J231" s="256">
        <v>0</v>
      </c>
      <c r="K231" s="256">
        <v>36091.85</v>
      </c>
      <c r="L231" s="256">
        <v>106152.5</v>
      </c>
      <c r="M231" s="260">
        <v>43077</v>
      </c>
      <c r="N231" s="270">
        <v>43082</v>
      </c>
      <c r="O231" s="270">
        <v>43083</v>
      </c>
      <c r="P231" s="270"/>
      <c r="Q231" s="271"/>
      <c r="R231" s="217" t="s">
        <v>894</v>
      </c>
      <c r="S231" s="257"/>
      <c r="T231" s="257"/>
      <c r="U231" s="258"/>
      <c r="V231" s="735">
        <f t="shared" si="10"/>
        <v>424609.99999999994</v>
      </c>
    </row>
    <row r="232" spans="1:22" s="13" customFormat="1" ht="27.75" customHeight="1">
      <c r="A232" s="410" t="s">
        <v>537</v>
      </c>
      <c r="B232" s="212" t="s">
        <v>662</v>
      </c>
      <c r="C232" s="276" t="s">
        <v>663</v>
      </c>
      <c r="D232" s="303" t="s">
        <v>664</v>
      </c>
      <c r="E232" s="256">
        <v>90233.87</v>
      </c>
      <c r="F232" s="53">
        <f t="shared" si="11"/>
        <v>82910.530000000013</v>
      </c>
      <c r="G232" s="183">
        <f t="shared" si="9"/>
        <v>0.84999999396940296</v>
      </c>
      <c r="H232" s="256">
        <v>59847.47</v>
      </c>
      <c r="I232" s="256">
        <v>10561.32</v>
      </c>
      <c r="J232" s="256">
        <v>0</v>
      </c>
      <c r="K232" s="256">
        <v>65.16</v>
      </c>
      <c r="L232" s="256">
        <v>12436.58</v>
      </c>
      <c r="M232" s="260">
        <v>43077</v>
      </c>
      <c r="N232" s="270">
        <v>43082</v>
      </c>
      <c r="O232" s="270">
        <v>43083</v>
      </c>
      <c r="P232" s="270"/>
      <c r="Q232" s="271">
        <v>43115</v>
      </c>
      <c r="R232" s="217" t="s">
        <v>887</v>
      </c>
      <c r="S232" s="257"/>
      <c r="T232" s="257"/>
      <c r="U232" s="258"/>
      <c r="V232" s="735">
        <f t="shared" si="10"/>
        <v>82910.530000000013</v>
      </c>
    </row>
    <row r="233" spans="1:22" s="13" customFormat="1" ht="27.75" customHeight="1">
      <c r="A233" s="410" t="s">
        <v>537</v>
      </c>
      <c r="B233" s="373" t="s">
        <v>530</v>
      </c>
      <c r="C233" s="276" t="s">
        <v>669</v>
      </c>
      <c r="D233" s="282" t="s">
        <v>629</v>
      </c>
      <c r="E233" s="256">
        <v>36601.879999999997</v>
      </c>
      <c r="F233" s="53">
        <f t="shared" si="11"/>
        <v>33890.839999999997</v>
      </c>
      <c r="G233" s="183">
        <f t="shared" si="9"/>
        <v>0.84389646287905529</v>
      </c>
      <c r="H233" s="256">
        <v>22049.599999999999</v>
      </c>
      <c r="I233" s="256">
        <v>0</v>
      </c>
      <c r="J233" s="256">
        <v>3891.11</v>
      </c>
      <c r="K233" s="256">
        <v>2659.65</v>
      </c>
      <c r="L233" s="256">
        <v>5290.48</v>
      </c>
      <c r="M233" s="260">
        <v>43077</v>
      </c>
      <c r="N233" s="270">
        <v>43082</v>
      </c>
      <c r="O233" s="270">
        <v>43083</v>
      </c>
      <c r="P233" s="270"/>
      <c r="Q233" s="271">
        <v>43115</v>
      </c>
      <c r="R233" s="217" t="s">
        <v>938</v>
      </c>
      <c r="S233" s="257"/>
      <c r="T233" s="257"/>
      <c r="U233" s="258"/>
      <c r="V233" s="735">
        <f t="shared" si="10"/>
        <v>33890.839999999997</v>
      </c>
    </row>
    <row r="234" spans="1:22" s="13" customFormat="1" ht="27.75" customHeight="1">
      <c r="A234" s="410" t="s">
        <v>537</v>
      </c>
      <c r="B234" s="382" t="s">
        <v>670</v>
      </c>
      <c r="C234" s="255" t="s">
        <v>671</v>
      </c>
      <c r="D234" s="282" t="s">
        <v>672</v>
      </c>
      <c r="E234" s="256">
        <v>63256</v>
      </c>
      <c r="F234" s="53">
        <f t="shared" si="11"/>
        <v>28842.300000000003</v>
      </c>
      <c r="G234" s="183">
        <f t="shared" si="9"/>
        <v>0.72821203579464877</v>
      </c>
      <c r="H234" s="256">
        <v>17527.2</v>
      </c>
      <c r="I234" s="256">
        <v>3093.04</v>
      </c>
      <c r="J234" s="256">
        <v>0</v>
      </c>
      <c r="K234" s="256">
        <v>383.07</v>
      </c>
      <c r="L234" s="256">
        <v>7838.99</v>
      </c>
      <c r="M234" s="260">
        <v>43109</v>
      </c>
      <c r="N234" s="270">
        <v>43112</v>
      </c>
      <c r="O234" s="270">
        <v>43118</v>
      </c>
      <c r="P234" s="270"/>
      <c r="Q234" s="271">
        <v>43133</v>
      </c>
      <c r="R234" s="217" t="s">
        <v>903</v>
      </c>
      <c r="S234" s="257"/>
      <c r="T234" s="257"/>
      <c r="U234" s="258"/>
      <c r="V234" s="735">
        <f t="shared" si="10"/>
        <v>28842.300000000003</v>
      </c>
    </row>
    <row r="235" spans="1:22" s="13" customFormat="1" ht="27.75" customHeight="1">
      <c r="A235" s="410" t="s">
        <v>537</v>
      </c>
      <c r="B235" s="382" t="s">
        <v>268</v>
      </c>
      <c r="C235" s="255" t="s">
        <v>889</v>
      </c>
      <c r="D235" s="282" t="s">
        <v>890</v>
      </c>
      <c r="E235" s="256">
        <v>103525.03</v>
      </c>
      <c r="F235" s="53">
        <f t="shared" si="11"/>
        <v>82473.820000000007</v>
      </c>
      <c r="G235" s="183">
        <f t="shared" si="9"/>
        <v>0.8500000363751794</v>
      </c>
      <c r="H235" s="256">
        <v>59241.65</v>
      </c>
      <c r="I235" s="256">
        <v>10454.42</v>
      </c>
      <c r="J235" s="256">
        <v>0</v>
      </c>
      <c r="K235" s="256">
        <v>406.68</v>
      </c>
      <c r="L235" s="256">
        <v>12371.07</v>
      </c>
      <c r="M235" s="260"/>
      <c r="N235" s="270">
        <v>43081</v>
      </c>
      <c r="O235" s="270">
        <v>43132</v>
      </c>
      <c r="P235" s="270"/>
      <c r="Q235" s="271">
        <v>43160</v>
      </c>
      <c r="R235" s="217" t="s">
        <v>973</v>
      </c>
      <c r="S235" s="257"/>
      <c r="T235" s="257"/>
      <c r="U235" s="258"/>
      <c r="V235" s="735">
        <f t="shared" si="10"/>
        <v>82473.820000000007</v>
      </c>
    </row>
    <row r="236" spans="1:22" s="13" customFormat="1" ht="27.75" customHeight="1">
      <c r="A236" s="410" t="s">
        <v>537</v>
      </c>
      <c r="B236" s="382" t="s">
        <v>891</v>
      </c>
      <c r="C236" s="255" t="s">
        <v>892</v>
      </c>
      <c r="D236" s="282" t="s">
        <v>912</v>
      </c>
      <c r="E236" s="256">
        <v>105970.3</v>
      </c>
      <c r="F236" s="53">
        <f t="shared" si="11"/>
        <v>105970.29999999999</v>
      </c>
      <c r="G236" s="183">
        <f t="shared" si="9"/>
        <v>0.75000004718303148</v>
      </c>
      <c r="H236" s="256">
        <v>62067.21</v>
      </c>
      <c r="I236" s="256">
        <v>10953.04</v>
      </c>
      <c r="J236" s="256">
        <v>0</v>
      </c>
      <c r="K236" s="256">
        <v>6457.48</v>
      </c>
      <c r="L236" s="256">
        <v>26492.57</v>
      </c>
      <c r="M236" s="260"/>
      <c r="N236" s="270">
        <v>43081</v>
      </c>
      <c r="O236" s="270">
        <v>43132</v>
      </c>
      <c r="P236" s="270"/>
      <c r="Q236" s="271">
        <v>43160</v>
      </c>
      <c r="R236" s="217" t="s">
        <v>1244</v>
      </c>
      <c r="S236" s="257"/>
      <c r="T236" s="257"/>
      <c r="U236" s="258"/>
      <c r="V236" s="735">
        <f t="shared" si="10"/>
        <v>105970.29999999999</v>
      </c>
    </row>
    <row r="237" spans="1:22" s="25" customFormat="1" ht="30" customHeight="1">
      <c r="A237" s="433" t="s">
        <v>537</v>
      </c>
      <c r="B237" s="382" t="s">
        <v>895</v>
      </c>
      <c r="C237" s="255" t="s">
        <v>896</v>
      </c>
      <c r="D237" s="282" t="s">
        <v>215</v>
      </c>
      <c r="E237" s="256">
        <v>244228.5</v>
      </c>
      <c r="F237" s="53">
        <f t="shared" si="11"/>
        <v>71891.299999999988</v>
      </c>
      <c r="G237" s="183">
        <f t="shared" si="9"/>
        <v>0.75000006954944487</v>
      </c>
      <c r="H237" s="256">
        <v>45830.7</v>
      </c>
      <c r="I237" s="256">
        <v>8087.78</v>
      </c>
      <c r="J237" s="256">
        <v>0</v>
      </c>
      <c r="K237" s="256">
        <v>0</v>
      </c>
      <c r="L237" s="256">
        <v>17972.82</v>
      </c>
      <c r="M237" s="260"/>
      <c r="N237" s="270">
        <v>43112</v>
      </c>
      <c r="O237" s="270">
        <v>43153</v>
      </c>
      <c r="P237" s="270">
        <v>43193</v>
      </c>
      <c r="Q237" s="271">
        <v>43216</v>
      </c>
      <c r="R237" s="228" t="s">
        <v>1791</v>
      </c>
      <c r="S237" s="271"/>
      <c r="T237" s="271" t="s">
        <v>1803</v>
      </c>
      <c r="U237" s="282"/>
      <c r="V237" s="735">
        <f t="shared" si="10"/>
        <v>71891.299999999988</v>
      </c>
    </row>
    <row r="238" spans="1:22" s="25" customFormat="1" ht="38.25" customHeight="1">
      <c r="A238" s="433" t="s">
        <v>537</v>
      </c>
      <c r="B238" s="565" t="s">
        <v>244</v>
      </c>
      <c r="C238" s="255" t="s">
        <v>576</v>
      </c>
      <c r="D238" s="282" t="s">
        <v>506</v>
      </c>
      <c r="E238" s="256">
        <v>116402.76</v>
      </c>
      <c r="F238" s="53">
        <f t="shared" si="11"/>
        <v>100963.43000000001</v>
      </c>
      <c r="G238" s="183">
        <f t="shared" si="9"/>
        <v>0.75000027237584932</v>
      </c>
      <c r="H238" s="256">
        <v>57127.31</v>
      </c>
      <c r="I238" s="256">
        <v>10081.290000000001</v>
      </c>
      <c r="J238" s="256">
        <v>0</v>
      </c>
      <c r="K238" s="256">
        <v>8514</v>
      </c>
      <c r="L238" s="256">
        <v>25240.83</v>
      </c>
      <c r="M238" s="260"/>
      <c r="N238" s="270">
        <v>43112</v>
      </c>
      <c r="O238" s="270">
        <v>43153</v>
      </c>
      <c r="P238" s="270"/>
      <c r="Q238" s="271">
        <v>43195</v>
      </c>
      <c r="R238" s="228" t="s">
        <v>987</v>
      </c>
      <c r="S238" s="271"/>
      <c r="T238" s="271" t="s">
        <v>1801</v>
      </c>
      <c r="U238" s="282"/>
      <c r="V238" s="735">
        <f t="shared" si="10"/>
        <v>100963.43000000001</v>
      </c>
    </row>
    <row r="239" spans="1:22" s="13" customFormat="1" ht="30" customHeight="1">
      <c r="A239" s="410" t="s">
        <v>537</v>
      </c>
      <c r="B239" s="409" t="s">
        <v>913</v>
      </c>
      <c r="C239" s="255" t="s">
        <v>914</v>
      </c>
      <c r="D239" s="282" t="s">
        <v>915</v>
      </c>
      <c r="E239" s="256"/>
      <c r="F239" s="53">
        <f t="shared" si="11"/>
        <v>62112.630000000005</v>
      </c>
      <c r="G239" s="183">
        <f t="shared" si="9"/>
        <v>0.74999995975053702</v>
      </c>
      <c r="H239" s="256">
        <v>37276.660000000003</v>
      </c>
      <c r="I239" s="256">
        <v>6578.24</v>
      </c>
      <c r="J239" s="256">
        <v>0</v>
      </c>
      <c r="K239" s="256">
        <v>2729.57</v>
      </c>
      <c r="L239" s="256">
        <v>15528.16</v>
      </c>
      <c r="M239" s="228">
        <v>43255</v>
      </c>
      <c r="N239" s="251">
        <v>43112</v>
      </c>
      <c r="O239" s="251">
        <v>43132</v>
      </c>
      <c r="P239" s="270"/>
      <c r="Q239" s="271">
        <v>43160</v>
      </c>
      <c r="R239" s="217" t="s">
        <v>986</v>
      </c>
      <c r="S239" s="257"/>
      <c r="T239" s="257"/>
      <c r="U239" s="258"/>
      <c r="V239" s="735">
        <f t="shared" si="10"/>
        <v>62112.630000000005</v>
      </c>
    </row>
    <row r="240" spans="1:22" s="13" customFormat="1" ht="30" customHeight="1">
      <c r="A240" s="410" t="s">
        <v>537</v>
      </c>
      <c r="B240" s="373" t="s">
        <v>916</v>
      </c>
      <c r="C240" s="282" t="s">
        <v>917</v>
      </c>
      <c r="D240" s="282" t="s">
        <v>152</v>
      </c>
      <c r="E240" s="256">
        <v>35911.839999999997</v>
      </c>
      <c r="F240" s="53">
        <f t="shared" si="11"/>
        <v>35911.839999999997</v>
      </c>
      <c r="G240" s="183">
        <f t="shared" si="9"/>
        <v>0.75000000000000011</v>
      </c>
      <c r="H240" s="256">
        <v>22893.79</v>
      </c>
      <c r="I240" s="256">
        <v>0</v>
      </c>
      <c r="J240" s="256">
        <v>4040.09</v>
      </c>
      <c r="K240" s="256">
        <v>0</v>
      </c>
      <c r="L240" s="256">
        <v>8977.9599999999991</v>
      </c>
      <c r="M240" s="228">
        <v>43137</v>
      </c>
      <c r="N240" s="251">
        <v>43152</v>
      </c>
      <c r="O240" s="251">
        <v>43167</v>
      </c>
      <c r="P240" s="270"/>
      <c r="Q240" s="271">
        <v>43195</v>
      </c>
      <c r="R240" s="217" t="s">
        <v>978</v>
      </c>
      <c r="S240" s="257"/>
      <c r="T240" s="257"/>
      <c r="U240" s="258"/>
      <c r="V240" s="735">
        <f t="shared" si="10"/>
        <v>35911.839999999997</v>
      </c>
    </row>
    <row r="241" spans="1:22" s="25" customFormat="1" ht="30" customHeight="1">
      <c r="A241" s="433" t="s">
        <v>537</v>
      </c>
      <c r="B241" s="373" t="s">
        <v>497</v>
      </c>
      <c r="C241" s="282" t="s">
        <v>956</v>
      </c>
      <c r="D241" s="282" t="s">
        <v>957</v>
      </c>
      <c r="E241" s="256">
        <v>233511.78</v>
      </c>
      <c r="F241" s="53">
        <f t="shared" si="11"/>
        <v>182500</v>
      </c>
      <c r="G241" s="183">
        <f t="shared" si="9"/>
        <v>0.75</v>
      </c>
      <c r="H241" s="256">
        <v>111322.37</v>
      </c>
      <c r="I241" s="256">
        <v>19645.13</v>
      </c>
      <c r="J241" s="256">
        <v>5907.5</v>
      </c>
      <c r="K241" s="256">
        <v>0</v>
      </c>
      <c r="L241" s="256">
        <v>45625</v>
      </c>
      <c r="M241" s="228">
        <v>43137</v>
      </c>
      <c r="N241" s="251">
        <v>43152</v>
      </c>
      <c r="O241" s="251">
        <v>43153</v>
      </c>
      <c r="P241" s="270">
        <v>43161</v>
      </c>
      <c r="Q241" s="271">
        <v>43195</v>
      </c>
      <c r="R241" s="228" t="s">
        <v>1251</v>
      </c>
      <c r="S241" s="271"/>
      <c r="T241" s="271" t="s">
        <v>1802</v>
      </c>
      <c r="U241" s="282"/>
      <c r="V241" s="735">
        <f t="shared" si="10"/>
        <v>182500</v>
      </c>
    </row>
    <row r="242" spans="1:22" s="13" customFormat="1" ht="30" customHeight="1">
      <c r="A242" s="410" t="s">
        <v>537</v>
      </c>
      <c r="B242" s="382" t="s">
        <v>918</v>
      </c>
      <c r="C242" s="255" t="s">
        <v>919</v>
      </c>
      <c r="D242" s="282" t="s">
        <v>920</v>
      </c>
      <c r="E242" s="256">
        <v>98580.57</v>
      </c>
      <c r="F242" s="53">
        <f t="shared" si="11"/>
        <v>60233.070000000007</v>
      </c>
      <c r="G242" s="183">
        <f t="shared" si="9"/>
        <v>0.74999995849456114</v>
      </c>
      <c r="H242" s="256">
        <v>38398.58</v>
      </c>
      <c r="I242" s="256">
        <v>0</v>
      </c>
      <c r="J242" s="256">
        <v>6776.22</v>
      </c>
      <c r="K242" s="256">
        <v>0</v>
      </c>
      <c r="L242" s="256">
        <v>15058.27</v>
      </c>
      <c r="M242" s="228">
        <v>43137</v>
      </c>
      <c r="N242" s="251">
        <v>43152</v>
      </c>
      <c r="O242" s="251">
        <v>43167</v>
      </c>
      <c r="P242" s="270"/>
      <c r="Q242" s="271">
        <v>43195</v>
      </c>
      <c r="R242" s="217" t="s">
        <v>980</v>
      </c>
      <c r="S242" s="257"/>
      <c r="T242" s="257"/>
      <c r="U242" s="258"/>
      <c r="V242" s="735">
        <f t="shared" si="10"/>
        <v>60233.070000000007</v>
      </c>
    </row>
    <row r="243" spans="1:22" s="13" customFormat="1" ht="30" customHeight="1">
      <c r="A243" s="410" t="s">
        <v>537</v>
      </c>
      <c r="B243" s="382" t="s">
        <v>921</v>
      </c>
      <c r="C243" s="255" t="s">
        <v>922</v>
      </c>
      <c r="D243" s="282" t="s">
        <v>923</v>
      </c>
      <c r="E243" s="256">
        <v>17400</v>
      </c>
      <c r="F243" s="53">
        <f t="shared" si="11"/>
        <v>17400</v>
      </c>
      <c r="G243" s="183">
        <f t="shared" si="9"/>
        <v>0.75</v>
      </c>
      <c r="H243" s="256">
        <v>11092.5</v>
      </c>
      <c r="I243" s="256">
        <v>0</v>
      </c>
      <c r="J243" s="256">
        <v>1957.5</v>
      </c>
      <c r="K243" s="256">
        <v>0</v>
      </c>
      <c r="L243" s="256">
        <v>4350</v>
      </c>
      <c r="M243" s="228">
        <v>43137</v>
      </c>
      <c r="N243" s="251">
        <v>43152</v>
      </c>
      <c r="O243" s="251">
        <v>43167</v>
      </c>
      <c r="P243" s="270"/>
      <c r="Q243" s="271">
        <v>43195</v>
      </c>
      <c r="R243" s="217" t="s">
        <v>1355</v>
      </c>
      <c r="S243" s="257"/>
      <c r="T243" s="257"/>
      <c r="U243" s="258"/>
      <c r="V243" s="735">
        <f t="shared" si="10"/>
        <v>17400</v>
      </c>
    </row>
    <row r="244" spans="1:22" s="13" customFormat="1" ht="30" customHeight="1">
      <c r="A244" s="410" t="s">
        <v>537</v>
      </c>
      <c r="B244" s="382" t="s">
        <v>925</v>
      </c>
      <c r="C244" s="255" t="s">
        <v>924</v>
      </c>
      <c r="D244" s="282" t="s">
        <v>509</v>
      </c>
      <c r="E244" s="256">
        <v>87059.85</v>
      </c>
      <c r="F244" s="53">
        <f t="shared" si="11"/>
        <v>83059.850000000006</v>
      </c>
      <c r="G244" s="183">
        <f t="shared" si="9"/>
        <v>0.50000006019755627</v>
      </c>
      <c r="H244" s="256">
        <v>35300.44</v>
      </c>
      <c r="I244" s="256">
        <v>0</v>
      </c>
      <c r="J244" s="256">
        <v>6229.49</v>
      </c>
      <c r="K244" s="256">
        <v>0</v>
      </c>
      <c r="L244" s="256">
        <v>41529.919999999998</v>
      </c>
      <c r="M244" s="228">
        <v>43137</v>
      </c>
      <c r="N244" s="251">
        <v>43152</v>
      </c>
      <c r="O244" s="251">
        <v>43167</v>
      </c>
      <c r="P244" s="270"/>
      <c r="Q244" s="271">
        <v>43195</v>
      </c>
      <c r="R244" s="217" t="s">
        <v>979</v>
      </c>
      <c r="S244" s="257"/>
      <c r="T244" s="257"/>
      <c r="U244" s="258"/>
      <c r="V244" s="735">
        <f t="shared" si="10"/>
        <v>83059.850000000006</v>
      </c>
    </row>
    <row r="245" spans="1:22" s="13" customFormat="1" ht="30" customHeight="1">
      <c r="A245" s="410" t="s">
        <v>537</v>
      </c>
      <c r="B245" s="382" t="s">
        <v>926</v>
      </c>
      <c r="C245" s="255" t="s">
        <v>927</v>
      </c>
      <c r="D245" s="282" t="s">
        <v>215</v>
      </c>
      <c r="E245" s="256">
        <v>51822.55</v>
      </c>
      <c r="F245" s="53">
        <f t="shared" si="11"/>
        <v>51822.55</v>
      </c>
      <c r="G245" s="183">
        <f t="shared" si="9"/>
        <v>0.50000009648309474</v>
      </c>
      <c r="H245" s="256">
        <v>22024.58</v>
      </c>
      <c r="I245" s="256">
        <v>0</v>
      </c>
      <c r="J245" s="256">
        <v>3886.7</v>
      </c>
      <c r="K245" s="256">
        <v>0</v>
      </c>
      <c r="L245" s="256">
        <v>25911.27</v>
      </c>
      <c r="M245" s="228">
        <v>43137</v>
      </c>
      <c r="N245" s="251">
        <v>43152</v>
      </c>
      <c r="O245" s="251">
        <v>43167</v>
      </c>
      <c r="P245" s="270"/>
      <c r="Q245" s="271">
        <v>43195</v>
      </c>
      <c r="R245" s="217" t="s">
        <v>976</v>
      </c>
      <c r="S245" s="257"/>
      <c r="T245" s="257"/>
      <c r="U245" s="258"/>
      <c r="V245" s="735">
        <f t="shared" si="10"/>
        <v>51822.55</v>
      </c>
    </row>
    <row r="246" spans="1:22" s="13" customFormat="1" ht="30" customHeight="1">
      <c r="A246" s="410" t="s">
        <v>537</v>
      </c>
      <c r="B246" s="382" t="s">
        <v>928</v>
      </c>
      <c r="C246" s="255" t="s">
        <v>929</v>
      </c>
      <c r="D246" s="282" t="s">
        <v>930</v>
      </c>
      <c r="E246" s="256">
        <v>98973.58</v>
      </c>
      <c r="F246" s="53">
        <f t="shared" si="11"/>
        <v>85910.03</v>
      </c>
      <c r="G246" s="183">
        <f t="shared" si="9"/>
        <v>0.85000005238037979</v>
      </c>
      <c r="H246" s="256">
        <v>62070</v>
      </c>
      <c r="I246" s="256">
        <v>0</v>
      </c>
      <c r="J246" s="256">
        <v>10953.53</v>
      </c>
      <c r="K246" s="256">
        <v>0</v>
      </c>
      <c r="L246" s="256">
        <v>12886.5</v>
      </c>
      <c r="M246" s="228">
        <v>43137</v>
      </c>
      <c r="N246" s="251">
        <v>43152</v>
      </c>
      <c r="O246" s="251">
        <v>43167</v>
      </c>
      <c r="P246" s="270"/>
      <c r="Q246" s="271">
        <v>43195</v>
      </c>
      <c r="R246" s="217" t="s">
        <v>981</v>
      </c>
      <c r="S246" s="257"/>
      <c r="T246" s="257"/>
      <c r="U246" s="258"/>
      <c r="V246" s="735">
        <f t="shared" si="10"/>
        <v>85910.03</v>
      </c>
    </row>
    <row r="247" spans="1:22" s="13" customFormat="1" ht="30" customHeight="1">
      <c r="A247" s="410" t="s">
        <v>537</v>
      </c>
      <c r="B247" s="382" t="s">
        <v>953</v>
      </c>
      <c r="C247" s="255" t="s">
        <v>931</v>
      </c>
      <c r="D247" s="282" t="s">
        <v>932</v>
      </c>
      <c r="E247" s="256">
        <v>104232.71</v>
      </c>
      <c r="F247" s="53">
        <f t="shared" si="11"/>
        <v>49810.470000000008</v>
      </c>
      <c r="G247" s="183">
        <f t="shared" si="9"/>
        <v>0.74999994980974882</v>
      </c>
      <c r="H247" s="256">
        <v>28753.8</v>
      </c>
      <c r="I247" s="256">
        <v>0</v>
      </c>
      <c r="J247" s="256">
        <v>5074.21</v>
      </c>
      <c r="K247" s="256">
        <v>3529.84</v>
      </c>
      <c r="L247" s="289">
        <v>12452.62</v>
      </c>
      <c r="M247" s="228">
        <v>43137</v>
      </c>
      <c r="N247" s="251">
        <v>43152</v>
      </c>
      <c r="O247" s="251">
        <v>43167</v>
      </c>
      <c r="P247" s="270"/>
      <c r="Q247" s="271">
        <v>43195</v>
      </c>
      <c r="R247" s="217" t="s">
        <v>985</v>
      </c>
      <c r="S247" s="257"/>
      <c r="T247" s="257"/>
      <c r="U247" s="354"/>
      <c r="V247" s="735">
        <f t="shared" si="10"/>
        <v>49810.470000000008</v>
      </c>
    </row>
    <row r="248" spans="1:22" s="13" customFormat="1" ht="30" customHeight="1">
      <c r="A248" s="410" t="s">
        <v>537</v>
      </c>
      <c r="B248" s="382" t="s">
        <v>962</v>
      </c>
      <c r="C248" s="255" t="s">
        <v>963</v>
      </c>
      <c r="D248" s="282" t="s">
        <v>964</v>
      </c>
      <c r="E248" s="256">
        <v>393357.32</v>
      </c>
      <c r="F248" s="53">
        <f t="shared" si="11"/>
        <v>241099.32</v>
      </c>
      <c r="G248" s="183">
        <f t="shared" si="9"/>
        <v>0.74979261658639262</v>
      </c>
      <c r="H248" s="256">
        <v>149182.06</v>
      </c>
      <c r="I248" s="256">
        <v>0</v>
      </c>
      <c r="J248" s="256">
        <v>26326.25</v>
      </c>
      <c r="K248" s="256">
        <v>5266.18</v>
      </c>
      <c r="L248" s="289">
        <v>60324.83</v>
      </c>
      <c r="M248" s="228"/>
      <c r="N248" s="287"/>
      <c r="O248" s="270"/>
      <c r="P248" s="270">
        <v>43193</v>
      </c>
      <c r="Q248" s="271">
        <v>43216</v>
      </c>
      <c r="R248" s="228" t="s">
        <v>1795</v>
      </c>
      <c r="S248" s="257"/>
      <c r="T248" s="257"/>
      <c r="U248" s="258"/>
      <c r="V248" s="735">
        <f t="shared" si="10"/>
        <v>241099.32</v>
      </c>
    </row>
    <row r="249" spans="1:22" s="13" customFormat="1" ht="30" customHeight="1">
      <c r="A249" s="410" t="s">
        <v>537</v>
      </c>
      <c r="B249" s="382" t="s">
        <v>958</v>
      </c>
      <c r="C249" s="255" t="s">
        <v>959</v>
      </c>
      <c r="D249" s="282" t="s">
        <v>318</v>
      </c>
      <c r="E249" s="256">
        <v>198925.8</v>
      </c>
      <c r="F249" s="53">
        <f t="shared" si="11"/>
        <v>116865.8</v>
      </c>
      <c r="G249" s="183">
        <f t="shared" si="9"/>
        <v>0.49991443176703537</v>
      </c>
      <c r="H249" s="256">
        <v>49659.46</v>
      </c>
      <c r="I249" s="256">
        <v>0</v>
      </c>
      <c r="J249" s="256">
        <v>8763.44</v>
      </c>
      <c r="K249" s="256">
        <v>0</v>
      </c>
      <c r="L249" s="256">
        <v>58442.9</v>
      </c>
      <c r="M249" s="271">
        <v>43165</v>
      </c>
      <c r="N249" s="287">
        <v>43172</v>
      </c>
      <c r="O249" s="270">
        <v>43202</v>
      </c>
      <c r="P249" s="270">
        <v>43256</v>
      </c>
      <c r="Q249" s="271">
        <v>43279</v>
      </c>
      <c r="R249" s="217" t="s">
        <v>1359</v>
      </c>
      <c r="S249" s="257"/>
      <c r="T249" s="257"/>
      <c r="U249" s="258"/>
      <c r="V249" s="735">
        <f t="shared" si="10"/>
        <v>116865.8</v>
      </c>
    </row>
    <row r="250" spans="1:22" s="13" customFormat="1" ht="30" customHeight="1">
      <c r="A250" s="410" t="s">
        <v>537</v>
      </c>
      <c r="B250" s="382" t="s">
        <v>965</v>
      </c>
      <c r="C250" s="255" t="s">
        <v>966</v>
      </c>
      <c r="D250" s="282" t="s">
        <v>967</v>
      </c>
      <c r="E250" s="256">
        <v>195702.85</v>
      </c>
      <c r="F250" s="53">
        <f t="shared" si="11"/>
        <v>195702.84999999998</v>
      </c>
      <c r="G250" s="183">
        <f t="shared" si="9"/>
        <v>0.71235002453975504</v>
      </c>
      <c r="H250" s="256">
        <v>117630.59</v>
      </c>
      <c r="I250" s="256">
        <v>0</v>
      </c>
      <c r="J250" s="256">
        <v>20758.34</v>
      </c>
      <c r="K250" s="256">
        <v>1020</v>
      </c>
      <c r="L250" s="256">
        <v>56293.919999999998</v>
      </c>
      <c r="M250" s="271"/>
      <c r="N250" s="287"/>
      <c r="O250" s="270"/>
      <c r="P250" s="270">
        <v>43193</v>
      </c>
      <c r="Q250" s="271">
        <v>43216</v>
      </c>
      <c r="R250" s="228" t="s">
        <v>1794</v>
      </c>
      <c r="S250" s="257"/>
      <c r="T250" s="257"/>
      <c r="U250" s="258"/>
      <c r="V250" s="735">
        <f t="shared" si="10"/>
        <v>195702.84999999998</v>
      </c>
    </row>
    <row r="251" spans="1:22" s="25" customFormat="1" ht="30" customHeight="1">
      <c r="A251" s="433" t="s">
        <v>537</v>
      </c>
      <c r="B251" s="566" t="s">
        <v>971</v>
      </c>
      <c r="C251" s="489" t="s">
        <v>972</v>
      </c>
      <c r="D251" s="282" t="s">
        <v>215</v>
      </c>
      <c r="E251" s="351">
        <v>9998.5499999999993</v>
      </c>
      <c r="F251" s="53">
        <f t="shared" si="11"/>
        <v>9998.5499999999993</v>
      </c>
      <c r="G251" s="183">
        <f t="shared" si="9"/>
        <v>0.50000050007251051</v>
      </c>
      <c r="H251" s="256">
        <v>4249.38</v>
      </c>
      <c r="I251" s="256">
        <v>0</v>
      </c>
      <c r="J251" s="256">
        <v>749.9</v>
      </c>
      <c r="K251" s="256">
        <v>0</v>
      </c>
      <c r="L251" s="256">
        <v>4999.2700000000004</v>
      </c>
      <c r="M251" s="271"/>
      <c r="N251" s="287"/>
      <c r="O251" s="270"/>
      <c r="P251" s="270">
        <v>43193</v>
      </c>
      <c r="Q251" s="271">
        <v>43216</v>
      </c>
      <c r="R251" s="228" t="s">
        <v>1792</v>
      </c>
      <c r="S251" s="271"/>
      <c r="T251" s="271"/>
      <c r="U251" s="282"/>
      <c r="V251" s="735">
        <f t="shared" si="10"/>
        <v>9998.5499999999993</v>
      </c>
    </row>
    <row r="252" spans="1:22" s="13" customFormat="1" ht="30" customHeight="1">
      <c r="A252" s="410" t="s">
        <v>537</v>
      </c>
      <c r="B252" s="394" t="s">
        <v>968</v>
      </c>
      <c r="C252" s="276" t="s">
        <v>969</v>
      </c>
      <c r="D252" s="285" t="s">
        <v>970</v>
      </c>
      <c r="E252" s="345">
        <v>499854.09</v>
      </c>
      <c r="F252" s="53">
        <f t="shared" si="11"/>
        <v>351427.5</v>
      </c>
      <c r="G252" s="183">
        <f t="shared" si="9"/>
        <v>0.7500000142276857</v>
      </c>
      <c r="H252" s="256">
        <v>211304.59</v>
      </c>
      <c r="I252" s="256">
        <v>37289.040000000001</v>
      </c>
      <c r="J252" s="256">
        <v>0</v>
      </c>
      <c r="K252" s="256">
        <v>14977</v>
      </c>
      <c r="L252" s="256">
        <v>87856.87</v>
      </c>
      <c r="M252" s="271"/>
      <c r="N252" s="287"/>
      <c r="O252" s="270"/>
      <c r="P252" s="270">
        <v>43193</v>
      </c>
      <c r="Q252" s="271">
        <v>43216</v>
      </c>
      <c r="R252" s="228" t="s">
        <v>1793</v>
      </c>
      <c r="S252" s="257"/>
      <c r="T252" s="257"/>
      <c r="U252" s="258"/>
      <c r="V252" s="735">
        <f t="shared" si="10"/>
        <v>351427.5</v>
      </c>
    </row>
    <row r="253" spans="1:22" s="13" customFormat="1" ht="30" customHeight="1">
      <c r="A253" s="410" t="s">
        <v>537</v>
      </c>
      <c r="B253" s="382" t="s">
        <v>961</v>
      </c>
      <c r="C253" s="255" t="s">
        <v>960</v>
      </c>
      <c r="D253" s="282" t="s">
        <v>321</v>
      </c>
      <c r="E253" s="256">
        <v>369092</v>
      </c>
      <c r="F253" s="53">
        <f t="shared" si="11"/>
        <v>281540</v>
      </c>
      <c r="G253" s="183">
        <f t="shared" si="9"/>
        <v>0.75</v>
      </c>
      <c r="H253" s="256">
        <v>179481.75</v>
      </c>
      <c r="I253" s="256">
        <v>31673.25</v>
      </c>
      <c r="J253" s="256">
        <v>0</v>
      </c>
      <c r="K253" s="256">
        <v>0</v>
      </c>
      <c r="L253" s="256">
        <v>70385</v>
      </c>
      <c r="M253" s="271">
        <v>43165</v>
      </c>
      <c r="N253" s="287">
        <v>43172</v>
      </c>
      <c r="O253" s="270">
        <v>43202</v>
      </c>
      <c r="P253" s="270">
        <v>43256</v>
      </c>
      <c r="Q253" s="271">
        <v>43279</v>
      </c>
      <c r="R253" s="217" t="s">
        <v>1357</v>
      </c>
      <c r="S253" s="257"/>
      <c r="T253" s="257"/>
      <c r="U253" s="258"/>
      <c r="V253" s="735">
        <f t="shared" si="10"/>
        <v>281540</v>
      </c>
    </row>
    <row r="254" spans="1:22" s="13" customFormat="1" ht="30" customHeight="1">
      <c r="A254" s="410" t="s">
        <v>537</v>
      </c>
      <c r="B254" s="382" t="s">
        <v>993</v>
      </c>
      <c r="C254" s="255" t="s">
        <v>994</v>
      </c>
      <c r="D254" s="282" t="s">
        <v>297</v>
      </c>
      <c r="E254" s="256">
        <v>31500</v>
      </c>
      <c r="F254" s="53">
        <f t="shared" si="11"/>
        <v>31500</v>
      </c>
      <c r="G254" s="183">
        <f t="shared" si="9"/>
        <v>0.75</v>
      </c>
      <c r="H254" s="256">
        <v>20081.25</v>
      </c>
      <c r="I254" s="256">
        <v>0</v>
      </c>
      <c r="J254" s="256">
        <v>3543.75</v>
      </c>
      <c r="K254" s="256">
        <v>0</v>
      </c>
      <c r="L254" s="256">
        <v>7875</v>
      </c>
      <c r="M254" s="293">
        <v>43165</v>
      </c>
      <c r="N254" s="287">
        <v>43172</v>
      </c>
      <c r="O254" s="270">
        <v>43209</v>
      </c>
      <c r="P254" s="270"/>
      <c r="Q254" s="271">
        <v>43233</v>
      </c>
      <c r="R254" s="217" t="s">
        <v>1236</v>
      </c>
      <c r="S254" s="257"/>
      <c r="T254" s="257"/>
      <c r="U254" s="258"/>
      <c r="V254" s="735">
        <f t="shared" si="10"/>
        <v>31500</v>
      </c>
    </row>
    <row r="255" spans="1:22" s="13" customFormat="1" ht="30" customHeight="1">
      <c r="A255" s="410" t="s">
        <v>537</v>
      </c>
      <c r="B255" s="382" t="s">
        <v>995</v>
      </c>
      <c r="C255" s="255" t="s">
        <v>996</v>
      </c>
      <c r="D255" s="282" t="s">
        <v>932</v>
      </c>
      <c r="E255" s="256">
        <v>94506.2</v>
      </c>
      <c r="F255" s="53">
        <f t="shared" si="11"/>
        <v>60318.05</v>
      </c>
      <c r="G255" s="183">
        <f t="shared" si="9"/>
        <v>0.50000008289392639</v>
      </c>
      <c r="H255" s="256">
        <v>25635.17</v>
      </c>
      <c r="I255" s="256">
        <v>0</v>
      </c>
      <c r="J255" s="256">
        <v>4523.8599999999997</v>
      </c>
      <c r="K255" s="256">
        <v>0</v>
      </c>
      <c r="L255" s="256">
        <v>30159.02</v>
      </c>
      <c r="M255" s="293">
        <v>43165</v>
      </c>
      <c r="N255" s="287">
        <v>43172</v>
      </c>
      <c r="O255" s="270">
        <v>43209</v>
      </c>
      <c r="P255" s="270"/>
      <c r="Q255" s="271">
        <v>43238</v>
      </c>
      <c r="R255" s="217" t="s">
        <v>1238</v>
      </c>
      <c r="S255" s="257"/>
      <c r="T255" s="257"/>
      <c r="U255" s="258"/>
      <c r="V255" s="735">
        <f t="shared" si="10"/>
        <v>60318.05</v>
      </c>
    </row>
    <row r="256" spans="1:22" s="13" customFormat="1" ht="30" customHeight="1">
      <c r="A256" s="410" t="s">
        <v>537</v>
      </c>
      <c r="B256" s="382" t="s">
        <v>997</v>
      </c>
      <c r="C256" s="255" t="s">
        <v>998</v>
      </c>
      <c r="D256" s="282" t="s">
        <v>999</v>
      </c>
      <c r="E256" s="256">
        <v>37570</v>
      </c>
      <c r="F256" s="53">
        <f t="shared" si="11"/>
        <v>21000</v>
      </c>
      <c r="G256" s="183">
        <f t="shared" si="9"/>
        <v>0.65</v>
      </c>
      <c r="H256" s="256">
        <v>10699.37</v>
      </c>
      <c r="I256" s="256">
        <v>0</v>
      </c>
      <c r="J256" s="256">
        <v>2950.63</v>
      </c>
      <c r="K256" s="256">
        <v>0</v>
      </c>
      <c r="L256" s="256">
        <v>7350</v>
      </c>
      <c r="M256" s="293">
        <v>43165</v>
      </c>
      <c r="N256" s="287">
        <v>43172</v>
      </c>
      <c r="O256" s="270">
        <v>43209</v>
      </c>
      <c r="P256" s="270"/>
      <c r="Q256" s="271">
        <v>43238</v>
      </c>
      <c r="R256" s="478"/>
      <c r="S256" s="257"/>
      <c r="T256" s="257"/>
      <c r="U256" s="258"/>
      <c r="V256" s="735">
        <f t="shared" si="10"/>
        <v>21000</v>
      </c>
    </row>
    <row r="257" spans="1:22" s="25" customFormat="1" ht="37.5" customHeight="1">
      <c r="A257" s="433" t="s">
        <v>537</v>
      </c>
      <c r="B257" s="565" t="s">
        <v>527</v>
      </c>
      <c r="C257" s="255" t="s">
        <v>1042</v>
      </c>
      <c r="D257" s="282" t="s">
        <v>529</v>
      </c>
      <c r="E257" s="503"/>
      <c r="F257" s="53">
        <f t="shared" si="11"/>
        <v>50514.2</v>
      </c>
      <c r="G257" s="183">
        <f t="shared" si="9"/>
        <v>0.75000000000000011</v>
      </c>
      <c r="H257" s="256">
        <v>17266.5</v>
      </c>
      <c r="I257" s="256">
        <v>0</v>
      </c>
      <c r="J257" s="256">
        <v>3047.04</v>
      </c>
      <c r="K257" s="698">
        <v>17572.11</v>
      </c>
      <c r="L257" s="256">
        <v>12628.55</v>
      </c>
      <c r="M257" s="293">
        <v>43165</v>
      </c>
      <c r="N257" s="287">
        <v>43172</v>
      </c>
      <c r="O257" s="270">
        <v>43209</v>
      </c>
      <c r="P257" s="270"/>
      <c r="Q257" s="271">
        <v>43238</v>
      </c>
      <c r="R257" s="228" t="s">
        <v>1237</v>
      </c>
      <c r="S257" s="271"/>
      <c r="T257" s="271" t="s">
        <v>1800</v>
      </c>
      <c r="U257" s="282"/>
      <c r="V257" s="735">
        <f t="shared" si="10"/>
        <v>50514.2</v>
      </c>
    </row>
    <row r="258" spans="1:22" s="13" customFormat="1" ht="30" customHeight="1">
      <c r="A258" s="410" t="s">
        <v>537</v>
      </c>
      <c r="B258" s="382" t="s">
        <v>1043</v>
      </c>
      <c r="C258" s="255" t="s">
        <v>1044</v>
      </c>
      <c r="D258" s="282" t="s">
        <v>1045</v>
      </c>
      <c r="E258" s="256">
        <v>3300</v>
      </c>
      <c r="F258" s="53">
        <f t="shared" si="11"/>
        <v>3300</v>
      </c>
      <c r="G258" s="183">
        <f t="shared" si="9"/>
        <v>0.65</v>
      </c>
      <c r="H258" s="256">
        <v>1823.25</v>
      </c>
      <c r="I258" s="256">
        <v>0</v>
      </c>
      <c r="J258" s="256">
        <v>321.75</v>
      </c>
      <c r="K258" s="256">
        <v>0</v>
      </c>
      <c r="L258" s="256">
        <v>1155</v>
      </c>
      <c r="M258" s="293">
        <v>43165</v>
      </c>
      <c r="N258" s="287">
        <v>43172</v>
      </c>
      <c r="O258" s="270">
        <v>43209</v>
      </c>
      <c r="P258" s="270"/>
      <c r="Q258" s="271">
        <v>43238</v>
      </c>
      <c r="R258" s="217" t="s">
        <v>1239</v>
      </c>
      <c r="S258" s="257"/>
      <c r="T258" s="257"/>
      <c r="U258" s="258"/>
      <c r="V258" s="735">
        <f t="shared" si="10"/>
        <v>3300</v>
      </c>
    </row>
    <row r="259" spans="1:22" s="13" customFormat="1" ht="30" customHeight="1">
      <c r="A259" s="410" t="s">
        <v>537</v>
      </c>
      <c r="B259" s="382" t="s">
        <v>1000</v>
      </c>
      <c r="C259" s="255" t="s">
        <v>1001</v>
      </c>
      <c r="D259" s="282" t="s">
        <v>1002</v>
      </c>
      <c r="E259" s="256">
        <v>95184.27</v>
      </c>
      <c r="F259" s="53">
        <f t="shared" si="11"/>
        <v>77160.72</v>
      </c>
      <c r="G259" s="183">
        <f t="shared" si="9"/>
        <v>0.75</v>
      </c>
      <c r="H259" s="256">
        <v>49085.98</v>
      </c>
      <c r="I259" s="256">
        <v>0</v>
      </c>
      <c r="J259" s="256">
        <v>8784.56</v>
      </c>
      <c r="K259" s="256">
        <v>0</v>
      </c>
      <c r="L259" s="256">
        <v>19290.18</v>
      </c>
      <c r="M259" s="293">
        <v>43165</v>
      </c>
      <c r="N259" s="287">
        <v>43172</v>
      </c>
      <c r="O259" s="270">
        <v>43209</v>
      </c>
      <c r="P259" s="270"/>
      <c r="Q259" s="271">
        <v>43238</v>
      </c>
      <c r="R259" s="217" t="s">
        <v>1240</v>
      </c>
      <c r="S259" s="257"/>
      <c r="T259" s="257"/>
      <c r="U259" s="258"/>
      <c r="V259" s="735">
        <f t="shared" si="10"/>
        <v>77160.72</v>
      </c>
    </row>
    <row r="260" spans="1:22" s="13" customFormat="1" ht="30" customHeight="1">
      <c r="A260" s="410" t="s">
        <v>537</v>
      </c>
      <c r="B260" s="382" t="s">
        <v>1003</v>
      </c>
      <c r="C260" s="255" t="s">
        <v>1004</v>
      </c>
      <c r="D260" s="282" t="s">
        <v>1005</v>
      </c>
      <c r="E260" s="256">
        <v>556420</v>
      </c>
      <c r="F260" s="53">
        <f t="shared" si="11"/>
        <v>546618</v>
      </c>
      <c r="G260" s="183">
        <f t="shared" si="9"/>
        <v>0.68872892952665299</v>
      </c>
      <c r="H260" s="256">
        <v>320000.88</v>
      </c>
      <c r="I260" s="256">
        <v>56470.75</v>
      </c>
      <c r="J260" s="256">
        <v>0</v>
      </c>
      <c r="K260" s="256">
        <v>0</v>
      </c>
      <c r="L260" s="256">
        <v>170146.37</v>
      </c>
      <c r="M260" s="293">
        <v>43196</v>
      </c>
      <c r="N260" s="287">
        <v>43202</v>
      </c>
      <c r="O260" s="270">
        <v>43223</v>
      </c>
      <c r="P260" s="270">
        <v>43256</v>
      </c>
      <c r="Q260" s="271">
        <v>43279</v>
      </c>
      <c r="R260" s="217" t="s">
        <v>1351</v>
      </c>
      <c r="S260" s="257"/>
      <c r="T260" s="257"/>
      <c r="U260" s="258"/>
      <c r="V260" s="735">
        <f t="shared" si="10"/>
        <v>546618</v>
      </c>
    </row>
    <row r="261" spans="1:22" s="13" customFormat="1" ht="30" customHeight="1">
      <c r="A261" s="410" t="s">
        <v>537</v>
      </c>
      <c r="B261" s="382" t="s">
        <v>1006</v>
      </c>
      <c r="C261" s="255" t="s">
        <v>1007</v>
      </c>
      <c r="D261" s="282" t="s">
        <v>309</v>
      </c>
      <c r="E261" s="256">
        <v>26140</v>
      </c>
      <c r="F261" s="53">
        <f t="shared" si="11"/>
        <v>25943.949999999997</v>
      </c>
      <c r="G261" s="183">
        <f t="shared" si="9"/>
        <v>0.50000019272315899</v>
      </c>
      <c r="H261" s="256">
        <v>11026.18</v>
      </c>
      <c r="I261" s="256">
        <v>0</v>
      </c>
      <c r="J261" s="256">
        <v>1945.8</v>
      </c>
      <c r="K261" s="256">
        <v>0</v>
      </c>
      <c r="L261" s="256">
        <v>12971.97</v>
      </c>
      <c r="M261" s="293">
        <v>43196</v>
      </c>
      <c r="N261" s="287">
        <v>43202</v>
      </c>
      <c r="O261" s="270">
        <v>43223</v>
      </c>
      <c r="P261" s="270"/>
      <c r="Q261" s="271">
        <v>43256</v>
      </c>
      <c r="R261" s="217" t="s">
        <v>1343</v>
      </c>
      <c r="S261" s="257"/>
      <c r="T261" s="257"/>
      <c r="U261" s="258"/>
      <c r="V261" s="735">
        <f t="shared" si="10"/>
        <v>25943.949999999997</v>
      </c>
    </row>
    <row r="262" spans="1:22" s="13" customFormat="1" ht="30" customHeight="1">
      <c r="A262" s="410" t="s">
        <v>537</v>
      </c>
      <c r="B262" s="382" t="s">
        <v>1008</v>
      </c>
      <c r="C262" s="255" t="s">
        <v>1009</v>
      </c>
      <c r="D262" s="282" t="s">
        <v>509</v>
      </c>
      <c r="E262" s="256">
        <v>132593.70000000001</v>
      </c>
      <c r="F262" s="53">
        <f t="shared" si="11"/>
        <v>117717.23</v>
      </c>
      <c r="G262" s="183">
        <f t="shared" si="9"/>
        <v>0.66513610624375041</v>
      </c>
      <c r="H262" s="256">
        <v>66553.279999999999</v>
      </c>
      <c r="I262" s="256">
        <v>0</v>
      </c>
      <c r="J262" s="256">
        <v>11744.7</v>
      </c>
      <c r="K262" s="256">
        <v>0</v>
      </c>
      <c r="L262" s="256">
        <v>39419.25</v>
      </c>
      <c r="M262" s="293">
        <v>43196</v>
      </c>
      <c r="N262" s="287">
        <v>43202</v>
      </c>
      <c r="O262" s="270">
        <v>43223</v>
      </c>
      <c r="P262" s="270"/>
      <c r="Q262" s="271">
        <v>43256</v>
      </c>
      <c r="R262" s="217" t="s">
        <v>1344</v>
      </c>
      <c r="S262" s="257"/>
      <c r="T262" s="257"/>
      <c r="U262" s="258"/>
      <c r="V262" s="735">
        <f t="shared" si="10"/>
        <v>117717.23</v>
      </c>
    </row>
    <row r="263" spans="1:22" s="13" customFormat="1" ht="30" customHeight="1">
      <c r="A263" s="410" t="s">
        <v>537</v>
      </c>
      <c r="B263" s="382" t="s">
        <v>1011</v>
      </c>
      <c r="C263" s="255" t="s">
        <v>1010</v>
      </c>
      <c r="D263" s="282" t="s">
        <v>932</v>
      </c>
      <c r="E263" s="256">
        <v>92500</v>
      </c>
      <c r="F263" s="53">
        <f t="shared" si="11"/>
        <v>87500</v>
      </c>
      <c r="G263" s="183">
        <f t="shared" si="9"/>
        <v>0.75</v>
      </c>
      <c r="H263" s="256">
        <v>50665.95</v>
      </c>
      <c r="I263" s="256">
        <v>0</v>
      </c>
      <c r="J263" s="256">
        <v>8941.0499999999993</v>
      </c>
      <c r="K263" s="256">
        <v>6018</v>
      </c>
      <c r="L263" s="256">
        <v>21875</v>
      </c>
      <c r="M263" s="293">
        <v>43196</v>
      </c>
      <c r="N263" s="287">
        <v>43202</v>
      </c>
      <c r="O263" s="270">
        <v>43223</v>
      </c>
      <c r="P263" s="270"/>
      <c r="Q263" s="271">
        <v>43256</v>
      </c>
      <c r="R263" s="217" t="s">
        <v>1345</v>
      </c>
      <c r="S263" s="257"/>
      <c r="T263" s="257"/>
      <c r="U263" s="258"/>
      <c r="V263" s="735">
        <f t="shared" si="10"/>
        <v>87500</v>
      </c>
    </row>
    <row r="264" spans="1:22" s="13" customFormat="1" ht="30" customHeight="1">
      <c r="A264" s="410" t="s">
        <v>537</v>
      </c>
      <c r="B264" s="382" t="s">
        <v>1012</v>
      </c>
      <c r="C264" s="255" t="s">
        <v>1013</v>
      </c>
      <c r="D264" s="282" t="s">
        <v>1014</v>
      </c>
      <c r="E264" s="256">
        <v>24542.91</v>
      </c>
      <c r="F264" s="53">
        <f t="shared" si="11"/>
        <v>24542.91</v>
      </c>
      <c r="G264" s="183">
        <f t="shared" si="9"/>
        <v>0.74999989813758838</v>
      </c>
      <c r="H264" s="256">
        <v>15646.1</v>
      </c>
      <c r="I264" s="256">
        <v>0</v>
      </c>
      <c r="J264" s="256">
        <v>2761.08</v>
      </c>
      <c r="K264" s="256">
        <v>0</v>
      </c>
      <c r="L264" s="256">
        <v>6135.73</v>
      </c>
      <c r="M264" s="293">
        <v>43196</v>
      </c>
      <c r="N264" s="287">
        <v>43202</v>
      </c>
      <c r="O264" s="270">
        <v>43223</v>
      </c>
      <c r="P264" s="270"/>
      <c r="Q264" s="271">
        <v>43256</v>
      </c>
      <c r="R264" s="217" t="s">
        <v>1346</v>
      </c>
      <c r="S264" s="257"/>
      <c r="T264" s="257"/>
      <c r="U264" s="258"/>
      <c r="V264" s="735">
        <f t="shared" si="10"/>
        <v>24542.91</v>
      </c>
    </row>
    <row r="265" spans="1:22" s="13" customFormat="1" ht="30" customHeight="1">
      <c r="A265" s="410" t="s">
        <v>537</v>
      </c>
      <c r="B265" s="382" t="s">
        <v>1015</v>
      </c>
      <c r="C265" s="255" t="s">
        <v>1016</v>
      </c>
      <c r="D265" s="282" t="s">
        <v>1017</v>
      </c>
      <c r="E265" s="256">
        <v>312720.88</v>
      </c>
      <c r="F265" s="53">
        <f t="shared" si="11"/>
        <v>135704.45000000001</v>
      </c>
      <c r="G265" s="183">
        <f t="shared" si="9"/>
        <v>0.75000001842238773</v>
      </c>
      <c r="H265" s="256">
        <v>86511.58</v>
      </c>
      <c r="I265" s="256">
        <v>0</v>
      </c>
      <c r="J265" s="256">
        <v>15266.76</v>
      </c>
      <c r="K265" s="256">
        <v>0</v>
      </c>
      <c r="L265" s="256">
        <v>33926.11</v>
      </c>
      <c r="M265" s="293">
        <v>43196</v>
      </c>
      <c r="N265" s="287">
        <v>43202</v>
      </c>
      <c r="O265" s="270">
        <v>43223</v>
      </c>
      <c r="P265" s="270">
        <v>43256</v>
      </c>
      <c r="Q265" s="271">
        <v>43279</v>
      </c>
      <c r="R265" s="217" t="s">
        <v>1354</v>
      </c>
      <c r="S265" s="257"/>
      <c r="T265" s="257"/>
      <c r="U265" s="258"/>
      <c r="V265" s="735">
        <f t="shared" si="10"/>
        <v>135704.45000000001</v>
      </c>
    </row>
    <row r="266" spans="1:22" s="13" customFormat="1" ht="30" customHeight="1">
      <c r="A266" s="410" t="s">
        <v>537</v>
      </c>
      <c r="B266" s="382" t="s">
        <v>1018</v>
      </c>
      <c r="C266" s="255" t="s">
        <v>1019</v>
      </c>
      <c r="D266" s="282" t="s">
        <v>1020</v>
      </c>
      <c r="E266" s="256">
        <v>10092.1</v>
      </c>
      <c r="F266" s="53">
        <f t="shared" si="11"/>
        <v>6000.7199999999993</v>
      </c>
      <c r="G266" s="183">
        <f t="shared" ref="G266:G329" si="12">(H266+I266+J266+K266)/F266</f>
        <v>0.7328137290191844</v>
      </c>
      <c r="H266" s="256">
        <v>3527.78</v>
      </c>
      <c r="I266" s="256">
        <v>0</v>
      </c>
      <c r="J266" s="256">
        <v>622.54999999999995</v>
      </c>
      <c r="K266" s="256">
        <v>247.08</v>
      </c>
      <c r="L266" s="256">
        <v>1603.31</v>
      </c>
      <c r="M266" s="293">
        <v>43196</v>
      </c>
      <c r="N266" s="287">
        <v>43202</v>
      </c>
      <c r="O266" s="270">
        <v>43223</v>
      </c>
      <c r="P266" s="270"/>
      <c r="Q266" s="271">
        <v>43256</v>
      </c>
      <c r="R266" s="217" t="s">
        <v>1347</v>
      </c>
      <c r="S266" s="257"/>
      <c r="T266" s="257"/>
      <c r="U266" s="258"/>
      <c r="V266" s="735">
        <f t="shared" si="10"/>
        <v>6000.7199999999993</v>
      </c>
    </row>
    <row r="267" spans="1:22" s="13" customFormat="1" ht="30" customHeight="1">
      <c r="A267" s="410" t="s">
        <v>537</v>
      </c>
      <c r="B267" s="382" t="s">
        <v>1023</v>
      </c>
      <c r="C267" s="255" t="s">
        <v>1024</v>
      </c>
      <c r="D267" s="282" t="s">
        <v>297</v>
      </c>
      <c r="E267" s="256">
        <v>153075.57</v>
      </c>
      <c r="F267" s="53">
        <f t="shared" si="11"/>
        <v>134829.16999999998</v>
      </c>
      <c r="G267" s="183">
        <f t="shared" si="12"/>
        <v>0.75000001854198173</v>
      </c>
      <c r="H267" s="256">
        <v>83328.81</v>
      </c>
      <c r="I267" s="256">
        <v>0</v>
      </c>
      <c r="J267" s="256">
        <v>14705.09</v>
      </c>
      <c r="K267" s="256">
        <v>3087.98</v>
      </c>
      <c r="L267" s="256">
        <v>33707.29</v>
      </c>
      <c r="M267" s="293">
        <v>43196</v>
      </c>
      <c r="N267" s="287">
        <v>43202</v>
      </c>
      <c r="O267" s="270">
        <v>43223</v>
      </c>
      <c r="P267" s="270">
        <v>43256</v>
      </c>
      <c r="Q267" s="271">
        <v>43279</v>
      </c>
      <c r="R267" s="217" t="s">
        <v>1361</v>
      </c>
      <c r="S267" s="257"/>
      <c r="T267" s="257"/>
      <c r="U267" s="258"/>
      <c r="V267" s="735">
        <f t="shared" si="10"/>
        <v>134829.16999999998</v>
      </c>
    </row>
    <row r="268" spans="1:22" s="13" customFormat="1" ht="30" customHeight="1">
      <c r="A268" s="410" t="s">
        <v>537</v>
      </c>
      <c r="B268" s="382" t="s">
        <v>1025</v>
      </c>
      <c r="C268" s="255" t="s">
        <v>1026</v>
      </c>
      <c r="D268" s="282" t="s">
        <v>1027</v>
      </c>
      <c r="E268" s="256">
        <v>145162.29999999999</v>
      </c>
      <c r="F268" s="53">
        <f t="shared" si="11"/>
        <v>142131.97</v>
      </c>
      <c r="G268" s="183">
        <f t="shared" si="12"/>
        <v>0.75000001758928703</v>
      </c>
      <c r="H268" s="256">
        <v>90382.07</v>
      </c>
      <c r="I268" s="256">
        <v>0</v>
      </c>
      <c r="J268" s="256">
        <v>15949.78</v>
      </c>
      <c r="K268" s="256">
        <v>267.13</v>
      </c>
      <c r="L268" s="256">
        <v>35532.99</v>
      </c>
      <c r="M268" s="293">
        <v>43196</v>
      </c>
      <c r="N268" s="287">
        <v>43202</v>
      </c>
      <c r="O268" s="270">
        <v>43223</v>
      </c>
      <c r="P268" s="270"/>
      <c r="Q268" s="271">
        <v>43256</v>
      </c>
      <c r="R268" s="217" t="s">
        <v>1349</v>
      </c>
      <c r="S268" s="257"/>
      <c r="T268" s="257"/>
      <c r="U268" s="258"/>
      <c r="V268" s="735">
        <f t="shared" si="10"/>
        <v>142131.97</v>
      </c>
    </row>
    <row r="269" spans="1:22" s="13" customFormat="1" ht="30" customHeight="1">
      <c r="A269" s="410" t="s">
        <v>537</v>
      </c>
      <c r="B269" s="382" t="s">
        <v>1039</v>
      </c>
      <c r="C269" s="255" t="s">
        <v>1040</v>
      </c>
      <c r="D269" s="282" t="s">
        <v>1041</v>
      </c>
      <c r="E269" s="256">
        <v>3702264</v>
      </c>
      <c r="F269" s="53">
        <f t="shared" si="11"/>
        <v>3271458</v>
      </c>
      <c r="G269" s="183">
        <f t="shared" si="12"/>
        <v>0.75</v>
      </c>
      <c r="H269" s="256">
        <v>2017417.92</v>
      </c>
      <c r="I269" s="256">
        <v>256014.93</v>
      </c>
      <c r="J269" s="256">
        <v>0</v>
      </c>
      <c r="K269" s="256">
        <f>100000+80160.65</f>
        <v>180160.65</v>
      </c>
      <c r="L269" s="256">
        <v>817864.5</v>
      </c>
      <c r="M269" s="293"/>
      <c r="N269" s="287">
        <v>43202</v>
      </c>
      <c r="O269" s="270">
        <v>43223</v>
      </c>
      <c r="P269" s="270">
        <v>43256</v>
      </c>
      <c r="Q269" s="271">
        <v>43279</v>
      </c>
      <c r="R269" s="217" t="s">
        <v>1350</v>
      </c>
      <c r="S269" s="257"/>
      <c r="T269" s="257"/>
      <c r="U269" s="258"/>
      <c r="V269" s="735">
        <f t="shared" si="10"/>
        <v>3271458</v>
      </c>
    </row>
    <row r="270" spans="1:22" s="13" customFormat="1" ht="30" customHeight="1">
      <c r="A270" s="410" t="s">
        <v>537</v>
      </c>
      <c r="B270" s="565" t="s">
        <v>1028</v>
      </c>
      <c r="C270" s="255" t="s">
        <v>1029</v>
      </c>
      <c r="D270" s="282" t="s">
        <v>1030</v>
      </c>
      <c r="E270" s="256">
        <v>304287.24</v>
      </c>
      <c r="F270" s="53">
        <f t="shared" si="11"/>
        <v>290067.19999999995</v>
      </c>
      <c r="G270" s="183">
        <f t="shared" si="12"/>
        <v>0.74772466518103387</v>
      </c>
      <c r="H270" s="256">
        <v>180124.43</v>
      </c>
      <c r="I270" s="256">
        <v>0</v>
      </c>
      <c r="J270" s="256">
        <v>31786.67</v>
      </c>
      <c r="K270" s="256">
        <v>4979.3</v>
      </c>
      <c r="L270" s="256">
        <v>73176.800000000003</v>
      </c>
      <c r="M270" s="293">
        <v>43165</v>
      </c>
      <c r="N270" s="287">
        <v>43172</v>
      </c>
      <c r="O270" s="270">
        <v>43195</v>
      </c>
      <c r="P270" s="270">
        <v>43256</v>
      </c>
      <c r="Q270" s="271">
        <v>43279</v>
      </c>
      <c r="R270" s="217" t="s">
        <v>1358</v>
      </c>
      <c r="S270" s="257"/>
      <c r="T270" s="257"/>
      <c r="U270" s="258"/>
      <c r="V270" s="735">
        <f t="shared" si="10"/>
        <v>290067.19999999995</v>
      </c>
    </row>
    <row r="271" spans="1:22" s="13" customFormat="1" ht="30" customHeight="1">
      <c r="A271" s="410" t="s">
        <v>537</v>
      </c>
      <c r="B271" s="565" t="s">
        <v>1526</v>
      </c>
      <c r="C271" s="255" t="s">
        <v>1032</v>
      </c>
      <c r="D271" s="282" t="s">
        <v>964</v>
      </c>
      <c r="E271" s="256">
        <v>164148.1</v>
      </c>
      <c r="F271" s="53">
        <f t="shared" si="11"/>
        <v>164148.1</v>
      </c>
      <c r="G271" s="183">
        <f t="shared" si="12"/>
        <v>0.74969542748286455</v>
      </c>
      <c r="H271" s="256">
        <v>94757.99</v>
      </c>
      <c r="I271" s="256">
        <v>0</v>
      </c>
      <c r="J271" s="256">
        <v>16722</v>
      </c>
      <c r="K271" s="256">
        <v>11581.09</v>
      </c>
      <c r="L271" s="256">
        <v>41087.019999999997</v>
      </c>
      <c r="M271" s="293"/>
      <c r="N271" s="287">
        <v>43172</v>
      </c>
      <c r="O271" s="270">
        <v>43195</v>
      </c>
      <c r="P271" s="270">
        <v>43256</v>
      </c>
      <c r="Q271" s="271">
        <v>43279</v>
      </c>
      <c r="R271" s="217" t="s">
        <v>1356</v>
      </c>
      <c r="S271" s="257"/>
      <c r="T271" s="257"/>
      <c r="U271" s="258"/>
      <c r="V271" s="735">
        <f t="shared" si="10"/>
        <v>164148.1</v>
      </c>
    </row>
    <row r="272" spans="1:22" s="13" customFormat="1" ht="30" customHeight="1">
      <c r="A272" s="410" t="s">
        <v>537</v>
      </c>
      <c r="B272" s="382" t="s">
        <v>1035</v>
      </c>
      <c r="C272" s="255" t="s">
        <v>1034</v>
      </c>
      <c r="D272" s="311" t="s">
        <v>1033</v>
      </c>
      <c r="E272" s="256">
        <v>270941.24</v>
      </c>
      <c r="F272" s="53">
        <f t="shared" si="11"/>
        <v>142246.69</v>
      </c>
      <c r="G272" s="183">
        <f t="shared" si="12"/>
        <v>0.75000001757510126</v>
      </c>
      <c r="H272" s="256">
        <v>90682.26</v>
      </c>
      <c r="I272" s="256">
        <v>0</v>
      </c>
      <c r="J272" s="256">
        <v>16002.76</v>
      </c>
      <c r="K272" s="256">
        <v>0</v>
      </c>
      <c r="L272" s="256">
        <v>35561.67</v>
      </c>
      <c r="M272" s="293"/>
      <c r="N272" s="287">
        <v>43172</v>
      </c>
      <c r="O272" s="270">
        <v>43195</v>
      </c>
      <c r="P272" s="270">
        <v>43256</v>
      </c>
      <c r="Q272" s="271">
        <v>43279</v>
      </c>
      <c r="R272" s="556" t="s">
        <v>1407</v>
      </c>
      <c r="S272" s="257"/>
      <c r="T272" s="257"/>
      <c r="U272" s="258"/>
      <c r="V272" s="735">
        <f t="shared" si="10"/>
        <v>142246.69</v>
      </c>
    </row>
    <row r="273" spans="1:22" s="13" customFormat="1" ht="30" customHeight="1">
      <c r="A273" s="410" t="s">
        <v>537</v>
      </c>
      <c r="B273" s="382" t="s">
        <v>1055</v>
      </c>
      <c r="C273" s="255" t="s">
        <v>1056</v>
      </c>
      <c r="D273" s="311" t="s">
        <v>76</v>
      </c>
      <c r="E273" s="256">
        <v>85163</v>
      </c>
      <c r="F273" s="53">
        <f t="shared" si="11"/>
        <v>85342.07</v>
      </c>
      <c r="G273" s="183">
        <f t="shared" si="12"/>
        <v>0.74999997070612412</v>
      </c>
      <c r="H273" s="256">
        <v>52284.53</v>
      </c>
      <c r="I273" s="256">
        <v>9226.68</v>
      </c>
      <c r="J273" s="256">
        <v>2495.34</v>
      </c>
      <c r="K273" s="256">
        <v>0</v>
      </c>
      <c r="L273" s="256">
        <v>21335.52</v>
      </c>
      <c r="M273" s="293">
        <v>43223</v>
      </c>
      <c r="N273" s="287">
        <v>43235</v>
      </c>
      <c r="O273" s="270">
        <v>43258</v>
      </c>
      <c r="P273" s="270"/>
      <c r="Q273" s="271">
        <v>43271</v>
      </c>
      <c r="R273" s="557" t="s">
        <v>1327</v>
      </c>
      <c r="S273" s="257"/>
      <c r="T273" s="257"/>
      <c r="U273" s="258"/>
      <c r="V273" s="735">
        <f t="shared" si="10"/>
        <v>85342.07</v>
      </c>
    </row>
    <row r="274" spans="1:22" s="13" customFormat="1" ht="30" customHeight="1">
      <c r="A274" s="410" t="s">
        <v>537</v>
      </c>
      <c r="B274" s="382" t="s">
        <v>1057</v>
      </c>
      <c r="C274" s="255" t="s">
        <v>1058</v>
      </c>
      <c r="D274" s="311" t="s">
        <v>372</v>
      </c>
      <c r="E274" s="256">
        <v>65016.11</v>
      </c>
      <c r="F274" s="53">
        <f t="shared" si="11"/>
        <v>43888.78</v>
      </c>
      <c r="G274" s="183">
        <f t="shared" si="12"/>
        <v>0.75000011392433319</v>
      </c>
      <c r="H274" s="256">
        <v>26175.42</v>
      </c>
      <c r="I274" s="256">
        <v>0</v>
      </c>
      <c r="J274" s="256">
        <v>6741.17</v>
      </c>
      <c r="K274" s="256">
        <v>0</v>
      </c>
      <c r="L274" s="256">
        <v>10972.19</v>
      </c>
      <c r="M274" s="293">
        <v>43223</v>
      </c>
      <c r="N274" s="287">
        <v>43235</v>
      </c>
      <c r="O274" s="270">
        <v>43258</v>
      </c>
      <c r="P274" s="270"/>
      <c r="Q274" s="271">
        <v>43271</v>
      </c>
      <c r="R274" s="217" t="s">
        <v>1333</v>
      </c>
      <c r="S274" s="257"/>
      <c r="T274" s="257"/>
      <c r="U274" s="258"/>
      <c r="V274" s="735">
        <f t="shared" ref="V274:V337" si="13">SUM(H274:L274)</f>
        <v>43888.78</v>
      </c>
    </row>
    <row r="275" spans="1:22" s="13" customFormat="1" ht="30" customHeight="1">
      <c r="A275" s="410" t="s">
        <v>537</v>
      </c>
      <c r="B275" s="565" t="s">
        <v>1808</v>
      </c>
      <c r="C275" s="255" t="s">
        <v>1211</v>
      </c>
      <c r="D275" s="311" t="s">
        <v>586</v>
      </c>
      <c r="E275" s="256">
        <v>117826.05</v>
      </c>
      <c r="F275" s="53">
        <f t="shared" si="11"/>
        <v>117826.04999999999</v>
      </c>
      <c r="G275" s="183">
        <f t="shared" si="12"/>
        <v>0.50000004243543772</v>
      </c>
      <c r="H275" s="256">
        <v>50076.07</v>
      </c>
      <c r="I275" s="256">
        <v>0</v>
      </c>
      <c r="J275" s="256">
        <v>8836.9599999999991</v>
      </c>
      <c r="K275" s="256">
        <v>0</v>
      </c>
      <c r="L275" s="256">
        <v>58913.02</v>
      </c>
      <c r="M275" s="335">
        <v>43165</v>
      </c>
      <c r="N275" s="357">
        <v>43172</v>
      </c>
      <c r="O275" s="270">
        <v>43195</v>
      </c>
      <c r="P275" s="270"/>
      <c r="Q275" s="271">
        <v>43286</v>
      </c>
      <c r="R275" s="257" t="s">
        <v>1228</v>
      </c>
      <c r="S275" s="257"/>
      <c r="T275" s="257"/>
      <c r="U275" s="258"/>
      <c r="V275" s="735">
        <f t="shared" si="13"/>
        <v>117826.04999999999</v>
      </c>
    </row>
    <row r="276" spans="1:22" s="13" customFormat="1" ht="30" customHeight="1">
      <c r="A276" s="410" t="s">
        <v>537</v>
      </c>
      <c r="B276" s="382" t="s">
        <v>1212</v>
      </c>
      <c r="C276" s="255" t="s">
        <v>616</v>
      </c>
      <c r="D276" s="311" t="s">
        <v>509</v>
      </c>
      <c r="E276" s="256">
        <v>28296.55</v>
      </c>
      <c r="F276" s="53">
        <f t="shared" ref="F276:F339" si="14">SUM(H276+I276+J276+K276+L276)</f>
        <v>28296.550000000003</v>
      </c>
      <c r="G276" s="183">
        <f t="shared" si="12"/>
        <v>0.50000017669998642</v>
      </c>
      <c r="H276" s="256">
        <v>12026.03</v>
      </c>
      <c r="I276" s="256">
        <v>0</v>
      </c>
      <c r="J276" s="256">
        <v>2122.25</v>
      </c>
      <c r="K276" s="256">
        <v>0</v>
      </c>
      <c r="L276" s="256">
        <v>14148.27</v>
      </c>
      <c r="M276" s="335">
        <v>43165</v>
      </c>
      <c r="N276" s="357">
        <v>43172</v>
      </c>
      <c r="O276" s="270">
        <v>43195</v>
      </c>
      <c r="P276" s="270"/>
      <c r="Q276" s="271">
        <v>43286</v>
      </c>
      <c r="R276" s="257" t="s">
        <v>1233</v>
      </c>
      <c r="S276" s="257"/>
      <c r="T276" s="257"/>
      <c r="U276" s="258"/>
      <c r="V276" s="735">
        <f t="shared" si="13"/>
        <v>28296.550000000003</v>
      </c>
    </row>
    <row r="277" spans="1:22" s="13" customFormat="1" ht="30" customHeight="1">
      <c r="A277" s="410" t="s">
        <v>537</v>
      </c>
      <c r="B277" s="382" t="s">
        <v>1214</v>
      </c>
      <c r="C277" s="255" t="s">
        <v>1215</v>
      </c>
      <c r="D277" s="311" t="s">
        <v>557</v>
      </c>
      <c r="E277" s="256">
        <v>54740.35</v>
      </c>
      <c r="F277" s="53">
        <f t="shared" si="14"/>
        <v>56780.35</v>
      </c>
      <c r="G277" s="183">
        <f t="shared" si="12"/>
        <v>0.61482854543869492</v>
      </c>
      <c r="H277" s="256">
        <v>26205.65</v>
      </c>
      <c r="I277" s="256">
        <v>0</v>
      </c>
      <c r="J277" s="256">
        <v>6664.53</v>
      </c>
      <c r="K277" s="702">
        <v>2040</v>
      </c>
      <c r="L277" s="256">
        <v>21870.17</v>
      </c>
      <c r="M277" s="335">
        <v>43165</v>
      </c>
      <c r="N277" s="357">
        <v>43172</v>
      </c>
      <c r="O277" s="270">
        <v>43195</v>
      </c>
      <c r="P277" s="270"/>
      <c r="Q277" s="271">
        <v>43286</v>
      </c>
      <c r="R277" s="257" t="s">
        <v>1234</v>
      </c>
      <c r="S277" s="257"/>
      <c r="T277" s="257" t="s">
        <v>1823</v>
      </c>
      <c r="U277" s="258"/>
      <c r="V277" s="735">
        <f t="shared" si="13"/>
        <v>56780.35</v>
      </c>
    </row>
    <row r="278" spans="1:22" s="13" customFormat="1" ht="30" customHeight="1">
      <c r="A278" s="410" t="s">
        <v>537</v>
      </c>
      <c r="B278" s="382" t="s">
        <v>1219</v>
      </c>
      <c r="C278" s="255" t="s">
        <v>1220</v>
      </c>
      <c r="D278" s="311" t="s">
        <v>321</v>
      </c>
      <c r="E278" s="256">
        <v>68388.09</v>
      </c>
      <c r="F278" s="53">
        <f t="shared" si="14"/>
        <v>68388.09</v>
      </c>
      <c r="G278" s="183">
        <f t="shared" si="12"/>
        <v>0.75000003655607284</v>
      </c>
      <c r="H278" s="256">
        <v>43597.4</v>
      </c>
      <c r="I278" s="256">
        <v>0</v>
      </c>
      <c r="J278" s="256">
        <v>7693.67</v>
      </c>
      <c r="K278" s="256">
        <v>0</v>
      </c>
      <c r="L278" s="256">
        <v>17097.02</v>
      </c>
      <c r="M278" s="335">
        <v>43165</v>
      </c>
      <c r="N278" s="357">
        <v>43172</v>
      </c>
      <c r="O278" s="270">
        <v>43195</v>
      </c>
      <c r="P278" s="270"/>
      <c r="Q278" s="271">
        <v>43286</v>
      </c>
      <c r="R278" s="257" t="s">
        <v>1229</v>
      </c>
      <c r="S278" s="257"/>
      <c r="T278" s="257"/>
      <c r="U278" s="258"/>
      <c r="V278" s="735">
        <f t="shared" si="13"/>
        <v>68388.09</v>
      </c>
    </row>
    <row r="279" spans="1:22" s="13" customFormat="1" ht="30" customHeight="1">
      <c r="A279" s="410" t="s">
        <v>537</v>
      </c>
      <c r="B279" s="382" t="s">
        <v>1221</v>
      </c>
      <c r="C279" s="255" t="s">
        <v>1222</v>
      </c>
      <c r="D279" s="311" t="s">
        <v>1223</v>
      </c>
      <c r="E279" s="256">
        <v>21829.5</v>
      </c>
      <c r="F279" s="53">
        <f t="shared" si="14"/>
        <v>21829.5</v>
      </c>
      <c r="G279" s="183">
        <f t="shared" si="12"/>
        <v>0.65000022904784815</v>
      </c>
      <c r="H279" s="256">
        <v>12060.8</v>
      </c>
      <c r="I279" s="256">
        <v>0</v>
      </c>
      <c r="J279" s="256">
        <v>2128.38</v>
      </c>
      <c r="K279" s="256">
        <v>0</v>
      </c>
      <c r="L279" s="256">
        <v>7640.32</v>
      </c>
      <c r="M279" s="335">
        <v>43165</v>
      </c>
      <c r="N279" s="357">
        <v>43172</v>
      </c>
      <c r="O279" s="270">
        <v>43195</v>
      </c>
      <c r="P279" s="270"/>
      <c r="Q279" s="271">
        <v>43286</v>
      </c>
      <c r="R279" s="257" t="s">
        <v>1235</v>
      </c>
      <c r="S279" s="257"/>
      <c r="T279" s="257"/>
      <c r="U279" s="258"/>
      <c r="V279" s="735">
        <f t="shared" si="13"/>
        <v>21829.5</v>
      </c>
    </row>
    <row r="280" spans="1:22" s="13" customFormat="1" ht="30" customHeight="1">
      <c r="A280" s="410" t="s">
        <v>537</v>
      </c>
      <c r="B280" s="382" t="s">
        <v>1216</v>
      </c>
      <c r="C280" s="255" t="s">
        <v>1217</v>
      </c>
      <c r="D280" s="311" t="s">
        <v>1218</v>
      </c>
      <c r="E280" s="256">
        <v>4950</v>
      </c>
      <c r="F280" s="53">
        <f t="shared" si="14"/>
        <v>4950</v>
      </c>
      <c r="G280" s="183">
        <f t="shared" si="12"/>
        <v>0.65</v>
      </c>
      <c r="H280" s="256">
        <v>2734.87</v>
      </c>
      <c r="I280" s="256">
        <v>0</v>
      </c>
      <c r="J280" s="256">
        <v>482.63</v>
      </c>
      <c r="K280" s="256">
        <v>0</v>
      </c>
      <c r="L280" s="256">
        <v>1732.5</v>
      </c>
      <c r="M280" s="335">
        <v>43165</v>
      </c>
      <c r="N280" s="357">
        <v>43172</v>
      </c>
      <c r="O280" s="270">
        <v>43195</v>
      </c>
      <c r="P280" s="270"/>
      <c r="Q280" s="271">
        <v>43286</v>
      </c>
      <c r="R280" s="257" t="s">
        <v>1232</v>
      </c>
      <c r="S280" s="257"/>
      <c r="T280" s="257"/>
      <c r="U280" s="258"/>
      <c r="V280" s="735">
        <f t="shared" si="13"/>
        <v>4950</v>
      </c>
    </row>
    <row r="281" spans="1:22" s="13" customFormat="1" ht="30" customHeight="1">
      <c r="A281" s="410" t="s">
        <v>537</v>
      </c>
      <c r="B281" s="382" t="s">
        <v>1062</v>
      </c>
      <c r="C281" s="255" t="s">
        <v>1061</v>
      </c>
      <c r="D281" s="311" t="s">
        <v>1063</v>
      </c>
      <c r="E281" s="256">
        <v>35501.32</v>
      </c>
      <c r="F281" s="53">
        <f t="shared" si="14"/>
        <v>21917.759999999998</v>
      </c>
      <c r="G281" s="183">
        <f t="shared" si="12"/>
        <v>0.85000018250040155</v>
      </c>
      <c r="H281" s="256">
        <v>14680.66</v>
      </c>
      <c r="I281" s="256">
        <v>0</v>
      </c>
      <c r="J281" s="256">
        <v>3949.44</v>
      </c>
      <c r="K281" s="256">
        <v>0</v>
      </c>
      <c r="L281" s="256">
        <v>3287.66</v>
      </c>
      <c r="M281" s="293">
        <v>43223</v>
      </c>
      <c r="N281" s="287">
        <v>43235</v>
      </c>
      <c r="O281" s="270">
        <v>43258</v>
      </c>
      <c r="P281" s="270"/>
      <c r="Q281" s="271">
        <v>43271</v>
      </c>
      <c r="R281" s="217" t="s">
        <v>1330</v>
      </c>
      <c r="S281" s="257"/>
      <c r="T281" s="257"/>
      <c r="U281" s="258"/>
      <c r="V281" s="735">
        <f t="shared" si="13"/>
        <v>21917.759999999998</v>
      </c>
    </row>
    <row r="282" spans="1:22" s="13" customFormat="1" ht="30" customHeight="1">
      <c r="A282" s="410" t="s">
        <v>537</v>
      </c>
      <c r="B282" s="382" t="s">
        <v>1064</v>
      </c>
      <c r="C282" s="255" t="s">
        <v>1065</v>
      </c>
      <c r="D282" s="311" t="s">
        <v>333</v>
      </c>
      <c r="E282" s="256">
        <v>76918.75</v>
      </c>
      <c r="F282" s="53">
        <f t="shared" si="14"/>
        <v>60085.91</v>
      </c>
      <c r="G282" s="183">
        <f t="shared" si="12"/>
        <v>0.65293094504185756</v>
      </c>
      <c r="H282" s="256">
        <v>33347.15</v>
      </c>
      <c r="I282" s="256">
        <v>0</v>
      </c>
      <c r="J282" s="256">
        <v>5884.8</v>
      </c>
      <c r="K282" s="256">
        <v>0</v>
      </c>
      <c r="L282" s="256">
        <v>20853.96</v>
      </c>
      <c r="M282" s="293">
        <v>43223</v>
      </c>
      <c r="N282" s="287">
        <v>43235</v>
      </c>
      <c r="O282" s="270">
        <v>43258</v>
      </c>
      <c r="P282" s="270"/>
      <c r="Q282" s="271">
        <v>43271</v>
      </c>
      <c r="R282" s="217" t="s">
        <v>1331</v>
      </c>
      <c r="S282" s="257"/>
      <c r="T282" s="257"/>
      <c r="U282" s="258"/>
      <c r="V282" s="735">
        <f t="shared" si="13"/>
        <v>60085.91</v>
      </c>
    </row>
    <row r="283" spans="1:22" s="13" customFormat="1" ht="30" customHeight="1">
      <c r="A283" s="410" t="s">
        <v>537</v>
      </c>
      <c r="B283" s="382" t="s">
        <v>1066</v>
      </c>
      <c r="C283" s="255" t="s">
        <v>1067</v>
      </c>
      <c r="D283" s="311" t="s">
        <v>90</v>
      </c>
      <c r="E283" s="256">
        <v>140964.99</v>
      </c>
      <c r="F283" s="53">
        <f t="shared" si="14"/>
        <v>80681.84</v>
      </c>
      <c r="G283" s="183">
        <f t="shared" si="12"/>
        <v>0.65260088267694449</v>
      </c>
      <c r="H283" s="256">
        <v>44324.26</v>
      </c>
      <c r="I283" s="256">
        <v>0</v>
      </c>
      <c r="J283" s="256">
        <v>8328.7800000000007</v>
      </c>
      <c r="K283" s="256">
        <v>0</v>
      </c>
      <c r="L283" s="256">
        <v>28028.799999999999</v>
      </c>
      <c r="M283" s="293">
        <v>43223</v>
      </c>
      <c r="N283" s="287">
        <v>43235</v>
      </c>
      <c r="O283" s="270">
        <v>43258</v>
      </c>
      <c r="P283" s="270"/>
      <c r="Q283" s="271">
        <v>43271</v>
      </c>
      <c r="R283" s="217" t="s">
        <v>1328</v>
      </c>
      <c r="S283" s="257"/>
      <c r="T283" s="257"/>
      <c r="U283" s="258"/>
      <c r="V283" s="735">
        <f t="shared" si="13"/>
        <v>80681.84</v>
      </c>
    </row>
    <row r="284" spans="1:22" s="13" customFormat="1" ht="30" customHeight="1">
      <c r="A284" s="410" t="s">
        <v>537</v>
      </c>
      <c r="B284" s="382" t="s">
        <v>1068</v>
      </c>
      <c r="C284" s="255" t="s">
        <v>1069</v>
      </c>
      <c r="D284" s="311" t="s">
        <v>321</v>
      </c>
      <c r="E284" s="256">
        <v>119113.43</v>
      </c>
      <c r="F284" s="53">
        <f t="shared" si="14"/>
        <v>98016.290000000008</v>
      </c>
      <c r="G284" s="183">
        <f t="shared" si="12"/>
        <v>0.65299135480439008</v>
      </c>
      <c r="H284" s="256">
        <v>52740.9</v>
      </c>
      <c r="I284" s="256">
        <v>9307.2199999999993</v>
      </c>
      <c r="J284" s="256">
        <v>1955.67</v>
      </c>
      <c r="K284" s="256">
        <v>0</v>
      </c>
      <c r="L284" s="256">
        <v>34012.5</v>
      </c>
      <c r="M284" s="368">
        <v>43223</v>
      </c>
      <c r="N284" s="287">
        <v>43235</v>
      </c>
      <c r="O284" s="270">
        <v>43258</v>
      </c>
      <c r="P284" s="270"/>
      <c r="Q284" s="271">
        <v>43271</v>
      </c>
      <c r="R284" s="217" t="s">
        <v>1334</v>
      </c>
      <c r="S284" s="257"/>
      <c r="T284" s="257"/>
      <c r="U284" s="258"/>
      <c r="V284" s="735">
        <f t="shared" si="13"/>
        <v>98016.290000000008</v>
      </c>
    </row>
    <row r="285" spans="1:22" s="13" customFormat="1" ht="30" customHeight="1">
      <c r="A285" s="410" t="s">
        <v>537</v>
      </c>
      <c r="B285" s="409" t="s">
        <v>1070</v>
      </c>
      <c r="C285" s="255" t="s">
        <v>1074</v>
      </c>
      <c r="D285" s="311" t="s">
        <v>1078</v>
      </c>
      <c r="E285" s="256">
        <v>162401.92000000001</v>
      </c>
      <c r="F285" s="53">
        <f t="shared" si="14"/>
        <v>116379.89</v>
      </c>
      <c r="G285" s="183">
        <f t="shared" si="12"/>
        <v>0.75000002148137446</v>
      </c>
      <c r="H285" s="256">
        <v>67973.919999999998</v>
      </c>
      <c r="I285" s="256">
        <v>19311</v>
      </c>
      <c r="J285" s="256">
        <v>0</v>
      </c>
      <c r="K285" s="256">
        <v>0</v>
      </c>
      <c r="L285" s="256">
        <v>29094.97</v>
      </c>
      <c r="M285" s="228">
        <v>43223</v>
      </c>
      <c r="N285" s="287">
        <v>43235</v>
      </c>
      <c r="O285" s="270">
        <v>43258</v>
      </c>
      <c r="P285" s="270">
        <v>43294</v>
      </c>
      <c r="Q285" s="271">
        <v>43314</v>
      </c>
      <c r="R285" s="217" t="s">
        <v>1312</v>
      </c>
      <c r="S285" s="257"/>
      <c r="T285" s="257"/>
      <c r="U285" s="258"/>
      <c r="V285" s="735">
        <f t="shared" si="13"/>
        <v>116379.89</v>
      </c>
    </row>
    <row r="286" spans="1:22" s="13" customFormat="1" ht="30" customHeight="1">
      <c r="A286" s="410" t="s">
        <v>537</v>
      </c>
      <c r="B286" s="409" t="s">
        <v>1071</v>
      </c>
      <c r="C286" s="255" t="s">
        <v>1075</v>
      </c>
      <c r="D286" s="311" t="s">
        <v>1079</v>
      </c>
      <c r="E286" s="256">
        <v>68657.75</v>
      </c>
      <c r="F286" s="53">
        <f t="shared" si="14"/>
        <v>67285.399999999994</v>
      </c>
      <c r="G286" s="183">
        <f t="shared" si="12"/>
        <v>0.59363101059070766</v>
      </c>
      <c r="H286" s="256">
        <v>33951.29</v>
      </c>
      <c r="I286" s="256">
        <v>5991.41</v>
      </c>
      <c r="J286" s="256">
        <v>0</v>
      </c>
      <c r="K286" s="256">
        <v>0</v>
      </c>
      <c r="L286" s="256">
        <v>27342.7</v>
      </c>
      <c r="M286" s="260">
        <v>43223</v>
      </c>
      <c r="N286" s="287">
        <v>43235</v>
      </c>
      <c r="O286" s="270">
        <v>43258</v>
      </c>
      <c r="P286" s="284"/>
      <c r="Q286" s="271">
        <v>43271</v>
      </c>
      <c r="R286" s="217" t="s">
        <v>1340</v>
      </c>
      <c r="S286" s="257"/>
      <c r="T286" s="257"/>
      <c r="U286" s="258"/>
      <c r="V286" s="735">
        <f t="shared" si="13"/>
        <v>67285.399999999994</v>
      </c>
    </row>
    <row r="287" spans="1:22" s="25" customFormat="1" ht="30" customHeight="1">
      <c r="A287" s="433" t="s">
        <v>537</v>
      </c>
      <c r="B287" s="440" t="s">
        <v>1072</v>
      </c>
      <c r="C287" s="255" t="s">
        <v>1076</v>
      </c>
      <c r="D287" s="255" t="s">
        <v>297</v>
      </c>
      <c r="E287" s="256">
        <v>178412.36</v>
      </c>
      <c r="F287" s="53">
        <f t="shared" si="14"/>
        <v>144860.66</v>
      </c>
      <c r="G287" s="183">
        <f t="shared" si="12"/>
        <v>0.63958758713373254</v>
      </c>
      <c r="H287" s="256">
        <v>78753.41</v>
      </c>
      <c r="I287" s="256">
        <v>13897.67</v>
      </c>
      <c r="J287" s="256">
        <v>0</v>
      </c>
      <c r="K287" s="256">
        <v>0</v>
      </c>
      <c r="L287" s="256">
        <v>52209.58</v>
      </c>
      <c r="M287" s="368">
        <v>43223</v>
      </c>
      <c r="N287" s="287">
        <v>43235</v>
      </c>
      <c r="O287" s="270">
        <v>43258</v>
      </c>
      <c r="P287" s="270">
        <v>43294</v>
      </c>
      <c r="Q287" s="271">
        <v>43314</v>
      </c>
      <c r="R287" s="228" t="s">
        <v>1406</v>
      </c>
      <c r="S287" s="271"/>
      <c r="T287" s="271" t="s">
        <v>1821</v>
      </c>
      <c r="U287" s="282"/>
      <c r="V287" s="735">
        <f t="shared" si="13"/>
        <v>144860.66</v>
      </c>
    </row>
    <row r="288" spans="1:22" s="13" customFormat="1" ht="30" customHeight="1">
      <c r="A288" s="410" t="s">
        <v>537</v>
      </c>
      <c r="B288" s="409" t="s">
        <v>1073</v>
      </c>
      <c r="C288" s="255" t="s">
        <v>1077</v>
      </c>
      <c r="D288" s="311" t="s">
        <v>1080</v>
      </c>
      <c r="E288" s="256">
        <v>317702.52</v>
      </c>
      <c r="F288" s="53">
        <f t="shared" si="14"/>
        <v>113267.8</v>
      </c>
      <c r="G288" s="183">
        <f t="shared" si="12"/>
        <v>0.56479864533433155</v>
      </c>
      <c r="H288" s="256">
        <v>54377.47</v>
      </c>
      <c r="I288" s="256">
        <v>0</v>
      </c>
      <c r="J288" s="256">
        <v>9596.0300000000007</v>
      </c>
      <c r="K288" s="256">
        <v>0</v>
      </c>
      <c r="L288" s="256">
        <v>49294.3</v>
      </c>
      <c r="M288" s="330">
        <v>43223</v>
      </c>
      <c r="N288" s="287">
        <v>43235</v>
      </c>
      <c r="O288" s="270">
        <v>43258</v>
      </c>
      <c r="P288" s="270">
        <v>43294</v>
      </c>
      <c r="Q288" s="271">
        <v>43314</v>
      </c>
      <c r="R288" s="217" t="s">
        <v>1362</v>
      </c>
      <c r="S288" s="257"/>
      <c r="T288" s="257"/>
      <c r="U288" s="258"/>
      <c r="V288" s="735">
        <f t="shared" si="13"/>
        <v>113267.8</v>
      </c>
    </row>
    <row r="289" spans="1:22" s="13" customFormat="1" ht="30" customHeight="1">
      <c r="A289" s="410" t="s">
        <v>537</v>
      </c>
      <c r="B289" s="409" t="s">
        <v>1081</v>
      </c>
      <c r="C289" s="255" t="s">
        <v>1082</v>
      </c>
      <c r="D289" s="255" t="s">
        <v>1083</v>
      </c>
      <c r="E289" s="348">
        <v>1217718.49</v>
      </c>
      <c r="F289" s="53">
        <f t="shared" si="14"/>
        <v>1051390</v>
      </c>
      <c r="G289" s="183">
        <f t="shared" si="12"/>
        <v>0.72007561418693344</v>
      </c>
      <c r="H289" s="256">
        <v>635391.93999999994</v>
      </c>
      <c r="I289" s="256">
        <v>112127.99</v>
      </c>
      <c r="J289" s="699">
        <v>9560.3700000000008</v>
      </c>
      <c r="K289" s="256">
        <v>0</v>
      </c>
      <c r="L289" s="256">
        <v>294309.7</v>
      </c>
      <c r="M289" s="228">
        <v>43223</v>
      </c>
      <c r="N289" s="287">
        <v>43235</v>
      </c>
      <c r="O289" s="270">
        <v>43258</v>
      </c>
      <c r="P289" s="270">
        <v>43294</v>
      </c>
      <c r="Q289" s="271">
        <v>43314</v>
      </c>
      <c r="R289" s="217" t="s">
        <v>1315</v>
      </c>
      <c r="S289" s="257"/>
      <c r="T289" s="257"/>
      <c r="U289" s="258"/>
      <c r="V289" s="735">
        <f t="shared" si="13"/>
        <v>1051390</v>
      </c>
    </row>
    <row r="290" spans="1:22" s="13" customFormat="1" ht="30" customHeight="1">
      <c r="A290" s="410" t="s">
        <v>537</v>
      </c>
      <c r="B290" s="409" t="s">
        <v>1084</v>
      </c>
      <c r="C290" s="255" t="s">
        <v>1085</v>
      </c>
      <c r="D290" s="255" t="s">
        <v>170</v>
      </c>
      <c r="E290" s="256">
        <v>351205.65</v>
      </c>
      <c r="F290" s="53">
        <f t="shared" si="14"/>
        <v>431150.85</v>
      </c>
      <c r="G290" s="183">
        <f t="shared" si="12"/>
        <v>0.72723382083092258</v>
      </c>
      <c r="H290" s="256">
        <v>287989.56</v>
      </c>
      <c r="I290" s="256">
        <v>25557.919999999998</v>
      </c>
      <c r="J290" s="256">
        <v>0</v>
      </c>
      <c r="K290" s="256">
        <v>0</v>
      </c>
      <c r="L290" s="256">
        <v>117603.37</v>
      </c>
      <c r="M290" s="228">
        <v>43223</v>
      </c>
      <c r="N290" s="287">
        <v>43235</v>
      </c>
      <c r="O290" s="270">
        <v>43258</v>
      </c>
      <c r="P290" s="270">
        <v>43294</v>
      </c>
      <c r="Q290" s="271">
        <v>43314</v>
      </c>
      <c r="R290" s="217" t="s">
        <v>1237</v>
      </c>
      <c r="S290" s="257"/>
      <c r="T290" s="257"/>
      <c r="U290" s="258"/>
      <c r="V290" s="735">
        <f t="shared" si="13"/>
        <v>431150.85</v>
      </c>
    </row>
    <row r="291" spans="1:22" s="13" customFormat="1" ht="30" customHeight="1">
      <c r="A291" s="410" t="s">
        <v>537</v>
      </c>
      <c r="B291" s="409" t="s">
        <v>1086</v>
      </c>
      <c r="C291" s="255" t="s">
        <v>1087</v>
      </c>
      <c r="D291" s="255" t="s">
        <v>1088</v>
      </c>
      <c r="E291" s="256">
        <v>73694.789999999994</v>
      </c>
      <c r="F291" s="53">
        <f t="shared" si="14"/>
        <v>62413.41</v>
      </c>
      <c r="G291" s="183">
        <f t="shared" si="12"/>
        <v>0.85000002403329666</v>
      </c>
      <c r="H291" s="256">
        <v>41373.14</v>
      </c>
      <c r="I291" s="256">
        <v>0</v>
      </c>
      <c r="J291" s="256">
        <v>11678.26</v>
      </c>
      <c r="K291" s="256">
        <v>0</v>
      </c>
      <c r="L291" s="256">
        <v>9362.01</v>
      </c>
      <c r="M291" s="260">
        <v>43223</v>
      </c>
      <c r="N291" s="287">
        <v>43235</v>
      </c>
      <c r="O291" s="270">
        <v>43258</v>
      </c>
      <c r="P291" s="270"/>
      <c r="Q291" s="271">
        <v>43271</v>
      </c>
      <c r="R291" s="217" t="s">
        <v>1336</v>
      </c>
      <c r="S291" s="257"/>
      <c r="T291" s="257"/>
      <c r="U291" s="258"/>
      <c r="V291" s="735">
        <f t="shared" si="13"/>
        <v>62413.41</v>
      </c>
    </row>
    <row r="292" spans="1:22" s="13" customFormat="1" ht="30" customHeight="1">
      <c r="A292" s="410" t="s">
        <v>537</v>
      </c>
      <c r="B292" s="409" t="s">
        <v>1089</v>
      </c>
      <c r="C292" s="255" t="s">
        <v>1090</v>
      </c>
      <c r="D292" s="255" t="s">
        <v>1091</v>
      </c>
      <c r="E292" s="256">
        <v>281364.3</v>
      </c>
      <c r="F292" s="53">
        <f t="shared" si="14"/>
        <v>260905.99999999997</v>
      </c>
      <c r="G292" s="183">
        <f t="shared" si="12"/>
        <v>0.84471457153150942</v>
      </c>
      <c r="H292" s="256">
        <v>179476.05</v>
      </c>
      <c r="I292" s="256">
        <v>31672.25</v>
      </c>
      <c r="J292" s="256">
        <v>9242.7999999999993</v>
      </c>
      <c r="K292" s="256">
        <v>0</v>
      </c>
      <c r="L292" s="256">
        <v>40514.9</v>
      </c>
      <c r="M292" s="228">
        <v>43223</v>
      </c>
      <c r="N292" s="287">
        <v>43235</v>
      </c>
      <c r="O292" s="270">
        <v>43258</v>
      </c>
      <c r="P292" s="270">
        <v>43294</v>
      </c>
      <c r="Q292" s="271">
        <v>43314</v>
      </c>
      <c r="R292" s="217" t="s">
        <v>1242</v>
      </c>
      <c r="S292" s="257"/>
      <c r="T292" s="257"/>
      <c r="U292" s="258"/>
      <c r="V292" s="735">
        <f t="shared" si="13"/>
        <v>260905.99999999997</v>
      </c>
    </row>
    <row r="293" spans="1:22" s="13" customFormat="1" ht="30" customHeight="1">
      <c r="A293" s="410" t="s">
        <v>537</v>
      </c>
      <c r="B293" s="409" t="s">
        <v>1092</v>
      </c>
      <c r="C293" s="255" t="s">
        <v>1093</v>
      </c>
      <c r="D293" s="255" t="s">
        <v>1094</v>
      </c>
      <c r="E293" s="256">
        <v>232028.46</v>
      </c>
      <c r="F293" s="53">
        <f t="shared" si="14"/>
        <v>171378.59</v>
      </c>
      <c r="G293" s="183">
        <f t="shared" si="12"/>
        <v>0.71158205934591945</v>
      </c>
      <c r="H293" s="256">
        <v>95381.73</v>
      </c>
      <c r="I293" s="256">
        <v>0</v>
      </c>
      <c r="J293" s="256">
        <v>26568.2</v>
      </c>
      <c r="K293" s="256">
        <v>0</v>
      </c>
      <c r="L293" s="256">
        <v>49428.66</v>
      </c>
      <c r="M293" s="228">
        <v>43223</v>
      </c>
      <c r="N293" s="293">
        <v>43235</v>
      </c>
      <c r="O293" s="271">
        <v>43258</v>
      </c>
      <c r="P293" s="271">
        <v>43294</v>
      </c>
      <c r="Q293" s="271">
        <v>43314</v>
      </c>
      <c r="R293" s="217" t="s">
        <v>1364</v>
      </c>
      <c r="S293" s="257"/>
      <c r="T293" s="257"/>
      <c r="U293" s="258"/>
      <c r="V293" s="735">
        <f t="shared" si="13"/>
        <v>171378.59</v>
      </c>
    </row>
    <row r="294" spans="1:22" s="13" customFormat="1" ht="30" customHeight="1">
      <c r="A294" s="410" t="s">
        <v>537</v>
      </c>
      <c r="B294" s="409" t="s">
        <v>1095</v>
      </c>
      <c r="C294" s="255" t="s">
        <v>1096</v>
      </c>
      <c r="D294" s="255" t="s">
        <v>90</v>
      </c>
      <c r="E294" s="256">
        <v>105715.55</v>
      </c>
      <c r="F294" s="53">
        <f t="shared" si="14"/>
        <v>105715.54999999999</v>
      </c>
      <c r="G294" s="183">
        <f t="shared" si="12"/>
        <v>0.63053902666164063</v>
      </c>
      <c r="H294" s="256">
        <v>56659.11</v>
      </c>
      <c r="I294" s="256">
        <v>9998.67</v>
      </c>
      <c r="J294" s="256">
        <v>0</v>
      </c>
      <c r="K294" s="256">
        <v>0</v>
      </c>
      <c r="L294" s="256">
        <v>39057.769999999997</v>
      </c>
      <c r="M294" s="260">
        <v>43223</v>
      </c>
      <c r="N294" s="287">
        <v>43235</v>
      </c>
      <c r="O294" s="270">
        <v>43258</v>
      </c>
      <c r="P294" s="270"/>
      <c r="Q294" s="271">
        <v>43271</v>
      </c>
      <c r="R294" s="217" t="s">
        <v>1342</v>
      </c>
      <c r="S294" s="257"/>
      <c r="T294" s="257"/>
      <c r="U294" s="258"/>
      <c r="V294" s="735">
        <f t="shared" si="13"/>
        <v>105715.54999999999</v>
      </c>
    </row>
    <row r="295" spans="1:22" s="13" customFormat="1" ht="30" customHeight="1">
      <c r="A295" s="410" t="s">
        <v>537</v>
      </c>
      <c r="B295" s="409" t="s">
        <v>1097</v>
      </c>
      <c r="C295" s="255" t="s">
        <v>1098</v>
      </c>
      <c r="D295" s="255" t="s">
        <v>1099</v>
      </c>
      <c r="E295" s="256">
        <v>17000</v>
      </c>
      <c r="F295" s="53">
        <f t="shared" si="14"/>
        <v>8486</v>
      </c>
      <c r="G295" s="183">
        <f t="shared" si="12"/>
        <v>0.65589205750648127</v>
      </c>
      <c r="H295" s="256">
        <v>4731.01</v>
      </c>
      <c r="I295" s="256">
        <v>0</v>
      </c>
      <c r="J295" s="256">
        <v>834.89</v>
      </c>
      <c r="K295" s="256">
        <v>0</v>
      </c>
      <c r="L295" s="256">
        <v>2920.1</v>
      </c>
      <c r="M295" s="260">
        <v>43223</v>
      </c>
      <c r="N295" s="287">
        <v>43235</v>
      </c>
      <c r="O295" s="270">
        <v>43258</v>
      </c>
      <c r="P295" s="270"/>
      <c r="Q295" s="271">
        <v>43271</v>
      </c>
      <c r="R295" s="217" t="s">
        <v>1339</v>
      </c>
      <c r="S295" s="257"/>
      <c r="T295" s="257"/>
      <c r="U295" s="258"/>
      <c r="V295" s="735">
        <f t="shared" si="13"/>
        <v>8486</v>
      </c>
    </row>
    <row r="296" spans="1:22" s="13" customFormat="1" ht="30" customHeight="1">
      <c r="A296" s="410" t="s">
        <v>537</v>
      </c>
      <c r="B296" s="409" t="s">
        <v>1100</v>
      </c>
      <c r="C296" s="255" t="s">
        <v>1101</v>
      </c>
      <c r="D296" s="255" t="s">
        <v>1102</v>
      </c>
      <c r="E296" s="256">
        <v>137045.01</v>
      </c>
      <c r="F296" s="53">
        <f t="shared" si="14"/>
        <v>100287.11</v>
      </c>
      <c r="G296" s="183">
        <f t="shared" si="12"/>
        <v>0.62961152235815743</v>
      </c>
      <c r="H296" s="256">
        <v>50470.45</v>
      </c>
      <c r="I296" s="256">
        <v>0</v>
      </c>
      <c r="J296" s="256">
        <v>12671.47</v>
      </c>
      <c r="K296" s="256">
        <v>0</v>
      </c>
      <c r="L296" s="256">
        <v>37145.19</v>
      </c>
      <c r="M296" s="260">
        <v>43223</v>
      </c>
      <c r="N296" s="287">
        <v>43235</v>
      </c>
      <c r="O296" s="270">
        <v>43258</v>
      </c>
      <c r="P296" s="270"/>
      <c r="Q296" s="271">
        <v>43271</v>
      </c>
      <c r="R296" s="217" t="s">
        <v>1341</v>
      </c>
      <c r="S296" s="257"/>
      <c r="T296" s="257"/>
      <c r="U296" s="258"/>
      <c r="V296" s="735">
        <f t="shared" si="13"/>
        <v>100287.11</v>
      </c>
    </row>
    <row r="297" spans="1:22" s="13" customFormat="1" ht="30" customHeight="1">
      <c r="A297" s="410" t="s">
        <v>537</v>
      </c>
      <c r="B297" s="409" t="s">
        <v>1103</v>
      </c>
      <c r="C297" s="255" t="s">
        <v>1104</v>
      </c>
      <c r="D297" s="255" t="s">
        <v>1105</v>
      </c>
      <c r="E297" s="256">
        <v>746629.38</v>
      </c>
      <c r="F297" s="53">
        <f t="shared" si="14"/>
        <v>686985</v>
      </c>
      <c r="G297" s="183">
        <f t="shared" si="12"/>
        <v>0.72309984934168869</v>
      </c>
      <c r="H297" s="256">
        <v>422244.93</v>
      </c>
      <c r="I297" s="256">
        <v>74513.820000000007</v>
      </c>
      <c r="J297" s="256">
        <v>0</v>
      </c>
      <c r="K297" s="256">
        <v>0</v>
      </c>
      <c r="L297" s="256">
        <v>190226.25</v>
      </c>
      <c r="M297" s="335">
        <v>43223</v>
      </c>
      <c r="N297" s="287">
        <v>43235</v>
      </c>
      <c r="O297" s="270">
        <v>43258</v>
      </c>
      <c r="P297" s="270">
        <v>43294</v>
      </c>
      <c r="Q297" s="271">
        <v>43314</v>
      </c>
      <c r="R297" s="217" t="s">
        <v>1313</v>
      </c>
      <c r="S297" s="257"/>
      <c r="T297" s="257"/>
      <c r="U297" s="258"/>
      <c r="V297" s="735">
        <f t="shared" si="13"/>
        <v>686985</v>
      </c>
    </row>
    <row r="298" spans="1:22" s="13" customFormat="1" ht="30" customHeight="1">
      <c r="A298" s="410" t="s">
        <v>537</v>
      </c>
      <c r="B298" s="409" t="s">
        <v>437</v>
      </c>
      <c r="C298" s="255" t="s">
        <v>1180</v>
      </c>
      <c r="D298" s="255" t="s">
        <v>438</v>
      </c>
      <c r="E298" s="256"/>
      <c r="F298" s="53">
        <f t="shared" si="14"/>
        <v>56076.26</v>
      </c>
      <c r="G298" s="183">
        <f t="shared" si="12"/>
        <v>0.77267563849657594</v>
      </c>
      <c r="H298" s="256">
        <v>28822.09</v>
      </c>
      <c r="I298" s="256">
        <v>5086.26</v>
      </c>
      <c r="J298" s="256">
        <v>5086.26</v>
      </c>
      <c r="K298" s="753">
        <v>4334.1499999999996</v>
      </c>
      <c r="L298" s="256">
        <v>12747.5</v>
      </c>
      <c r="M298" s="260">
        <v>42892</v>
      </c>
      <c r="N298" s="287">
        <v>42915</v>
      </c>
      <c r="O298" s="270">
        <v>42947</v>
      </c>
      <c r="P298" s="284"/>
      <c r="Q298" s="271">
        <v>42958</v>
      </c>
      <c r="R298" s="257" t="s">
        <v>775</v>
      </c>
      <c r="S298" s="257"/>
      <c r="T298" s="257" t="s">
        <v>1823</v>
      </c>
      <c r="U298" s="288"/>
      <c r="V298" s="735">
        <f t="shared" si="13"/>
        <v>56076.26</v>
      </c>
    </row>
    <row r="299" spans="1:22" s="13" customFormat="1" ht="30" customHeight="1">
      <c r="A299" s="410" t="s">
        <v>537</v>
      </c>
      <c r="B299" s="409" t="s">
        <v>1181</v>
      </c>
      <c r="C299" s="255" t="s">
        <v>1182</v>
      </c>
      <c r="D299" s="282" t="s">
        <v>1183</v>
      </c>
      <c r="E299" s="256">
        <v>52800</v>
      </c>
      <c r="F299" s="53">
        <f t="shared" si="14"/>
        <v>52800</v>
      </c>
      <c r="G299" s="183">
        <f t="shared" si="12"/>
        <v>0.65</v>
      </c>
      <c r="H299" s="315">
        <v>29172</v>
      </c>
      <c r="I299" s="256">
        <v>5148</v>
      </c>
      <c r="J299" s="256">
        <v>0</v>
      </c>
      <c r="K299" s="256">
        <v>0</v>
      </c>
      <c r="L299" s="256">
        <v>18480</v>
      </c>
      <c r="M299" s="260">
        <v>43255</v>
      </c>
      <c r="N299" s="287">
        <v>43263</v>
      </c>
      <c r="O299" s="270">
        <v>43279</v>
      </c>
      <c r="P299" s="271"/>
      <c r="Q299" s="271">
        <v>43304</v>
      </c>
      <c r="R299" s="257" t="s">
        <v>1324</v>
      </c>
      <c r="S299" s="257"/>
      <c r="T299" s="257"/>
      <c r="U299" s="258"/>
      <c r="V299" s="735">
        <f t="shared" si="13"/>
        <v>52800</v>
      </c>
    </row>
    <row r="300" spans="1:22" s="13" customFormat="1" ht="30" customHeight="1">
      <c r="A300" s="410" t="s">
        <v>537</v>
      </c>
      <c r="B300" s="440" t="s">
        <v>1184</v>
      </c>
      <c r="C300" s="255" t="s">
        <v>1185</v>
      </c>
      <c r="D300" s="255" t="s">
        <v>1186</v>
      </c>
      <c r="E300" s="256">
        <v>84580.51</v>
      </c>
      <c r="F300" s="53">
        <f t="shared" si="14"/>
        <v>70207.31</v>
      </c>
      <c r="G300" s="183">
        <f t="shared" si="12"/>
        <v>0.74999996439117245</v>
      </c>
      <c r="H300" s="256">
        <v>40951.94</v>
      </c>
      <c r="I300" s="256">
        <v>7226.82</v>
      </c>
      <c r="J300" s="256">
        <v>0</v>
      </c>
      <c r="K300" s="753">
        <v>4476.72</v>
      </c>
      <c r="L300" s="256">
        <v>17551.830000000002</v>
      </c>
      <c r="M300" s="260">
        <v>43255</v>
      </c>
      <c r="N300" s="287">
        <v>43263</v>
      </c>
      <c r="O300" s="270">
        <v>43279</v>
      </c>
      <c r="P300" s="271"/>
      <c r="Q300" s="271">
        <v>43304</v>
      </c>
      <c r="R300" s="257" t="s">
        <v>1322</v>
      </c>
      <c r="S300" s="257"/>
      <c r="T300" s="257" t="s">
        <v>1823</v>
      </c>
      <c r="U300" s="258"/>
      <c r="V300" s="735">
        <f t="shared" si="13"/>
        <v>70207.31</v>
      </c>
    </row>
    <row r="301" spans="1:22" s="13" customFormat="1" ht="30" customHeight="1">
      <c r="A301" s="410" t="s">
        <v>537</v>
      </c>
      <c r="B301" s="409" t="s">
        <v>1187</v>
      </c>
      <c r="C301" s="255" t="s">
        <v>1188</v>
      </c>
      <c r="D301" s="255" t="s">
        <v>1189</v>
      </c>
      <c r="E301" s="256">
        <v>59948.86</v>
      </c>
      <c r="F301" s="53">
        <f t="shared" si="14"/>
        <v>57988.36</v>
      </c>
      <c r="G301" s="183">
        <f t="shared" si="12"/>
        <v>0.55813666742773893</v>
      </c>
      <c r="H301" s="256">
        <v>27510.61</v>
      </c>
      <c r="I301" s="256">
        <v>4854.82</v>
      </c>
      <c r="J301" s="256">
        <v>0</v>
      </c>
      <c r="K301" s="256">
        <v>0</v>
      </c>
      <c r="L301" s="256">
        <v>25622.93</v>
      </c>
      <c r="M301" s="260">
        <v>43255</v>
      </c>
      <c r="N301" s="287">
        <v>43263</v>
      </c>
      <c r="O301" s="270">
        <v>43279</v>
      </c>
      <c r="P301" s="271"/>
      <c r="Q301" s="271">
        <v>43304</v>
      </c>
      <c r="R301" s="257" t="s">
        <v>1325</v>
      </c>
      <c r="S301" s="257"/>
      <c r="T301" s="257"/>
      <c r="U301" s="258"/>
      <c r="V301" s="735">
        <f t="shared" si="13"/>
        <v>57988.36</v>
      </c>
    </row>
    <row r="302" spans="1:22" s="13" customFormat="1" ht="30" customHeight="1">
      <c r="A302" s="410" t="s">
        <v>537</v>
      </c>
      <c r="B302" s="409" t="s">
        <v>1190</v>
      </c>
      <c r="C302" s="255" t="s">
        <v>1191</v>
      </c>
      <c r="D302" s="255" t="s">
        <v>438</v>
      </c>
      <c r="E302" s="256">
        <v>406253.3</v>
      </c>
      <c r="F302" s="53">
        <f t="shared" si="14"/>
        <v>340385.7</v>
      </c>
      <c r="G302" s="183">
        <f t="shared" si="12"/>
        <v>0.68750787709354422</v>
      </c>
      <c r="H302" s="256">
        <v>198915.17</v>
      </c>
      <c r="I302" s="256">
        <v>35102.68</v>
      </c>
      <c r="J302" s="256">
        <v>0</v>
      </c>
      <c r="K302" s="256">
        <v>0</v>
      </c>
      <c r="L302" s="256">
        <v>106367.85</v>
      </c>
      <c r="M302" s="335">
        <v>43255</v>
      </c>
      <c r="N302" s="287">
        <v>43263</v>
      </c>
      <c r="O302" s="270">
        <v>43279</v>
      </c>
      <c r="P302" s="270">
        <v>43294</v>
      </c>
      <c r="Q302" s="271">
        <v>43314</v>
      </c>
      <c r="R302" s="257" t="s">
        <v>1321</v>
      </c>
      <c r="S302" s="257"/>
      <c r="T302" s="257"/>
      <c r="U302" s="258"/>
      <c r="V302" s="735">
        <f t="shared" si="13"/>
        <v>340385.7</v>
      </c>
    </row>
    <row r="303" spans="1:22" s="13" customFormat="1" ht="30" customHeight="1">
      <c r="A303" s="410" t="s">
        <v>537</v>
      </c>
      <c r="B303" s="409" t="s">
        <v>1192</v>
      </c>
      <c r="C303" s="255" t="s">
        <v>1193</v>
      </c>
      <c r="D303" s="255" t="s">
        <v>1194</v>
      </c>
      <c r="E303" s="256">
        <v>35249.980000000003</v>
      </c>
      <c r="F303" s="53">
        <f t="shared" si="14"/>
        <v>22013.53</v>
      </c>
      <c r="G303" s="183">
        <f t="shared" si="12"/>
        <v>0.84999997728669596</v>
      </c>
      <c r="H303" s="256">
        <v>15698.14</v>
      </c>
      <c r="I303" s="256">
        <v>0</v>
      </c>
      <c r="J303" s="256">
        <v>2770.26</v>
      </c>
      <c r="K303" s="753">
        <v>243.1</v>
      </c>
      <c r="L303" s="256">
        <v>3302.03</v>
      </c>
      <c r="M303" s="260">
        <v>43255</v>
      </c>
      <c r="N303" s="287">
        <v>43263</v>
      </c>
      <c r="O303" s="270">
        <v>43279</v>
      </c>
      <c r="P303" s="271"/>
      <c r="Q303" s="271">
        <v>43304</v>
      </c>
      <c r="R303" s="257" t="s">
        <v>1323</v>
      </c>
      <c r="S303" s="257"/>
      <c r="T303" s="257" t="s">
        <v>1823</v>
      </c>
      <c r="U303" s="258"/>
      <c r="V303" s="735">
        <f t="shared" si="13"/>
        <v>22013.53</v>
      </c>
    </row>
    <row r="304" spans="1:22" s="13" customFormat="1" ht="30" customHeight="1">
      <c r="A304" s="410" t="s">
        <v>537</v>
      </c>
      <c r="B304" s="409" t="s">
        <v>1205</v>
      </c>
      <c r="C304" s="255" t="s">
        <v>1206</v>
      </c>
      <c r="D304" s="255" t="s">
        <v>1207</v>
      </c>
      <c r="E304" s="256">
        <v>35866</v>
      </c>
      <c r="F304" s="53">
        <f t="shared" si="14"/>
        <v>16690</v>
      </c>
      <c r="G304" s="183">
        <f t="shared" si="12"/>
        <v>0.75</v>
      </c>
      <c r="H304" s="256">
        <v>9434.02</v>
      </c>
      <c r="I304" s="256">
        <v>0</v>
      </c>
      <c r="J304" s="256">
        <v>3083.48</v>
      </c>
      <c r="K304" s="256">
        <v>0</v>
      </c>
      <c r="L304" s="256">
        <v>4172.5</v>
      </c>
      <c r="M304" s="260">
        <v>43255</v>
      </c>
      <c r="N304" s="287">
        <v>43263</v>
      </c>
      <c r="O304" s="270">
        <v>43279</v>
      </c>
      <c r="P304" s="271"/>
      <c r="Q304" s="271">
        <v>43304</v>
      </c>
      <c r="R304" s="257" t="s">
        <v>1318</v>
      </c>
      <c r="S304" s="257"/>
      <c r="T304" s="257"/>
      <c r="U304" s="258"/>
      <c r="V304" s="735">
        <f t="shared" si="13"/>
        <v>16690</v>
      </c>
    </row>
    <row r="305" spans="1:22" s="13" customFormat="1" ht="30" customHeight="1">
      <c r="A305" s="410" t="s">
        <v>537</v>
      </c>
      <c r="B305" s="409" t="s">
        <v>1195</v>
      </c>
      <c r="C305" s="255" t="s">
        <v>1196</v>
      </c>
      <c r="D305" s="255" t="s">
        <v>348</v>
      </c>
      <c r="E305" s="256">
        <v>46790.6</v>
      </c>
      <c r="F305" s="53">
        <f t="shared" si="14"/>
        <v>19931.75</v>
      </c>
      <c r="G305" s="183">
        <f t="shared" si="12"/>
        <v>0.50000025085604627</v>
      </c>
      <c r="H305" s="256">
        <v>8470.99</v>
      </c>
      <c r="I305" s="256">
        <v>1494.89</v>
      </c>
      <c r="J305" s="256">
        <v>0</v>
      </c>
      <c r="K305" s="256">
        <v>0</v>
      </c>
      <c r="L305" s="256">
        <v>9965.8700000000008</v>
      </c>
      <c r="M305" s="228">
        <v>43255</v>
      </c>
      <c r="N305" s="287">
        <v>43263</v>
      </c>
      <c r="O305" s="270">
        <v>43279</v>
      </c>
      <c r="P305" s="271"/>
      <c r="Q305" s="271">
        <v>43304</v>
      </c>
      <c r="R305" s="257" t="s">
        <v>1319</v>
      </c>
      <c r="S305" s="257"/>
      <c r="T305" s="257"/>
      <c r="U305" s="258"/>
      <c r="V305" s="735">
        <f t="shared" si="13"/>
        <v>19931.75</v>
      </c>
    </row>
    <row r="306" spans="1:22" s="13" customFormat="1" ht="30" customHeight="1">
      <c r="A306" s="410" t="s">
        <v>537</v>
      </c>
      <c r="B306" s="409" t="s">
        <v>1197</v>
      </c>
      <c r="C306" s="255" t="s">
        <v>1198</v>
      </c>
      <c r="D306" s="255" t="s">
        <v>1199</v>
      </c>
      <c r="E306" s="256">
        <v>160388.78</v>
      </c>
      <c r="F306" s="53">
        <f t="shared" si="14"/>
        <v>153503.78</v>
      </c>
      <c r="G306" s="183">
        <f t="shared" si="12"/>
        <v>0.84999998045650726</v>
      </c>
      <c r="H306" s="256">
        <v>101782.42</v>
      </c>
      <c r="I306" s="256">
        <v>0</v>
      </c>
      <c r="J306" s="256">
        <v>28695.79</v>
      </c>
      <c r="K306" s="256">
        <v>0</v>
      </c>
      <c r="L306" s="256">
        <v>23025.57</v>
      </c>
      <c r="M306" s="335">
        <v>43255</v>
      </c>
      <c r="N306" s="287">
        <v>43263</v>
      </c>
      <c r="O306" s="270">
        <v>43279</v>
      </c>
      <c r="P306" s="270">
        <v>43294</v>
      </c>
      <c r="Q306" s="271">
        <v>43314</v>
      </c>
      <c r="R306" s="257" t="s">
        <v>1316</v>
      </c>
      <c r="S306" s="257"/>
      <c r="T306" s="257"/>
      <c r="U306" s="258"/>
      <c r="V306" s="735">
        <f t="shared" si="13"/>
        <v>153503.78</v>
      </c>
    </row>
    <row r="307" spans="1:22" s="13" customFormat="1" ht="30" customHeight="1">
      <c r="A307" s="410" t="s">
        <v>537</v>
      </c>
      <c r="B307" s="409" t="s">
        <v>262</v>
      </c>
      <c r="C307" s="255" t="s">
        <v>263</v>
      </c>
      <c r="D307" s="255" t="s">
        <v>1200</v>
      </c>
      <c r="E307" s="256">
        <v>33701.83</v>
      </c>
      <c r="F307" s="53">
        <f t="shared" si="14"/>
        <v>33701.83</v>
      </c>
      <c r="G307" s="183">
        <f t="shared" si="12"/>
        <v>0.85000013352390658</v>
      </c>
      <c r="H307" s="256">
        <v>23859.06</v>
      </c>
      <c r="I307" s="256">
        <v>0</v>
      </c>
      <c r="J307" s="256">
        <v>4787.5</v>
      </c>
      <c r="K307" s="256">
        <v>0</v>
      </c>
      <c r="L307" s="256">
        <v>5055.2700000000004</v>
      </c>
      <c r="M307" s="313">
        <v>43255</v>
      </c>
      <c r="N307" s="287">
        <v>43263</v>
      </c>
      <c r="O307" s="270">
        <v>43279</v>
      </c>
      <c r="P307" s="271"/>
      <c r="Q307" s="271">
        <v>43304</v>
      </c>
      <c r="R307" s="257" t="s">
        <v>1320</v>
      </c>
      <c r="S307" s="257"/>
      <c r="T307" s="257"/>
      <c r="U307" s="258"/>
      <c r="V307" s="735">
        <f t="shared" si="13"/>
        <v>33701.83</v>
      </c>
    </row>
    <row r="308" spans="1:22" s="13" customFormat="1" ht="30" customHeight="1">
      <c r="A308" s="410" t="s">
        <v>537</v>
      </c>
      <c r="B308" s="409" t="s">
        <v>1201</v>
      </c>
      <c r="C308" s="255" t="s">
        <v>1202</v>
      </c>
      <c r="D308" s="255" t="s">
        <v>1203</v>
      </c>
      <c r="E308" s="256">
        <v>142404.20000000001</v>
      </c>
      <c r="F308" s="53">
        <f t="shared" si="14"/>
        <v>142404.20000000001</v>
      </c>
      <c r="G308" s="183">
        <f t="shared" si="12"/>
        <v>0.74999999999999989</v>
      </c>
      <c r="H308" s="256">
        <v>90168.55</v>
      </c>
      <c r="I308" s="256">
        <v>0</v>
      </c>
      <c r="J308" s="256">
        <v>16634.599999999999</v>
      </c>
      <c r="K308" s="256">
        <v>0</v>
      </c>
      <c r="L308" s="256">
        <v>35601.050000000003</v>
      </c>
      <c r="M308" s="313">
        <v>43255</v>
      </c>
      <c r="N308" s="287">
        <v>43263</v>
      </c>
      <c r="O308" s="270">
        <v>43279</v>
      </c>
      <c r="P308" s="271"/>
      <c r="Q308" s="271">
        <v>43304</v>
      </c>
      <c r="R308" s="257" t="s">
        <v>1317</v>
      </c>
      <c r="S308" s="257"/>
      <c r="T308" s="257"/>
      <c r="U308" s="258"/>
      <c r="V308" s="735">
        <f t="shared" si="13"/>
        <v>142404.20000000001</v>
      </c>
    </row>
    <row r="309" spans="1:22" s="13" customFormat="1" ht="30" customHeight="1">
      <c r="A309" s="410" t="s">
        <v>537</v>
      </c>
      <c r="B309" s="490" t="s">
        <v>1209</v>
      </c>
      <c r="C309" s="255" t="s">
        <v>1210</v>
      </c>
      <c r="D309" s="255" t="s">
        <v>170</v>
      </c>
      <c r="E309" s="256"/>
      <c r="F309" s="53">
        <f t="shared" si="14"/>
        <v>171208.37</v>
      </c>
      <c r="G309" s="183">
        <f t="shared" si="12"/>
        <v>0.54761020153395545</v>
      </c>
      <c r="H309" s="256">
        <v>79692.13</v>
      </c>
      <c r="I309" s="256">
        <v>14063.32</v>
      </c>
      <c r="J309" s="256">
        <v>0</v>
      </c>
      <c r="K309" s="256">
        <v>0</v>
      </c>
      <c r="L309" s="256">
        <v>77452.92</v>
      </c>
      <c r="M309" s="293">
        <v>43165</v>
      </c>
      <c r="N309" s="287">
        <v>43172</v>
      </c>
      <c r="O309" s="270">
        <v>43195</v>
      </c>
      <c r="P309" s="270">
        <v>43256</v>
      </c>
      <c r="Q309" s="271">
        <v>43279</v>
      </c>
      <c r="R309" s="257" t="s">
        <v>1360</v>
      </c>
      <c r="S309" s="257"/>
      <c r="T309" s="257"/>
      <c r="U309" s="258"/>
      <c r="V309" s="735">
        <f t="shared" si="13"/>
        <v>171208.37</v>
      </c>
    </row>
    <row r="310" spans="1:22" s="25" customFormat="1" ht="30" customHeight="1">
      <c r="A310" s="433" t="s">
        <v>537</v>
      </c>
      <c r="B310" s="440" t="s">
        <v>1260</v>
      </c>
      <c r="C310" s="359" t="s">
        <v>1261</v>
      </c>
      <c r="D310" s="255" t="s">
        <v>1262</v>
      </c>
      <c r="E310" s="256">
        <v>21167.09</v>
      </c>
      <c r="F310" s="53">
        <f t="shared" si="14"/>
        <v>16368.02</v>
      </c>
      <c r="G310" s="183">
        <f t="shared" si="12"/>
        <v>0.84742259601344572</v>
      </c>
      <c r="H310" s="256">
        <v>11790.03</v>
      </c>
      <c r="I310" s="256">
        <v>0</v>
      </c>
      <c r="J310" s="256">
        <v>2080.6</v>
      </c>
      <c r="K310" s="256">
        <v>0</v>
      </c>
      <c r="L310" s="256">
        <v>2497.39</v>
      </c>
      <c r="M310" s="335">
        <v>43284</v>
      </c>
      <c r="N310" s="357">
        <v>43287</v>
      </c>
      <c r="O310" s="270">
        <v>43300</v>
      </c>
      <c r="P310" s="270"/>
      <c r="Q310" s="271">
        <v>43314</v>
      </c>
      <c r="R310" s="271" t="s">
        <v>1713</v>
      </c>
      <c r="S310" s="271"/>
      <c r="T310" s="271"/>
      <c r="U310" s="282"/>
      <c r="V310" s="735">
        <f t="shared" si="13"/>
        <v>16368.02</v>
      </c>
    </row>
    <row r="311" spans="1:22" s="25" customFormat="1" ht="30" customHeight="1">
      <c r="A311" s="433" t="s">
        <v>537</v>
      </c>
      <c r="B311" s="440" t="s">
        <v>1263</v>
      </c>
      <c r="C311" s="359" t="s">
        <v>1264</v>
      </c>
      <c r="D311" s="255" t="s">
        <v>1265</v>
      </c>
      <c r="E311" s="256">
        <v>11307.8</v>
      </c>
      <c r="F311" s="53">
        <f t="shared" si="14"/>
        <v>11310.8</v>
      </c>
      <c r="G311" s="183">
        <f t="shared" si="12"/>
        <v>0.65009283162994658</v>
      </c>
      <c r="H311" s="256">
        <v>6247.55</v>
      </c>
      <c r="I311" s="256">
        <v>0</v>
      </c>
      <c r="J311" s="256">
        <v>1105.52</v>
      </c>
      <c r="K311" s="256">
        <v>0</v>
      </c>
      <c r="L311" s="256">
        <v>3957.73</v>
      </c>
      <c r="M311" s="335">
        <v>43284</v>
      </c>
      <c r="N311" s="357">
        <v>43287</v>
      </c>
      <c r="O311" s="270">
        <v>43300</v>
      </c>
      <c r="P311" s="270"/>
      <c r="Q311" s="271">
        <v>43314</v>
      </c>
      <c r="R311" s="271" t="s">
        <v>1708</v>
      </c>
      <c r="S311" s="271"/>
      <c r="T311" s="271"/>
      <c r="U311" s="282"/>
      <c r="V311" s="735">
        <f t="shared" si="13"/>
        <v>11310.8</v>
      </c>
    </row>
    <row r="312" spans="1:22" s="25" customFormat="1" ht="30" customHeight="1">
      <c r="A312" s="433" t="s">
        <v>537</v>
      </c>
      <c r="B312" s="440" t="s">
        <v>1266</v>
      </c>
      <c r="C312" s="359" t="s">
        <v>1267</v>
      </c>
      <c r="D312" s="255" t="s">
        <v>1268</v>
      </c>
      <c r="E312" s="256">
        <v>44554</v>
      </c>
      <c r="F312" s="53">
        <f t="shared" si="14"/>
        <v>31010.5</v>
      </c>
      <c r="G312" s="183">
        <f t="shared" si="12"/>
        <v>0.72912658615630188</v>
      </c>
      <c r="H312" s="256">
        <v>19219.439999999999</v>
      </c>
      <c r="I312" s="256">
        <v>0</v>
      </c>
      <c r="J312" s="256">
        <v>3391.14</v>
      </c>
      <c r="K312" s="256">
        <v>0</v>
      </c>
      <c r="L312" s="256">
        <v>8399.92</v>
      </c>
      <c r="M312" s="335">
        <v>43284</v>
      </c>
      <c r="N312" s="357">
        <v>43287</v>
      </c>
      <c r="O312" s="270">
        <v>43300</v>
      </c>
      <c r="P312" s="270"/>
      <c r="Q312" s="271">
        <v>43314</v>
      </c>
      <c r="R312" s="271" t="s">
        <v>1617</v>
      </c>
      <c r="S312" s="271"/>
      <c r="T312" s="271"/>
      <c r="U312" s="282"/>
      <c r="V312" s="735">
        <f t="shared" si="13"/>
        <v>31010.5</v>
      </c>
    </row>
    <row r="313" spans="1:22" s="25" customFormat="1" ht="30" customHeight="1">
      <c r="A313" s="433" t="s">
        <v>537</v>
      </c>
      <c r="B313" s="440" t="s">
        <v>1269</v>
      </c>
      <c r="C313" s="364" t="s">
        <v>1270</v>
      </c>
      <c r="D313" s="282" t="s">
        <v>1271</v>
      </c>
      <c r="E313" s="277">
        <v>469728.13</v>
      </c>
      <c r="F313" s="53">
        <f t="shared" si="14"/>
        <v>399585.49000000005</v>
      </c>
      <c r="G313" s="183">
        <f t="shared" si="12"/>
        <v>0.83619570370285468</v>
      </c>
      <c r="H313" s="277">
        <v>272358.09000000003</v>
      </c>
      <c r="I313" s="277">
        <v>48063.199999999997</v>
      </c>
      <c r="J313" s="277">
        <v>13710.38</v>
      </c>
      <c r="K313" s="277">
        <v>0</v>
      </c>
      <c r="L313" s="277">
        <v>65453.82</v>
      </c>
      <c r="M313" s="335">
        <v>43284</v>
      </c>
      <c r="N313" s="335">
        <v>43287</v>
      </c>
      <c r="O313" s="271">
        <v>43300</v>
      </c>
      <c r="P313" s="271">
        <v>43364</v>
      </c>
      <c r="Q313" s="271">
        <v>43399</v>
      </c>
      <c r="R313" s="271" t="s">
        <v>1656</v>
      </c>
      <c r="S313" s="271"/>
      <c r="T313" s="271"/>
      <c r="U313" s="282"/>
      <c r="V313" s="735">
        <f t="shared" si="13"/>
        <v>399585.49000000005</v>
      </c>
    </row>
    <row r="314" spans="1:22" s="25" customFormat="1" ht="30" customHeight="1">
      <c r="A314" s="433" t="s">
        <v>537</v>
      </c>
      <c r="B314" s="440" t="s">
        <v>1273</v>
      </c>
      <c r="C314" s="359" t="s">
        <v>1274</v>
      </c>
      <c r="D314" s="255" t="s">
        <v>1048</v>
      </c>
      <c r="E314" s="256">
        <v>45970.6</v>
      </c>
      <c r="F314" s="53">
        <f t="shared" si="14"/>
        <v>45970.600000000006</v>
      </c>
      <c r="G314" s="183">
        <f t="shared" si="12"/>
        <v>0.53144183456382987</v>
      </c>
      <c r="H314" s="256">
        <v>20766.09</v>
      </c>
      <c r="I314" s="256">
        <v>3664.61</v>
      </c>
      <c r="J314" s="256">
        <v>0</v>
      </c>
      <c r="K314" s="256">
        <v>0</v>
      </c>
      <c r="L314" s="256">
        <v>21539.9</v>
      </c>
      <c r="M314" s="335">
        <v>43284</v>
      </c>
      <c r="N314" s="357">
        <v>43287</v>
      </c>
      <c r="O314" s="270">
        <v>43300</v>
      </c>
      <c r="P314" s="270"/>
      <c r="Q314" s="271">
        <v>43314</v>
      </c>
      <c r="R314" s="271" t="s">
        <v>1709</v>
      </c>
      <c r="S314" s="271"/>
      <c r="T314" s="271"/>
      <c r="U314" s="282"/>
      <c r="V314" s="735">
        <f t="shared" si="13"/>
        <v>45970.600000000006</v>
      </c>
    </row>
    <row r="315" spans="1:22" s="25" customFormat="1" ht="30" customHeight="1">
      <c r="A315" s="433" t="s">
        <v>537</v>
      </c>
      <c r="B315" s="440" t="s">
        <v>1275</v>
      </c>
      <c r="C315" s="359" t="s">
        <v>1276</v>
      </c>
      <c r="D315" s="255" t="s">
        <v>1277</v>
      </c>
      <c r="E315" s="256">
        <v>47101.56</v>
      </c>
      <c r="F315" s="53">
        <f t="shared" si="14"/>
        <v>42103.56</v>
      </c>
      <c r="G315" s="183">
        <f t="shared" si="12"/>
        <v>0.75</v>
      </c>
      <c r="H315" s="256">
        <v>26841.01</v>
      </c>
      <c r="I315" s="256">
        <v>4736.66</v>
      </c>
      <c r="J315" s="256">
        <v>0</v>
      </c>
      <c r="K315" s="256">
        <v>0</v>
      </c>
      <c r="L315" s="256">
        <v>10525.89</v>
      </c>
      <c r="M315" s="335">
        <v>43284</v>
      </c>
      <c r="N315" s="357">
        <v>43287</v>
      </c>
      <c r="O315" s="270">
        <v>43300</v>
      </c>
      <c r="P315" s="270"/>
      <c r="Q315" s="271">
        <v>43314</v>
      </c>
      <c r="R315" s="271" t="s">
        <v>1710</v>
      </c>
      <c r="S315" s="271"/>
      <c r="T315" s="271"/>
      <c r="U315" s="282"/>
      <c r="V315" s="735">
        <f t="shared" si="13"/>
        <v>42103.56</v>
      </c>
    </row>
    <row r="316" spans="1:22" s="25" customFormat="1" ht="30" customHeight="1">
      <c r="A316" s="433" t="s">
        <v>537</v>
      </c>
      <c r="B316" s="440" t="s">
        <v>1278</v>
      </c>
      <c r="C316" s="359" t="s">
        <v>1279</v>
      </c>
      <c r="D316" s="255" t="s">
        <v>1256</v>
      </c>
      <c r="E316" s="256">
        <v>454528.65</v>
      </c>
      <c r="F316" s="53">
        <f t="shared" si="14"/>
        <v>183002.81</v>
      </c>
      <c r="G316" s="183">
        <f t="shared" si="12"/>
        <v>0.74992624430193189</v>
      </c>
      <c r="H316" s="256">
        <v>116698.71</v>
      </c>
      <c r="I316" s="256">
        <v>20539.900000000001</v>
      </c>
      <c r="J316" s="256">
        <v>0</v>
      </c>
      <c r="K316" s="256">
        <v>0</v>
      </c>
      <c r="L316" s="256">
        <v>45764.2</v>
      </c>
      <c r="M316" s="335">
        <v>43284</v>
      </c>
      <c r="N316" s="357">
        <v>43287</v>
      </c>
      <c r="O316" s="270">
        <v>43300</v>
      </c>
      <c r="P316" s="270">
        <v>43364</v>
      </c>
      <c r="Q316" s="271">
        <v>43399</v>
      </c>
      <c r="R316" s="271" t="s">
        <v>1655</v>
      </c>
      <c r="S316" s="271"/>
      <c r="T316" s="271"/>
      <c r="U316" s="282"/>
      <c r="V316" s="735">
        <f t="shared" si="13"/>
        <v>183002.81</v>
      </c>
    </row>
    <row r="317" spans="1:22" s="25" customFormat="1" ht="30" customHeight="1">
      <c r="A317" s="433" t="s">
        <v>537</v>
      </c>
      <c r="B317" s="440" t="s">
        <v>1280</v>
      </c>
      <c r="C317" s="359" t="s">
        <v>1281</v>
      </c>
      <c r="D317" s="255" t="s">
        <v>1282</v>
      </c>
      <c r="E317" s="256">
        <v>101260</v>
      </c>
      <c r="F317" s="53">
        <f t="shared" si="14"/>
        <v>96360</v>
      </c>
      <c r="G317" s="183">
        <f t="shared" si="12"/>
        <v>0.75</v>
      </c>
      <c r="H317" s="256">
        <v>43549.83</v>
      </c>
      <c r="I317" s="256">
        <v>7685.27</v>
      </c>
      <c r="J317" s="256">
        <v>21034.9</v>
      </c>
      <c r="K317" s="256">
        <v>0</v>
      </c>
      <c r="L317" s="256">
        <v>24090</v>
      </c>
      <c r="M317" s="335">
        <v>43284</v>
      </c>
      <c r="N317" s="357">
        <v>43287</v>
      </c>
      <c r="O317" s="270">
        <v>43300</v>
      </c>
      <c r="P317" s="270"/>
      <c r="Q317" s="271">
        <v>43314</v>
      </c>
      <c r="R317" s="271" t="s">
        <v>1711</v>
      </c>
      <c r="S317" s="271"/>
      <c r="T317" s="271"/>
      <c r="U317" s="282"/>
      <c r="V317" s="735">
        <f t="shared" si="13"/>
        <v>96360</v>
      </c>
    </row>
    <row r="318" spans="1:22" s="780" customFormat="1" ht="30" customHeight="1">
      <c r="A318" s="841" t="s">
        <v>537</v>
      </c>
      <c r="B318" s="842" t="s">
        <v>1285</v>
      </c>
      <c r="C318" s="850" t="s">
        <v>1286</v>
      </c>
      <c r="D318" s="851" t="s">
        <v>1287</v>
      </c>
      <c r="E318" s="852">
        <v>100607.72</v>
      </c>
      <c r="F318" s="846">
        <f t="shared" si="14"/>
        <v>93861.07</v>
      </c>
      <c r="G318" s="847">
        <f t="shared" si="12"/>
        <v>0.74999997336488922</v>
      </c>
      <c r="H318" s="852">
        <v>54678.52</v>
      </c>
      <c r="I318" s="852">
        <v>0</v>
      </c>
      <c r="J318" s="852">
        <v>15717.28</v>
      </c>
      <c r="K318" s="852">
        <v>0</v>
      </c>
      <c r="L318" s="852">
        <v>23465.27</v>
      </c>
      <c r="M318" s="848">
        <v>43284</v>
      </c>
      <c r="N318" s="853">
        <v>43434</v>
      </c>
      <c r="O318" s="854">
        <v>43447</v>
      </c>
      <c r="P318" s="854"/>
      <c r="Q318" s="849" t="s">
        <v>1718</v>
      </c>
      <c r="R318" s="849"/>
      <c r="S318" s="849"/>
      <c r="T318" s="849" t="s">
        <v>1867</v>
      </c>
      <c r="U318" s="844"/>
      <c r="V318" s="779">
        <f t="shared" si="13"/>
        <v>93861.07</v>
      </c>
    </row>
    <row r="319" spans="1:22" s="25" customFormat="1" ht="30" customHeight="1">
      <c r="A319" s="433" t="s">
        <v>537</v>
      </c>
      <c r="B319" s="440" t="s">
        <v>1288</v>
      </c>
      <c r="C319" s="359" t="s">
        <v>1289</v>
      </c>
      <c r="D319" s="255" t="s">
        <v>506</v>
      </c>
      <c r="E319" s="256">
        <v>636882.68999999994</v>
      </c>
      <c r="F319" s="53">
        <f t="shared" si="14"/>
        <v>576925.33000000007</v>
      </c>
      <c r="G319" s="183">
        <f t="shared" si="12"/>
        <v>0.73000733041137222</v>
      </c>
      <c r="H319" s="256">
        <v>297556.59000000003</v>
      </c>
      <c r="I319" s="256">
        <v>52509.99</v>
      </c>
      <c r="J319" s="256">
        <v>71093.14</v>
      </c>
      <c r="K319" s="256">
        <v>0</v>
      </c>
      <c r="L319" s="256">
        <v>155765.60999999999</v>
      </c>
      <c r="M319" s="335">
        <v>43284</v>
      </c>
      <c r="N319" s="357">
        <v>43287</v>
      </c>
      <c r="O319" s="270">
        <v>43300</v>
      </c>
      <c r="P319" s="270">
        <v>43364</v>
      </c>
      <c r="Q319" s="271">
        <v>43399</v>
      </c>
      <c r="R319" s="271" t="s">
        <v>1657</v>
      </c>
      <c r="S319" s="271"/>
      <c r="T319" s="271"/>
      <c r="U319" s="282"/>
      <c r="V319" s="735">
        <f t="shared" si="13"/>
        <v>576925.33000000007</v>
      </c>
    </row>
    <row r="320" spans="1:22" s="25" customFormat="1" ht="30" customHeight="1">
      <c r="A320" s="433" t="s">
        <v>537</v>
      </c>
      <c r="B320" s="381" t="s">
        <v>1209</v>
      </c>
      <c r="C320" s="359" t="s">
        <v>1290</v>
      </c>
      <c r="D320" s="255" t="s">
        <v>1291</v>
      </c>
      <c r="E320" s="256">
        <v>154317</v>
      </c>
      <c r="F320" s="53">
        <f t="shared" si="14"/>
        <v>65997</v>
      </c>
      <c r="G320" s="183">
        <f t="shared" si="12"/>
        <v>0.75</v>
      </c>
      <c r="H320" s="256">
        <v>42073.08</v>
      </c>
      <c r="I320" s="256">
        <v>7424.67</v>
      </c>
      <c r="J320" s="256">
        <v>0</v>
      </c>
      <c r="K320" s="256">
        <v>0</v>
      </c>
      <c r="L320" s="256">
        <v>16499.25</v>
      </c>
      <c r="M320" s="335">
        <v>43284</v>
      </c>
      <c r="N320" s="357">
        <v>43287</v>
      </c>
      <c r="O320" s="270">
        <v>43300</v>
      </c>
      <c r="P320" s="270">
        <v>43364</v>
      </c>
      <c r="Q320" s="271">
        <v>43399</v>
      </c>
      <c r="R320" s="271" t="s">
        <v>1658</v>
      </c>
      <c r="S320" s="271"/>
      <c r="T320" s="271"/>
      <c r="U320" s="282"/>
      <c r="V320" s="735">
        <f t="shared" si="13"/>
        <v>65997</v>
      </c>
    </row>
    <row r="321" spans="1:22" s="25" customFormat="1" ht="30" customHeight="1">
      <c r="A321" s="433" t="s">
        <v>537</v>
      </c>
      <c r="B321" s="440" t="s">
        <v>1297</v>
      </c>
      <c r="C321" s="359" t="s">
        <v>1298</v>
      </c>
      <c r="D321" s="255" t="s">
        <v>1080</v>
      </c>
      <c r="E321" s="256">
        <v>81628.5</v>
      </c>
      <c r="F321" s="53">
        <f t="shared" si="14"/>
        <v>81628.5</v>
      </c>
      <c r="G321" s="183">
        <f t="shared" si="12"/>
        <v>0.75000006125311625</v>
      </c>
      <c r="H321" s="256">
        <v>52038.17</v>
      </c>
      <c r="I321" s="256">
        <v>0</v>
      </c>
      <c r="J321" s="256">
        <v>9183.2099999999991</v>
      </c>
      <c r="K321" s="256">
        <v>0</v>
      </c>
      <c r="L321" s="256">
        <v>20407.12</v>
      </c>
      <c r="M321" s="335">
        <v>43284</v>
      </c>
      <c r="N321" s="357">
        <v>43287</v>
      </c>
      <c r="O321" s="270">
        <v>43300</v>
      </c>
      <c r="P321" s="270"/>
      <c r="Q321" s="271">
        <v>43314</v>
      </c>
      <c r="R321" s="271" t="s">
        <v>1715</v>
      </c>
      <c r="S321" s="271"/>
      <c r="T321" s="271"/>
      <c r="U321" s="282"/>
      <c r="V321" s="735">
        <f t="shared" si="13"/>
        <v>81628.5</v>
      </c>
    </row>
    <row r="322" spans="1:22" s="25" customFormat="1" ht="30" customHeight="1">
      <c r="A322" s="433" t="s">
        <v>537</v>
      </c>
      <c r="B322" s="440" t="s">
        <v>1302</v>
      </c>
      <c r="C322" s="359" t="s">
        <v>1303</v>
      </c>
      <c r="D322" s="255" t="s">
        <v>152</v>
      </c>
      <c r="E322" s="256">
        <v>147481.34</v>
      </c>
      <c r="F322" s="53">
        <f t="shared" si="14"/>
        <v>147262.49</v>
      </c>
      <c r="G322" s="183">
        <f t="shared" si="12"/>
        <v>0.67988508139445436</v>
      </c>
      <c r="H322" s="256">
        <v>85103.33</v>
      </c>
      <c r="I322" s="256">
        <v>15018.24</v>
      </c>
      <c r="J322" s="256">
        <v>0</v>
      </c>
      <c r="K322" s="256">
        <v>0</v>
      </c>
      <c r="L322" s="256">
        <v>47140.92</v>
      </c>
      <c r="M322" s="335">
        <v>43284</v>
      </c>
      <c r="N322" s="357">
        <v>43287</v>
      </c>
      <c r="O322" s="270">
        <v>43300</v>
      </c>
      <c r="P322" s="270"/>
      <c r="Q322" s="271">
        <v>43314</v>
      </c>
      <c r="R322" s="271" t="s">
        <v>1714</v>
      </c>
      <c r="S322" s="271"/>
      <c r="T322" s="271"/>
      <c r="U322" s="282"/>
      <c r="V322" s="735">
        <f t="shared" si="13"/>
        <v>147262.49</v>
      </c>
    </row>
    <row r="323" spans="1:22" s="25" customFormat="1" ht="30" customHeight="1">
      <c r="A323" s="433" t="s">
        <v>537</v>
      </c>
      <c r="B323" s="440" t="s">
        <v>1304</v>
      </c>
      <c r="C323" s="364" t="s">
        <v>1305</v>
      </c>
      <c r="D323" s="282" t="s">
        <v>79</v>
      </c>
      <c r="E323" s="277">
        <v>468553.1</v>
      </c>
      <c r="F323" s="53">
        <f t="shared" si="14"/>
        <v>430321.1</v>
      </c>
      <c r="G323" s="183">
        <f t="shared" si="12"/>
        <v>0.63347240002872274</v>
      </c>
      <c r="H323" s="277">
        <v>218204.97</v>
      </c>
      <c r="I323" s="277">
        <v>38506.769999999997</v>
      </c>
      <c r="J323" s="277">
        <v>15884.8</v>
      </c>
      <c r="K323" s="277">
        <v>0</v>
      </c>
      <c r="L323" s="277">
        <v>157724.56</v>
      </c>
      <c r="M323" s="335">
        <v>43284</v>
      </c>
      <c r="N323" s="335">
        <v>43287</v>
      </c>
      <c r="O323" s="271">
        <v>43300</v>
      </c>
      <c r="P323" s="271">
        <v>43404</v>
      </c>
      <c r="Q323" s="588" t="s">
        <v>1718</v>
      </c>
      <c r="R323" s="588" t="s">
        <v>1798</v>
      </c>
      <c r="S323" s="271"/>
      <c r="T323" s="271"/>
      <c r="U323" s="282"/>
      <c r="V323" s="735">
        <f t="shared" si="13"/>
        <v>430321.1</v>
      </c>
    </row>
    <row r="324" spans="1:22" s="25" customFormat="1" ht="30" customHeight="1">
      <c r="A324" s="433" t="s">
        <v>537</v>
      </c>
      <c r="B324" s="440" t="s">
        <v>1295</v>
      </c>
      <c r="C324" s="669" t="s">
        <v>1296</v>
      </c>
      <c r="D324" s="151" t="s">
        <v>1080</v>
      </c>
      <c r="E324" s="149">
        <v>530606</v>
      </c>
      <c r="F324" s="53">
        <f t="shared" si="14"/>
        <v>530606</v>
      </c>
      <c r="G324" s="183">
        <f t="shared" si="12"/>
        <v>0.75</v>
      </c>
      <c r="H324" s="149">
        <v>338261.32</v>
      </c>
      <c r="I324" s="149">
        <v>0</v>
      </c>
      <c r="J324" s="149">
        <v>59693.18</v>
      </c>
      <c r="K324" s="149">
        <v>0</v>
      </c>
      <c r="L324" s="149">
        <v>132651.5</v>
      </c>
      <c r="M324" s="481">
        <v>43284</v>
      </c>
      <c r="N324" s="481">
        <v>43287</v>
      </c>
      <c r="O324" s="228">
        <v>43300</v>
      </c>
      <c r="P324" s="228">
        <v>43404</v>
      </c>
      <c r="Q324" s="588" t="s">
        <v>1718</v>
      </c>
      <c r="R324" s="588" t="s">
        <v>1798</v>
      </c>
      <c r="S324" s="228"/>
      <c r="T324" s="228"/>
      <c r="U324" s="151"/>
      <c r="V324" s="735">
        <f t="shared" si="13"/>
        <v>530606</v>
      </c>
    </row>
    <row r="325" spans="1:22" s="25" customFormat="1" ht="30" customHeight="1">
      <c r="A325" s="433" t="s">
        <v>537</v>
      </c>
      <c r="B325" s="440" t="s">
        <v>1368</v>
      </c>
      <c r="C325" s="364" t="s">
        <v>1369</v>
      </c>
      <c r="D325" s="282" t="s">
        <v>557</v>
      </c>
      <c r="E325" s="277">
        <v>62314.5</v>
      </c>
      <c r="F325" s="53">
        <f t="shared" si="14"/>
        <v>49188.65</v>
      </c>
      <c r="G325" s="183">
        <f t="shared" si="12"/>
        <v>0.60419080417941951</v>
      </c>
      <c r="H325" s="277">
        <v>25261.43</v>
      </c>
      <c r="I325" s="277">
        <v>0</v>
      </c>
      <c r="J325" s="277">
        <v>4457.8999999999996</v>
      </c>
      <c r="K325" s="277">
        <v>0</v>
      </c>
      <c r="L325" s="277">
        <v>19469.32</v>
      </c>
      <c r="M325" s="335">
        <v>43312</v>
      </c>
      <c r="N325" s="335">
        <v>43318</v>
      </c>
      <c r="O325" s="271">
        <v>43321</v>
      </c>
      <c r="P325" s="271"/>
      <c r="Q325" s="271">
        <v>43334</v>
      </c>
      <c r="R325" s="271" t="s">
        <v>1626</v>
      </c>
      <c r="S325" s="271"/>
      <c r="T325" s="271"/>
      <c r="U325" s="282"/>
      <c r="V325" s="735">
        <f t="shared" si="13"/>
        <v>49188.65</v>
      </c>
    </row>
    <row r="326" spans="1:22" s="25" customFormat="1" ht="30" customHeight="1">
      <c r="A326" s="433" t="s">
        <v>537</v>
      </c>
      <c r="B326" s="440" t="s">
        <v>1370</v>
      </c>
      <c r="C326" s="364" t="s">
        <v>1371</v>
      </c>
      <c r="D326" s="282" t="s">
        <v>1403</v>
      </c>
      <c r="E326" s="277">
        <v>116100</v>
      </c>
      <c r="F326" s="53">
        <f t="shared" si="14"/>
        <v>111368</v>
      </c>
      <c r="G326" s="183">
        <f t="shared" si="12"/>
        <v>0.75</v>
      </c>
      <c r="H326" s="277">
        <v>64313.97</v>
      </c>
      <c r="I326" s="277">
        <v>0</v>
      </c>
      <c r="J326" s="277">
        <v>19212.03</v>
      </c>
      <c r="K326" s="277">
        <v>0</v>
      </c>
      <c r="L326" s="277">
        <v>27842</v>
      </c>
      <c r="M326" s="335">
        <v>43312</v>
      </c>
      <c r="N326" s="335">
        <v>43318</v>
      </c>
      <c r="O326" s="271">
        <v>43321</v>
      </c>
      <c r="P326" s="271"/>
      <c r="Q326" s="271">
        <v>43334</v>
      </c>
      <c r="R326" s="271" t="s">
        <v>1627</v>
      </c>
      <c r="S326" s="271"/>
      <c r="T326" s="271"/>
      <c r="U326" s="282"/>
      <c r="V326" s="735">
        <f t="shared" si="13"/>
        <v>111368</v>
      </c>
    </row>
    <row r="327" spans="1:22" s="25" customFormat="1" ht="30" customHeight="1">
      <c r="A327" s="433" t="s">
        <v>537</v>
      </c>
      <c r="B327" s="440" t="s">
        <v>1372</v>
      </c>
      <c r="C327" s="364" t="s">
        <v>1373</v>
      </c>
      <c r="D327" s="282" t="s">
        <v>1080</v>
      </c>
      <c r="E327" s="277">
        <v>109600</v>
      </c>
      <c r="F327" s="53">
        <f t="shared" si="14"/>
        <v>109600</v>
      </c>
      <c r="G327" s="183">
        <f t="shared" si="12"/>
        <v>0.75</v>
      </c>
      <c r="H327" s="277">
        <v>69870</v>
      </c>
      <c r="I327" s="277">
        <v>12330</v>
      </c>
      <c r="J327" s="277">
        <v>0</v>
      </c>
      <c r="K327" s="277">
        <v>0</v>
      </c>
      <c r="L327" s="277">
        <v>27400</v>
      </c>
      <c r="M327" s="335">
        <v>43312</v>
      </c>
      <c r="N327" s="335">
        <v>43318</v>
      </c>
      <c r="O327" s="271">
        <v>43321</v>
      </c>
      <c r="P327" s="271"/>
      <c r="Q327" s="271">
        <v>43334</v>
      </c>
      <c r="R327" s="271" t="s">
        <v>1628</v>
      </c>
      <c r="S327" s="271"/>
      <c r="T327" s="271"/>
      <c r="U327" s="282"/>
      <c r="V327" s="735">
        <f t="shared" si="13"/>
        <v>109600</v>
      </c>
    </row>
    <row r="328" spans="1:22" s="25" customFormat="1" ht="30" customHeight="1">
      <c r="A328" s="433" t="s">
        <v>537</v>
      </c>
      <c r="B328" s="440" t="s">
        <v>1394</v>
      </c>
      <c r="C328" s="364" t="s">
        <v>1395</v>
      </c>
      <c r="D328" s="282" t="s">
        <v>321</v>
      </c>
      <c r="E328" s="277">
        <v>76483.78</v>
      </c>
      <c r="F328" s="53">
        <f t="shared" si="14"/>
        <v>68232.179999999993</v>
      </c>
      <c r="G328" s="183">
        <f t="shared" si="12"/>
        <v>0.65518190976750268</v>
      </c>
      <c r="H328" s="277">
        <v>37998.81</v>
      </c>
      <c r="I328" s="277">
        <v>0</v>
      </c>
      <c r="J328" s="277">
        <v>6705.68</v>
      </c>
      <c r="K328" s="277">
        <v>0</v>
      </c>
      <c r="L328" s="277">
        <v>23527.69</v>
      </c>
      <c r="M328" s="335">
        <v>43312</v>
      </c>
      <c r="N328" s="335">
        <v>43318</v>
      </c>
      <c r="O328" s="271">
        <v>43321</v>
      </c>
      <c r="P328" s="271"/>
      <c r="Q328" s="271">
        <v>43334</v>
      </c>
      <c r="R328" s="271" t="s">
        <v>1622</v>
      </c>
      <c r="S328" s="271"/>
      <c r="T328" s="271"/>
      <c r="U328" s="282"/>
      <c r="V328" s="735">
        <f t="shared" si="13"/>
        <v>68232.179999999993</v>
      </c>
    </row>
    <row r="329" spans="1:22" s="780" customFormat="1" ht="51.75" customHeight="1">
      <c r="A329" s="841" t="s">
        <v>537</v>
      </c>
      <c r="B329" s="842" t="s">
        <v>1398</v>
      </c>
      <c r="C329" s="843" t="s">
        <v>1399</v>
      </c>
      <c r="D329" s="844" t="s">
        <v>1400</v>
      </c>
      <c r="E329" s="845">
        <v>74372.86</v>
      </c>
      <c r="F329" s="846">
        <f t="shared" si="14"/>
        <v>63417.22</v>
      </c>
      <c r="G329" s="847">
        <f t="shared" si="12"/>
        <v>0.75000007884293884</v>
      </c>
      <c r="H329" s="845">
        <v>37639.75</v>
      </c>
      <c r="I329" s="845">
        <v>0</v>
      </c>
      <c r="J329" s="845">
        <v>9923.17</v>
      </c>
      <c r="K329" s="845">
        <v>0</v>
      </c>
      <c r="L329" s="845">
        <v>15854.3</v>
      </c>
      <c r="M329" s="848">
        <v>43312</v>
      </c>
      <c r="N329" s="848">
        <v>43434</v>
      </c>
      <c r="O329" s="849">
        <v>43447</v>
      </c>
      <c r="P329" s="849"/>
      <c r="Q329" s="849" t="s">
        <v>1718</v>
      </c>
      <c r="R329" s="849"/>
      <c r="S329" s="849"/>
      <c r="T329" s="849" t="s">
        <v>1868</v>
      </c>
      <c r="U329" s="844"/>
      <c r="V329" s="779">
        <f t="shared" si="13"/>
        <v>63417.22</v>
      </c>
    </row>
    <row r="330" spans="1:22" s="25" customFormat="1" ht="30" customHeight="1">
      <c r="A330" s="433" t="s">
        <v>537</v>
      </c>
      <c r="B330" s="440" t="s">
        <v>1401</v>
      </c>
      <c r="C330" s="364" t="s">
        <v>1402</v>
      </c>
      <c r="D330" s="282" t="s">
        <v>1083</v>
      </c>
      <c r="E330" s="277">
        <v>115970</v>
      </c>
      <c r="F330" s="53">
        <f t="shared" si="14"/>
        <v>111970</v>
      </c>
      <c r="G330" s="183">
        <f t="shared" ref="G330:G382" si="15">(H330+I330+J330+K330)/F330</f>
        <v>0.75</v>
      </c>
      <c r="H330" s="277">
        <v>50679</v>
      </c>
      <c r="I330" s="277">
        <v>8943.36</v>
      </c>
      <c r="J330" s="277">
        <v>24355.14</v>
      </c>
      <c r="K330" s="277">
        <v>0</v>
      </c>
      <c r="L330" s="277">
        <v>27992.5</v>
      </c>
      <c r="M330" s="335">
        <v>43312</v>
      </c>
      <c r="N330" s="335">
        <v>43318</v>
      </c>
      <c r="O330" s="271">
        <v>43321</v>
      </c>
      <c r="P330" s="271"/>
      <c r="Q330" s="271">
        <v>43334</v>
      </c>
      <c r="R330" s="271" t="s">
        <v>1630</v>
      </c>
      <c r="S330" s="271"/>
      <c r="T330" s="271"/>
      <c r="U330" s="282"/>
      <c r="V330" s="735">
        <f t="shared" si="13"/>
        <v>111970</v>
      </c>
    </row>
    <row r="331" spans="1:22" s="25" customFormat="1" ht="30" customHeight="1">
      <c r="A331" s="433" t="s">
        <v>537</v>
      </c>
      <c r="B331" s="440" t="s">
        <v>1396</v>
      </c>
      <c r="C331" s="364" t="s">
        <v>1397</v>
      </c>
      <c r="D331" s="282" t="s">
        <v>1079</v>
      </c>
      <c r="E331" s="277">
        <v>131450387</v>
      </c>
      <c r="F331" s="53">
        <f t="shared" si="14"/>
        <v>99038.09</v>
      </c>
      <c r="G331" s="183">
        <f t="shared" si="15"/>
        <v>0.66125305930273903</v>
      </c>
      <c r="H331" s="277">
        <v>54910.57</v>
      </c>
      <c r="I331" s="277">
        <v>9691.1</v>
      </c>
      <c r="J331" s="277">
        <v>887.57</v>
      </c>
      <c r="K331" s="277">
        <v>0</v>
      </c>
      <c r="L331" s="277">
        <v>33548.85</v>
      </c>
      <c r="M331" s="335">
        <v>43312</v>
      </c>
      <c r="N331" s="335">
        <v>43318</v>
      </c>
      <c r="O331" s="271">
        <v>43321</v>
      </c>
      <c r="P331" s="271"/>
      <c r="Q331" s="271">
        <v>43334</v>
      </c>
      <c r="R331" s="271" t="s">
        <v>1631</v>
      </c>
      <c r="S331" s="271"/>
      <c r="T331" s="271"/>
      <c r="U331" s="282"/>
      <c r="V331" s="735">
        <f t="shared" si="13"/>
        <v>99038.09</v>
      </c>
    </row>
    <row r="332" spans="1:22" s="25" customFormat="1" ht="30" customHeight="1">
      <c r="A332" s="433" t="s">
        <v>537</v>
      </c>
      <c r="B332" s="440" t="s">
        <v>1391</v>
      </c>
      <c r="C332" s="364" t="s">
        <v>1392</v>
      </c>
      <c r="D332" s="282" t="s">
        <v>1393</v>
      </c>
      <c r="E332" s="277">
        <v>29682</v>
      </c>
      <c r="F332" s="53">
        <f t="shared" si="14"/>
        <v>6882</v>
      </c>
      <c r="G332" s="183">
        <f t="shared" si="15"/>
        <v>0.75</v>
      </c>
      <c r="H332" s="277">
        <v>4377.16</v>
      </c>
      <c r="I332" s="277">
        <v>0</v>
      </c>
      <c r="J332" s="277">
        <v>784.34</v>
      </c>
      <c r="K332" s="277">
        <v>0</v>
      </c>
      <c r="L332" s="277">
        <v>1720.5</v>
      </c>
      <c r="M332" s="335">
        <v>43312</v>
      </c>
      <c r="N332" s="335">
        <v>43318</v>
      </c>
      <c r="O332" s="271">
        <v>43321</v>
      </c>
      <c r="P332" s="271"/>
      <c r="Q332" s="271">
        <v>43334</v>
      </c>
      <c r="R332" s="271" t="s">
        <v>1633</v>
      </c>
      <c r="S332" s="271"/>
      <c r="T332" s="271"/>
      <c r="U332" s="282"/>
      <c r="V332" s="735">
        <f t="shared" si="13"/>
        <v>6882</v>
      </c>
    </row>
    <row r="333" spans="1:22" s="25" customFormat="1" ht="30" customHeight="1">
      <c r="A333" s="433" t="s">
        <v>537</v>
      </c>
      <c r="B333" s="440" t="s">
        <v>1388</v>
      </c>
      <c r="C333" s="364" t="s">
        <v>1389</v>
      </c>
      <c r="D333" s="282" t="s">
        <v>1390</v>
      </c>
      <c r="E333" s="277">
        <v>92427.37</v>
      </c>
      <c r="F333" s="53">
        <f t="shared" si="14"/>
        <v>91206.37</v>
      </c>
      <c r="G333" s="183">
        <f t="shared" si="15"/>
        <v>0.66667361062609987</v>
      </c>
      <c r="H333" s="277">
        <v>51684.14</v>
      </c>
      <c r="I333" s="277">
        <v>9120.74</v>
      </c>
      <c r="J333" s="277">
        <v>0</v>
      </c>
      <c r="K333" s="277">
        <v>0</v>
      </c>
      <c r="L333" s="277">
        <v>30401.49</v>
      </c>
      <c r="M333" s="335">
        <v>43312</v>
      </c>
      <c r="N333" s="335">
        <v>43318</v>
      </c>
      <c r="O333" s="271">
        <v>43321</v>
      </c>
      <c r="P333" s="271"/>
      <c r="Q333" s="271">
        <v>43334</v>
      </c>
      <c r="R333" s="271" t="s">
        <v>1632</v>
      </c>
      <c r="S333" s="271"/>
      <c r="T333" s="271"/>
      <c r="U333" s="282"/>
      <c r="V333" s="735">
        <f t="shared" si="13"/>
        <v>91206.37</v>
      </c>
    </row>
    <row r="334" spans="1:22" s="25" customFormat="1" ht="30" customHeight="1">
      <c r="A334" s="433" t="s">
        <v>537</v>
      </c>
      <c r="B334" s="440" t="s">
        <v>1414</v>
      </c>
      <c r="C334" s="669" t="s">
        <v>1415</v>
      </c>
      <c r="D334" s="151" t="s">
        <v>1390</v>
      </c>
      <c r="E334" s="149">
        <v>303897</v>
      </c>
      <c r="F334" s="53">
        <f t="shared" si="14"/>
        <v>264000</v>
      </c>
      <c r="G334" s="183">
        <f t="shared" si="15"/>
        <v>0.65</v>
      </c>
      <c r="H334" s="149">
        <v>145860</v>
      </c>
      <c r="I334" s="149">
        <v>25740</v>
      </c>
      <c r="J334" s="149">
        <v>0</v>
      </c>
      <c r="K334" s="149">
        <v>0</v>
      </c>
      <c r="L334" s="149">
        <v>92400</v>
      </c>
      <c r="M334" s="481">
        <v>43312</v>
      </c>
      <c r="N334" s="481">
        <v>43318</v>
      </c>
      <c r="O334" s="228">
        <v>43351</v>
      </c>
      <c r="P334" s="228">
        <v>43404</v>
      </c>
      <c r="Q334" s="588" t="s">
        <v>1718</v>
      </c>
      <c r="R334" s="588" t="s">
        <v>1798</v>
      </c>
      <c r="S334" s="228"/>
      <c r="T334" s="228"/>
      <c r="U334" s="151"/>
      <c r="V334" s="735">
        <f t="shared" si="13"/>
        <v>264000</v>
      </c>
    </row>
    <row r="335" spans="1:22" s="25" customFormat="1" ht="30" customHeight="1">
      <c r="A335" s="433" t="s">
        <v>537</v>
      </c>
      <c r="B335" s="440" t="s">
        <v>1637</v>
      </c>
      <c r="C335" s="669" t="s">
        <v>1638</v>
      </c>
      <c r="D335" s="151" t="s">
        <v>1390</v>
      </c>
      <c r="E335" s="149">
        <v>367509.88</v>
      </c>
      <c r="F335" s="53">
        <f t="shared" si="14"/>
        <v>63687.15</v>
      </c>
      <c r="G335" s="183">
        <f t="shared" si="15"/>
        <v>0.74999996074561348</v>
      </c>
      <c r="H335" s="149">
        <v>40600.550000000003</v>
      </c>
      <c r="I335" s="149">
        <v>7164.81</v>
      </c>
      <c r="J335" s="149">
        <v>0</v>
      </c>
      <c r="K335" s="149">
        <v>0</v>
      </c>
      <c r="L335" s="149">
        <v>15921.79</v>
      </c>
      <c r="M335" s="481"/>
      <c r="N335" s="481"/>
      <c r="O335" s="228">
        <v>43321</v>
      </c>
      <c r="P335" s="228">
        <v>43404</v>
      </c>
      <c r="Q335" s="588" t="s">
        <v>1718</v>
      </c>
      <c r="R335" s="588" t="s">
        <v>1798</v>
      </c>
      <c r="S335" s="228"/>
      <c r="T335" s="228"/>
      <c r="U335" s="151"/>
      <c r="V335" s="735">
        <f t="shared" si="13"/>
        <v>63687.15</v>
      </c>
    </row>
    <row r="336" spans="1:22" s="25" customFormat="1" ht="30" customHeight="1">
      <c r="A336" s="433" t="s">
        <v>537</v>
      </c>
      <c r="B336" s="295" t="s">
        <v>1440</v>
      </c>
      <c r="C336" s="255" t="s">
        <v>1441</v>
      </c>
      <c r="D336" s="255" t="s">
        <v>1048</v>
      </c>
      <c r="E336" s="277">
        <v>173610</v>
      </c>
      <c r="F336" s="53">
        <f t="shared" si="14"/>
        <v>30124.959999999999</v>
      </c>
      <c r="G336" s="183">
        <f t="shared" si="15"/>
        <v>0.75000000000000011</v>
      </c>
      <c r="H336" s="277">
        <v>11108.61</v>
      </c>
      <c r="I336" s="277">
        <v>1960.35</v>
      </c>
      <c r="J336" s="277">
        <v>9524.76</v>
      </c>
      <c r="K336" s="277">
        <v>0</v>
      </c>
      <c r="L336" s="487">
        <v>7531.24</v>
      </c>
      <c r="M336" s="271">
        <v>43342</v>
      </c>
      <c r="N336" s="270">
        <v>43346</v>
      </c>
      <c r="O336" s="270">
        <v>43349</v>
      </c>
      <c r="P336" s="270">
        <v>43364</v>
      </c>
      <c r="Q336" s="271">
        <v>43399</v>
      </c>
      <c r="R336" s="271" t="s">
        <v>1681</v>
      </c>
      <c r="S336" s="271"/>
      <c r="T336" s="271"/>
      <c r="U336" s="282"/>
      <c r="V336" s="735">
        <f t="shared" si="13"/>
        <v>30124.959999999999</v>
      </c>
    </row>
    <row r="337" spans="1:22" s="25" customFormat="1" ht="30" customHeight="1">
      <c r="A337" s="433" t="s">
        <v>537</v>
      </c>
      <c r="B337" s="295" t="s">
        <v>1442</v>
      </c>
      <c r="C337" s="255" t="s">
        <v>1443</v>
      </c>
      <c r="D337" s="255" t="s">
        <v>1048</v>
      </c>
      <c r="E337" s="277">
        <v>240561.8</v>
      </c>
      <c r="F337" s="53">
        <f t="shared" si="14"/>
        <v>176309.64</v>
      </c>
      <c r="G337" s="183">
        <f t="shared" si="15"/>
        <v>0.75</v>
      </c>
      <c r="H337" s="277">
        <v>110721.19</v>
      </c>
      <c r="I337" s="277">
        <v>19539.04</v>
      </c>
      <c r="J337" s="277">
        <v>1972</v>
      </c>
      <c r="K337" s="277">
        <v>0</v>
      </c>
      <c r="L337" s="487">
        <v>44077.41</v>
      </c>
      <c r="M337" s="271">
        <v>43342</v>
      </c>
      <c r="N337" s="270">
        <v>43346</v>
      </c>
      <c r="O337" s="270">
        <v>43349</v>
      </c>
      <c r="P337" s="270">
        <v>43364</v>
      </c>
      <c r="Q337" s="271">
        <v>43399</v>
      </c>
      <c r="R337" s="271" t="s">
        <v>1680</v>
      </c>
      <c r="S337" s="271"/>
      <c r="T337" s="271"/>
      <c r="U337" s="282"/>
      <c r="V337" s="735">
        <f t="shared" si="13"/>
        <v>176309.64</v>
      </c>
    </row>
    <row r="338" spans="1:22" s="25" customFormat="1" ht="30" customHeight="1">
      <c r="A338" s="433" t="s">
        <v>537</v>
      </c>
      <c r="B338" s="295" t="s">
        <v>1416</v>
      </c>
      <c r="C338" s="255" t="s">
        <v>1417</v>
      </c>
      <c r="D338" s="255" t="s">
        <v>1080</v>
      </c>
      <c r="E338" s="277">
        <v>284513.49</v>
      </c>
      <c r="F338" s="53">
        <f t="shared" si="14"/>
        <v>122382.45</v>
      </c>
      <c r="G338" s="183">
        <f t="shared" si="15"/>
        <v>0.60222057982986943</v>
      </c>
      <c r="H338" s="277">
        <v>62646.04</v>
      </c>
      <c r="I338" s="277">
        <v>11055.19</v>
      </c>
      <c r="J338" s="277">
        <v>0</v>
      </c>
      <c r="K338" s="277">
        <v>0</v>
      </c>
      <c r="L338" s="487">
        <v>48681.22</v>
      </c>
      <c r="M338" s="271">
        <v>43342</v>
      </c>
      <c r="N338" s="270">
        <v>43346</v>
      </c>
      <c r="O338" s="270">
        <v>43349</v>
      </c>
      <c r="P338" s="270">
        <v>43364</v>
      </c>
      <c r="Q338" s="271">
        <v>43399</v>
      </c>
      <c r="R338" s="271" t="s">
        <v>1678</v>
      </c>
      <c r="S338" s="271"/>
      <c r="T338" s="271"/>
      <c r="U338" s="282"/>
      <c r="V338" s="735">
        <f t="shared" ref="V338:V405" si="16">SUM(H338:L338)</f>
        <v>122382.45</v>
      </c>
    </row>
    <row r="339" spans="1:22" s="25" customFormat="1" ht="30" customHeight="1">
      <c r="A339" s="433" t="s">
        <v>537</v>
      </c>
      <c r="B339" s="295" t="s">
        <v>1418</v>
      </c>
      <c r="C339" s="255" t="s">
        <v>1419</v>
      </c>
      <c r="D339" s="255" t="s">
        <v>248</v>
      </c>
      <c r="E339" s="277">
        <v>171451.2</v>
      </c>
      <c r="F339" s="53">
        <f t="shared" si="14"/>
        <v>151451.19999999998</v>
      </c>
      <c r="G339" s="183">
        <f t="shared" si="15"/>
        <v>0.66240709878825654</v>
      </c>
      <c r="H339" s="277">
        <v>78201.649999999994</v>
      </c>
      <c r="I339" s="277">
        <v>13800.3</v>
      </c>
      <c r="J339" s="277">
        <v>8320.4</v>
      </c>
      <c r="K339" s="277">
        <v>0</v>
      </c>
      <c r="L339" s="487">
        <v>51128.85</v>
      </c>
      <c r="M339" s="271">
        <v>43342</v>
      </c>
      <c r="N339" s="270">
        <v>43346</v>
      </c>
      <c r="O339" s="270">
        <v>43349</v>
      </c>
      <c r="P339" s="270">
        <v>43364</v>
      </c>
      <c r="Q339" s="271">
        <v>43399</v>
      </c>
      <c r="R339" s="271" t="s">
        <v>1683</v>
      </c>
      <c r="S339" s="271"/>
      <c r="T339" s="271"/>
      <c r="U339" s="282"/>
      <c r="V339" s="735">
        <f t="shared" si="16"/>
        <v>151451.19999999998</v>
      </c>
    </row>
    <row r="340" spans="1:22" s="25" customFormat="1" ht="30" customHeight="1">
      <c r="A340" s="433" t="s">
        <v>537</v>
      </c>
      <c r="B340" s="295" t="s">
        <v>1420</v>
      </c>
      <c r="C340" s="255" t="s">
        <v>1421</v>
      </c>
      <c r="D340" s="255" t="s">
        <v>1422</v>
      </c>
      <c r="E340" s="277">
        <v>822533.35</v>
      </c>
      <c r="F340" s="53">
        <f t="shared" ref="F340:F366" si="17">SUM(H340+I340+J340+K340+L340)</f>
        <v>658338</v>
      </c>
      <c r="G340" s="183">
        <f t="shared" si="15"/>
        <v>0.75</v>
      </c>
      <c r="H340" s="277">
        <v>364838.27</v>
      </c>
      <c r="I340" s="277">
        <v>64383.23</v>
      </c>
      <c r="J340" s="277">
        <v>64532</v>
      </c>
      <c r="K340" s="277">
        <v>0</v>
      </c>
      <c r="L340" s="487">
        <v>164584.5</v>
      </c>
      <c r="M340" s="271">
        <v>43342</v>
      </c>
      <c r="N340" s="270">
        <v>43346</v>
      </c>
      <c r="O340" s="270">
        <v>43349</v>
      </c>
      <c r="P340" s="270">
        <v>43364</v>
      </c>
      <c r="Q340" s="271">
        <v>43399</v>
      </c>
      <c r="R340" s="271" t="s">
        <v>1659</v>
      </c>
      <c r="S340" s="271"/>
      <c r="T340" s="271"/>
      <c r="U340" s="282"/>
      <c r="V340" s="735">
        <f t="shared" si="16"/>
        <v>658338</v>
      </c>
    </row>
    <row r="341" spans="1:22" s="25" customFormat="1" ht="30" customHeight="1">
      <c r="A341" s="433" t="s">
        <v>537</v>
      </c>
      <c r="B341" s="671" t="s">
        <v>244</v>
      </c>
      <c r="C341" s="255" t="s">
        <v>1423</v>
      </c>
      <c r="D341" s="255" t="s">
        <v>1424</v>
      </c>
      <c r="E341" s="277">
        <v>157312</v>
      </c>
      <c r="F341" s="53">
        <f t="shared" si="17"/>
        <v>133092</v>
      </c>
      <c r="G341" s="183">
        <f t="shared" si="15"/>
        <v>0.82152045201815282</v>
      </c>
      <c r="H341" s="277">
        <v>87600.02</v>
      </c>
      <c r="I341" s="277">
        <v>15458.83</v>
      </c>
      <c r="J341" s="277">
        <v>6278.95</v>
      </c>
      <c r="K341" s="277">
        <v>0</v>
      </c>
      <c r="L341" s="487">
        <v>23754.2</v>
      </c>
      <c r="M341" s="271">
        <v>43342</v>
      </c>
      <c r="N341" s="270">
        <v>43346</v>
      </c>
      <c r="O341" s="270">
        <v>43349</v>
      </c>
      <c r="P341" s="270">
        <v>43364</v>
      </c>
      <c r="Q341" s="271">
        <v>43399</v>
      </c>
      <c r="R341" s="271" t="s">
        <v>1682</v>
      </c>
      <c r="S341" s="271"/>
      <c r="T341" s="271"/>
      <c r="U341" s="282"/>
      <c r="V341" s="735">
        <f t="shared" si="16"/>
        <v>133092</v>
      </c>
    </row>
    <row r="342" spans="1:22" s="25" customFormat="1" ht="30" customHeight="1">
      <c r="A342" s="433" t="s">
        <v>537</v>
      </c>
      <c r="B342" s="295" t="s">
        <v>1059</v>
      </c>
      <c r="C342" s="489" t="s">
        <v>1060</v>
      </c>
      <c r="D342" s="255" t="s">
        <v>1311</v>
      </c>
      <c r="E342" s="277">
        <v>188362.4</v>
      </c>
      <c r="F342" s="53">
        <f t="shared" si="17"/>
        <v>188357.4</v>
      </c>
      <c r="G342" s="183">
        <f t="shared" si="15"/>
        <v>0.68980475415354003</v>
      </c>
      <c r="H342" s="277">
        <v>104584.73</v>
      </c>
      <c r="I342" s="277">
        <v>0</v>
      </c>
      <c r="J342" s="277">
        <v>25345.1</v>
      </c>
      <c r="K342" s="277">
        <v>0</v>
      </c>
      <c r="L342" s="487">
        <v>58427.57</v>
      </c>
      <c r="M342" s="271">
        <v>43342</v>
      </c>
      <c r="N342" s="270">
        <v>43346</v>
      </c>
      <c r="O342" s="270">
        <v>43349</v>
      </c>
      <c r="P342" s="270">
        <v>43364</v>
      </c>
      <c r="Q342" s="271">
        <v>43399</v>
      </c>
      <c r="R342" s="271" t="s">
        <v>1679</v>
      </c>
      <c r="S342" s="271"/>
      <c r="T342" s="271" t="s">
        <v>1809</v>
      </c>
      <c r="U342" s="282"/>
      <c r="V342" s="735">
        <f t="shared" si="16"/>
        <v>188357.4</v>
      </c>
    </row>
    <row r="343" spans="1:22" s="25" customFormat="1" ht="30" customHeight="1">
      <c r="A343" s="433" t="s">
        <v>537</v>
      </c>
      <c r="B343" s="295" t="s">
        <v>1283</v>
      </c>
      <c r="C343" s="255" t="s">
        <v>1425</v>
      </c>
      <c r="D343" s="255" t="s">
        <v>1048</v>
      </c>
      <c r="E343" s="277">
        <v>603483</v>
      </c>
      <c r="F343" s="53">
        <f t="shared" si="17"/>
        <v>432506</v>
      </c>
      <c r="G343" s="183">
        <f t="shared" si="15"/>
        <v>0.75</v>
      </c>
      <c r="H343" s="277">
        <v>275722.57</v>
      </c>
      <c r="I343" s="277">
        <v>48656.93</v>
      </c>
      <c r="J343" s="277">
        <v>0</v>
      </c>
      <c r="K343" s="277">
        <v>0</v>
      </c>
      <c r="L343" s="487">
        <v>108126.5</v>
      </c>
      <c r="M343" s="271">
        <v>43342</v>
      </c>
      <c r="N343" s="270">
        <v>43346</v>
      </c>
      <c r="O343" s="270">
        <v>43349</v>
      </c>
      <c r="P343" s="270">
        <v>43364</v>
      </c>
      <c r="Q343" s="271">
        <v>43416</v>
      </c>
      <c r="R343" s="271" t="s">
        <v>1685</v>
      </c>
      <c r="S343" s="271"/>
      <c r="T343" s="271" t="s">
        <v>1811</v>
      </c>
      <c r="U343" s="282"/>
      <c r="V343" s="735">
        <f t="shared" si="16"/>
        <v>432506</v>
      </c>
    </row>
    <row r="344" spans="1:22" s="25" customFormat="1" ht="30" customHeight="1">
      <c r="A344" s="433" t="s">
        <v>537</v>
      </c>
      <c r="B344" s="295" t="s">
        <v>1639</v>
      </c>
      <c r="C344" s="255" t="s">
        <v>1640</v>
      </c>
      <c r="D344" s="255" t="s">
        <v>76</v>
      </c>
      <c r="E344" s="479">
        <v>154019.88</v>
      </c>
      <c r="F344" s="53">
        <f t="shared" si="17"/>
        <v>117349.47999999998</v>
      </c>
      <c r="G344" s="183">
        <f t="shared" si="15"/>
        <v>0.75</v>
      </c>
      <c r="H344" s="348">
        <v>71361.5</v>
      </c>
      <c r="I344" s="348">
        <v>12593.21</v>
      </c>
      <c r="J344" s="480">
        <v>4057.4</v>
      </c>
      <c r="K344" s="488">
        <v>0</v>
      </c>
      <c r="L344" s="487">
        <v>29337.37</v>
      </c>
      <c r="M344" s="481">
        <v>43312</v>
      </c>
      <c r="N344" s="482">
        <v>43318</v>
      </c>
      <c r="O344" s="270">
        <v>43321</v>
      </c>
      <c r="P344" s="270">
        <v>43364</v>
      </c>
      <c r="Q344" s="271">
        <v>43399</v>
      </c>
      <c r="R344" s="271" t="s">
        <v>1684</v>
      </c>
      <c r="S344" s="271"/>
      <c r="T344" s="271"/>
      <c r="U344" s="282"/>
      <c r="V344" s="735">
        <f t="shared" si="16"/>
        <v>117349.47999999998</v>
      </c>
    </row>
    <row r="345" spans="1:22" s="25" customFormat="1" ht="30" customHeight="1">
      <c r="A345" s="433" t="s">
        <v>537</v>
      </c>
      <c r="B345" s="295" t="s">
        <v>1641</v>
      </c>
      <c r="C345" s="255" t="s">
        <v>1642</v>
      </c>
      <c r="D345" s="255" t="s">
        <v>1385</v>
      </c>
      <c r="E345" s="479">
        <v>288735.21999999997</v>
      </c>
      <c r="F345" s="53">
        <f t="shared" si="17"/>
        <v>269522.32</v>
      </c>
      <c r="G345" s="183">
        <f t="shared" si="15"/>
        <v>0.6419814136357983</v>
      </c>
      <c r="H345" s="348">
        <v>144016.13</v>
      </c>
      <c r="I345" s="348">
        <v>25414.62</v>
      </c>
      <c r="J345" s="480">
        <v>3597.57</v>
      </c>
      <c r="K345" s="488">
        <v>0</v>
      </c>
      <c r="L345" s="487">
        <v>96494</v>
      </c>
      <c r="M345" s="481">
        <v>43312</v>
      </c>
      <c r="N345" s="482">
        <v>43318</v>
      </c>
      <c r="O345" s="270">
        <v>43321</v>
      </c>
      <c r="P345" s="270">
        <v>43364</v>
      </c>
      <c r="Q345" s="271">
        <v>43399</v>
      </c>
      <c r="R345" s="271" t="s">
        <v>1660</v>
      </c>
      <c r="S345" s="271"/>
      <c r="T345" s="271"/>
      <c r="U345" s="282"/>
      <c r="V345" s="735">
        <f t="shared" si="16"/>
        <v>269522.32</v>
      </c>
    </row>
    <row r="346" spans="1:22" s="25" customFormat="1" ht="30" customHeight="1">
      <c r="A346" s="433" t="s">
        <v>537</v>
      </c>
      <c r="B346" s="283" t="s">
        <v>1643</v>
      </c>
      <c r="C346" s="255" t="s">
        <v>1644</v>
      </c>
      <c r="D346" s="255" t="s">
        <v>586</v>
      </c>
      <c r="E346" s="479">
        <v>246997</v>
      </c>
      <c r="F346" s="53">
        <f t="shared" si="17"/>
        <v>215691.95</v>
      </c>
      <c r="G346" s="183">
        <f t="shared" si="15"/>
        <v>0.66297791827650498</v>
      </c>
      <c r="H346" s="348">
        <v>120031.9</v>
      </c>
      <c r="I346" s="491">
        <v>21182.1</v>
      </c>
      <c r="J346" s="480">
        <v>1785</v>
      </c>
      <c r="K346" s="488">
        <v>0</v>
      </c>
      <c r="L346" s="487">
        <v>72692.95</v>
      </c>
      <c r="M346" s="481">
        <v>43312</v>
      </c>
      <c r="N346" s="482">
        <v>43318</v>
      </c>
      <c r="O346" s="270">
        <v>43321</v>
      </c>
      <c r="P346" s="270">
        <v>43364</v>
      </c>
      <c r="Q346" s="271">
        <v>43399</v>
      </c>
      <c r="R346" s="271" t="s">
        <v>1661</v>
      </c>
      <c r="S346" s="271"/>
      <c r="T346" s="271"/>
      <c r="U346" s="282"/>
      <c r="V346" s="735">
        <f t="shared" si="16"/>
        <v>215691.95</v>
      </c>
    </row>
    <row r="347" spans="1:22" s="25" customFormat="1" ht="30" customHeight="1">
      <c r="A347" s="433" t="s">
        <v>537</v>
      </c>
      <c r="B347" s="283" t="s">
        <v>1645</v>
      </c>
      <c r="C347" s="255" t="s">
        <v>1646</v>
      </c>
      <c r="D347" s="255" t="s">
        <v>1647</v>
      </c>
      <c r="E347" s="479">
        <v>303340.43</v>
      </c>
      <c r="F347" s="53">
        <f t="shared" si="17"/>
        <v>285749.23</v>
      </c>
      <c r="G347" s="183">
        <f t="shared" si="15"/>
        <v>0.66589666750808041</v>
      </c>
      <c r="H347" s="348">
        <v>154865.16</v>
      </c>
      <c r="I347" s="491">
        <v>27329.15</v>
      </c>
      <c r="J347" s="480">
        <v>8085.15</v>
      </c>
      <c r="K347" s="488">
        <v>0</v>
      </c>
      <c r="L347" s="487">
        <v>95469.77</v>
      </c>
      <c r="M347" s="481">
        <v>43312</v>
      </c>
      <c r="N347" s="482">
        <v>43318</v>
      </c>
      <c r="O347" s="270">
        <v>43321</v>
      </c>
      <c r="P347" s="270">
        <v>43364</v>
      </c>
      <c r="Q347" s="271">
        <v>43399</v>
      </c>
      <c r="R347" s="271" t="s">
        <v>1662</v>
      </c>
      <c r="S347" s="271"/>
      <c r="T347" s="271"/>
      <c r="U347" s="282"/>
      <c r="V347" s="735">
        <f t="shared" si="16"/>
        <v>285749.23</v>
      </c>
    </row>
    <row r="348" spans="1:22" s="25" customFormat="1" ht="30" customHeight="1">
      <c r="A348" s="433" t="s">
        <v>537</v>
      </c>
      <c r="B348" s="283" t="s">
        <v>1648</v>
      </c>
      <c r="C348" s="255" t="s">
        <v>1649</v>
      </c>
      <c r="D348" s="255" t="s">
        <v>1650</v>
      </c>
      <c r="E348" s="479">
        <v>1153093.05</v>
      </c>
      <c r="F348" s="53">
        <f t="shared" si="17"/>
        <v>986899.2</v>
      </c>
      <c r="G348" s="183">
        <f t="shared" si="15"/>
        <v>0.73336089440542662</v>
      </c>
      <c r="H348" s="348">
        <v>577237.36</v>
      </c>
      <c r="I348" s="491">
        <v>101865.42</v>
      </c>
      <c r="J348" s="480">
        <v>44650.5</v>
      </c>
      <c r="K348" s="488">
        <v>0</v>
      </c>
      <c r="L348" s="487">
        <v>263145.92</v>
      </c>
      <c r="M348" s="481">
        <v>43312</v>
      </c>
      <c r="N348" s="482">
        <v>43318</v>
      </c>
      <c r="O348" s="270">
        <v>43321</v>
      </c>
      <c r="P348" s="270">
        <v>43364</v>
      </c>
      <c r="Q348" s="271">
        <v>43399</v>
      </c>
      <c r="R348" s="271" t="s">
        <v>1687</v>
      </c>
      <c r="S348" s="271"/>
      <c r="T348" s="271"/>
      <c r="U348" s="282"/>
      <c r="V348" s="735">
        <f t="shared" si="16"/>
        <v>986899.2</v>
      </c>
    </row>
    <row r="349" spans="1:22" s="25" customFormat="1" ht="30" customHeight="1">
      <c r="A349" s="433" t="s">
        <v>537</v>
      </c>
      <c r="B349" s="283" t="s">
        <v>1651</v>
      </c>
      <c r="C349" s="255" t="s">
        <v>1652</v>
      </c>
      <c r="D349" s="255" t="s">
        <v>964</v>
      </c>
      <c r="E349" s="479">
        <v>764089.61</v>
      </c>
      <c r="F349" s="53">
        <f t="shared" si="17"/>
        <v>594245.16999999993</v>
      </c>
      <c r="G349" s="183">
        <f t="shared" si="15"/>
        <v>0.64846886344907095</v>
      </c>
      <c r="H349" s="348">
        <v>320489.78999999998</v>
      </c>
      <c r="I349" s="491">
        <v>56557.03</v>
      </c>
      <c r="J349" s="488">
        <v>8302.67</v>
      </c>
      <c r="K349" s="488">
        <v>0</v>
      </c>
      <c r="L349" s="487">
        <v>208895.68</v>
      </c>
      <c r="M349" s="481">
        <v>43312</v>
      </c>
      <c r="N349" s="482">
        <v>43318</v>
      </c>
      <c r="O349" s="270">
        <v>43321</v>
      </c>
      <c r="P349" s="270">
        <v>43364</v>
      </c>
      <c r="Q349" s="271">
        <v>43399</v>
      </c>
      <c r="R349" s="271" t="s">
        <v>1663</v>
      </c>
      <c r="S349" s="271"/>
      <c r="T349" s="271"/>
      <c r="U349" s="282"/>
      <c r="V349" s="735">
        <f t="shared" si="16"/>
        <v>594245.16999999993</v>
      </c>
    </row>
    <row r="350" spans="1:22" s="25" customFormat="1" ht="30" customHeight="1">
      <c r="A350" s="433" t="s">
        <v>537</v>
      </c>
      <c r="B350" s="295" t="s">
        <v>1470</v>
      </c>
      <c r="C350" s="255" t="s">
        <v>1471</v>
      </c>
      <c r="D350" s="255" t="s">
        <v>1472</v>
      </c>
      <c r="E350" s="277">
        <v>20685</v>
      </c>
      <c r="F350" s="53">
        <f t="shared" si="17"/>
        <v>20685</v>
      </c>
      <c r="G350" s="183">
        <f t="shared" si="15"/>
        <v>0.65</v>
      </c>
      <c r="H350" s="277">
        <v>11428.46</v>
      </c>
      <c r="I350" s="277">
        <v>2016.79</v>
      </c>
      <c r="J350" s="277">
        <v>0</v>
      </c>
      <c r="K350" s="277">
        <v>0</v>
      </c>
      <c r="L350" s="668">
        <v>7239.75</v>
      </c>
      <c r="M350" s="335">
        <v>43342</v>
      </c>
      <c r="N350" s="335">
        <v>43346</v>
      </c>
      <c r="O350" s="271">
        <v>43360</v>
      </c>
      <c r="P350" s="271"/>
      <c r="Q350" s="271">
        <v>43384</v>
      </c>
      <c r="R350" s="271" t="s">
        <v>1597</v>
      </c>
      <c r="S350" s="271"/>
      <c r="T350" s="271"/>
      <c r="U350" s="282"/>
      <c r="V350" s="735">
        <f t="shared" si="16"/>
        <v>20685</v>
      </c>
    </row>
    <row r="351" spans="1:22" s="25" customFormat="1" ht="30" customHeight="1">
      <c r="A351" s="433" t="s">
        <v>537</v>
      </c>
      <c r="B351" s="295" t="s">
        <v>1473</v>
      </c>
      <c r="C351" s="255" t="s">
        <v>1474</v>
      </c>
      <c r="D351" s="255" t="s">
        <v>1475</v>
      </c>
      <c r="E351" s="277">
        <v>65000</v>
      </c>
      <c r="F351" s="53">
        <f t="shared" si="17"/>
        <v>64250</v>
      </c>
      <c r="G351" s="183">
        <f t="shared" si="15"/>
        <v>0.75</v>
      </c>
      <c r="H351" s="277">
        <v>37997.120000000003</v>
      </c>
      <c r="I351" s="277">
        <v>6705.38</v>
      </c>
      <c r="J351" s="277">
        <v>3485</v>
      </c>
      <c r="K351" s="277">
        <v>0</v>
      </c>
      <c r="L351" s="668">
        <v>16062.5</v>
      </c>
      <c r="M351" s="335">
        <v>43342</v>
      </c>
      <c r="N351" s="335">
        <v>43346</v>
      </c>
      <c r="O351" s="271">
        <v>43360</v>
      </c>
      <c r="P351" s="271"/>
      <c r="Q351" s="271">
        <v>43384</v>
      </c>
      <c r="R351" s="271" t="s">
        <v>1598</v>
      </c>
      <c r="S351" s="271"/>
      <c r="T351" s="271"/>
      <c r="U351" s="282"/>
      <c r="V351" s="735">
        <f t="shared" si="16"/>
        <v>64250</v>
      </c>
    </row>
    <row r="352" spans="1:22" s="25" customFormat="1" ht="30" customHeight="1">
      <c r="A352" s="433" t="s">
        <v>537</v>
      </c>
      <c r="B352" s="295" t="s">
        <v>1476</v>
      </c>
      <c r="C352" s="255" t="s">
        <v>1477</v>
      </c>
      <c r="D352" s="255" t="s">
        <v>1478</v>
      </c>
      <c r="E352" s="488">
        <v>38400</v>
      </c>
      <c r="F352" s="53">
        <f t="shared" si="17"/>
        <v>35000</v>
      </c>
      <c r="G352" s="183">
        <f t="shared" si="15"/>
        <v>0.75</v>
      </c>
      <c r="H352" s="277">
        <v>22312.5</v>
      </c>
      <c r="I352" s="277">
        <v>3937.5</v>
      </c>
      <c r="J352" s="277">
        <v>0</v>
      </c>
      <c r="K352" s="277">
        <v>0</v>
      </c>
      <c r="L352" s="668">
        <v>8750</v>
      </c>
      <c r="M352" s="335">
        <v>43342</v>
      </c>
      <c r="N352" s="335">
        <v>43346</v>
      </c>
      <c r="O352" s="271">
        <v>43360</v>
      </c>
      <c r="P352" s="271"/>
      <c r="Q352" s="271">
        <v>43384</v>
      </c>
      <c r="R352" s="271" t="s">
        <v>1599</v>
      </c>
      <c r="S352" s="271"/>
      <c r="T352" s="271"/>
      <c r="U352" s="282"/>
      <c r="V352" s="735">
        <f t="shared" si="16"/>
        <v>35000</v>
      </c>
    </row>
    <row r="353" spans="1:22" s="25" customFormat="1" ht="30" customHeight="1">
      <c r="A353" s="433" t="s">
        <v>537</v>
      </c>
      <c r="B353" s="211" t="s">
        <v>1494</v>
      </c>
      <c r="C353" s="212" t="s">
        <v>1495</v>
      </c>
      <c r="D353" s="212" t="s">
        <v>1496</v>
      </c>
      <c r="E353" s="591">
        <v>138874.37</v>
      </c>
      <c r="F353" s="53">
        <f t="shared" si="17"/>
        <v>133885.34</v>
      </c>
      <c r="G353" s="183">
        <f t="shared" si="15"/>
        <v>0.8492274807682455</v>
      </c>
      <c r="H353" s="149">
        <v>91511.66</v>
      </c>
      <c r="I353" s="149">
        <v>0</v>
      </c>
      <c r="J353" s="149">
        <v>22187.45</v>
      </c>
      <c r="K353" s="149">
        <v>0</v>
      </c>
      <c r="L353" s="666">
        <v>20186.23</v>
      </c>
      <c r="M353" s="481">
        <v>43137</v>
      </c>
      <c r="N353" s="481">
        <v>43346</v>
      </c>
      <c r="O353" s="228">
        <v>43377</v>
      </c>
      <c r="P353" s="228"/>
      <c r="Q353" s="228">
        <v>43417</v>
      </c>
      <c r="R353" s="228" t="s">
        <v>1672</v>
      </c>
      <c r="S353" s="228"/>
      <c r="T353" s="228" t="s">
        <v>1810</v>
      </c>
      <c r="U353" s="151"/>
      <c r="V353" s="735">
        <f t="shared" si="16"/>
        <v>133885.34</v>
      </c>
    </row>
    <row r="354" spans="1:22" s="25" customFormat="1" ht="30" customHeight="1">
      <c r="A354" s="433" t="s">
        <v>537</v>
      </c>
      <c r="B354" s="413" t="s">
        <v>233</v>
      </c>
      <c r="C354" s="414" t="s">
        <v>1497</v>
      </c>
      <c r="D354" s="414" t="s">
        <v>235</v>
      </c>
      <c r="E354" s="591">
        <v>99528.05</v>
      </c>
      <c r="F354" s="53">
        <f t="shared" si="17"/>
        <v>67637.25</v>
      </c>
      <c r="G354" s="183">
        <f t="shared" si="15"/>
        <v>0.50000007392376244</v>
      </c>
      <c r="H354" s="149">
        <v>28745.83</v>
      </c>
      <c r="I354" s="149">
        <v>0</v>
      </c>
      <c r="J354" s="149">
        <v>5072.8</v>
      </c>
      <c r="K354" s="149">
        <v>0</v>
      </c>
      <c r="L354" s="666">
        <v>33818.620000000003</v>
      </c>
      <c r="M354" s="481"/>
      <c r="N354" s="481">
        <v>43346</v>
      </c>
      <c r="O354" s="228">
        <v>43377</v>
      </c>
      <c r="P354" s="228"/>
      <c r="Q354" s="228">
        <v>43417</v>
      </c>
      <c r="R354" s="228" t="s">
        <v>1673</v>
      </c>
      <c r="S354" s="228"/>
      <c r="T354" s="228" t="s">
        <v>1636</v>
      </c>
      <c r="U354" s="151"/>
      <c r="V354" s="735">
        <f t="shared" si="16"/>
        <v>67637.25</v>
      </c>
    </row>
    <row r="355" spans="1:22" s="25" customFormat="1" ht="30" customHeight="1">
      <c r="A355" s="433" t="s">
        <v>537</v>
      </c>
      <c r="B355" s="211" t="s">
        <v>1021</v>
      </c>
      <c r="C355" s="212" t="s">
        <v>1498</v>
      </c>
      <c r="D355" s="212" t="s">
        <v>79</v>
      </c>
      <c r="E355" s="591">
        <v>56736</v>
      </c>
      <c r="F355" s="53">
        <f t="shared" si="17"/>
        <v>33236</v>
      </c>
      <c r="G355" s="183">
        <f t="shared" si="15"/>
        <v>0.67136237814418109</v>
      </c>
      <c r="H355" s="149">
        <v>18966.39</v>
      </c>
      <c r="I355" s="149">
        <v>0</v>
      </c>
      <c r="J355" s="149">
        <v>3347.01</v>
      </c>
      <c r="K355" s="149">
        <v>0</v>
      </c>
      <c r="L355" s="666">
        <v>10922.6</v>
      </c>
      <c r="M355" s="481"/>
      <c r="N355" s="481">
        <v>43346</v>
      </c>
      <c r="O355" s="228">
        <v>43377</v>
      </c>
      <c r="P355" s="228"/>
      <c r="Q355" s="228">
        <v>43417</v>
      </c>
      <c r="R355" s="228" t="s">
        <v>1674</v>
      </c>
      <c r="S355" s="228"/>
      <c r="T355" s="228" t="s">
        <v>1797</v>
      </c>
      <c r="U355" s="151"/>
      <c r="V355" s="735">
        <f t="shared" si="16"/>
        <v>33236</v>
      </c>
    </row>
    <row r="356" spans="1:22" s="25" customFormat="1" ht="30" customHeight="1">
      <c r="A356" s="433" t="s">
        <v>537</v>
      </c>
      <c r="B356" s="211" t="s">
        <v>1570</v>
      </c>
      <c r="C356" s="212" t="s">
        <v>1571</v>
      </c>
      <c r="D356" s="151" t="s">
        <v>155</v>
      </c>
      <c r="E356" s="591">
        <v>18625.45</v>
      </c>
      <c r="F356" s="53">
        <f t="shared" si="17"/>
        <v>3725.0899999999997</v>
      </c>
      <c r="G356" s="183">
        <f t="shared" si="15"/>
        <v>0.75000067112472446</v>
      </c>
      <c r="H356" s="149">
        <v>2374.7399999999998</v>
      </c>
      <c r="I356" s="149">
        <v>0</v>
      </c>
      <c r="J356" s="149">
        <v>419.08</v>
      </c>
      <c r="K356" s="149">
        <v>0</v>
      </c>
      <c r="L356" s="666">
        <v>931.27</v>
      </c>
      <c r="M356" s="335">
        <v>43374</v>
      </c>
      <c r="N356" s="335">
        <v>43378</v>
      </c>
      <c r="O356" s="228">
        <v>43391</v>
      </c>
      <c r="P356" s="228"/>
      <c r="Q356" s="228">
        <v>43411</v>
      </c>
      <c r="R356" s="228" t="s">
        <v>1688</v>
      </c>
      <c r="S356" s="228"/>
      <c r="T356" s="228"/>
      <c r="U356" s="151"/>
      <c r="V356" s="735">
        <f t="shared" si="16"/>
        <v>3725.0899999999997</v>
      </c>
    </row>
    <row r="357" spans="1:22" s="25" customFormat="1" ht="30" customHeight="1">
      <c r="A357" s="433" t="s">
        <v>537</v>
      </c>
      <c r="B357" s="211" t="s">
        <v>1596</v>
      </c>
      <c r="C357" s="212" t="s">
        <v>1571</v>
      </c>
      <c r="D357" s="151" t="s">
        <v>944</v>
      </c>
      <c r="E357" s="591">
        <v>18625.45</v>
      </c>
      <c r="F357" s="53">
        <f t="shared" si="17"/>
        <v>3725.0899999999997</v>
      </c>
      <c r="G357" s="183">
        <f t="shared" si="15"/>
        <v>0.75000067112472446</v>
      </c>
      <c r="H357" s="149">
        <v>2374.7399999999998</v>
      </c>
      <c r="I357" s="149">
        <v>0</v>
      </c>
      <c r="J357" s="149">
        <v>419.08</v>
      </c>
      <c r="K357" s="149">
        <v>0</v>
      </c>
      <c r="L357" s="666">
        <v>931.27</v>
      </c>
      <c r="M357" s="335">
        <v>43374</v>
      </c>
      <c r="N357" s="335">
        <v>43378</v>
      </c>
      <c r="O357" s="228">
        <v>43391</v>
      </c>
      <c r="P357" s="228"/>
      <c r="Q357" s="228">
        <v>43411</v>
      </c>
      <c r="R357" s="228" t="s">
        <v>1689</v>
      </c>
      <c r="S357" s="228"/>
      <c r="T357" s="228"/>
      <c r="U357" s="151"/>
      <c r="V357" s="735">
        <f t="shared" si="16"/>
        <v>3725.0899999999997</v>
      </c>
    </row>
    <row r="358" spans="1:22" s="25" customFormat="1" ht="30" customHeight="1">
      <c r="A358" s="433" t="s">
        <v>537</v>
      </c>
      <c r="B358" s="667" t="s">
        <v>1299</v>
      </c>
      <c r="C358" s="212" t="s">
        <v>1572</v>
      </c>
      <c r="D358" s="151" t="s">
        <v>964</v>
      </c>
      <c r="E358" s="591">
        <v>102792.37</v>
      </c>
      <c r="F358" s="53">
        <f t="shared" si="17"/>
        <v>101407.9</v>
      </c>
      <c r="G358" s="183">
        <f t="shared" si="15"/>
        <v>0.56102167582604512</v>
      </c>
      <c r="H358" s="149">
        <v>46603.1</v>
      </c>
      <c r="I358" s="149">
        <v>8224.08</v>
      </c>
      <c r="J358" s="149">
        <v>2064.85</v>
      </c>
      <c r="K358" s="149">
        <v>0</v>
      </c>
      <c r="L358" s="666">
        <v>44515.87</v>
      </c>
      <c r="M358" s="335">
        <v>43342</v>
      </c>
      <c r="N358" s="335">
        <v>43346</v>
      </c>
      <c r="O358" s="228">
        <v>43391</v>
      </c>
      <c r="P358" s="228"/>
      <c r="Q358" s="228">
        <v>43411</v>
      </c>
      <c r="R358" s="228" t="s">
        <v>1690</v>
      </c>
      <c r="S358" s="228"/>
      <c r="T358" s="228" t="s">
        <v>1635</v>
      </c>
      <c r="U358" s="151"/>
      <c r="V358" s="735">
        <f t="shared" si="16"/>
        <v>101407.9</v>
      </c>
    </row>
    <row r="359" spans="1:22" s="25" customFormat="1" ht="30" customHeight="1">
      <c r="A359" s="433" t="s">
        <v>537</v>
      </c>
      <c r="B359" s="249" t="s">
        <v>1512</v>
      </c>
      <c r="C359" s="151" t="s">
        <v>1513</v>
      </c>
      <c r="D359" s="249" t="s">
        <v>169</v>
      </c>
      <c r="E359" s="639">
        <v>211616.04</v>
      </c>
      <c r="F359" s="53">
        <f t="shared" si="17"/>
        <v>157632.82</v>
      </c>
      <c r="G359" s="183">
        <f t="shared" si="15"/>
        <v>0.75000003171928276</v>
      </c>
      <c r="H359" s="149">
        <v>100490.92</v>
      </c>
      <c r="I359" s="149">
        <v>0</v>
      </c>
      <c r="J359" s="149">
        <v>17733.7</v>
      </c>
      <c r="K359" s="149">
        <v>0</v>
      </c>
      <c r="L359" s="666">
        <v>39408.199999999997</v>
      </c>
      <c r="M359" s="481">
        <v>43374</v>
      </c>
      <c r="N359" s="481">
        <v>43378</v>
      </c>
      <c r="O359" s="228">
        <v>43384</v>
      </c>
      <c r="P359" s="228">
        <v>43404</v>
      </c>
      <c r="Q359" s="228">
        <v>43420</v>
      </c>
      <c r="R359" s="588" t="s">
        <v>1798</v>
      </c>
      <c r="S359" s="228"/>
      <c r="T359" s="228"/>
      <c r="U359" s="151"/>
      <c r="V359" s="735">
        <f t="shared" si="16"/>
        <v>157632.82</v>
      </c>
    </row>
    <row r="360" spans="1:22" s="25" customFormat="1" ht="30" customHeight="1">
      <c r="A360" s="433" t="s">
        <v>537</v>
      </c>
      <c r="B360" s="211" t="s">
        <v>1514</v>
      </c>
      <c r="C360" s="212" t="s">
        <v>1515</v>
      </c>
      <c r="D360" s="151" t="s">
        <v>1282</v>
      </c>
      <c r="E360" s="591">
        <v>166532.1</v>
      </c>
      <c r="F360" s="53">
        <f t="shared" si="17"/>
        <v>70449.799999999988</v>
      </c>
      <c r="G360" s="183">
        <f t="shared" si="15"/>
        <v>0.6415731485398114</v>
      </c>
      <c r="H360" s="149">
        <v>38418.89</v>
      </c>
      <c r="I360" s="149">
        <v>0</v>
      </c>
      <c r="J360" s="149">
        <v>6779.81</v>
      </c>
      <c r="K360" s="149">
        <v>0</v>
      </c>
      <c r="L360" s="666">
        <v>25251.1</v>
      </c>
      <c r="M360" s="481">
        <v>43374</v>
      </c>
      <c r="N360" s="481">
        <v>43378</v>
      </c>
      <c r="O360" s="228">
        <v>43384</v>
      </c>
      <c r="P360" s="228">
        <v>43404</v>
      </c>
      <c r="Q360" s="228">
        <v>43420</v>
      </c>
      <c r="R360" s="588" t="s">
        <v>1798</v>
      </c>
      <c r="S360" s="228"/>
      <c r="T360" s="228"/>
      <c r="U360" s="151"/>
      <c r="V360" s="735">
        <f t="shared" si="16"/>
        <v>70449.799999999988</v>
      </c>
    </row>
    <row r="361" spans="1:22" s="25" customFormat="1" ht="30" customHeight="1">
      <c r="A361" s="433" t="s">
        <v>537</v>
      </c>
      <c r="B361" s="211" t="s">
        <v>1516</v>
      </c>
      <c r="C361" s="212" t="s">
        <v>1517</v>
      </c>
      <c r="D361" s="151" t="s">
        <v>1518</v>
      </c>
      <c r="E361" s="591">
        <v>153855.82</v>
      </c>
      <c r="F361" s="53">
        <f t="shared" si="17"/>
        <v>137388.76999999999</v>
      </c>
      <c r="G361" s="183">
        <f t="shared" si="15"/>
        <v>0.84999996724623128</v>
      </c>
      <c r="H361" s="149">
        <v>95244.479999999996</v>
      </c>
      <c r="I361" s="149">
        <v>0</v>
      </c>
      <c r="J361" s="149">
        <v>21535.97</v>
      </c>
      <c r="K361" s="149">
        <v>0</v>
      </c>
      <c r="L361" s="666">
        <v>20608.32</v>
      </c>
      <c r="M361" s="481">
        <v>43374</v>
      </c>
      <c r="N361" s="481">
        <v>43378</v>
      </c>
      <c r="O361" s="228">
        <v>43384</v>
      </c>
      <c r="P361" s="228">
        <v>43404</v>
      </c>
      <c r="Q361" s="228">
        <v>43420</v>
      </c>
      <c r="R361" s="588" t="s">
        <v>1798</v>
      </c>
      <c r="S361" s="228"/>
      <c r="T361" s="228"/>
      <c r="U361" s="151"/>
      <c r="V361" s="735">
        <f t="shared" si="16"/>
        <v>137388.76999999999</v>
      </c>
    </row>
    <row r="362" spans="1:22" s="25" customFormat="1" ht="30" customHeight="1">
      <c r="A362" s="433" t="s">
        <v>537</v>
      </c>
      <c r="B362" s="211" t="s">
        <v>1519</v>
      </c>
      <c r="C362" s="212" t="s">
        <v>1520</v>
      </c>
      <c r="D362" s="151" t="s">
        <v>1521</v>
      </c>
      <c r="E362" s="591">
        <v>214224</v>
      </c>
      <c r="F362" s="53">
        <f t="shared" si="17"/>
        <v>193071</v>
      </c>
      <c r="G362" s="183">
        <f t="shared" si="15"/>
        <v>0.69039964572618362</v>
      </c>
      <c r="H362" s="149">
        <v>107666.22</v>
      </c>
      <c r="I362" s="149">
        <v>0</v>
      </c>
      <c r="J362" s="149">
        <v>25629.93</v>
      </c>
      <c r="K362" s="149">
        <v>0</v>
      </c>
      <c r="L362" s="666">
        <v>59774.85</v>
      </c>
      <c r="M362" s="481">
        <v>43374</v>
      </c>
      <c r="N362" s="481">
        <v>43378</v>
      </c>
      <c r="O362" s="228">
        <v>43384</v>
      </c>
      <c r="P362" s="228">
        <v>43404</v>
      </c>
      <c r="Q362" s="228">
        <v>43420</v>
      </c>
      <c r="R362" s="588" t="s">
        <v>1798</v>
      </c>
      <c r="S362" s="228"/>
      <c r="T362" s="228"/>
      <c r="U362" s="151"/>
      <c r="V362" s="735">
        <f t="shared" si="16"/>
        <v>193071</v>
      </c>
    </row>
    <row r="363" spans="1:22" s="25" customFormat="1" ht="30" customHeight="1">
      <c r="A363" s="433" t="s">
        <v>537</v>
      </c>
      <c r="B363" s="211" t="s">
        <v>1522</v>
      </c>
      <c r="C363" s="212" t="s">
        <v>1523</v>
      </c>
      <c r="D363" s="151" t="s">
        <v>1422</v>
      </c>
      <c r="E363" s="591">
        <v>738037.3</v>
      </c>
      <c r="F363" s="53">
        <f t="shared" si="17"/>
        <v>569345.25</v>
      </c>
      <c r="G363" s="183">
        <f t="shared" si="15"/>
        <v>0.71571008979173889</v>
      </c>
      <c r="H363" s="149">
        <v>331378.56</v>
      </c>
      <c r="I363" s="149">
        <v>58478.58</v>
      </c>
      <c r="J363" s="149">
        <v>17629</v>
      </c>
      <c r="K363" s="149">
        <v>0</v>
      </c>
      <c r="L363" s="666">
        <v>161859.10999999999</v>
      </c>
      <c r="M363" s="481">
        <v>43374</v>
      </c>
      <c r="N363" s="481">
        <v>43378</v>
      </c>
      <c r="O363" s="228">
        <v>43384</v>
      </c>
      <c r="P363" s="228">
        <v>43404</v>
      </c>
      <c r="Q363" s="228">
        <v>43420</v>
      </c>
      <c r="R363" s="588" t="s">
        <v>1798</v>
      </c>
      <c r="S363" s="228"/>
      <c r="T363" s="228"/>
      <c r="U363" s="151"/>
      <c r="V363" s="735">
        <f t="shared" si="16"/>
        <v>569345.25</v>
      </c>
    </row>
    <row r="364" spans="1:22" s="25" customFormat="1" ht="30" customHeight="1">
      <c r="A364" s="433" t="s">
        <v>537</v>
      </c>
      <c r="B364" s="211" t="s">
        <v>1524</v>
      </c>
      <c r="C364" s="212" t="s">
        <v>1525</v>
      </c>
      <c r="D364" s="151" t="s">
        <v>297</v>
      </c>
      <c r="E364" s="591">
        <v>1751497</v>
      </c>
      <c r="F364" s="53">
        <f t="shared" si="17"/>
        <v>1749531.6</v>
      </c>
      <c r="G364" s="183">
        <f t="shared" si="15"/>
        <v>0.74999999999999989</v>
      </c>
      <c r="H364" s="149">
        <v>1115326.3899999999</v>
      </c>
      <c r="I364" s="149">
        <v>196822.31</v>
      </c>
      <c r="J364" s="149">
        <v>0</v>
      </c>
      <c r="K364" s="149">
        <v>0</v>
      </c>
      <c r="L364" s="666">
        <v>437382.9</v>
      </c>
      <c r="M364" s="481">
        <v>43374</v>
      </c>
      <c r="N364" s="481">
        <v>43378</v>
      </c>
      <c r="O364" s="228">
        <v>43384</v>
      </c>
      <c r="P364" s="228">
        <v>43404</v>
      </c>
      <c r="Q364" s="228">
        <v>43420</v>
      </c>
      <c r="R364" s="588" t="s">
        <v>1798</v>
      </c>
      <c r="S364" s="228"/>
      <c r="T364" s="228"/>
      <c r="U364" s="151"/>
      <c r="V364" s="735">
        <f t="shared" si="16"/>
        <v>1749531.6</v>
      </c>
    </row>
    <row r="365" spans="1:22" s="25" customFormat="1" ht="30" customHeight="1">
      <c r="A365" s="433" t="s">
        <v>537</v>
      </c>
      <c r="B365" s="211" t="s">
        <v>1526</v>
      </c>
      <c r="C365" s="212" t="s">
        <v>1527</v>
      </c>
      <c r="D365" s="151" t="s">
        <v>964</v>
      </c>
      <c r="E365" s="591">
        <v>164148.1</v>
      </c>
      <c r="F365" s="53">
        <f t="shared" si="17"/>
        <v>164148.1</v>
      </c>
      <c r="G365" s="183">
        <f t="shared" si="15"/>
        <v>0.75000003046029773</v>
      </c>
      <c r="H365" s="149">
        <v>94800.49</v>
      </c>
      <c r="I365" s="149">
        <v>0</v>
      </c>
      <c r="J365" s="149">
        <v>28310.59</v>
      </c>
      <c r="K365" s="149">
        <v>0</v>
      </c>
      <c r="L365" s="666">
        <v>41037.019999999997</v>
      </c>
      <c r="M365" s="481"/>
      <c r="N365" s="481">
        <v>43378</v>
      </c>
      <c r="O365" s="228">
        <v>43384</v>
      </c>
      <c r="P365" s="228">
        <v>43404</v>
      </c>
      <c r="Q365" s="228">
        <v>43420</v>
      </c>
      <c r="R365" s="588" t="s">
        <v>1798</v>
      </c>
      <c r="S365" s="228"/>
      <c r="T365" s="228" t="s">
        <v>1799</v>
      </c>
      <c r="U365" s="151"/>
      <c r="V365" s="735">
        <f t="shared" si="16"/>
        <v>164148.1</v>
      </c>
    </row>
    <row r="366" spans="1:22" s="25" customFormat="1" ht="30" customHeight="1">
      <c r="A366" s="433" t="s">
        <v>537</v>
      </c>
      <c r="B366" s="211" t="s">
        <v>1292</v>
      </c>
      <c r="C366" s="212" t="s">
        <v>1528</v>
      </c>
      <c r="D366" s="151" t="s">
        <v>1529</v>
      </c>
      <c r="E366" s="591">
        <v>211111.34</v>
      </c>
      <c r="F366" s="53">
        <f t="shared" si="17"/>
        <v>104651.29999999999</v>
      </c>
      <c r="G366" s="183">
        <f t="shared" si="15"/>
        <v>0.75000004777771523</v>
      </c>
      <c r="H366" s="149">
        <v>66715.199999999997</v>
      </c>
      <c r="I366" s="149">
        <v>11773.28</v>
      </c>
      <c r="J366" s="149">
        <v>0</v>
      </c>
      <c r="K366" s="149">
        <v>0</v>
      </c>
      <c r="L366" s="666">
        <v>26162.82</v>
      </c>
      <c r="M366" s="481">
        <v>43284</v>
      </c>
      <c r="N366" s="481">
        <v>43378</v>
      </c>
      <c r="O366" s="228">
        <v>43384</v>
      </c>
      <c r="P366" s="228">
        <v>43404</v>
      </c>
      <c r="Q366" s="228">
        <v>43420</v>
      </c>
      <c r="R366" s="588" t="s">
        <v>1798</v>
      </c>
      <c r="S366" s="228"/>
      <c r="T366" s="228" t="s">
        <v>1796</v>
      </c>
      <c r="U366" s="151"/>
      <c r="V366" s="735">
        <f t="shared" si="16"/>
        <v>104651.29999999999</v>
      </c>
    </row>
    <row r="367" spans="1:22" s="25" customFormat="1" ht="30" customHeight="1">
      <c r="A367" s="433" t="s">
        <v>537</v>
      </c>
      <c r="B367" s="628" t="s">
        <v>1737</v>
      </c>
      <c r="C367" s="629" t="s">
        <v>1742</v>
      </c>
      <c r="D367" s="629" t="s">
        <v>1747</v>
      </c>
      <c r="E367" s="661">
        <v>137950</v>
      </c>
      <c r="F367" s="598">
        <f t="shared" ref="F367:F377" si="18">H367+I367+J367+K367+L367</f>
        <v>128290</v>
      </c>
      <c r="G367" s="717">
        <f t="shared" si="15"/>
        <v>0.82897731701613531</v>
      </c>
      <c r="H367" s="583">
        <v>90397.07</v>
      </c>
      <c r="I367" s="632">
        <v>0</v>
      </c>
      <c r="J367" s="583">
        <v>15952.43</v>
      </c>
      <c r="K367" s="610">
        <v>0</v>
      </c>
      <c r="L367" s="583">
        <v>21940.5</v>
      </c>
      <c r="M367" s="590">
        <v>43402</v>
      </c>
      <c r="N367" s="590">
        <v>43417</v>
      </c>
      <c r="O367" s="588">
        <v>43426</v>
      </c>
      <c r="P367" s="228"/>
      <c r="Q367" s="588" t="s">
        <v>1718</v>
      </c>
      <c r="R367" s="588" t="s">
        <v>1798</v>
      </c>
      <c r="S367" s="228"/>
      <c r="T367" s="228"/>
      <c r="U367" s="151"/>
      <c r="V367" s="735">
        <f t="shared" si="16"/>
        <v>128290</v>
      </c>
    </row>
    <row r="368" spans="1:22" s="25" customFormat="1" ht="30" customHeight="1">
      <c r="A368" s="433" t="s">
        <v>537</v>
      </c>
      <c r="B368" s="628" t="s">
        <v>1738</v>
      </c>
      <c r="C368" s="629" t="s">
        <v>1743</v>
      </c>
      <c r="D368" s="629" t="s">
        <v>1748</v>
      </c>
      <c r="E368" s="661">
        <v>40452.35</v>
      </c>
      <c r="F368" s="598">
        <f t="shared" si="18"/>
        <v>11174.99</v>
      </c>
      <c r="G368" s="662">
        <f t="shared" si="15"/>
        <v>0.58333564504308277</v>
      </c>
      <c r="H368" s="583">
        <v>5540.95</v>
      </c>
      <c r="I368" s="632">
        <v>977.82</v>
      </c>
      <c r="J368" s="583">
        <v>0</v>
      </c>
      <c r="K368" s="610">
        <v>0</v>
      </c>
      <c r="L368" s="583">
        <v>4656.22</v>
      </c>
      <c r="M368" s="590">
        <v>43402</v>
      </c>
      <c r="N368" s="590">
        <v>43417</v>
      </c>
      <c r="O368" s="588">
        <v>43426</v>
      </c>
      <c r="P368" s="228"/>
      <c r="Q368" s="588" t="s">
        <v>1718</v>
      </c>
      <c r="R368" s="588" t="s">
        <v>1798</v>
      </c>
      <c r="S368" s="228"/>
      <c r="T368" s="228"/>
      <c r="U368" s="151"/>
      <c r="V368" s="735">
        <f t="shared" si="16"/>
        <v>11174.99</v>
      </c>
    </row>
    <row r="369" spans="1:16382" s="25" customFormat="1" ht="30" customHeight="1">
      <c r="A369" s="433" t="s">
        <v>537</v>
      </c>
      <c r="B369" s="628" t="s">
        <v>1739</v>
      </c>
      <c r="C369" s="629" t="s">
        <v>1744</v>
      </c>
      <c r="D369" s="628" t="s">
        <v>1749</v>
      </c>
      <c r="E369" s="661">
        <v>142342.78</v>
      </c>
      <c r="F369" s="598">
        <f t="shared" si="18"/>
        <v>126795.61</v>
      </c>
      <c r="G369" s="662">
        <f t="shared" si="15"/>
        <v>0.83561599648442086</v>
      </c>
      <c r="H369" s="583">
        <v>90059.57</v>
      </c>
      <c r="I369" s="632">
        <v>15892.87</v>
      </c>
      <c r="J369" s="583">
        <v>0</v>
      </c>
      <c r="K369" s="610">
        <v>0</v>
      </c>
      <c r="L369" s="583">
        <v>20843.169999999998</v>
      </c>
      <c r="M369" s="590">
        <v>43402</v>
      </c>
      <c r="N369" s="590">
        <v>43417</v>
      </c>
      <c r="O369" s="588">
        <v>43426</v>
      </c>
      <c r="P369" s="228"/>
      <c r="Q369" s="588" t="s">
        <v>1718</v>
      </c>
      <c r="R369" s="588" t="s">
        <v>1798</v>
      </c>
      <c r="S369" s="228"/>
      <c r="T369" s="228"/>
      <c r="U369" s="151"/>
      <c r="V369" s="735">
        <f t="shared" si="16"/>
        <v>126795.61</v>
      </c>
    </row>
    <row r="370" spans="1:16382" s="25" customFormat="1" ht="30" customHeight="1">
      <c r="A370" s="433" t="s">
        <v>537</v>
      </c>
      <c r="B370" s="628" t="s">
        <v>1740</v>
      </c>
      <c r="C370" s="629" t="s">
        <v>1745</v>
      </c>
      <c r="D370" s="629" t="s">
        <v>1750</v>
      </c>
      <c r="E370" s="661">
        <v>45923.28</v>
      </c>
      <c r="F370" s="598">
        <f t="shared" si="18"/>
        <v>39373.39</v>
      </c>
      <c r="G370" s="662">
        <f t="shared" si="15"/>
        <v>0.74299418973067854</v>
      </c>
      <c r="H370" s="583">
        <v>24866.07</v>
      </c>
      <c r="I370" s="632">
        <v>0</v>
      </c>
      <c r="J370" s="583">
        <v>4388.13</v>
      </c>
      <c r="K370" s="610">
        <v>0</v>
      </c>
      <c r="L370" s="583">
        <v>10119.19</v>
      </c>
      <c r="M370" s="590">
        <v>43402</v>
      </c>
      <c r="N370" s="590">
        <v>43417</v>
      </c>
      <c r="O370" s="588">
        <v>43426</v>
      </c>
      <c r="P370" s="228"/>
      <c r="Q370" s="588" t="s">
        <v>1718</v>
      </c>
      <c r="R370" s="588" t="s">
        <v>1798</v>
      </c>
      <c r="S370" s="228"/>
      <c r="T370" s="228"/>
      <c r="U370" s="151"/>
      <c r="V370" s="735">
        <f t="shared" si="16"/>
        <v>39373.39</v>
      </c>
    </row>
    <row r="371" spans="1:16382" s="25" customFormat="1" ht="30" customHeight="1">
      <c r="A371" s="433" t="s">
        <v>537</v>
      </c>
      <c r="B371" s="628" t="s">
        <v>1741</v>
      </c>
      <c r="C371" s="629" t="s">
        <v>1746</v>
      </c>
      <c r="D371" s="629" t="s">
        <v>1751</v>
      </c>
      <c r="E371" s="661">
        <v>8274.98</v>
      </c>
      <c r="F371" s="598">
        <f t="shared" si="18"/>
        <v>8274.98</v>
      </c>
      <c r="G371" s="662">
        <f t="shared" si="15"/>
        <v>0.75000060423106762</v>
      </c>
      <c r="H371" s="583">
        <v>5275.3</v>
      </c>
      <c r="I371" s="632">
        <v>0</v>
      </c>
      <c r="J371" s="583">
        <v>930.94</v>
      </c>
      <c r="K371" s="610">
        <v>0</v>
      </c>
      <c r="L371" s="583">
        <v>2068.7399999999998</v>
      </c>
      <c r="M371" s="590">
        <v>43402</v>
      </c>
      <c r="N371" s="590">
        <v>43417</v>
      </c>
      <c r="O371" s="588">
        <v>43426</v>
      </c>
      <c r="P371" s="228"/>
      <c r="Q371" s="588" t="s">
        <v>1718</v>
      </c>
      <c r="R371" s="588" t="s">
        <v>1798</v>
      </c>
      <c r="S371" s="228"/>
      <c r="T371" s="228"/>
      <c r="U371" s="151"/>
      <c r="V371" s="735">
        <f t="shared" si="16"/>
        <v>8274.98</v>
      </c>
    </row>
    <row r="372" spans="1:16382" s="25" customFormat="1" ht="30" customHeight="1">
      <c r="A372" s="433" t="s">
        <v>537</v>
      </c>
      <c r="B372" s="628" t="s">
        <v>1762</v>
      </c>
      <c r="C372" s="629" t="s">
        <v>1768</v>
      </c>
      <c r="D372" s="629" t="s">
        <v>1774</v>
      </c>
      <c r="E372" s="661">
        <v>254762.23999999999</v>
      </c>
      <c r="F372" s="598">
        <f t="shared" si="18"/>
        <v>239779.41999999998</v>
      </c>
      <c r="G372" s="662">
        <f t="shared" si="15"/>
        <v>0.84712445296598016</v>
      </c>
      <c r="H372" s="583">
        <v>170053.93</v>
      </c>
      <c r="I372" s="632">
        <v>30009.52</v>
      </c>
      <c r="J372" s="583">
        <v>3059.56</v>
      </c>
      <c r="K372" s="610">
        <v>0</v>
      </c>
      <c r="L372" s="583">
        <v>36656.410000000003</v>
      </c>
      <c r="M372" s="663">
        <v>43402</v>
      </c>
      <c r="N372" s="663">
        <v>43417</v>
      </c>
      <c r="O372" s="588">
        <v>43426</v>
      </c>
      <c r="P372" s="588">
        <v>43432</v>
      </c>
      <c r="Q372" s="588" t="s">
        <v>1718</v>
      </c>
      <c r="R372" s="588" t="s">
        <v>1798</v>
      </c>
      <c r="S372" s="228"/>
      <c r="T372" s="228"/>
      <c r="U372" s="151"/>
      <c r="V372" s="735">
        <f t="shared" si="16"/>
        <v>239779.41999999998</v>
      </c>
    </row>
    <row r="373" spans="1:16382" s="25" customFormat="1" ht="30" customHeight="1">
      <c r="A373" s="433" t="s">
        <v>537</v>
      </c>
      <c r="B373" s="628" t="s">
        <v>1763</v>
      </c>
      <c r="C373" s="629" t="s">
        <v>1769</v>
      </c>
      <c r="D373" s="629" t="s">
        <v>1775</v>
      </c>
      <c r="E373" s="661">
        <v>448297.66</v>
      </c>
      <c r="F373" s="598">
        <f t="shared" si="18"/>
        <v>410000</v>
      </c>
      <c r="G373" s="662">
        <f t="shared" si="15"/>
        <v>0.75</v>
      </c>
      <c r="H373" s="583">
        <v>231752.5</v>
      </c>
      <c r="I373" s="632">
        <v>40897.5</v>
      </c>
      <c r="J373" s="583">
        <v>34850</v>
      </c>
      <c r="K373" s="610">
        <v>0</v>
      </c>
      <c r="L373" s="583">
        <v>102500</v>
      </c>
      <c r="M373" s="663">
        <v>43402</v>
      </c>
      <c r="N373" s="663">
        <v>43417</v>
      </c>
      <c r="O373" s="588">
        <v>43426</v>
      </c>
      <c r="P373" s="588">
        <v>43432</v>
      </c>
      <c r="Q373" s="588" t="s">
        <v>1718</v>
      </c>
      <c r="R373" s="588" t="s">
        <v>1798</v>
      </c>
      <c r="S373" s="228"/>
      <c r="T373" s="228"/>
      <c r="U373" s="151"/>
      <c r="V373" s="735">
        <f t="shared" si="16"/>
        <v>410000</v>
      </c>
    </row>
    <row r="374" spans="1:16382" s="25" customFormat="1" ht="30" customHeight="1">
      <c r="A374" s="433" t="s">
        <v>537</v>
      </c>
      <c r="B374" s="633" t="s">
        <v>1764</v>
      </c>
      <c r="C374" s="664" t="s">
        <v>1770</v>
      </c>
      <c r="D374" s="664" t="s">
        <v>282</v>
      </c>
      <c r="E374" s="595">
        <v>176310</v>
      </c>
      <c r="F374" s="598">
        <f t="shared" si="18"/>
        <v>154245</v>
      </c>
      <c r="G374" s="662">
        <f t="shared" si="15"/>
        <v>0.75</v>
      </c>
      <c r="H374" s="583">
        <v>87399.76</v>
      </c>
      <c r="I374" s="632">
        <v>15423.49</v>
      </c>
      <c r="J374" s="583">
        <v>12860.5</v>
      </c>
      <c r="K374" s="610">
        <v>0</v>
      </c>
      <c r="L374" s="583">
        <v>38561.25</v>
      </c>
      <c r="M374" s="663">
        <v>43402</v>
      </c>
      <c r="N374" s="663">
        <v>43417</v>
      </c>
      <c r="O374" s="588">
        <v>43426</v>
      </c>
      <c r="P374" s="588">
        <v>43432</v>
      </c>
      <c r="Q374" s="588" t="s">
        <v>1718</v>
      </c>
      <c r="R374" s="588" t="s">
        <v>1798</v>
      </c>
      <c r="S374" s="228"/>
      <c r="T374" s="228"/>
      <c r="U374" s="151"/>
      <c r="V374" s="735">
        <f t="shared" si="16"/>
        <v>154245</v>
      </c>
    </row>
    <row r="375" spans="1:16382" s="25" customFormat="1" ht="30" customHeight="1">
      <c r="A375" s="433" t="s">
        <v>537</v>
      </c>
      <c r="B375" s="665" t="s">
        <v>1765</v>
      </c>
      <c r="C375" s="664" t="s">
        <v>1771</v>
      </c>
      <c r="D375" s="664" t="s">
        <v>1080</v>
      </c>
      <c r="E375" s="595">
        <v>569966</v>
      </c>
      <c r="F375" s="598">
        <f t="shared" si="18"/>
        <v>302246.25</v>
      </c>
      <c r="G375" s="662">
        <f t="shared" si="15"/>
        <v>0.70810847115555609</v>
      </c>
      <c r="H375" s="583">
        <v>181919.66</v>
      </c>
      <c r="I375" s="632">
        <v>32103.47</v>
      </c>
      <c r="J375" s="583">
        <v>0</v>
      </c>
      <c r="K375" s="610">
        <v>0</v>
      </c>
      <c r="L375" s="583">
        <v>88223.12</v>
      </c>
      <c r="M375" s="663">
        <v>43402</v>
      </c>
      <c r="N375" s="663">
        <v>43417</v>
      </c>
      <c r="O375" s="588">
        <v>43426</v>
      </c>
      <c r="P375" s="588">
        <v>43432</v>
      </c>
      <c r="Q375" s="588" t="s">
        <v>1718</v>
      </c>
      <c r="R375" s="588" t="s">
        <v>1798</v>
      </c>
      <c r="S375" s="228"/>
      <c r="T375" s="228"/>
      <c r="U375" s="151"/>
      <c r="V375" s="735">
        <f t="shared" si="16"/>
        <v>302246.25</v>
      </c>
    </row>
    <row r="376" spans="1:16382" s="25" customFormat="1" ht="30" customHeight="1">
      <c r="A376" s="433" t="s">
        <v>537</v>
      </c>
      <c r="B376" s="628" t="s">
        <v>1766</v>
      </c>
      <c r="C376" s="629" t="s">
        <v>1772</v>
      </c>
      <c r="D376" s="629" t="s">
        <v>1776</v>
      </c>
      <c r="E376" s="661">
        <v>369608.4</v>
      </c>
      <c r="F376" s="598">
        <f t="shared" si="18"/>
        <v>352908.4</v>
      </c>
      <c r="G376" s="662">
        <f t="shared" si="15"/>
        <v>0.67430950920975519</v>
      </c>
      <c r="H376" s="583">
        <v>202274.06</v>
      </c>
      <c r="I376" s="632">
        <v>35695.43</v>
      </c>
      <c r="J376" s="583">
        <v>0</v>
      </c>
      <c r="K376" s="610">
        <v>0</v>
      </c>
      <c r="L376" s="583">
        <v>114938.91</v>
      </c>
      <c r="M376" s="663">
        <v>43402</v>
      </c>
      <c r="N376" s="663">
        <v>43417</v>
      </c>
      <c r="O376" s="588">
        <v>43426</v>
      </c>
      <c r="P376" s="588">
        <v>43432</v>
      </c>
      <c r="Q376" s="588" t="s">
        <v>1718</v>
      </c>
      <c r="R376" s="588" t="s">
        <v>1798</v>
      </c>
      <c r="S376" s="228"/>
      <c r="T376" s="228"/>
      <c r="U376" s="151"/>
      <c r="V376" s="735">
        <f t="shared" si="16"/>
        <v>352908.4</v>
      </c>
    </row>
    <row r="377" spans="1:16382" s="25" customFormat="1" ht="71.25" customHeight="1">
      <c r="A377" s="433" t="s">
        <v>537</v>
      </c>
      <c r="B377" s="581" t="s">
        <v>1767</v>
      </c>
      <c r="C377" s="629" t="s">
        <v>1773</v>
      </c>
      <c r="D377" s="696" t="s">
        <v>1048</v>
      </c>
      <c r="E377" s="661">
        <v>266963.90000000002</v>
      </c>
      <c r="F377" s="598">
        <f t="shared" si="18"/>
        <v>197589.59999999998</v>
      </c>
      <c r="G377" s="662">
        <f t="shared" si="15"/>
        <v>0.58885513205148454</v>
      </c>
      <c r="H377" s="583">
        <v>95864.4</v>
      </c>
      <c r="I377" s="632">
        <v>16917.25</v>
      </c>
      <c r="J377" s="583">
        <v>3570</v>
      </c>
      <c r="K377" s="610">
        <v>0</v>
      </c>
      <c r="L377" s="583">
        <v>81237.95</v>
      </c>
      <c r="M377" s="663">
        <v>43402</v>
      </c>
      <c r="N377" s="663">
        <v>43417</v>
      </c>
      <c r="O377" s="588">
        <v>43426</v>
      </c>
      <c r="P377" s="588">
        <v>43432</v>
      </c>
      <c r="Q377" s="588" t="s">
        <v>1718</v>
      </c>
      <c r="R377" s="588" t="s">
        <v>1798</v>
      </c>
      <c r="S377" s="228"/>
      <c r="T377" s="228"/>
      <c r="U377" s="151"/>
      <c r="V377" s="735">
        <f t="shared" si="16"/>
        <v>197589.59999999998</v>
      </c>
    </row>
    <row r="378" spans="1:16382" s="25" customFormat="1" ht="46.5" customHeight="1">
      <c r="A378" s="433" t="s">
        <v>537</v>
      </c>
      <c r="B378" s="782" t="s">
        <v>1845</v>
      </c>
      <c r="C378" s="783" t="s">
        <v>1846</v>
      </c>
      <c r="D378" s="783" t="s">
        <v>172</v>
      </c>
      <c r="E378" s="784">
        <v>126222.35</v>
      </c>
      <c r="F378" s="798">
        <f>H378+I378+J378+K378+L378</f>
        <v>101700.79000000001</v>
      </c>
      <c r="G378" s="799">
        <f>(H378+I378+J378+K378)/F378</f>
        <v>0.69329313961081329</v>
      </c>
      <c r="H378" s="786">
        <v>57759.37</v>
      </c>
      <c r="I378" s="786">
        <v>0</v>
      </c>
      <c r="J378" s="800">
        <v>12749.09</v>
      </c>
      <c r="K378" s="764">
        <v>0</v>
      </c>
      <c r="L378" s="785">
        <v>31192.33</v>
      </c>
      <c r="M378" s="797">
        <v>43427</v>
      </c>
      <c r="N378" s="797" t="s">
        <v>1855</v>
      </c>
      <c r="O378" s="766">
        <v>43447</v>
      </c>
      <c r="P378" s="766"/>
      <c r="Q378" s="766" t="s">
        <v>1718</v>
      </c>
      <c r="R378" s="766"/>
      <c r="S378" s="759"/>
      <c r="T378" s="759"/>
      <c r="U378" s="756"/>
      <c r="V378" s="735">
        <f t="shared" si="16"/>
        <v>101700.79000000001</v>
      </c>
    </row>
    <row r="379" spans="1:16382" s="25" customFormat="1" ht="46.5" customHeight="1">
      <c r="A379" s="433" t="s">
        <v>537</v>
      </c>
      <c r="B379" s="782" t="s">
        <v>1847</v>
      </c>
      <c r="C379" s="783" t="s">
        <v>374</v>
      </c>
      <c r="D379" s="783" t="s">
        <v>1848</v>
      </c>
      <c r="E379" s="784">
        <v>101780</v>
      </c>
      <c r="F379" s="798">
        <f>H379+I379+J379+K379+L379</f>
        <v>100904</v>
      </c>
      <c r="G379" s="799">
        <f>(H379+I379+J379+K379)/F379</f>
        <v>0.75</v>
      </c>
      <c r="H379" s="786">
        <v>57131.64</v>
      </c>
      <c r="I379" s="786">
        <v>0</v>
      </c>
      <c r="J379" s="800">
        <v>18546.36</v>
      </c>
      <c r="K379" s="764">
        <v>0</v>
      </c>
      <c r="L379" s="785">
        <v>25226</v>
      </c>
      <c r="M379" s="797">
        <v>43427</v>
      </c>
      <c r="N379" s="797" t="s">
        <v>1855</v>
      </c>
      <c r="O379" s="766">
        <v>43447</v>
      </c>
      <c r="P379" s="766"/>
      <c r="Q379" s="766" t="s">
        <v>1718</v>
      </c>
      <c r="R379" s="766"/>
      <c r="S379" s="759"/>
      <c r="T379" s="759"/>
      <c r="U379" s="756"/>
      <c r="V379" s="735">
        <f t="shared" si="16"/>
        <v>100904</v>
      </c>
    </row>
    <row r="380" spans="1:16382" s="25" customFormat="1" ht="46.5" customHeight="1">
      <c r="A380" s="433" t="s">
        <v>537</v>
      </c>
      <c r="B380" s="782" t="s">
        <v>1849</v>
      </c>
      <c r="C380" s="783" t="s">
        <v>1850</v>
      </c>
      <c r="D380" s="783" t="s">
        <v>1851</v>
      </c>
      <c r="E380" s="784">
        <v>15271.57</v>
      </c>
      <c r="F380" s="798">
        <f>H380+I380+J380+K380+L380</f>
        <v>15271.57</v>
      </c>
      <c r="G380" s="799">
        <f>(H380+I380+J380+K380)/F380</f>
        <v>0.84999970533481495</v>
      </c>
      <c r="H380" s="786">
        <v>10882.31</v>
      </c>
      <c r="I380" s="786">
        <v>0</v>
      </c>
      <c r="J380" s="800">
        <v>2098.52</v>
      </c>
      <c r="K380" s="764">
        <v>0</v>
      </c>
      <c r="L380" s="785">
        <v>2290.7399999999998</v>
      </c>
      <c r="M380" s="797">
        <v>43427</v>
      </c>
      <c r="N380" s="797" t="s">
        <v>1855</v>
      </c>
      <c r="O380" s="766">
        <v>43447</v>
      </c>
      <c r="P380" s="766"/>
      <c r="Q380" s="766" t="s">
        <v>1718</v>
      </c>
      <c r="R380" s="766"/>
      <c r="S380" s="759"/>
      <c r="T380" s="759"/>
      <c r="U380" s="756"/>
      <c r="V380" s="735">
        <f t="shared" si="16"/>
        <v>15271.57</v>
      </c>
    </row>
    <row r="381" spans="1:16382" s="25" customFormat="1" ht="43.5" customHeight="1">
      <c r="A381" s="433" t="s">
        <v>537</v>
      </c>
      <c r="B381" s="782" t="s">
        <v>1852</v>
      </c>
      <c r="C381" s="783" t="s">
        <v>1853</v>
      </c>
      <c r="D381" s="783" t="s">
        <v>1854</v>
      </c>
      <c r="E381" s="784">
        <v>93038.75</v>
      </c>
      <c r="F381" s="798">
        <f>H381+I381+J381+K381+L381</f>
        <v>35348.75</v>
      </c>
      <c r="G381" s="799">
        <f>(H381+I381+J381+K381)/F381</f>
        <v>0.84052646840411616</v>
      </c>
      <c r="H381" s="786">
        <v>22647.32</v>
      </c>
      <c r="I381" s="786">
        <v>3996.59</v>
      </c>
      <c r="J381" s="785">
        <v>3067.65</v>
      </c>
      <c r="K381" s="764">
        <v>0</v>
      </c>
      <c r="L381" s="785">
        <v>5637.19</v>
      </c>
      <c r="M381" s="797">
        <v>43427</v>
      </c>
      <c r="N381" s="797" t="s">
        <v>1855</v>
      </c>
      <c r="O381" s="766">
        <v>43447</v>
      </c>
      <c r="P381" s="766"/>
      <c r="Q381" s="766" t="s">
        <v>1718</v>
      </c>
      <c r="R381" s="766"/>
      <c r="S381" s="759"/>
      <c r="T381" s="759"/>
      <c r="U381" s="756"/>
      <c r="V381" s="735">
        <f t="shared" si="16"/>
        <v>35348.75</v>
      </c>
    </row>
    <row r="382" spans="1:16382" s="13" customFormat="1" ht="32.25" customHeight="1">
      <c r="A382" s="979" t="s">
        <v>1856</v>
      </c>
      <c r="B382" s="980"/>
      <c r="C382" s="980"/>
      <c r="D382" s="980"/>
      <c r="E382" s="509">
        <f>SUM(E20:E381)</f>
        <v>182682443.58000001</v>
      </c>
      <c r="F382" s="509">
        <f>SUM(F20:F381)</f>
        <v>48252364.380000032</v>
      </c>
      <c r="G382" s="721">
        <f t="shared" si="15"/>
        <v>0.70645140332499445</v>
      </c>
      <c r="H382" s="509">
        <f>SUM(H20:H381)</f>
        <v>27791252.129999999</v>
      </c>
      <c r="I382" s="509">
        <f>SUM(I20:I381)</f>
        <v>2735123.43</v>
      </c>
      <c r="J382" s="509">
        <f>SUM(J20:J381)</f>
        <v>2764273.3399999989</v>
      </c>
      <c r="K382" s="509">
        <f>SUM(K20:K381)</f>
        <v>797301.62999999989</v>
      </c>
      <c r="L382" s="509">
        <f>SUM(L20:L381)</f>
        <v>14164413.849999988</v>
      </c>
      <c r="M382" s="511"/>
      <c r="N382" s="512">
        <f>COUNTA(B20:B381)</f>
        <v>362</v>
      </c>
      <c r="O382" s="513"/>
      <c r="P382" s="513"/>
      <c r="Q382" s="513"/>
      <c r="R382" s="514"/>
      <c r="S382" s="513"/>
      <c r="T382" s="513"/>
      <c r="U382" s="311"/>
      <c r="V382" s="736">
        <f t="shared" si="16"/>
        <v>48252364.379999988</v>
      </c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  <c r="AMJ382" s="1"/>
      <c r="AMK382" s="1"/>
      <c r="AML382" s="1"/>
      <c r="AMM382" s="1"/>
      <c r="AMN382" s="1"/>
      <c r="AMO382" s="1"/>
      <c r="AMP382" s="1"/>
      <c r="AMQ382" s="1"/>
      <c r="AMR382" s="1"/>
      <c r="AMS382" s="1"/>
      <c r="AMT382" s="1"/>
      <c r="AMU382" s="1"/>
      <c r="AMV382" s="1"/>
      <c r="AMW382" s="1"/>
      <c r="AMX382" s="1"/>
      <c r="AMY382" s="1"/>
      <c r="AMZ382" s="1"/>
      <c r="ANA382" s="1"/>
      <c r="ANB382" s="1"/>
      <c r="ANC382" s="1"/>
      <c r="AND382" s="1"/>
      <c r="ANE382" s="1"/>
      <c r="ANF382" s="1"/>
      <c r="ANG382" s="1"/>
      <c r="ANH382" s="1"/>
      <c r="ANI382" s="1"/>
      <c r="ANJ382" s="1"/>
      <c r="ANK382" s="1"/>
      <c r="ANL382" s="1"/>
      <c r="ANM382" s="1"/>
      <c r="ANN382" s="1"/>
      <c r="ANO382" s="1"/>
      <c r="ANP382" s="1"/>
      <c r="ANQ382" s="1"/>
      <c r="ANR382" s="1"/>
      <c r="ANS382" s="1"/>
      <c r="ANT382" s="1"/>
      <c r="ANU382" s="1"/>
      <c r="ANV382" s="1"/>
      <c r="ANW382" s="1"/>
      <c r="ANX382" s="1"/>
      <c r="ANY382" s="1"/>
      <c r="ANZ382" s="1"/>
      <c r="AOA382" s="1"/>
      <c r="AOB382" s="1"/>
      <c r="AOC382" s="1"/>
      <c r="AOD382" s="1"/>
      <c r="AOE382" s="1"/>
      <c r="AOF382" s="1"/>
      <c r="AOG382" s="1"/>
      <c r="AOH382" s="1"/>
      <c r="AOI382" s="1"/>
      <c r="AOJ382" s="1"/>
      <c r="AOK382" s="1"/>
      <c r="AOL382" s="1"/>
      <c r="AOM382" s="1"/>
      <c r="AON382" s="1"/>
      <c r="AOO382" s="1"/>
      <c r="AOP382" s="1"/>
      <c r="AOQ382" s="1"/>
      <c r="AOR382" s="1"/>
      <c r="AOS382" s="1"/>
      <c r="AOT382" s="1"/>
      <c r="AOU382" s="1"/>
      <c r="AOV382" s="1"/>
      <c r="AOW382" s="1"/>
      <c r="AOX382" s="1"/>
      <c r="AOY382" s="1"/>
      <c r="AOZ382" s="1"/>
      <c r="APA382" s="1"/>
      <c r="APB382" s="1"/>
      <c r="APC382" s="1"/>
      <c r="APD382" s="1"/>
      <c r="APE382" s="1"/>
      <c r="APF382" s="1"/>
      <c r="APG382" s="1"/>
      <c r="APH382" s="1"/>
      <c r="API382" s="1"/>
      <c r="APJ382" s="1"/>
      <c r="APK382" s="1"/>
      <c r="APL382" s="1"/>
      <c r="APM382" s="1"/>
      <c r="APN382" s="1"/>
      <c r="APO382" s="1"/>
      <c r="APP382" s="1"/>
      <c r="APQ382" s="1"/>
      <c r="APR382" s="1"/>
      <c r="APS382" s="1"/>
      <c r="APT382" s="1"/>
      <c r="APU382" s="1"/>
      <c r="APV382" s="1"/>
      <c r="APW382" s="1"/>
      <c r="APX382" s="1"/>
      <c r="APY382" s="1"/>
      <c r="APZ382" s="1"/>
      <c r="AQA382" s="1"/>
      <c r="AQB382" s="1"/>
      <c r="AQC382" s="1"/>
      <c r="AQD382" s="1"/>
      <c r="AQE382" s="1"/>
      <c r="AQF382" s="1"/>
      <c r="AQG382" s="1"/>
      <c r="AQH382" s="1"/>
      <c r="AQI382" s="1"/>
      <c r="AQJ382" s="1"/>
      <c r="AQK382" s="1"/>
      <c r="AQL382" s="1"/>
      <c r="AQM382" s="1"/>
      <c r="AQN382" s="1"/>
      <c r="AQO382" s="1"/>
      <c r="AQP382" s="1"/>
      <c r="AQQ382" s="1"/>
      <c r="AQR382" s="1"/>
      <c r="AQS382" s="1"/>
      <c r="AQT382" s="1"/>
      <c r="AQU382" s="1"/>
      <c r="AQV382" s="1"/>
      <c r="AQW382" s="1"/>
      <c r="AQX382" s="1"/>
      <c r="AQY382" s="1"/>
      <c r="AQZ382" s="1"/>
      <c r="ARA382" s="1"/>
      <c r="ARB382" s="1"/>
      <c r="ARC382" s="1"/>
      <c r="ARD382" s="1"/>
      <c r="ARE382" s="1"/>
      <c r="ARF382" s="1"/>
      <c r="ARG382" s="1"/>
      <c r="ARH382" s="1"/>
      <c r="ARI382" s="1"/>
      <c r="ARJ382" s="1"/>
      <c r="ARK382" s="1"/>
      <c r="ARL382" s="1"/>
      <c r="ARM382" s="1"/>
      <c r="ARN382" s="1"/>
      <c r="ARO382" s="1"/>
      <c r="ARP382" s="1"/>
      <c r="ARQ382" s="1"/>
      <c r="ARR382" s="1"/>
      <c r="ARS382" s="1"/>
      <c r="ART382" s="1"/>
      <c r="ARU382" s="1"/>
      <c r="ARV382" s="1"/>
      <c r="ARW382" s="1"/>
      <c r="ARX382" s="1"/>
      <c r="ARY382" s="1"/>
      <c r="ARZ382" s="1"/>
      <c r="ASA382" s="1"/>
      <c r="ASB382" s="1"/>
      <c r="ASC382" s="1"/>
      <c r="ASD382" s="1"/>
      <c r="ASE382" s="1"/>
      <c r="ASF382" s="1"/>
      <c r="ASG382" s="1"/>
      <c r="ASH382" s="1"/>
      <c r="ASI382" s="1"/>
      <c r="ASJ382" s="1"/>
      <c r="ASK382" s="1"/>
      <c r="ASL382" s="1"/>
      <c r="ASM382" s="1"/>
      <c r="ASN382" s="1"/>
      <c r="ASO382" s="1"/>
      <c r="ASP382" s="1"/>
      <c r="ASQ382" s="1"/>
      <c r="ASR382" s="1"/>
      <c r="ASS382" s="1"/>
      <c r="AST382" s="1"/>
      <c r="ASU382" s="1"/>
      <c r="ASV382" s="1"/>
      <c r="ASW382" s="1"/>
      <c r="ASX382" s="1"/>
      <c r="ASY382" s="1"/>
      <c r="ASZ382" s="1"/>
      <c r="ATA382" s="1"/>
      <c r="ATB382" s="1"/>
      <c r="ATC382" s="1"/>
      <c r="ATD382" s="1"/>
      <c r="ATE382" s="1"/>
      <c r="ATF382" s="1"/>
      <c r="ATG382" s="1"/>
      <c r="ATH382" s="1"/>
      <c r="ATI382" s="1"/>
      <c r="ATJ382" s="1"/>
      <c r="ATK382" s="1"/>
      <c r="ATL382" s="1"/>
      <c r="ATM382" s="1"/>
      <c r="ATN382" s="1"/>
      <c r="ATO382" s="1"/>
      <c r="ATP382" s="1"/>
      <c r="ATQ382" s="1"/>
      <c r="ATR382" s="1"/>
      <c r="ATS382" s="1"/>
      <c r="ATT382" s="1"/>
      <c r="ATU382" s="1"/>
      <c r="ATV382" s="1"/>
      <c r="ATW382" s="1"/>
      <c r="ATX382" s="1"/>
      <c r="ATY382" s="1"/>
      <c r="ATZ382" s="1"/>
      <c r="AUA382" s="1"/>
      <c r="AUB382" s="1"/>
      <c r="AUC382" s="1"/>
      <c r="AUD382" s="1"/>
      <c r="AUE382" s="1"/>
      <c r="AUF382" s="1"/>
      <c r="AUG382" s="1"/>
      <c r="AUH382" s="1"/>
      <c r="AUI382" s="1"/>
      <c r="AUJ382" s="1"/>
      <c r="AUK382" s="1"/>
      <c r="AUL382" s="1"/>
      <c r="AUM382" s="1"/>
      <c r="AUN382" s="1"/>
      <c r="AUO382" s="1"/>
      <c r="AUP382" s="1"/>
      <c r="AUQ382" s="1"/>
      <c r="AUR382" s="1"/>
      <c r="AUS382" s="1"/>
      <c r="AUT382" s="1"/>
      <c r="AUU382" s="1"/>
      <c r="AUV382" s="1"/>
      <c r="AUW382" s="1"/>
      <c r="AUX382" s="1"/>
      <c r="AUY382" s="1"/>
      <c r="AUZ382" s="1"/>
      <c r="AVA382" s="1"/>
      <c r="AVB382" s="1"/>
      <c r="AVC382" s="1"/>
      <c r="AVD382" s="1"/>
      <c r="AVE382" s="1"/>
      <c r="AVF382" s="1"/>
      <c r="AVG382" s="1"/>
      <c r="AVH382" s="1"/>
      <c r="AVI382" s="1"/>
      <c r="AVJ382" s="1"/>
      <c r="AVK382" s="1"/>
      <c r="AVL382" s="1"/>
      <c r="AVM382" s="1"/>
      <c r="AVN382" s="1"/>
      <c r="AVO382" s="1"/>
      <c r="AVP382" s="1"/>
      <c r="AVQ382" s="1"/>
      <c r="AVR382" s="1"/>
      <c r="AVS382" s="1"/>
      <c r="AVT382" s="1"/>
      <c r="AVU382" s="1"/>
      <c r="AVV382" s="1"/>
      <c r="AVW382" s="1"/>
      <c r="AVX382" s="1"/>
      <c r="AVY382" s="1"/>
      <c r="AVZ382" s="1"/>
      <c r="AWA382" s="1"/>
      <c r="AWB382" s="1"/>
      <c r="AWC382" s="1"/>
      <c r="AWD382" s="1"/>
      <c r="AWE382" s="1"/>
      <c r="AWF382" s="1"/>
      <c r="AWG382" s="1"/>
      <c r="AWH382" s="1"/>
      <c r="AWI382" s="1"/>
      <c r="AWJ382" s="1"/>
      <c r="AWK382" s="1"/>
      <c r="AWL382" s="1"/>
      <c r="AWM382" s="1"/>
      <c r="AWN382" s="1"/>
      <c r="AWO382" s="1"/>
      <c r="AWP382" s="1"/>
      <c r="AWQ382" s="1"/>
      <c r="AWR382" s="1"/>
      <c r="AWS382" s="1"/>
      <c r="AWT382" s="1"/>
      <c r="AWU382" s="1"/>
      <c r="AWV382" s="1"/>
      <c r="AWW382" s="1"/>
      <c r="AWX382" s="1"/>
      <c r="AWY382" s="1"/>
      <c r="AWZ382" s="1"/>
      <c r="AXA382" s="1"/>
      <c r="AXB382" s="1"/>
      <c r="AXC382" s="1"/>
      <c r="AXD382" s="1"/>
      <c r="AXE382" s="1"/>
      <c r="AXF382" s="1"/>
      <c r="AXG382" s="1"/>
      <c r="AXH382" s="1"/>
      <c r="AXI382" s="1"/>
      <c r="AXJ382" s="1"/>
      <c r="AXK382" s="1"/>
      <c r="AXL382" s="1"/>
      <c r="AXM382" s="1"/>
      <c r="AXN382" s="1"/>
      <c r="AXO382" s="1"/>
      <c r="AXP382" s="1"/>
      <c r="AXQ382" s="1"/>
      <c r="AXR382" s="1"/>
      <c r="AXS382" s="1"/>
      <c r="AXT382" s="1"/>
      <c r="AXU382" s="1"/>
      <c r="AXV382" s="1"/>
      <c r="AXW382" s="1"/>
      <c r="AXX382" s="1"/>
      <c r="AXY382" s="1"/>
      <c r="AXZ382" s="1"/>
      <c r="AYA382" s="1"/>
      <c r="AYB382" s="1"/>
      <c r="AYC382" s="1"/>
      <c r="AYD382" s="1"/>
      <c r="AYE382" s="1"/>
      <c r="AYF382" s="1"/>
      <c r="AYG382" s="1"/>
      <c r="AYH382" s="1"/>
      <c r="AYI382" s="1"/>
      <c r="AYJ382" s="1"/>
      <c r="AYK382" s="1"/>
      <c r="AYL382" s="1"/>
      <c r="AYM382" s="1"/>
      <c r="AYN382" s="1"/>
      <c r="AYO382" s="1"/>
      <c r="AYP382" s="1"/>
      <c r="AYQ382" s="1"/>
      <c r="AYR382" s="1"/>
      <c r="AYS382" s="1"/>
      <c r="AYT382" s="1"/>
      <c r="AYU382" s="1"/>
      <c r="AYV382" s="1"/>
      <c r="AYW382" s="1"/>
      <c r="AYX382" s="1"/>
      <c r="AYY382" s="1"/>
      <c r="AYZ382" s="1"/>
      <c r="AZA382" s="1"/>
      <c r="AZB382" s="1"/>
      <c r="AZC382" s="1"/>
      <c r="AZD382" s="1"/>
      <c r="AZE382" s="1"/>
      <c r="AZF382" s="1"/>
      <c r="AZG382" s="1"/>
      <c r="AZH382" s="1"/>
      <c r="AZI382" s="1"/>
      <c r="AZJ382" s="1"/>
      <c r="AZK382" s="1"/>
      <c r="AZL382" s="1"/>
      <c r="AZM382" s="1"/>
      <c r="AZN382" s="1"/>
      <c r="AZO382" s="1"/>
      <c r="AZP382" s="1"/>
      <c r="AZQ382" s="1"/>
      <c r="AZR382" s="1"/>
      <c r="AZS382" s="1"/>
      <c r="AZT382" s="1"/>
      <c r="AZU382" s="1"/>
      <c r="AZV382" s="1"/>
      <c r="AZW382" s="1"/>
      <c r="AZX382" s="1"/>
      <c r="AZY382" s="1"/>
      <c r="AZZ382" s="1"/>
      <c r="BAA382" s="1"/>
      <c r="BAB382" s="1"/>
      <c r="BAC382" s="1"/>
      <c r="BAD382" s="1"/>
      <c r="BAE382" s="1"/>
      <c r="BAF382" s="1"/>
      <c r="BAG382" s="1"/>
      <c r="BAH382" s="1"/>
      <c r="BAI382" s="1"/>
      <c r="BAJ382" s="1"/>
      <c r="BAK382" s="1"/>
      <c r="BAL382" s="1"/>
      <c r="BAM382" s="1"/>
      <c r="BAN382" s="1"/>
      <c r="BAO382" s="1"/>
      <c r="BAP382" s="1"/>
      <c r="BAQ382" s="1"/>
      <c r="BAR382" s="1"/>
      <c r="BAS382" s="1"/>
      <c r="BAT382" s="1"/>
      <c r="BAU382" s="1"/>
      <c r="BAV382" s="1"/>
      <c r="BAW382" s="1"/>
      <c r="BAX382" s="1"/>
      <c r="BAY382" s="1"/>
      <c r="BAZ382" s="1"/>
      <c r="BBA382" s="1"/>
      <c r="BBB382" s="1"/>
      <c r="BBC382" s="1"/>
      <c r="BBD382" s="1"/>
      <c r="BBE382" s="1"/>
      <c r="BBF382" s="1"/>
      <c r="BBG382" s="1"/>
      <c r="BBH382" s="1"/>
      <c r="BBI382" s="1"/>
      <c r="BBJ382" s="1"/>
      <c r="BBK382" s="1"/>
      <c r="BBL382" s="1"/>
      <c r="BBM382" s="1"/>
      <c r="BBN382" s="1"/>
      <c r="BBO382" s="1"/>
      <c r="BBP382" s="1"/>
      <c r="BBQ382" s="1"/>
      <c r="BBR382" s="1"/>
      <c r="BBS382" s="1"/>
      <c r="BBT382" s="1"/>
      <c r="BBU382" s="1"/>
      <c r="BBV382" s="1"/>
      <c r="BBW382" s="1"/>
      <c r="BBX382" s="1"/>
      <c r="BBY382" s="1"/>
      <c r="BBZ382" s="1"/>
      <c r="BCA382" s="1"/>
      <c r="BCB382" s="1"/>
      <c r="BCC382" s="1"/>
      <c r="BCD382" s="1"/>
      <c r="BCE382" s="1"/>
      <c r="BCF382" s="1"/>
      <c r="BCG382" s="1"/>
      <c r="BCH382" s="1"/>
      <c r="BCI382" s="1"/>
      <c r="BCJ382" s="1"/>
      <c r="BCK382" s="1"/>
      <c r="BCL382" s="1"/>
      <c r="BCM382" s="1"/>
      <c r="BCN382" s="1"/>
      <c r="BCO382" s="1"/>
      <c r="BCP382" s="1"/>
      <c r="BCQ382" s="1"/>
      <c r="BCR382" s="1"/>
      <c r="BCS382" s="1"/>
      <c r="BCT382" s="1"/>
      <c r="BCU382" s="1"/>
      <c r="BCV382" s="1"/>
      <c r="BCW382" s="1"/>
      <c r="BCX382" s="1"/>
      <c r="BCY382" s="1"/>
      <c r="BCZ382" s="1"/>
      <c r="BDA382" s="1"/>
      <c r="BDB382" s="1"/>
      <c r="BDC382" s="1"/>
      <c r="BDD382" s="1"/>
      <c r="BDE382" s="1"/>
      <c r="BDF382" s="1"/>
      <c r="BDG382" s="1"/>
      <c r="BDH382" s="1"/>
      <c r="BDI382" s="1"/>
      <c r="BDJ382" s="1"/>
      <c r="BDK382" s="1"/>
      <c r="BDL382" s="1"/>
      <c r="BDM382" s="1"/>
      <c r="BDN382" s="1"/>
      <c r="BDO382" s="1"/>
      <c r="BDP382" s="1"/>
      <c r="BDQ382" s="1"/>
      <c r="BDR382" s="1"/>
      <c r="BDS382" s="1"/>
      <c r="BDT382" s="1"/>
      <c r="BDU382" s="1"/>
      <c r="BDV382" s="1"/>
      <c r="BDW382" s="1"/>
      <c r="BDX382" s="1"/>
      <c r="BDY382" s="1"/>
      <c r="BDZ382" s="1"/>
      <c r="BEA382" s="1"/>
      <c r="BEB382" s="1"/>
      <c r="BEC382" s="1"/>
      <c r="BED382" s="1"/>
      <c r="BEE382" s="1"/>
      <c r="BEF382" s="1"/>
      <c r="BEG382" s="1"/>
      <c r="BEH382" s="1"/>
      <c r="BEI382" s="1"/>
      <c r="BEJ382" s="1"/>
      <c r="BEK382" s="1"/>
      <c r="BEL382" s="1"/>
      <c r="BEM382" s="1"/>
      <c r="BEN382" s="1"/>
      <c r="BEO382" s="1"/>
      <c r="BEP382" s="1"/>
      <c r="BEQ382" s="1"/>
      <c r="BER382" s="1"/>
      <c r="BES382" s="1"/>
      <c r="BET382" s="1"/>
      <c r="BEU382" s="1"/>
      <c r="BEV382" s="1"/>
      <c r="BEW382" s="1"/>
      <c r="BEX382" s="1"/>
      <c r="BEY382" s="1"/>
      <c r="BEZ382" s="1"/>
      <c r="BFA382" s="1"/>
      <c r="BFB382" s="1"/>
      <c r="BFC382" s="1"/>
      <c r="BFD382" s="1"/>
      <c r="BFE382" s="1"/>
      <c r="BFF382" s="1"/>
      <c r="BFG382" s="1"/>
      <c r="BFH382" s="1"/>
      <c r="BFI382" s="1"/>
      <c r="BFJ382" s="1"/>
      <c r="BFK382" s="1"/>
      <c r="BFL382" s="1"/>
      <c r="BFM382" s="1"/>
      <c r="BFN382" s="1"/>
      <c r="BFO382" s="1"/>
      <c r="BFP382" s="1"/>
      <c r="BFQ382" s="1"/>
      <c r="BFR382" s="1"/>
      <c r="BFS382" s="1"/>
      <c r="BFT382" s="1"/>
      <c r="BFU382" s="1"/>
      <c r="BFV382" s="1"/>
      <c r="BFW382" s="1"/>
      <c r="BFX382" s="1"/>
      <c r="BFY382" s="1"/>
      <c r="BFZ382" s="1"/>
      <c r="BGA382" s="1"/>
      <c r="BGB382" s="1"/>
      <c r="BGC382" s="1"/>
      <c r="BGD382" s="1"/>
      <c r="BGE382" s="1"/>
      <c r="BGF382" s="1"/>
      <c r="BGG382" s="1"/>
      <c r="BGH382" s="1"/>
      <c r="BGI382" s="1"/>
      <c r="BGJ382" s="1"/>
      <c r="BGK382" s="1"/>
      <c r="BGL382" s="1"/>
      <c r="BGM382" s="1"/>
      <c r="BGN382" s="1"/>
      <c r="BGO382" s="1"/>
      <c r="BGP382" s="1"/>
      <c r="BGQ382" s="1"/>
      <c r="BGR382" s="1"/>
      <c r="BGS382" s="1"/>
      <c r="BGT382" s="1"/>
      <c r="BGU382" s="1"/>
      <c r="BGV382" s="1"/>
      <c r="BGW382" s="1"/>
      <c r="BGX382" s="1"/>
      <c r="BGY382" s="1"/>
      <c r="BGZ382" s="1"/>
      <c r="BHA382" s="1"/>
      <c r="BHB382" s="1"/>
      <c r="BHC382" s="1"/>
      <c r="BHD382" s="1"/>
      <c r="BHE382" s="1"/>
      <c r="BHF382" s="1"/>
      <c r="BHG382" s="1"/>
      <c r="BHH382" s="1"/>
      <c r="BHI382" s="1"/>
      <c r="BHJ382" s="1"/>
      <c r="BHK382" s="1"/>
      <c r="BHL382" s="1"/>
      <c r="BHM382" s="1"/>
      <c r="BHN382" s="1"/>
      <c r="BHO382" s="1"/>
      <c r="BHP382" s="1"/>
      <c r="BHQ382" s="1"/>
      <c r="BHR382" s="1"/>
      <c r="BHS382" s="1"/>
      <c r="BHT382" s="1"/>
      <c r="BHU382" s="1"/>
      <c r="BHV382" s="1"/>
      <c r="BHW382" s="1"/>
      <c r="BHX382" s="1"/>
      <c r="BHY382" s="1"/>
      <c r="BHZ382" s="1"/>
      <c r="BIA382" s="1"/>
      <c r="BIB382" s="1"/>
      <c r="BIC382" s="1"/>
      <c r="BID382" s="1"/>
      <c r="BIE382" s="1"/>
      <c r="BIF382" s="1"/>
      <c r="BIG382" s="1"/>
      <c r="BIH382" s="1"/>
      <c r="BII382" s="1"/>
      <c r="BIJ382" s="1"/>
      <c r="BIK382" s="1"/>
      <c r="BIL382" s="1"/>
      <c r="BIM382" s="1"/>
      <c r="BIN382" s="1"/>
      <c r="BIO382" s="1"/>
      <c r="BIP382" s="1"/>
      <c r="BIQ382" s="1"/>
      <c r="BIR382" s="1"/>
      <c r="BIS382" s="1"/>
      <c r="BIT382" s="1"/>
      <c r="BIU382" s="1"/>
      <c r="BIV382" s="1"/>
      <c r="BIW382" s="1"/>
      <c r="BIX382" s="1"/>
      <c r="BIY382" s="1"/>
      <c r="BIZ382" s="1"/>
      <c r="BJA382" s="1"/>
      <c r="BJB382" s="1"/>
      <c r="BJC382" s="1"/>
      <c r="BJD382" s="1"/>
      <c r="BJE382" s="1"/>
      <c r="BJF382" s="1"/>
      <c r="BJG382" s="1"/>
      <c r="BJH382" s="1"/>
      <c r="BJI382" s="1"/>
      <c r="BJJ382" s="1"/>
      <c r="BJK382" s="1"/>
      <c r="BJL382" s="1"/>
      <c r="BJM382" s="1"/>
      <c r="BJN382" s="1"/>
      <c r="BJO382" s="1"/>
      <c r="BJP382" s="1"/>
      <c r="BJQ382" s="1"/>
      <c r="BJR382" s="1"/>
      <c r="BJS382" s="1"/>
      <c r="BJT382" s="1"/>
      <c r="BJU382" s="1"/>
      <c r="BJV382" s="1"/>
      <c r="BJW382" s="1"/>
      <c r="BJX382" s="1"/>
      <c r="BJY382" s="1"/>
      <c r="BJZ382" s="1"/>
      <c r="BKA382" s="1"/>
      <c r="BKB382" s="1"/>
      <c r="BKC382" s="1"/>
      <c r="BKD382" s="1"/>
      <c r="BKE382" s="1"/>
      <c r="BKF382" s="1"/>
      <c r="BKG382" s="1"/>
      <c r="BKH382" s="1"/>
      <c r="BKI382" s="1"/>
      <c r="BKJ382" s="1"/>
      <c r="BKK382" s="1"/>
      <c r="BKL382" s="1"/>
      <c r="BKM382" s="1"/>
      <c r="BKN382" s="1"/>
      <c r="BKO382" s="1"/>
      <c r="BKP382" s="1"/>
      <c r="BKQ382" s="1"/>
      <c r="BKR382" s="1"/>
      <c r="BKS382" s="1"/>
      <c r="BKT382" s="1"/>
      <c r="BKU382" s="1"/>
      <c r="BKV382" s="1"/>
      <c r="BKW382" s="1"/>
      <c r="BKX382" s="1"/>
      <c r="BKY382" s="1"/>
      <c r="BKZ382" s="1"/>
      <c r="BLA382" s="1"/>
      <c r="BLB382" s="1"/>
      <c r="BLC382" s="1"/>
      <c r="BLD382" s="1"/>
      <c r="BLE382" s="1"/>
      <c r="BLF382" s="1"/>
      <c r="BLG382" s="1"/>
      <c r="BLH382" s="1"/>
      <c r="BLI382" s="1"/>
      <c r="BLJ382" s="1"/>
      <c r="BLK382" s="1"/>
      <c r="BLL382" s="1"/>
      <c r="BLM382" s="1"/>
      <c r="BLN382" s="1"/>
      <c r="BLO382" s="1"/>
      <c r="BLP382" s="1"/>
      <c r="BLQ382" s="1"/>
      <c r="BLR382" s="1"/>
      <c r="BLS382" s="1"/>
      <c r="BLT382" s="1"/>
      <c r="BLU382" s="1"/>
      <c r="BLV382" s="1"/>
      <c r="BLW382" s="1"/>
      <c r="BLX382" s="1"/>
      <c r="BLY382" s="1"/>
      <c r="BLZ382" s="1"/>
      <c r="BMA382" s="1"/>
      <c r="BMB382" s="1"/>
      <c r="BMC382" s="1"/>
      <c r="BMD382" s="1"/>
      <c r="BME382" s="1"/>
      <c r="BMF382" s="1"/>
      <c r="BMG382" s="1"/>
      <c r="BMH382" s="1"/>
      <c r="BMI382" s="1"/>
      <c r="BMJ382" s="1"/>
      <c r="BMK382" s="1"/>
      <c r="BML382" s="1"/>
      <c r="BMM382" s="1"/>
      <c r="BMN382" s="1"/>
      <c r="BMO382" s="1"/>
      <c r="BMP382" s="1"/>
      <c r="BMQ382" s="1"/>
      <c r="BMR382" s="1"/>
      <c r="BMS382" s="1"/>
      <c r="BMT382" s="1"/>
      <c r="BMU382" s="1"/>
      <c r="BMV382" s="1"/>
      <c r="BMW382" s="1"/>
      <c r="BMX382" s="1"/>
      <c r="BMY382" s="1"/>
      <c r="BMZ382" s="1"/>
      <c r="BNA382" s="1"/>
      <c r="BNB382" s="1"/>
      <c r="BNC382" s="1"/>
      <c r="BND382" s="1"/>
      <c r="BNE382" s="1"/>
      <c r="BNF382" s="1"/>
      <c r="BNG382" s="1"/>
      <c r="BNH382" s="1"/>
      <c r="BNI382" s="1"/>
      <c r="BNJ382" s="1"/>
      <c r="BNK382" s="1"/>
      <c r="BNL382" s="1"/>
      <c r="BNM382" s="1"/>
      <c r="BNN382" s="1"/>
      <c r="BNO382" s="1"/>
      <c r="BNP382" s="1"/>
      <c r="BNQ382" s="1"/>
      <c r="BNR382" s="1"/>
      <c r="BNS382" s="1"/>
      <c r="BNT382" s="1"/>
      <c r="BNU382" s="1"/>
      <c r="BNV382" s="1"/>
      <c r="BNW382" s="1"/>
      <c r="BNX382" s="1"/>
      <c r="BNY382" s="1"/>
      <c r="BNZ382" s="1"/>
      <c r="BOA382" s="1"/>
      <c r="BOB382" s="1"/>
      <c r="BOC382" s="1"/>
      <c r="BOD382" s="1"/>
      <c r="BOE382" s="1"/>
      <c r="BOF382" s="1"/>
      <c r="BOG382" s="1"/>
      <c r="BOH382" s="1"/>
      <c r="BOI382" s="1"/>
      <c r="BOJ382" s="1"/>
      <c r="BOK382" s="1"/>
      <c r="BOL382" s="1"/>
      <c r="BOM382" s="1"/>
      <c r="BON382" s="1"/>
      <c r="BOO382" s="1"/>
      <c r="BOP382" s="1"/>
      <c r="BOQ382" s="1"/>
      <c r="BOR382" s="1"/>
      <c r="BOS382" s="1"/>
      <c r="BOT382" s="1"/>
      <c r="BOU382" s="1"/>
      <c r="BOV382" s="1"/>
      <c r="BOW382" s="1"/>
      <c r="BOX382" s="1"/>
      <c r="BOY382" s="1"/>
      <c r="BOZ382" s="1"/>
      <c r="BPA382" s="1"/>
      <c r="BPB382" s="1"/>
      <c r="BPC382" s="1"/>
      <c r="BPD382" s="1"/>
      <c r="BPE382" s="1"/>
      <c r="BPF382" s="1"/>
      <c r="BPG382" s="1"/>
      <c r="BPH382" s="1"/>
      <c r="BPI382" s="1"/>
      <c r="BPJ382" s="1"/>
      <c r="BPK382" s="1"/>
      <c r="BPL382" s="1"/>
      <c r="BPM382" s="1"/>
      <c r="BPN382" s="1"/>
      <c r="BPO382" s="1"/>
      <c r="BPP382" s="1"/>
      <c r="BPQ382" s="1"/>
      <c r="BPR382" s="1"/>
      <c r="BPS382" s="1"/>
      <c r="BPT382" s="1"/>
      <c r="BPU382" s="1"/>
      <c r="BPV382" s="1"/>
      <c r="BPW382" s="1"/>
      <c r="BPX382" s="1"/>
      <c r="BPY382" s="1"/>
      <c r="BPZ382" s="1"/>
      <c r="BQA382" s="1"/>
      <c r="BQB382" s="1"/>
      <c r="BQC382" s="1"/>
      <c r="BQD382" s="1"/>
      <c r="BQE382" s="1"/>
      <c r="BQF382" s="1"/>
      <c r="BQG382" s="1"/>
      <c r="BQH382" s="1"/>
      <c r="BQI382" s="1"/>
      <c r="BQJ382" s="1"/>
      <c r="BQK382" s="1"/>
      <c r="BQL382" s="1"/>
      <c r="BQM382" s="1"/>
      <c r="BQN382" s="1"/>
      <c r="BQO382" s="1"/>
      <c r="BQP382" s="1"/>
      <c r="BQQ382" s="1"/>
      <c r="BQR382" s="1"/>
      <c r="BQS382" s="1"/>
      <c r="BQT382" s="1"/>
      <c r="BQU382" s="1"/>
      <c r="BQV382" s="1"/>
      <c r="BQW382" s="1"/>
      <c r="BQX382" s="1"/>
      <c r="BQY382" s="1"/>
      <c r="BQZ382" s="1"/>
      <c r="BRA382" s="1"/>
      <c r="BRB382" s="1"/>
      <c r="BRC382" s="1"/>
      <c r="BRD382" s="1"/>
      <c r="BRE382" s="1"/>
      <c r="BRF382" s="1"/>
      <c r="BRG382" s="1"/>
      <c r="BRH382" s="1"/>
      <c r="BRI382" s="1"/>
      <c r="BRJ382" s="1"/>
      <c r="BRK382" s="1"/>
      <c r="BRL382" s="1"/>
      <c r="BRM382" s="1"/>
      <c r="BRN382" s="1"/>
      <c r="BRO382" s="1"/>
      <c r="BRP382" s="1"/>
      <c r="BRQ382" s="1"/>
      <c r="BRR382" s="1"/>
      <c r="BRS382" s="1"/>
      <c r="BRT382" s="1"/>
      <c r="BRU382" s="1"/>
      <c r="BRV382" s="1"/>
      <c r="BRW382" s="1"/>
      <c r="BRX382" s="1"/>
      <c r="BRY382" s="1"/>
      <c r="BRZ382" s="1"/>
      <c r="BSA382" s="1"/>
      <c r="BSB382" s="1"/>
      <c r="BSC382" s="1"/>
      <c r="BSD382" s="1"/>
      <c r="BSE382" s="1"/>
      <c r="BSF382" s="1"/>
      <c r="BSG382" s="1"/>
      <c r="BSH382" s="1"/>
      <c r="BSI382" s="1"/>
      <c r="BSJ382" s="1"/>
      <c r="BSK382" s="1"/>
      <c r="BSL382" s="1"/>
      <c r="BSM382" s="1"/>
      <c r="BSN382" s="1"/>
      <c r="BSO382" s="1"/>
      <c r="BSP382" s="1"/>
      <c r="BSQ382" s="1"/>
      <c r="BSR382" s="1"/>
      <c r="BSS382" s="1"/>
      <c r="BST382" s="1"/>
      <c r="BSU382" s="1"/>
      <c r="BSV382" s="1"/>
      <c r="BSW382" s="1"/>
      <c r="BSX382" s="1"/>
      <c r="BSY382" s="1"/>
      <c r="BSZ382" s="1"/>
      <c r="BTA382" s="1"/>
      <c r="BTB382" s="1"/>
      <c r="BTC382" s="1"/>
      <c r="BTD382" s="1"/>
      <c r="BTE382" s="1"/>
      <c r="BTF382" s="1"/>
      <c r="BTG382" s="1"/>
      <c r="BTH382" s="1"/>
      <c r="BTI382" s="1"/>
      <c r="BTJ382" s="1"/>
      <c r="BTK382" s="1"/>
      <c r="BTL382" s="1"/>
      <c r="BTM382" s="1"/>
      <c r="BTN382" s="1"/>
      <c r="BTO382" s="1"/>
      <c r="BTP382" s="1"/>
      <c r="BTQ382" s="1"/>
      <c r="BTR382" s="1"/>
      <c r="BTS382" s="1"/>
      <c r="BTT382" s="1"/>
      <c r="BTU382" s="1"/>
      <c r="BTV382" s="1"/>
      <c r="BTW382" s="1"/>
      <c r="BTX382" s="1"/>
      <c r="BTY382" s="1"/>
      <c r="BTZ382" s="1"/>
      <c r="BUA382" s="1"/>
      <c r="BUB382" s="1"/>
      <c r="BUC382" s="1"/>
      <c r="BUD382" s="1"/>
      <c r="BUE382" s="1"/>
      <c r="BUF382" s="1"/>
      <c r="BUG382" s="1"/>
      <c r="BUH382" s="1"/>
      <c r="BUI382" s="1"/>
      <c r="BUJ382" s="1"/>
      <c r="BUK382" s="1"/>
      <c r="BUL382" s="1"/>
      <c r="BUM382" s="1"/>
      <c r="BUN382" s="1"/>
      <c r="BUO382" s="1"/>
      <c r="BUP382" s="1"/>
      <c r="BUQ382" s="1"/>
      <c r="BUR382" s="1"/>
      <c r="BUS382" s="1"/>
      <c r="BUT382" s="1"/>
      <c r="BUU382" s="1"/>
      <c r="BUV382" s="1"/>
      <c r="BUW382" s="1"/>
      <c r="BUX382" s="1"/>
      <c r="BUY382" s="1"/>
      <c r="BUZ382" s="1"/>
      <c r="BVA382" s="1"/>
      <c r="BVB382" s="1"/>
      <c r="BVC382" s="1"/>
      <c r="BVD382" s="1"/>
      <c r="BVE382" s="1"/>
      <c r="BVF382" s="1"/>
      <c r="BVG382" s="1"/>
      <c r="BVH382" s="1"/>
      <c r="BVI382" s="1"/>
      <c r="BVJ382" s="1"/>
      <c r="BVK382" s="1"/>
      <c r="BVL382" s="1"/>
      <c r="BVM382" s="1"/>
      <c r="BVN382" s="1"/>
      <c r="BVO382" s="1"/>
      <c r="BVP382" s="1"/>
      <c r="BVQ382" s="1"/>
      <c r="BVR382" s="1"/>
      <c r="BVS382" s="1"/>
      <c r="BVT382" s="1"/>
      <c r="BVU382" s="1"/>
      <c r="BVV382" s="1"/>
      <c r="BVW382" s="1"/>
      <c r="BVX382" s="1"/>
      <c r="BVY382" s="1"/>
      <c r="BVZ382" s="1"/>
      <c r="BWA382" s="1"/>
      <c r="BWB382" s="1"/>
      <c r="BWC382" s="1"/>
      <c r="BWD382" s="1"/>
      <c r="BWE382" s="1"/>
      <c r="BWF382" s="1"/>
      <c r="BWG382" s="1"/>
      <c r="BWH382" s="1"/>
      <c r="BWI382" s="1"/>
      <c r="BWJ382" s="1"/>
      <c r="BWK382" s="1"/>
      <c r="BWL382" s="1"/>
      <c r="BWM382" s="1"/>
      <c r="BWN382" s="1"/>
      <c r="BWO382" s="1"/>
      <c r="BWP382" s="1"/>
      <c r="BWQ382" s="1"/>
      <c r="BWR382" s="1"/>
      <c r="BWS382" s="1"/>
      <c r="BWT382" s="1"/>
      <c r="BWU382" s="1"/>
      <c r="BWV382" s="1"/>
      <c r="BWW382" s="1"/>
      <c r="BWX382" s="1"/>
      <c r="BWY382" s="1"/>
      <c r="BWZ382" s="1"/>
      <c r="BXA382" s="1"/>
      <c r="BXB382" s="1"/>
      <c r="BXC382" s="1"/>
      <c r="BXD382" s="1"/>
      <c r="BXE382" s="1"/>
      <c r="BXF382" s="1"/>
      <c r="BXG382" s="1"/>
      <c r="BXH382" s="1"/>
      <c r="BXI382" s="1"/>
      <c r="BXJ382" s="1"/>
      <c r="BXK382" s="1"/>
      <c r="BXL382" s="1"/>
      <c r="BXM382" s="1"/>
      <c r="BXN382" s="1"/>
      <c r="BXO382" s="1"/>
      <c r="BXP382" s="1"/>
      <c r="BXQ382" s="1"/>
      <c r="BXR382" s="1"/>
      <c r="BXS382" s="1"/>
      <c r="BXT382" s="1"/>
      <c r="BXU382" s="1"/>
      <c r="BXV382" s="1"/>
      <c r="BXW382" s="1"/>
      <c r="BXX382" s="1"/>
      <c r="BXY382" s="1"/>
      <c r="BXZ382" s="1"/>
      <c r="BYA382" s="1"/>
      <c r="BYB382" s="1"/>
      <c r="BYC382" s="1"/>
      <c r="BYD382" s="1"/>
      <c r="BYE382" s="1"/>
      <c r="BYF382" s="1"/>
      <c r="BYG382" s="1"/>
      <c r="BYH382" s="1"/>
      <c r="BYI382" s="1"/>
      <c r="BYJ382" s="1"/>
      <c r="BYK382" s="1"/>
      <c r="BYL382" s="1"/>
      <c r="BYM382" s="1"/>
      <c r="BYN382" s="1"/>
      <c r="BYO382" s="1"/>
      <c r="BYP382" s="1"/>
      <c r="BYQ382" s="1"/>
      <c r="BYR382" s="1"/>
      <c r="BYS382" s="1"/>
      <c r="BYT382" s="1"/>
      <c r="BYU382" s="1"/>
      <c r="BYV382" s="1"/>
      <c r="BYW382" s="1"/>
      <c r="BYX382" s="1"/>
      <c r="BYY382" s="1"/>
      <c r="BYZ382" s="1"/>
      <c r="BZA382" s="1"/>
      <c r="BZB382" s="1"/>
      <c r="BZC382" s="1"/>
      <c r="BZD382" s="1"/>
      <c r="BZE382" s="1"/>
      <c r="BZF382" s="1"/>
      <c r="BZG382" s="1"/>
      <c r="BZH382" s="1"/>
      <c r="BZI382" s="1"/>
      <c r="BZJ382" s="1"/>
      <c r="BZK382" s="1"/>
      <c r="BZL382" s="1"/>
      <c r="BZM382" s="1"/>
      <c r="BZN382" s="1"/>
      <c r="BZO382" s="1"/>
      <c r="BZP382" s="1"/>
      <c r="BZQ382" s="1"/>
      <c r="BZR382" s="1"/>
      <c r="BZS382" s="1"/>
      <c r="BZT382" s="1"/>
      <c r="BZU382" s="1"/>
      <c r="BZV382" s="1"/>
      <c r="BZW382" s="1"/>
      <c r="BZX382" s="1"/>
      <c r="BZY382" s="1"/>
      <c r="BZZ382" s="1"/>
      <c r="CAA382" s="1"/>
      <c r="CAB382" s="1"/>
      <c r="CAC382" s="1"/>
      <c r="CAD382" s="1"/>
      <c r="CAE382" s="1"/>
      <c r="CAF382" s="1"/>
      <c r="CAG382" s="1"/>
      <c r="CAH382" s="1"/>
      <c r="CAI382" s="1"/>
      <c r="CAJ382" s="1"/>
      <c r="CAK382" s="1"/>
      <c r="CAL382" s="1"/>
      <c r="CAM382" s="1"/>
      <c r="CAN382" s="1"/>
      <c r="CAO382" s="1"/>
      <c r="CAP382" s="1"/>
      <c r="CAQ382" s="1"/>
      <c r="CAR382" s="1"/>
      <c r="CAS382" s="1"/>
      <c r="CAT382" s="1"/>
      <c r="CAU382" s="1"/>
      <c r="CAV382" s="1"/>
      <c r="CAW382" s="1"/>
      <c r="CAX382" s="1"/>
      <c r="CAY382" s="1"/>
      <c r="CAZ382" s="1"/>
      <c r="CBA382" s="1"/>
      <c r="CBB382" s="1"/>
      <c r="CBC382" s="1"/>
      <c r="CBD382" s="1"/>
      <c r="CBE382" s="1"/>
      <c r="CBF382" s="1"/>
      <c r="CBG382" s="1"/>
      <c r="CBH382" s="1"/>
      <c r="CBI382" s="1"/>
      <c r="CBJ382" s="1"/>
      <c r="CBK382" s="1"/>
      <c r="CBL382" s="1"/>
      <c r="CBM382" s="1"/>
      <c r="CBN382" s="1"/>
      <c r="CBO382" s="1"/>
      <c r="CBP382" s="1"/>
      <c r="CBQ382" s="1"/>
      <c r="CBR382" s="1"/>
      <c r="CBS382" s="1"/>
      <c r="CBT382" s="1"/>
      <c r="CBU382" s="1"/>
      <c r="CBV382" s="1"/>
      <c r="CBW382" s="1"/>
      <c r="CBX382" s="1"/>
      <c r="CBY382" s="1"/>
      <c r="CBZ382" s="1"/>
      <c r="CCA382" s="1"/>
      <c r="CCB382" s="1"/>
      <c r="CCC382" s="1"/>
      <c r="CCD382" s="1"/>
      <c r="CCE382" s="1"/>
      <c r="CCF382" s="1"/>
      <c r="CCG382" s="1"/>
      <c r="CCH382" s="1"/>
      <c r="CCI382" s="1"/>
      <c r="CCJ382" s="1"/>
      <c r="CCK382" s="1"/>
      <c r="CCL382" s="1"/>
      <c r="CCM382" s="1"/>
      <c r="CCN382" s="1"/>
      <c r="CCO382" s="1"/>
      <c r="CCP382" s="1"/>
      <c r="CCQ382" s="1"/>
      <c r="CCR382" s="1"/>
      <c r="CCS382" s="1"/>
      <c r="CCT382" s="1"/>
      <c r="CCU382" s="1"/>
      <c r="CCV382" s="1"/>
      <c r="CCW382" s="1"/>
      <c r="CCX382" s="1"/>
      <c r="CCY382" s="1"/>
      <c r="CCZ382" s="1"/>
      <c r="CDA382" s="1"/>
      <c r="CDB382" s="1"/>
      <c r="CDC382" s="1"/>
      <c r="CDD382" s="1"/>
      <c r="CDE382" s="1"/>
      <c r="CDF382" s="1"/>
      <c r="CDG382" s="1"/>
      <c r="CDH382" s="1"/>
      <c r="CDI382" s="1"/>
      <c r="CDJ382" s="1"/>
      <c r="CDK382" s="1"/>
      <c r="CDL382" s="1"/>
      <c r="CDM382" s="1"/>
      <c r="CDN382" s="1"/>
      <c r="CDO382" s="1"/>
      <c r="CDP382" s="1"/>
      <c r="CDQ382" s="1"/>
      <c r="CDR382" s="1"/>
      <c r="CDS382" s="1"/>
      <c r="CDT382" s="1"/>
      <c r="CDU382" s="1"/>
      <c r="CDV382" s="1"/>
      <c r="CDW382" s="1"/>
      <c r="CDX382" s="1"/>
      <c r="CDY382" s="1"/>
      <c r="CDZ382" s="1"/>
      <c r="CEA382" s="1"/>
      <c r="CEB382" s="1"/>
      <c r="CEC382" s="1"/>
      <c r="CED382" s="1"/>
      <c r="CEE382" s="1"/>
      <c r="CEF382" s="1"/>
      <c r="CEG382" s="1"/>
      <c r="CEH382" s="1"/>
      <c r="CEI382" s="1"/>
      <c r="CEJ382" s="1"/>
      <c r="CEK382" s="1"/>
      <c r="CEL382" s="1"/>
      <c r="CEM382" s="1"/>
      <c r="CEN382" s="1"/>
      <c r="CEO382" s="1"/>
      <c r="CEP382" s="1"/>
      <c r="CEQ382" s="1"/>
      <c r="CER382" s="1"/>
      <c r="CES382" s="1"/>
      <c r="CET382" s="1"/>
      <c r="CEU382" s="1"/>
      <c r="CEV382" s="1"/>
      <c r="CEW382" s="1"/>
      <c r="CEX382" s="1"/>
      <c r="CEY382" s="1"/>
      <c r="CEZ382" s="1"/>
      <c r="CFA382" s="1"/>
      <c r="CFB382" s="1"/>
      <c r="CFC382" s="1"/>
      <c r="CFD382" s="1"/>
      <c r="CFE382" s="1"/>
      <c r="CFF382" s="1"/>
      <c r="CFG382" s="1"/>
      <c r="CFH382" s="1"/>
      <c r="CFI382" s="1"/>
      <c r="CFJ382" s="1"/>
      <c r="CFK382" s="1"/>
      <c r="CFL382" s="1"/>
      <c r="CFM382" s="1"/>
      <c r="CFN382" s="1"/>
      <c r="CFO382" s="1"/>
      <c r="CFP382" s="1"/>
      <c r="CFQ382" s="1"/>
      <c r="CFR382" s="1"/>
      <c r="CFS382" s="1"/>
      <c r="CFT382" s="1"/>
      <c r="CFU382" s="1"/>
      <c r="CFV382" s="1"/>
      <c r="CFW382" s="1"/>
      <c r="CFX382" s="1"/>
      <c r="CFY382" s="1"/>
      <c r="CFZ382" s="1"/>
      <c r="CGA382" s="1"/>
      <c r="CGB382" s="1"/>
      <c r="CGC382" s="1"/>
      <c r="CGD382" s="1"/>
      <c r="CGE382" s="1"/>
      <c r="CGF382" s="1"/>
      <c r="CGG382" s="1"/>
      <c r="CGH382" s="1"/>
      <c r="CGI382" s="1"/>
      <c r="CGJ382" s="1"/>
      <c r="CGK382" s="1"/>
      <c r="CGL382" s="1"/>
      <c r="CGM382" s="1"/>
      <c r="CGN382" s="1"/>
      <c r="CGO382" s="1"/>
      <c r="CGP382" s="1"/>
      <c r="CGQ382" s="1"/>
      <c r="CGR382" s="1"/>
      <c r="CGS382" s="1"/>
      <c r="CGT382" s="1"/>
      <c r="CGU382" s="1"/>
      <c r="CGV382" s="1"/>
      <c r="CGW382" s="1"/>
      <c r="CGX382" s="1"/>
      <c r="CGY382" s="1"/>
      <c r="CGZ382" s="1"/>
      <c r="CHA382" s="1"/>
      <c r="CHB382" s="1"/>
      <c r="CHC382" s="1"/>
      <c r="CHD382" s="1"/>
      <c r="CHE382" s="1"/>
      <c r="CHF382" s="1"/>
      <c r="CHG382" s="1"/>
      <c r="CHH382" s="1"/>
      <c r="CHI382" s="1"/>
      <c r="CHJ382" s="1"/>
      <c r="CHK382" s="1"/>
      <c r="CHL382" s="1"/>
      <c r="CHM382" s="1"/>
      <c r="CHN382" s="1"/>
      <c r="CHO382" s="1"/>
      <c r="CHP382" s="1"/>
      <c r="CHQ382" s="1"/>
      <c r="CHR382" s="1"/>
      <c r="CHS382" s="1"/>
      <c r="CHT382" s="1"/>
      <c r="CHU382" s="1"/>
      <c r="CHV382" s="1"/>
      <c r="CHW382" s="1"/>
      <c r="CHX382" s="1"/>
      <c r="CHY382" s="1"/>
      <c r="CHZ382" s="1"/>
      <c r="CIA382" s="1"/>
      <c r="CIB382" s="1"/>
      <c r="CIC382" s="1"/>
      <c r="CID382" s="1"/>
      <c r="CIE382" s="1"/>
      <c r="CIF382" s="1"/>
      <c r="CIG382" s="1"/>
      <c r="CIH382" s="1"/>
      <c r="CII382" s="1"/>
      <c r="CIJ382" s="1"/>
      <c r="CIK382" s="1"/>
      <c r="CIL382" s="1"/>
      <c r="CIM382" s="1"/>
      <c r="CIN382" s="1"/>
      <c r="CIO382" s="1"/>
      <c r="CIP382" s="1"/>
      <c r="CIQ382" s="1"/>
      <c r="CIR382" s="1"/>
      <c r="CIS382" s="1"/>
      <c r="CIT382" s="1"/>
      <c r="CIU382" s="1"/>
      <c r="CIV382" s="1"/>
      <c r="CIW382" s="1"/>
      <c r="CIX382" s="1"/>
      <c r="CIY382" s="1"/>
      <c r="CIZ382" s="1"/>
      <c r="CJA382" s="1"/>
      <c r="CJB382" s="1"/>
      <c r="CJC382" s="1"/>
      <c r="CJD382" s="1"/>
      <c r="CJE382" s="1"/>
      <c r="CJF382" s="1"/>
      <c r="CJG382" s="1"/>
      <c r="CJH382" s="1"/>
      <c r="CJI382" s="1"/>
      <c r="CJJ382" s="1"/>
      <c r="CJK382" s="1"/>
      <c r="CJL382" s="1"/>
      <c r="CJM382" s="1"/>
      <c r="CJN382" s="1"/>
      <c r="CJO382" s="1"/>
      <c r="CJP382" s="1"/>
      <c r="CJQ382" s="1"/>
      <c r="CJR382" s="1"/>
      <c r="CJS382" s="1"/>
      <c r="CJT382" s="1"/>
      <c r="CJU382" s="1"/>
      <c r="CJV382" s="1"/>
      <c r="CJW382" s="1"/>
      <c r="CJX382" s="1"/>
      <c r="CJY382" s="1"/>
      <c r="CJZ382" s="1"/>
      <c r="CKA382" s="1"/>
      <c r="CKB382" s="1"/>
      <c r="CKC382" s="1"/>
      <c r="CKD382" s="1"/>
      <c r="CKE382" s="1"/>
      <c r="CKF382" s="1"/>
      <c r="CKG382" s="1"/>
      <c r="CKH382" s="1"/>
      <c r="CKI382" s="1"/>
      <c r="CKJ382" s="1"/>
      <c r="CKK382" s="1"/>
      <c r="CKL382" s="1"/>
      <c r="CKM382" s="1"/>
      <c r="CKN382" s="1"/>
      <c r="CKO382" s="1"/>
      <c r="CKP382" s="1"/>
      <c r="CKQ382" s="1"/>
      <c r="CKR382" s="1"/>
      <c r="CKS382" s="1"/>
      <c r="CKT382" s="1"/>
      <c r="CKU382" s="1"/>
      <c r="CKV382" s="1"/>
      <c r="CKW382" s="1"/>
      <c r="CKX382" s="1"/>
      <c r="CKY382" s="1"/>
      <c r="CKZ382" s="1"/>
      <c r="CLA382" s="1"/>
      <c r="CLB382" s="1"/>
      <c r="CLC382" s="1"/>
      <c r="CLD382" s="1"/>
      <c r="CLE382" s="1"/>
      <c r="CLF382" s="1"/>
      <c r="CLG382" s="1"/>
      <c r="CLH382" s="1"/>
      <c r="CLI382" s="1"/>
      <c r="CLJ382" s="1"/>
      <c r="CLK382" s="1"/>
      <c r="CLL382" s="1"/>
      <c r="CLM382" s="1"/>
      <c r="CLN382" s="1"/>
      <c r="CLO382" s="1"/>
      <c r="CLP382" s="1"/>
      <c r="CLQ382" s="1"/>
      <c r="CLR382" s="1"/>
      <c r="CLS382" s="1"/>
      <c r="CLT382" s="1"/>
      <c r="CLU382" s="1"/>
      <c r="CLV382" s="1"/>
      <c r="CLW382" s="1"/>
      <c r="CLX382" s="1"/>
      <c r="CLY382" s="1"/>
      <c r="CLZ382" s="1"/>
      <c r="CMA382" s="1"/>
      <c r="CMB382" s="1"/>
      <c r="CMC382" s="1"/>
      <c r="CMD382" s="1"/>
      <c r="CME382" s="1"/>
      <c r="CMF382" s="1"/>
      <c r="CMG382" s="1"/>
      <c r="CMH382" s="1"/>
      <c r="CMI382" s="1"/>
      <c r="CMJ382" s="1"/>
      <c r="CMK382" s="1"/>
      <c r="CML382" s="1"/>
      <c r="CMM382" s="1"/>
      <c r="CMN382" s="1"/>
      <c r="CMO382" s="1"/>
      <c r="CMP382" s="1"/>
      <c r="CMQ382" s="1"/>
      <c r="CMR382" s="1"/>
      <c r="CMS382" s="1"/>
      <c r="CMT382" s="1"/>
      <c r="CMU382" s="1"/>
      <c r="CMV382" s="1"/>
      <c r="CMW382" s="1"/>
      <c r="CMX382" s="1"/>
      <c r="CMY382" s="1"/>
      <c r="CMZ382" s="1"/>
      <c r="CNA382" s="1"/>
      <c r="CNB382" s="1"/>
      <c r="CNC382" s="1"/>
      <c r="CND382" s="1"/>
      <c r="CNE382" s="1"/>
      <c r="CNF382" s="1"/>
      <c r="CNG382" s="1"/>
      <c r="CNH382" s="1"/>
      <c r="CNI382" s="1"/>
      <c r="CNJ382" s="1"/>
      <c r="CNK382" s="1"/>
      <c r="CNL382" s="1"/>
      <c r="CNM382" s="1"/>
      <c r="CNN382" s="1"/>
      <c r="CNO382" s="1"/>
      <c r="CNP382" s="1"/>
      <c r="CNQ382" s="1"/>
      <c r="CNR382" s="1"/>
      <c r="CNS382" s="1"/>
      <c r="CNT382" s="1"/>
      <c r="CNU382" s="1"/>
      <c r="CNV382" s="1"/>
      <c r="CNW382" s="1"/>
      <c r="CNX382" s="1"/>
      <c r="CNY382" s="1"/>
      <c r="CNZ382" s="1"/>
      <c r="COA382" s="1"/>
      <c r="COB382" s="1"/>
      <c r="COC382" s="1"/>
      <c r="COD382" s="1"/>
      <c r="COE382" s="1"/>
      <c r="COF382" s="1"/>
      <c r="COG382" s="1"/>
      <c r="COH382" s="1"/>
      <c r="COI382" s="1"/>
      <c r="COJ382" s="1"/>
      <c r="COK382" s="1"/>
      <c r="COL382" s="1"/>
      <c r="COM382" s="1"/>
      <c r="CON382" s="1"/>
      <c r="COO382" s="1"/>
      <c r="COP382" s="1"/>
      <c r="COQ382" s="1"/>
      <c r="COR382" s="1"/>
      <c r="COS382" s="1"/>
      <c r="COT382" s="1"/>
      <c r="COU382" s="1"/>
      <c r="COV382" s="1"/>
      <c r="COW382" s="1"/>
      <c r="COX382" s="1"/>
      <c r="COY382" s="1"/>
      <c r="COZ382" s="1"/>
      <c r="CPA382" s="1"/>
      <c r="CPB382" s="1"/>
      <c r="CPC382" s="1"/>
      <c r="CPD382" s="1"/>
      <c r="CPE382" s="1"/>
      <c r="CPF382" s="1"/>
      <c r="CPG382" s="1"/>
      <c r="CPH382" s="1"/>
      <c r="CPI382" s="1"/>
      <c r="CPJ382" s="1"/>
      <c r="CPK382" s="1"/>
      <c r="CPL382" s="1"/>
      <c r="CPM382" s="1"/>
      <c r="CPN382" s="1"/>
      <c r="CPO382" s="1"/>
      <c r="CPP382" s="1"/>
      <c r="CPQ382" s="1"/>
      <c r="CPR382" s="1"/>
      <c r="CPS382" s="1"/>
      <c r="CPT382" s="1"/>
      <c r="CPU382" s="1"/>
      <c r="CPV382" s="1"/>
      <c r="CPW382" s="1"/>
      <c r="CPX382" s="1"/>
      <c r="CPY382" s="1"/>
      <c r="CPZ382" s="1"/>
      <c r="CQA382" s="1"/>
      <c r="CQB382" s="1"/>
      <c r="CQC382" s="1"/>
      <c r="CQD382" s="1"/>
      <c r="CQE382" s="1"/>
      <c r="CQF382" s="1"/>
      <c r="CQG382" s="1"/>
      <c r="CQH382" s="1"/>
      <c r="CQI382" s="1"/>
      <c r="CQJ382" s="1"/>
      <c r="CQK382" s="1"/>
      <c r="CQL382" s="1"/>
      <c r="CQM382" s="1"/>
      <c r="CQN382" s="1"/>
      <c r="CQO382" s="1"/>
      <c r="CQP382" s="1"/>
      <c r="CQQ382" s="1"/>
      <c r="CQR382" s="1"/>
      <c r="CQS382" s="1"/>
      <c r="CQT382" s="1"/>
      <c r="CQU382" s="1"/>
      <c r="CQV382" s="1"/>
      <c r="CQW382" s="1"/>
      <c r="CQX382" s="1"/>
      <c r="CQY382" s="1"/>
      <c r="CQZ382" s="1"/>
      <c r="CRA382" s="1"/>
      <c r="CRB382" s="1"/>
      <c r="CRC382" s="1"/>
      <c r="CRD382" s="1"/>
      <c r="CRE382" s="1"/>
      <c r="CRF382" s="1"/>
      <c r="CRG382" s="1"/>
      <c r="CRH382" s="1"/>
      <c r="CRI382" s="1"/>
      <c r="CRJ382" s="1"/>
      <c r="CRK382" s="1"/>
      <c r="CRL382" s="1"/>
      <c r="CRM382" s="1"/>
      <c r="CRN382" s="1"/>
      <c r="CRO382" s="1"/>
      <c r="CRP382" s="1"/>
      <c r="CRQ382" s="1"/>
      <c r="CRR382" s="1"/>
      <c r="CRS382" s="1"/>
      <c r="CRT382" s="1"/>
      <c r="CRU382" s="1"/>
      <c r="CRV382" s="1"/>
      <c r="CRW382" s="1"/>
      <c r="CRX382" s="1"/>
      <c r="CRY382" s="1"/>
      <c r="CRZ382" s="1"/>
      <c r="CSA382" s="1"/>
      <c r="CSB382" s="1"/>
      <c r="CSC382" s="1"/>
      <c r="CSD382" s="1"/>
      <c r="CSE382" s="1"/>
      <c r="CSF382" s="1"/>
      <c r="CSG382" s="1"/>
      <c r="CSH382" s="1"/>
      <c r="CSI382" s="1"/>
      <c r="CSJ382" s="1"/>
      <c r="CSK382" s="1"/>
      <c r="CSL382" s="1"/>
      <c r="CSM382" s="1"/>
      <c r="CSN382" s="1"/>
      <c r="CSO382" s="1"/>
      <c r="CSP382" s="1"/>
      <c r="CSQ382" s="1"/>
      <c r="CSR382" s="1"/>
      <c r="CSS382" s="1"/>
      <c r="CST382" s="1"/>
      <c r="CSU382" s="1"/>
      <c r="CSV382" s="1"/>
      <c r="CSW382" s="1"/>
      <c r="CSX382" s="1"/>
      <c r="CSY382" s="1"/>
      <c r="CSZ382" s="1"/>
      <c r="CTA382" s="1"/>
      <c r="CTB382" s="1"/>
      <c r="CTC382" s="1"/>
      <c r="CTD382" s="1"/>
      <c r="CTE382" s="1"/>
      <c r="CTF382" s="1"/>
      <c r="CTG382" s="1"/>
      <c r="CTH382" s="1"/>
      <c r="CTI382" s="1"/>
      <c r="CTJ382" s="1"/>
      <c r="CTK382" s="1"/>
      <c r="CTL382" s="1"/>
      <c r="CTM382" s="1"/>
      <c r="CTN382" s="1"/>
      <c r="CTO382" s="1"/>
      <c r="CTP382" s="1"/>
      <c r="CTQ382" s="1"/>
      <c r="CTR382" s="1"/>
      <c r="CTS382" s="1"/>
      <c r="CTT382" s="1"/>
      <c r="CTU382" s="1"/>
      <c r="CTV382" s="1"/>
      <c r="CTW382" s="1"/>
      <c r="CTX382" s="1"/>
      <c r="CTY382" s="1"/>
      <c r="CTZ382" s="1"/>
      <c r="CUA382" s="1"/>
      <c r="CUB382" s="1"/>
      <c r="CUC382" s="1"/>
      <c r="CUD382" s="1"/>
      <c r="CUE382" s="1"/>
      <c r="CUF382" s="1"/>
      <c r="CUG382" s="1"/>
      <c r="CUH382" s="1"/>
      <c r="CUI382" s="1"/>
      <c r="CUJ382" s="1"/>
      <c r="CUK382" s="1"/>
      <c r="CUL382" s="1"/>
      <c r="CUM382" s="1"/>
      <c r="CUN382" s="1"/>
      <c r="CUO382" s="1"/>
      <c r="CUP382" s="1"/>
      <c r="CUQ382" s="1"/>
      <c r="CUR382" s="1"/>
      <c r="CUS382" s="1"/>
      <c r="CUT382" s="1"/>
      <c r="CUU382" s="1"/>
      <c r="CUV382" s="1"/>
      <c r="CUW382" s="1"/>
      <c r="CUX382" s="1"/>
      <c r="CUY382" s="1"/>
      <c r="CUZ382" s="1"/>
      <c r="CVA382" s="1"/>
      <c r="CVB382" s="1"/>
      <c r="CVC382" s="1"/>
      <c r="CVD382" s="1"/>
      <c r="CVE382" s="1"/>
      <c r="CVF382" s="1"/>
      <c r="CVG382" s="1"/>
      <c r="CVH382" s="1"/>
      <c r="CVI382" s="1"/>
      <c r="CVJ382" s="1"/>
      <c r="CVK382" s="1"/>
      <c r="CVL382" s="1"/>
      <c r="CVM382" s="1"/>
      <c r="CVN382" s="1"/>
      <c r="CVO382" s="1"/>
      <c r="CVP382" s="1"/>
      <c r="CVQ382" s="1"/>
      <c r="CVR382" s="1"/>
      <c r="CVS382" s="1"/>
      <c r="CVT382" s="1"/>
      <c r="CVU382" s="1"/>
      <c r="CVV382" s="1"/>
      <c r="CVW382" s="1"/>
      <c r="CVX382" s="1"/>
      <c r="CVY382" s="1"/>
      <c r="CVZ382" s="1"/>
      <c r="CWA382" s="1"/>
      <c r="CWB382" s="1"/>
      <c r="CWC382" s="1"/>
      <c r="CWD382" s="1"/>
      <c r="CWE382" s="1"/>
      <c r="CWF382" s="1"/>
      <c r="CWG382" s="1"/>
      <c r="CWH382" s="1"/>
      <c r="CWI382" s="1"/>
      <c r="CWJ382" s="1"/>
      <c r="CWK382" s="1"/>
      <c r="CWL382" s="1"/>
      <c r="CWM382" s="1"/>
      <c r="CWN382" s="1"/>
      <c r="CWO382" s="1"/>
      <c r="CWP382" s="1"/>
      <c r="CWQ382" s="1"/>
      <c r="CWR382" s="1"/>
      <c r="CWS382" s="1"/>
      <c r="CWT382" s="1"/>
      <c r="CWU382" s="1"/>
      <c r="CWV382" s="1"/>
      <c r="CWW382" s="1"/>
      <c r="CWX382" s="1"/>
      <c r="CWY382" s="1"/>
      <c r="CWZ382" s="1"/>
      <c r="CXA382" s="1"/>
      <c r="CXB382" s="1"/>
      <c r="CXC382" s="1"/>
      <c r="CXD382" s="1"/>
      <c r="CXE382" s="1"/>
      <c r="CXF382" s="1"/>
      <c r="CXG382" s="1"/>
      <c r="CXH382" s="1"/>
      <c r="CXI382" s="1"/>
      <c r="CXJ382" s="1"/>
      <c r="CXK382" s="1"/>
      <c r="CXL382" s="1"/>
      <c r="CXM382" s="1"/>
      <c r="CXN382" s="1"/>
      <c r="CXO382" s="1"/>
      <c r="CXP382" s="1"/>
      <c r="CXQ382" s="1"/>
      <c r="CXR382" s="1"/>
      <c r="CXS382" s="1"/>
      <c r="CXT382" s="1"/>
      <c r="CXU382" s="1"/>
      <c r="CXV382" s="1"/>
      <c r="CXW382" s="1"/>
      <c r="CXX382" s="1"/>
      <c r="CXY382" s="1"/>
      <c r="CXZ382" s="1"/>
      <c r="CYA382" s="1"/>
      <c r="CYB382" s="1"/>
      <c r="CYC382" s="1"/>
      <c r="CYD382" s="1"/>
      <c r="CYE382" s="1"/>
      <c r="CYF382" s="1"/>
      <c r="CYG382" s="1"/>
      <c r="CYH382" s="1"/>
      <c r="CYI382" s="1"/>
      <c r="CYJ382" s="1"/>
      <c r="CYK382" s="1"/>
      <c r="CYL382" s="1"/>
      <c r="CYM382" s="1"/>
      <c r="CYN382" s="1"/>
      <c r="CYO382" s="1"/>
      <c r="CYP382" s="1"/>
      <c r="CYQ382" s="1"/>
      <c r="CYR382" s="1"/>
      <c r="CYS382" s="1"/>
      <c r="CYT382" s="1"/>
      <c r="CYU382" s="1"/>
      <c r="CYV382" s="1"/>
      <c r="CYW382" s="1"/>
      <c r="CYX382" s="1"/>
      <c r="CYY382" s="1"/>
      <c r="CYZ382" s="1"/>
      <c r="CZA382" s="1"/>
      <c r="CZB382" s="1"/>
      <c r="CZC382" s="1"/>
      <c r="CZD382" s="1"/>
      <c r="CZE382" s="1"/>
      <c r="CZF382" s="1"/>
      <c r="CZG382" s="1"/>
      <c r="CZH382" s="1"/>
      <c r="CZI382" s="1"/>
      <c r="CZJ382" s="1"/>
      <c r="CZK382" s="1"/>
      <c r="CZL382" s="1"/>
      <c r="CZM382" s="1"/>
      <c r="CZN382" s="1"/>
      <c r="CZO382" s="1"/>
      <c r="CZP382" s="1"/>
      <c r="CZQ382" s="1"/>
      <c r="CZR382" s="1"/>
      <c r="CZS382" s="1"/>
      <c r="CZT382" s="1"/>
      <c r="CZU382" s="1"/>
      <c r="CZV382" s="1"/>
      <c r="CZW382" s="1"/>
      <c r="CZX382" s="1"/>
      <c r="CZY382" s="1"/>
      <c r="CZZ382" s="1"/>
      <c r="DAA382" s="1"/>
      <c r="DAB382" s="1"/>
      <c r="DAC382" s="1"/>
      <c r="DAD382" s="1"/>
      <c r="DAE382" s="1"/>
      <c r="DAF382" s="1"/>
      <c r="DAG382" s="1"/>
      <c r="DAH382" s="1"/>
      <c r="DAI382" s="1"/>
      <c r="DAJ382" s="1"/>
      <c r="DAK382" s="1"/>
      <c r="DAL382" s="1"/>
      <c r="DAM382" s="1"/>
      <c r="DAN382" s="1"/>
      <c r="DAO382" s="1"/>
      <c r="DAP382" s="1"/>
      <c r="DAQ382" s="1"/>
      <c r="DAR382" s="1"/>
      <c r="DAS382" s="1"/>
      <c r="DAT382" s="1"/>
      <c r="DAU382" s="1"/>
      <c r="DAV382" s="1"/>
      <c r="DAW382" s="1"/>
      <c r="DAX382" s="1"/>
      <c r="DAY382" s="1"/>
      <c r="DAZ382" s="1"/>
      <c r="DBA382" s="1"/>
      <c r="DBB382" s="1"/>
      <c r="DBC382" s="1"/>
      <c r="DBD382" s="1"/>
      <c r="DBE382" s="1"/>
      <c r="DBF382" s="1"/>
      <c r="DBG382" s="1"/>
      <c r="DBH382" s="1"/>
      <c r="DBI382" s="1"/>
      <c r="DBJ382" s="1"/>
      <c r="DBK382" s="1"/>
      <c r="DBL382" s="1"/>
      <c r="DBM382" s="1"/>
      <c r="DBN382" s="1"/>
      <c r="DBO382" s="1"/>
      <c r="DBP382" s="1"/>
      <c r="DBQ382" s="1"/>
      <c r="DBR382" s="1"/>
      <c r="DBS382" s="1"/>
      <c r="DBT382" s="1"/>
      <c r="DBU382" s="1"/>
      <c r="DBV382" s="1"/>
      <c r="DBW382" s="1"/>
      <c r="DBX382" s="1"/>
      <c r="DBY382" s="1"/>
      <c r="DBZ382" s="1"/>
      <c r="DCA382" s="1"/>
      <c r="DCB382" s="1"/>
      <c r="DCC382" s="1"/>
      <c r="DCD382" s="1"/>
      <c r="DCE382" s="1"/>
      <c r="DCF382" s="1"/>
      <c r="DCG382" s="1"/>
      <c r="DCH382" s="1"/>
      <c r="DCI382" s="1"/>
      <c r="DCJ382" s="1"/>
      <c r="DCK382" s="1"/>
      <c r="DCL382" s="1"/>
      <c r="DCM382" s="1"/>
      <c r="DCN382" s="1"/>
      <c r="DCO382" s="1"/>
      <c r="DCP382" s="1"/>
      <c r="DCQ382" s="1"/>
      <c r="DCR382" s="1"/>
      <c r="DCS382" s="1"/>
      <c r="DCT382" s="1"/>
      <c r="DCU382" s="1"/>
      <c r="DCV382" s="1"/>
      <c r="DCW382" s="1"/>
      <c r="DCX382" s="1"/>
      <c r="DCY382" s="1"/>
      <c r="DCZ382" s="1"/>
      <c r="DDA382" s="1"/>
      <c r="DDB382" s="1"/>
      <c r="DDC382" s="1"/>
      <c r="DDD382" s="1"/>
      <c r="DDE382" s="1"/>
      <c r="DDF382" s="1"/>
      <c r="DDG382" s="1"/>
      <c r="DDH382" s="1"/>
      <c r="DDI382" s="1"/>
      <c r="DDJ382" s="1"/>
      <c r="DDK382" s="1"/>
      <c r="DDL382" s="1"/>
      <c r="DDM382" s="1"/>
      <c r="DDN382" s="1"/>
      <c r="DDO382" s="1"/>
      <c r="DDP382" s="1"/>
      <c r="DDQ382" s="1"/>
      <c r="DDR382" s="1"/>
      <c r="DDS382" s="1"/>
      <c r="DDT382" s="1"/>
      <c r="DDU382" s="1"/>
      <c r="DDV382" s="1"/>
      <c r="DDW382" s="1"/>
      <c r="DDX382" s="1"/>
      <c r="DDY382" s="1"/>
      <c r="DDZ382" s="1"/>
      <c r="DEA382" s="1"/>
      <c r="DEB382" s="1"/>
      <c r="DEC382" s="1"/>
      <c r="DED382" s="1"/>
      <c r="DEE382" s="1"/>
      <c r="DEF382" s="1"/>
      <c r="DEG382" s="1"/>
      <c r="DEH382" s="1"/>
      <c r="DEI382" s="1"/>
      <c r="DEJ382" s="1"/>
      <c r="DEK382" s="1"/>
      <c r="DEL382" s="1"/>
      <c r="DEM382" s="1"/>
      <c r="DEN382" s="1"/>
      <c r="DEO382" s="1"/>
      <c r="DEP382" s="1"/>
      <c r="DEQ382" s="1"/>
      <c r="DER382" s="1"/>
      <c r="DES382" s="1"/>
      <c r="DET382" s="1"/>
      <c r="DEU382" s="1"/>
      <c r="DEV382" s="1"/>
      <c r="DEW382" s="1"/>
      <c r="DEX382" s="1"/>
      <c r="DEY382" s="1"/>
      <c r="DEZ382" s="1"/>
      <c r="DFA382" s="1"/>
      <c r="DFB382" s="1"/>
      <c r="DFC382" s="1"/>
      <c r="DFD382" s="1"/>
      <c r="DFE382" s="1"/>
      <c r="DFF382" s="1"/>
      <c r="DFG382" s="1"/>
      <c r="DFH382" s="1"/>
      <c r="DFI382" s="1"/>
      <c r="DFJ382" s="1"/>
      <c r="DFK382" s="1"/>
      <c r="DFL382" s="1"/>
      <c r="DFM382" s="1"/>
      <c r="DFN382" s="1"/>
      <c r="DFO382" s="1"/>
      <c r="DFP382" s="1"/>
      <c r="DFQ382" s="1"/>
      <c r="DFR382" s="1"/>
      <c r="DFS382" s="1"/>
      <c r="DFT382" s="1"/>
      <c r="DFU382" s="1"/>
      <c r="DFV382" s="1"/>
      <c r="DFW382" s="1"/>
      <c r="DFX382" s="1"/>
      <c r="DFY382" s="1"/>
      <c r="DFZ382" s="1"/>
      <c r="DGA382" s="1"/>
      <c r="DGB382" s="1"/>
      <c r="DGC382" s="1"/>
      <c r="DGD382" s="1"/>
      <c r="DGE382" s="1"/>
      <c r="DGF382" s="1"/>
      <c r="DGG382" s="1"/>
      <c r="DGH382" s="1"/>
      <c r="DGI382" s="1"/>
      <c r="DGJ382" s="1"/>
      <c r="DGK382" s="1"/>
      <c r="DGL382" s="1"/>
      <c r="DGM382" s="1"/>
      <c r="DGN382" s="1"/>
      <c r="DGO382" s="1"/>
      <c r="DGP382" s="1"/>
      <c r="DGQ382" s="1"/>
      <c r="DGR382" s="1"/>
      <c r="DGS382" s="1"/>
      <c r="DGT382" s="1"/>
      <c r="DGU382" s="1"/>
      <c r="DGV382" s="1"/>
      <c r="DGW382" s="1"/>
      <c r="DGX382" s="1"/>
      <c r="DGY382" s="1"/>
      <c r="DGZ382" s="1"/>
      <c r="DHA382" s="1"/>
      <c r="DHB382" s="1"/>
      <c r="DHC382" s="1"/>
      <c r="DHD382" s="1"/>
      <c r="DHE382" s="1"/>
      <c r="DHF382" s="1"/>
      <c r="DHG382" s="1"/>
      <c r="DHH382" s="1"/>
      <c r="DHI382" s="1"/>
      <c r="DHJ382" s="1"/>
      <c r="DHK382" s="1"/>
      <c r="DHL382" s="1"/>
      <c r="DHM382" s="1"/>
      <c r="DHN382" s="1"/>
      <c r="DHO382" s="1"/>
      <c r="DHP382" s="1"/>
      <c r="DHQ382" s="1"/>
      <c r="DHR382" s="1"/>
      <c r="DHS382" s="1"/>
      <c r="DHT382" s="1"/>
      <c r="DHU382" s="1"/>
      <c r="DHV382" s="1"/>
      <c r="DHW382" s="1"/>
      <c r="DHX382" s="1"/>
      <c r="DHY382" s="1"/>
      <c r="DHZ382" s="1"/>
      <c r="DIA382" s="1"/>
      <c r="DIB382" s="1"/>
      <c r="DIC382" s="1"/>
      <c r="DID382" s="1"/>
      <c r="DIE382" s="1"/>
      <c r="DIF382" s="1"/>
      <c r="DIG382" s="1"/>
      <c r="DIH382" s="1"/>
      <c r="DII382" s="1"/>
      <c r="DIJ382" s="1"/>
      <c r="DIK382" s="1"/>
      <c r="DIL382" s="1"/>
      <c r="DIM382" s="1"/>
      <c r="DIN382" s="1"/>
      <c r="DIO382" s="1"/>
      <c r="DIP382" s="1"/>
      <c r="DIQ382" s="1"/>
      <c r="DIR382" s="1"/>
      <c r="DIS382" s="1"/>
      <c r="DIT382" s="1"/>
      <c r="DIU382" s="1"/>
      <c r="DIV382" s="1"/>
      <c r="DIW382" s="1"/>
      <c r="DIX382" s="1"/>
      <c r="DIY382" s="1"/>
      <c r="DIZ382" s="1"/>
      <c r="DJA382" s="1"/>
      <c r="DJB382" s="1"/>
      <c r="DJC382" s="1"/>
      <c r="DJD382" s="1"/>
      <c r="DJE382" s="1"/>
      <c r="DJF382" s="1"/>
      <c r="DJG382" s="1"/>
      <c r="DJH382" s="1"/>
      <c r="DJI382" s="1"/>
      <c r="DJJ382" s="1"/>
      <c r="DJK382" s="1"/>
      <c r="DJL382" s="1"/>
      <c r="DJM382" s="1"/>
      <c r="DJN382" s="1"/>
      <c r="DJO382" s="1"/>
      <c r="DJP382" s="1"/>
      <c r="DJQ382" s="1"/>
      <c r="DJR382" s="1"/>
      <c r="DJS382" s="1"/>
      <c r="DJT382" s="1"/>
      <c r="DJU382" s="1"/>
      <c r="DJV382" s="1"/>
      <c r="DJW382" s="1"/>
      <c r="DJX382" s="1"/>
      <c r="DJY382" s="1"/>
      <c r="DJZ382" s="1"/>
      <c r="DKA382" s="1"/>
      <c r="DKB382" s="1"/>
      <c r="DKC382" s="1"/>
      <c r="DKD382" s="1"/>
      <c r="DKE382" s="1"/>
      <c r="DKF382" s="1"/>
      <c r="DKG382" s="1"/>
      <c r="DKH382" s="1"/>
      <c r="DKI382" s="1"/>
      <c r="DKJ382" s="1"/>
      <c r="DKK382" s="1"/>
      <c r="DKL382" s="1"/>
      <c r="DKM382" s="1"/>
      <c r="DKN382" s="1"/>
      <c r="DKO382" s="1"/>
      <c r="DKP382" s="1"/>
      <c r="DKQ382" s="1"/>
      <c r="DKR382" s="1"/>
      <c r="DKS382" s="1"/>
      <c r="DKT382" s="1"/>
      <c r="DKU382" s="1"/>
      <c r="DKV382" s="1"/>
      <c r="DKW382" s="1"/>
      <c r="DKX382" s="1"/>
      <c r="DKY382" s="1"/>
      <c r="DKZ382" s="1"/>
      <c r="DLA382" s="1"/>
      <c r="DLB382" s="1"/>
      <c r="DLC382" s="1"/>
      <c r="DLD382" s="1"/>
      <c r="DLE382" s="1"/>
      <c r="DLF382" s="1"/>
      <c r="DLG382" s="1"/>
      <c r="DLH382" s="1"/>
      <c r="DLI382" s="1"/>
      <c r="DLJ382" s="1"/>
      <c r="DLK382" s="1"/>
      <c r="DLL382" s="1"/>
      <c r="DLM382" s="1"/>
      <c r="DLN382" s="1"/>
      <c r="DLO382" s="1"/>
      <c r="DLP382" s="1"/>
      <c r="DLQ382" s="1"/>
      <c r="DLR382" s="1"/>
      <c r="DLS382" s="1"/>
      <c r="DLT382" s="1"/>
      <c r="DLU382" s="1"/>
      <c r="DLV382" s="1"/>
      <c r="DLW382" s="1"/>
      <c r="DLX382" s="1"/>
      <c r="DLY382" s="1"/>
      <c r="DLZ382" s="1"/>
      <c r="DMA382" s="1"/>
      <c r="DMB382" s="1"/>
      <c r="DMC382" s="1"/>
      <c r="DMD382" s="1"/>
      <c r="DME382" s="1"/>
      <c r="DMF382" s="1"/>
      <c r="DMG382" s="1"/>
      <c r="DMH382" s="1"/>
      <c r="DMI382" s="1"/>
      <c r="DMJ382" s="1"/>
      <c r="DMK382" s="1"/>
      <c r="DML382" s="1"/>
      <c r="DMM382" s="1"/>
      <c r="DMN382" s="1"/>
      <c r="DMO382" s="1"/>
      <c r="DMP382" s="1"/>
      <c r="DMQ382" s="1"/>
      <c r="DMR382" s="1"/>
      <c r="DMS382" s="1"/>
      <c r="DMT382" s="1"/>
      <c r="DMU382" s="1"/>
      <c r="DMV382" s="1"/>
      <c r="DMW382" s="1"/>
      <c r="DMX382" s="1"/>
      <c r="DMY382" s="1"/>
      <c r="DMZ382" s="1"/>
      <c r="DNA382" s="1"/>
      <c r="DNB382" s="1"/>
      <c r="DNC382" s="1"/>
      <c r="DND382" s="1"/>
      <c r="DNE382" s="1"/>
      <c r="DNF382" s="1"/>
      <c r="DNG382" s="1"/>
      <c r="DNH382" s="1"/>
      <c r="DNI382" s="1"/>
      <c r="DNJ382" s="1"/>
      <c r="DNK382" s="1"/>
      <c r="DNL382" s="1"/>
      <c r="DNM382" s="1"/>
      <c r="DNN382" s="1"/>
      <c r="DNO382" s="1"/>
      <c r="DNP382" s="1"/>
      <c r="DNQ382" s="1"/>
      <c r="DNR382" s="1"/>
      <c r="DNS382" s="1"/>
      <c r="DNT382" s="1"/>
      <c r="DNU382" s="1"/>
      <c r="DNV382" s="1"/>
      <c r="DNW382" s="1"/>
      <c r="DNX382" s="1"/>
      <c r="DNY382" s="1"/>
      <c r="DNZ382" s="1"/>
      <c r="DOA382" s="1"/>
      <c r="DOB382" s="1"/>
      <c r="DOC382" s="1"/>
      <c r="DOD382" s="1"/>
      <c r="DOE382" s="1"/>
      <c r="DOF382" s="1"/>
      <c r="DOG382" s="1"/>
      <c r="DOH382" s="1"/>
      <c r="DOI382" s="1"/>
      <c r="DOJ382" s="1"/>
      <c r="DOK382" s="1"/>
      <c r="DOL382" s="1"/>
      <c r="DOM382" s="1"/>
      <c r="DON382" s="1"/>
      <c r="DOO382" s="1"/>
      <c r="DOP382" s="1"/>
      <c r="DOQ382" s="1"/>
      <c r="DOR382" s="1"/>
      <c r="DOS382" s="1"/>
      <c r="DOT382" s="1"/>
      <c r="DOU382" s="1"/>
      <c r="DOV382" s="1"/>
      <c r="DOW382" s="1"/>
      <c r="DOX382" s="1"/>
      <c r="DOY382" s="1"/>
      <c r="DOZ382" s="1"/>
      <c r="DPA382" s="1"/>
      <c r="DPB382" s="1"/>
      <c r="DPC382" s="1"/>
      <c r="DPD382" s="1"/>
      <c r="DPE382" s="1"/>
      <c r="DPF382" s="1"/>
      <c r="DPG382" s="1"/>
      <c r="DPH382" s="1"/>
      <c r="DPI382" s="1"/>
      <c r="DPJ382" s="1"/>
      <c r="DPK382" s="1"/>
      <c r="DPL382" s="1"/>
      <c r="DPM382" s="1"/>
      <c r="DPN382" s="1"/>
      <c r="DPO382" s="1"/>
      <c r="DPP382" s="1"/>
      <c r="DPQ382" s="1"/>
      <c r="DPR382" s="1"/>
      <c r="DPS382" s="1"/>
      <c r="DPT382" s="1"/>
      <c r="DPU382" s="1"/>
      <c r="DPV382" s="1"/>
      <c r="DPW382" s="1"/>
      <c r="DPX382" s="1"/>
      <c r="DPY382" s="1"/>
      <c r="DPZ382" s="1"/>
      <c r="DQA382" s="1"/>
      <c r="DQB382" s="1"/>
      <c r="DQC382" s="1"/>
      <c r="DQD382" s="1"/>
      <c r="DQE382" s="1"/>
      <c r="DQF382" s="1"/>
      <c r="DQG382" s="1"/>
      <c r="DQH382" s="1"/>
      <c r="DQI382" s="1"/>
      <c r="DQJ382" s="1"/>
      <c r="DQK382" s="1"/>
      <c r="DQL382" s="1"/>
      <c r="DQM382" s="1"/>
      <c r="DQN382" s="1"/>
      <c r="DQO382" s="1"/>
      <c r="DQP382" s="1"/>
      <c r="DQQ382" s="1"/>
      <c r="DQR382" s="1"/>
      <c r="DQS382" s="1"/>
      <c r="DQT382" s="1"/>
      <c r="DQU382" s="1"/>
      <c r="DQV382" s="1"/>
      <c r="DQW382" s="1"/>
      <c r="DQX382" s="1"/>
      <c r="DQY382" s="1"/>
      <c r="DQZ382" s="1"/>
      <c r="DRA382" s="1"/>
      <c r="DRB382" s="1"/>
      <c r="DRC382" s="1"/>
      <c r="DRD382" s="1"/>
      <c r="DRE382" s="1"/>
      <c r="DRF382" s="1"/>
      <c r="DRG382" s="1"/>
      <c r="DRH382" s="1"/>
      <c r="DRI382" s="1"/>
      <c r="DRJ382" s="1"/>
      <c r="DRK382" s="1"/>
      <c r="DRL382" s="1"/>
      <c r="DRM382" s="1"/>
      <c r="DRN382" s="1"/>
      <c r="DRO382" s="1"/>
      <c r="DRP382" s="1"/>
      <c r="DRQ382" s="1"/>
      <c r="DRR382" s="1"/>
      <c r="DRS382" s="1"/>
      <c r="DRT382" s="1"/>
      <c r="DRU382" s="1"/>
      <c r="DRV382" s="1"/>
      <c r="DRW382" s="1"/>
      <c r="DRX382" s="1"/>
      <c r="DRY382" s="1"/>
      <c r="DRZ382" s="1"/>
      <c r="DSA382" s="1"/>
      <c r="DSB382" s="1"/>
      <c r="DSC382" s="1"/>
      <c r="DSD382" s="1"/>
      <c r="DSE382" s="1"/>
      <c r="DSF382" s="1"/>
      <c r="DSG382" s="1"/>
      <c r="DSH382" s="1"/>
      <c r="DSI382" s="1"/>
      <c r="DSJ382" s="1"/>
      <c r="DSK382" s="1"/>
      <c r="DSL382" s="1"/>
      <c r="DSM382" s="1"/>
      <c r="DSN382" s="1"/>
      <c r="DSO382" s="1"/>
      <c r="DSP382" s="1"/>
      <c r="DSQ382" s="1"/>
      <c r="DSR382" s="1"/>
      <c r="DSS382" s="1"/>
      <c r="DST382" s="1"/>
      <c r="DSU382" s="1"/>
      <c r="DSV382" s="1"/>
      <c r="DSW382" s="1"/>
      <c r="DSX382" s="1"/>
      <c r="DSY382" s="1"/>
      <c r="DSZ382" s="1"/>
      <c r="DTA382" s="1"/>
      <c r="DTB382" s="1"/>
      <c r="DTC382" s="1"/>
      <c r="DTD382" s="1"/>
      <c r="DTE382" s="1"/>
      <c r="DTF382" s="1"/>
      <c r="DTG382" s="1"/>
      <c r="DTH382" s="1"/>
      <c r="DTI382" s="1"/>
      <c r="DTJ382" s="1"/>
      <c r="DTK382" s="1"/>
      <c r="DTL382" s="1"/>
      <c r="DTM382" s="1"/>
      <c r="DTN382" s="1"/>
      <c r="DTO382" s="1"/>
      <c r="DTP382" s="1"/>
      <c r="DTQ382" s="1"/>
      <c r="DTR382" s="1"/>
      <c r="DTS382" s="1"/>
      <c r="DTT382" s="1"/>
      <c r="DTU382" s="1"/>
      <c r="DTV382" s="1"/>
      <c r="DTW382" s="1"/>
      <c r="DTX382" s="1"/>
      <c r="DTY382" s="1"/>
      <c r="DTZ382" s="1"/>
      <c r="DUA382" s="1"/>
      <c r="DUB382" s="1"/>
      <c r="DUC382" s="1"/>
      <c r="DUD382" s="1"/>
      <c r="DUE382" s="1"/>
      <c r="DUF382" s="1"/>
      <c r="DUG382" s="1"/>
      <c r="DUH382" s="1"/>
      <c r="DUI382" s="1"/>
      <c r="DUJ382" s="1"/>
      <c r="DUK382" s="1"/>
      <c r="DUL382" s="1"/>
      <c r="DUM382" s="1"/>
      <c r="DUN382" s="1"/>
      <c r="DUO382" s="1"/>
      <c r="DUP382" s="1"/>
      <c r="DUQ382" s="1"/>
      <c r="DUR382" s="1"/>
      <c r="DUS382" s="1"/>
      <c r="DUT382" s="1"/>
      <c r="DUU382" s="1"/>
      <c r="DUV382" s="1"/>
      <c r="DUW382" s="1"/>
      <c r="DUX382" s="1"/>
      <c r="DUY382" s="1"/>
      <c r="DUZ382" s="1"/>
      <c r="DVA382" s="1"/>
      <c r="DVB382" s="1"/>
      <c r="DVC382" s="1"/>
      <c r="DVD382" s="1"/>
      <c r="DVE382" s="1"/>
      <c r="DVF382" s="1"/>
      <c r="DVG382" s="1"/>
      <c r="DVH382" s="1"/>
      <c r="DVI382" s="1"/>
      <c r="DVJ382" s="1"/>
      <c r="DVK382" s="1"/>
      <c r="DVL382" s="1"/>
      <c r="DVM382" s="1"/>
      <c r="DVN382" s="1"/>
      <c r="DVO382" s="1"/>
      <c r="DVP382" s="1"/>
      <c r="DVQ382" s="1"/>
      <c r="DVR382" s="1"/>
      <c r="DVS382" s="1"/>
      <c r="DVT382" s="1"/>
      <c r="DVU382" s="1"/>
      <c r="DVV382" s="1"/>
      <c r="DVW382" s="1"/>
      <c r="DVX382" s="1"/>
      <c r="DVY382" s="1"/>
      <c r="DVZ382" s="1"/>
      <c r="DWA382" s="1"/>
      <c r="DWB382" s="1"/>
      <c r="DWC382" s="1"/>
      <c r="DWD382" s="1"/>
      <c r="DWE382" s="1"/>
      <c r="DWF382" s="1"/>
      <c r="DWG382" s="1"/>
      <c r="DWH382" s="1"/>
      <c r="DWI382" s="1"/>
      <c r="DWJ382" s="1"/>
      <c r="DWK382" s="1"/>
      <c r="DWL382" s="1"/>
      <c r="DWM382" s="1"/>
      <c r="DWN382" s="1"/>
      <c r="DWO382" s="1"/>
      <c r="DWP382" s="1"/>
      <c r="DWQ382" s="1"/>
      <c r="DWR382" s="1"/>
      <c r="DWS382" s="1"/>
      <c r="DWT382" s="1"/>
      <c r="DWU382" s="1"/>
      <c r="DWV382" s="1"/>
      <c r="DWW382" s="1"/>
      <c r="DWX382" s="1"/>
      <c r="DWY382" s="1"/>
      <c r="DWZ382" s="1"/>
      <c r="DXA382" s="1"/>
      <c r="DXB382" s="1"/>
      <c r="DXC382" s="1"/>
      <c r="DXD382" s="1"/>
      <c r="DXE382" s="1"/>
      <c r="DXF382" s="1"/>
      <c r="DXG382" s="1"/>
      <c r="DXH382" s="1"/>
      <c r="DXI382" s="1"/>
      <c r="DXJ382" s="1"/>
      <c r="DXK382" s="1"/>
      <c r="DXL382" s="1"/>
      <c r="DXM382" s="1"/>
      <c r="DXN382" s="1"/>
      <c r="DXO382" s="1"/>
      <c r="DXP382" s="1"/>
      <c r="DXQ382" s="1"/>
      <c r="DXR382" s="1"/>
      <c r="DXS382" s="1"/>
      <c r="DXT382" s="1"/>
      <c r="DXU382" s="1"/>
      <c r="DXV382" s="1"/>
      <c r="DXW382" s="1"/>
      <c r="DXX382" s="1"/>
      <c r="DXY382" s="1"/>
      <c r="DXZ382" s="1"/>
      <c r="DYA382" s="1"/>
      <c r="DYB382" s="1"/>
      <c r="DYC382" s="1"/>
      <c r="DYD382" s="1"/>
      <c r="DYE382" s="1"/>
      <c r="DYF382" s="1"/>
      <c r="DYG382" s="1"/>
      <c r="DYH382" s="1"/>
      <c r="DYI382" s="1"/>
      <c r="DYJ382" s="1"/>
      <c r="DYK382" s="1"/>
      <c r="DYL382" s="1"/>
      <c r="DYM382" s="1"/>
      <c r="DYN382" s="1"/>
      <c r="DYO382" s="1"/>
      <c r="DYP382" s="1"/>
      <c r="DYQ382" s="1"/>
      <c r="DYR382" s="1"/>
      <c r="DYS382" s="1"/>
      <c r="DYT382" s="1"/>
      <c r="DYU382" s="1"/>
      <c r="DYV382" s="1"/>
      <c r="DYW382" s="1"/>
      <c r="DYX382" s="1"/>
      <c r="DYY382" s="1"/>
      <c r="DYZ382" s="1"/>
      <c r="DZA382" s="1"/>
      <c r="DZB382" s="1"/>
      <c r="DZC382" s="1"/>
      <c r="DZD382" s="1"/>
      <c r="DZE382" s="1"/>
      <c r="DZF382" s="1"/>
      <c r="DZG382" s="1"/>
      <c r="DZH382" s="1"/>
      <c r="DZI382" s="1"/>
      <c r="DZJ382" s="1"/>
      <c r="DZK382" s="1"/>
      <c r="DZL382" s="1"/>
      <c r="DZM382" s="1"/>
      <c r="DZN382" s="1"/>
      <c r="DZO382" s="1"/>
      <c r="DZP382" s="1"/>
      <c r="DZQ382" s="1"/>
      <c r="DZR382" s="1"/>
      <c r="DZS382" s="1"/>
      <c r="DZT382" s="1"/>
      <c r="DZU382" s="1"/>
      <c r="DZV382" s="1"/>
      <c r="DZW382" s="1"/>
      <c r="DZX382" s="1"/>
      <c r="DZY382" s="1"/>
      <c r="DZZ382" s="1"/>
      <c r="EAA382" s="1"/>
      <c r="EAB382" s="1"/>
      <c r="EAC382" s="1"/>
      <c r="EAD382" s="1"/>
      <c r="EAE382" s="1"/>
      <c r="EAF382" s="1"/>
      <c r="EAG382" s="1"/>
      <c r="EAH382" s="1"/>
      <c r="EAI382" s="1"/>
      <c r="EAJ382" s="1"/>
      <c r="EAK382" s="1"/>
      <c r="EAL382" s="1"/>
      <c r="EAM382" s="1"/>
      <c r="EAN382" s="1"/>
      <c r="EAO382" s="1"/>
      <c r="EAP382" s="1"/>
      <c r="EAQ382" s="1"/>
      <c r="EAR382" s="1"/>
      <c r="EAS382" s="1"/>
      <c r="EAT382" s="1"/>
      <c r="EAU382" s="1"/>
      <c r="EAV382" s="1"/>
      <c r="EAW382" s="1"/>
      <c r="EAX382" s="1"/>
      <c r="EAY382" s="1"/>
      <c r="EAZ382" s="1"/>
      <c r="EBA382" s="1"/>
      <c r="EBB382" s="1"/>
      <c r="EBC382" s="1"/>
      <c r="EBD382" s="1"/>
      <c r="EBE382" s="1"/>
      <c r="EBF382" s="1"/>
      <c r="EBG382" s="1"/>
      <c r="EBH382" s="1"/>
      <c r="EBI382" s="1"/>
      <c r="EBJ382" s="1"/>
      <c r="EBK382" s="1"/>
      <c r="EBL382" s="1"/>
      <c r="EBM382" s="1"/>
      <c r="EBN382" s="1"/>
      <c r="EBO382" s="1"/>
      <c r="EBP382" s="1"/>
      <c r="EBQ382" s="1"/>
      <c r="EBR382" s="1"/>
      <c r="EBS382" s="1"/>
      <c r="EBT382" s="1"/>
      <c r="EBU382" s="1"/>
      <c r="EBV382" s="1"/>
      <c r="EBW382" s="1"/>
      <c r="EBX382" s="1"/>
      <c r="EBY382" s="1"/>
      <c r="EBZ382" s="1"/>
      <c r="ECA382" s="1"/>
      <c r="ECB382" s="1"/>
      <c r="ECC382" s="1"/>
      <c r="ECD382" s="1"/>
      <c r="ECE382" s="1"/>
      <c r="ECF382" s="1"/>
      <c r="ECG382" s="1"/>
      <c r="ECH382" s="1"/>
      <c r="ECI382" s="1"/>
      <c r="ECJ382" s="1"/>
      <c r="ECK382" s="1"/>
      <c r="ECL382" s="1"/>
      <c r="ECM382" s="1"/>
      <c r="ECN382" s="1"/>
      <c r="ECO382" s="1"/>
      <c r="ECP382" s="1"/>
      <c r="ECQ382" s="1"/>
      <c r="ECR382" s="1"/>
      <c r="ECS382" s="1"/>
      <c r="ECT382" s="1"/>
      <c r="ECU382" s="1"/>
      <c r="ECV382" s="1"/>
      <c r="ECW382" s="1"/>
      <c r="ECX382" s="1"/>
      <c r="ECY382" s="1"/>
      <c r="ECZ382" s="1"/>
      <c r="EDA382" s="1"/>
      <c r="EDB382" s="1"/>
      <c r="EDC382" s="1"/>
      <c r="EDD382" s="1"/>
      <c r="EDE382" s="1"/>
      <c r="EDF382" s="1"/>
      <c r="EDG382" s="1"/>
      <c r="EDH382" s="1"/>
      <c r="EDI382" s="1"/>
      <c r="EDJ382" s="1"/>
      <c r="EDK382" s="1"/>
      <c r="EDL382" s="1"/>
      <c r="EDM382" s="1"/>
      <c r="EDN382" s="1"/>
      <c r="EDO382" s="1"/>
      <c r="EDP382" s="1"/>
      <c r="EDQ382" s="1"/>
      <c r="EDR382" s="1"/>
      <c r="EDS382" s="1"/>
      <c r="EDT382" s="1"/>
      <c r="EDU382" s="1"/>
      <c r="EDV382" s="1"/>
      <c r="EDW382" s="1"/>
      <c r="EDX382" s="1"/>
      <c r="EDY382" s="1"/>
      <c r="EDZ382" s="1"/>
      <c r="EEA382" s="1"/>
      <c r="EEB382" s="1"/>
      <c r="EEC382" s="1"/>
      <c r="EED382" s="1"/>
      <c r="EEE382" s="1"/>
      <c r="EEF382" s="1"/>
      <c r="EEG382" s="1"/>
      <c r="EEH382" s="1"/>
      <c r="EEI382" s="1"/>
      <c r="EEJ382" s="1"/>
      <c r="EEK382" s="1"/>
      <c r="EEL382" s="1"/>
      <c r="EEM382" s="1"/>
      <c r="EEN382" s="1"/>
      <c r="EEO382" s="1"/>
      <c r="EEP382" s="1"/>
      <c r="EEQ382" s="1"/>
      <c r="EER382" s="1"/>
      <c r="EES382" s="1"/>
      <c r="EET382" s="1"/>
      <c r="EEU382" s="1"/>
      <c r="EEV382" s="1"/>
      <c r="EEW382" s="1"/>
      <c r="EEX382" s="1"/>
      <c r="EEY382" s="1"/>
      <c r="EEZ382" s="1"/>
      <c r="EFA382" s="1"/>
      <c r="EFB382" s="1"/>
      <c r="EFC382" s="1"/>
      <c r="EFD382" s="1"/>
      <c r="EFE382" s="1"/>
      <c r="EFF382" s="1"/>
      <c r="EFG382" s="1"/>
      <c r="EFH382" s="1"/>
      <c r="EFI382" s="1"/>
      <c r="EFJ382" s="1"/>
      <c r="EFK382" s="1"/>
      <c r="EFL382" s="1"/>
      <c r="EFM382" s="1"/>
      <c r="EFN382" s="1"/>
      <c r="EFO382" s="1"/>
      <c r="EFP382" s="1"/>
      <c r="EFQ382" s="1"/>
      <c r="EFR382" s="1"/>
      <c r="EFS382" s="1"/>
      <c r="EFT382" s="1"/>
      <c r="EFU382" s="1"/>
      <c r="EFV382" s="1"/>
      <c r="EFW382" s="1"/>
      <c r="EFX382" s="1"/>
      <c r="EFY382" s="1"/>
      <c r="EFZ382" s="1"/>
      <c r="EGA382" s="1"/>
      <c r="EGB382" s="1"/>
      <c r="EGC382" s="1"/>
      <c r="EGD382" s="1"/>
      <c r="EGE382" s="1"/>
      <c r="EGF382" s="1"/>
      <c r="EGG382" s="1"/>
      <c r="EGH382" s="1"/>
      <c r="EGI382" s="1"/>
      <c r="EGJ382" s="1"/>
      <c r="EGK382" s="1"/>
      <c r="EGL382" s="1"/>
      <c r="EGM382" s="1"/>
      <c r="EGN382" s="1"/>
      <c r="EGO382" s="1"/>
      <c r="EGP382" s="1"/>
      <c r="EGQ382" s="1"/>
      <c r="EGR382" s="1"/>
      <c r="EGS382" s="1"/>
      <c r="EGT382" s="1"/>
      <c r="EGU382" s="1"/>
      <c r="EGV382" s="1"/>
      <c r="EGW382" s="1"/>
      <c r="EGX382" s="1"/>
      <c r="EGY382" s="1"/>
      <c r="EGZ382" s="1"/>
      <c r="EHA382" s="1"/>
      <c r="EHB382" s="1"/>
      <c r="EHC382" s="1"/>
      <c r="EHD382" s="1"/>
      <c r="EHE382" s="1"/>
      <c r="EHF382" s="1"/>
      <c r="EHG382" s="1"/>
      <c r="EHH382" s="1"/>
      <c r="EHI382" s="1"/>
      <c r="EHJ382" s="1"/>
      <c r="EHK382" s="1"/>
      <c r="EHL382" s="1"/>
      <c r="EHM382" s="1"/>
      <c r="EHN382" s="1"/>
      <c r="EHO382" s="1"/>
      <c r="EHP382" s="1"/>
      <c r="EHQ382" s="1"/>
      <c r="EHR382" s="1"/>
      <c r="EHS382" s="1"/>
      <c r="EHT382" s="1"/>
      <c r="EHU382" s="1"/>
      <c r="EHV382" s="1"/>
      <c r="EHW382" s="1"/>
      <c r="EHX382" s="1"/>
      <c r="EHY382" s="1"/>
      <c r="EHZ382" s="1"/>
      <c r="EIA382" s="1"/>
      <c r="EIB382" s="1"/>
      <c r="EIC382" s="1"/>
      <c r="EID382" s="1"/>
      <c r="EIE382" s="1"/>
      <c r="EIF382" s="1"/>
      <c r="EIG382" s="1"/>
      <c r="EIH382" s="1"/>
      <c r="EII382" s="1"/>
      <c r="EIJ382" s="1"/>
      <c r="EIK382" s="1"/>
      <c r="EIL382" s="1"/>
      <c r="EIM382" s="1"/>
      <c r="EIN382" s="1"/>
      <c r="EIO382" s="1"/>
      <c r="EIP382" s="1"/>
      <c r="EIQ382" s="1"/>
      <c r="EIR382" s="1"/>
      <c r="EIS382" s="1"/>
      <c r="EIT382" s="1"/>
      <c r="EIU382" s="1"/>
      <c r="EIV382" s="1"/>
      <c r="EIW382" s="1"/>
      <c r="EIX382" s="1"/>
      <c r="EIY382" s="1"/>
      <c r="EIZ382" s="1"/>
      <c r="EJA382" s="1"/>
      <c r="EJB382" s="1"/>
      <c r="EJC382" s="1"/>
      <c r="EJD382" s="1"/>
      <c r="EJE382" s="1"/>
      <c r="EJF382" s="1"/>
      <c r="EJG382" s="1"/>
      <c r="EJH382" s="1"/>
      <c r="EJI382" s="1"/>
      <c r="EJJ382" s="1"/>
      <c r="EJK382" s="1"/>
      <c r="EJL382" s="1"/>
      <c r="EJM382" s="1"/>
      <c r="EJN382" s="1"/>
      <c r="EJO382" s="1"/>
      <c r="EJP382" s="1"/>
      <c r="EJQ382" s="1"/>
      <c r="EJR382" s="1"/>
      <c r="EJS382" s="1"/>
      <c r="EJT382" s="1"/>
      <c r="EJU382" s="1"/>
      <c r="EJV382" s="1"/>
      <c r="EJW382" s="1"/>
      <c r="EJX382" s="1"/>
      <c r="EJY382" s="1"/>
      <c r="EJZ382" s="1"/>
      <c r="EKA382" s="1"/>
      <c r="EKB382" s="1"/>
      <c r="EKC382" s="1"/>
      <c r="EKD382" s="1"/>
      <c r="EKE382" s="1"/>
      <c r="EKF382" s="1"/>
      <c r="EKG382" s="1"/>
      <c r="EKH382" s="1"/>
      <c r="EKI382" s="1"/>
      <c r="EKJ382" s="1"/>
      <c r="EKK382" s="1"/>
      <c r="EKL382" s="1"/>
      <c r="EKM382" s="1"/>
      <c r="EKN382" s="1"/>
      <c r="EKO382" s="1"/>
      <c r="EKP382" s="1"/>
      <c r="EKQ382" s="1"/>
      <c r="EKR382" s="1"/>
      <c r="EKS382" s="1"/>
      <c r="EKT382" s="1"/>
      <c r="EKU382" s="1"/>
      <c r="EKV382" s="1"/>
      <c r="EKW382" s="1"/>
      <c r="EKX382" s="1"/>
      <c r="EKY382" s="1"/>
      <c r="EKZ382" s="1"/>
      <c r="ELA382" s="1"/>
      <c r="ELB382" s="1"/>
      <c r="ELC382" s="1"/>
      <c r="ELD382" s="1"/>
      <c r="ELE382" s="1"/>
      <c r="ELF382" s="1"/>
      <c r="ELG382" s="1"/>
      <c r="ELH382" s="1"/>
      <c r="ELI382" s="1"/>
      <c r="ELJ382" s="1"/>
      <c r="ELK382" s="1"/>
      <c r="ELL382" s="1"/>
      <c r="ELM382" s="1"/>
      <c r="ELN382" s="1"/>
      <c r="ELO382" s="1"/>
      <c r="ELP382" s="1"/>
      <c r="ELQ382" s="1"/>
      <c r="ELR382" s="1"/>
      <c r="ELS382" s="1"/>
      <c r="ELT382" s="1"/>
      <c r="ELU382" s="1"/>
      <c r="ELV382" s="1"/>
      <c r="ELW382" s="1"/>
      <c r="ELX382" s="1"/>
      <c r="ELY382" s="1"/>
      <c r="ELZ382" s="1"/>
      <c r="EMA382" s="1"/>
      <c r="EMB382" s="1"/>
      <c r="EMC382" s="1"/>
      <c r="EMD382" s="1"/>
      <c r="EME382" s="1"/>
      <c r="EMF382" s="1"/>
      <c r="EMG382" s="1"/>
      <c r="EMH382" s="1"/>
      <c r="EMI382" s="1"/>
      <c r="EMJ382" s="1"/>
      <c r="EMK382" s="1"/>
      <c r="EML382" s="1"/>
      <c r="EMM382" s="1"/>
      <c r="EMN382" s="1"/>
      <c r="EMO382" s="1"/>
      <c r="EMP382" s="1"/>
      <c r="EMQ382" s="1"/>
      <c r="EMR382" s="1"/>
      <c r="EMS382" s="1"/>
      <c r="EMT382" s="1"/>
      <c r="EMU382" s="1"/>
      <c r="EMV382" s="1"/>
      <c r="EMW382" s="1"/>
      <c r="EMX382" s="1"/>
      <c r="EMY382" s="1"/>
      <c r="EMZ382" s="1"/>
      <c r="ENA382" s="1"/>
      <c r="ENB382" s="1"/>
      <c r="ENC382" s="1"/>
      <c r="END382" s="1"/>
      <c r="ENE382" s="1"/>
      <c r="ENF382" s="1"/>
      <c r="ENG382" s="1"/>
      <c r="ENH382" s="1"/>
      <c r="ENI382" s="1"/>
      <c r="ENJ382" s="1"/>
      <c r="ENK382" s="1"/>
      <c r="ENL382" s="1"/>
      <c r="ENM382" s="1"/>
      <c r="ENN382" s="1"/>
      <c r="ENO382" s="1"/>
      <c r="ENP382" s="1"/>
      <c r="ENQ382" s="1"/>
      <c r="ENR382" s="1"/>
      <c r="ENS382" s="1"/>
      <c r="ENT382" s="1"/>
      <c r="ENU382" s="1"/>
      <c r="ENV382" s="1"/>
      <c r="ENW382" s="1"/>
      <c r="ENX382" s="1"/>
      <c r="ENY382" s="1"/>
      <c r="ENZ382" s="1"/>
      <c r="EOA382" s="1"/>
      <c r="EOB382" s="1"/>
      <c r="EOC382" s="1"/>
      <c r="EOD382" s="1"/>
      <c r="EOE382" s="1"/>
      <c r="EOF382" s="1"/>
      <c r="EOG382" s="1"/>
      <c r="EOH382" s="1"/>
      <c r="EOI382" s="1"/>
      <c r="EOJ382" s="1"/>
      <c r="EOK382" s="1"/>
      <c r="EOL382" s="1"/>
      <c r="EOM382" s="1"/>
      <c r="EON382" s="1"/>
      <c r="EOO382" s="1"/>
      <c r="EOP382" s="1"/>
      <c r="EOQ382" s="1"/>
      <c r="EOR382" s="1"/>
      <c r="EOS382" s="1"/>
      <c r="EOT382" s="1"/>
      <c r="EOU382" s="1"/>
      <c r="EOV382" s="1"/>
      <c r="EOW382" s="1"/>
      <c r="EOX382" s="1"/>
      <c r="EOY382" s="1"/>
      <c r="EOZ382" s="1"/>
      <c r="EPA382" s="1"/>
      <c r="EPB382" s="1"/>
      <c r="EPC382" s="1"/>
      <c r="EPD382" s="1"/>
      <c r="EPE382" s="1"/>
      <c r="EPF382" s="1"/>
      <c r="EPG382" s="1"/>
      <c r="EPH382" s="1"/>
      <c r="EPI382" s="1"/>
      <c r="EPJ382" s="1"/>
      <c r="EPK382" s="1"/>
      <c r="EPL382" s="1"/>
      <c r="EPM382" s="1"/>
      <c r="EPN382" s="1"/>
      <c r="EPO382" s="1"/>
      <c r="EPP382" s="1"/>
      <c r="EPQ382" s="1"/>
      <c r="EPR382" s="1"/>
      <c r="EPS382" s="1"/>
      <c r="EPT382" s="1"/>
      <c r="EPU382" s="1"/>
      <c r="EPV382" s="1"/>
      <c r="EPW382" s="1"/>
      <c r="EPX382" s="1"/>
      <c r="EPY382" s="1"/>
      <c r="EPZ382" s="1"/>
      <c r="EQA382" s="1"/>
      <c r="EQB382" s="1"/>
      <c r="EQC382" s="1"/>
      <c r="EQD382" s="1"/>
      <c r="EQE382" s="1"/>
      <c r="EQF382" s="1"/>
      <c r="EQG382" s="1"/>
      <c r="EQH382" s="1"/>
      <c r="EQI382" s="1"/>
      <c r="EQJ382" s="1"/>
      <c r="EQK382" s="1"/>
      <c r="EQL382" s="1"/>
      <c r="EQM382" s="1"/>
      <c r="EQN382" s="1"/>
      <c r="EQO382" s="1"/>
      <c r="EQP382" s="1"/>
      <c r="EQQ382" s="1"/>
      <c r="EQR382" s="1"/>
      <c r="EQS382" s="1"/>
      <c r="EQT382" s="1"/>
      <c r="EQU382" s="1"/>
      <c r="EQV382" s="1"/>
      <c r="EQW382" s="1"/>
      <c r="EQX382" s="1"/>
      <c r="EQY382" s="1"/>
      <c r="EQZ382" s="1"/>
      <c r="ERA382" s="1"/>
      <c r="ERB382" s="1"/>
      <c r="ERC382" s="1"/>
      <c r="ERD382" s="1"/>
      <c r="ERE382" s="1"/>
      <c r="ERF382" s="1"/>
      <c r="ERG382" s="1"/>
      <c r="ERH382" s="1"/>
      <c r="ERI382" s="1"/>
      <c r="ERJ382" s="1"/>
      <c r="ERK382" s="1"/>
      <c r="ERL382" s="1"/>
      <c r="ERM382" s="1"/>
      <c r="ERN382" s="1"/>
      <c r="ERO382" s="1"/>
      <c r="ERP382" s="1"/>
      <c r="ERQ382" s="1"/>
      <c r="ERR382" s="1"/>
      <c r="ERS382" s="1"/>
      <c r="ERT382" s="1"/>
      <c r="ERU382" s="1"/>
      <c r="ERV382" s="1"/>
      <c r="ERW382" s="1"/>
      <c r="ERX382" s="1"/>
      <c r="ERY382" s="1"/>
      <c r="ERZ382" s="1"/>
      <c r="ESA382" s="1"/>
      <c r="ESB382" s="1"/>
      <c r="ESC382" s="1"/>
      <c r="ESD382" s="1"/>
      <c r="ESE382" s="1"/>
      <c r="ESF382" s="1"/>
      <c r="ESG382" s="1"/>
      <c r="ESH382" s="1"/>
      <c r="ESI382" s="1"/>
      <c r="ESJ382" s="1"/>
      <c r="ESK382" s="1"/>
      <c r="ESL382" s="1"/>
      <c r="ESM382" s="1"/>
      <c r="ESN382" s="1"/>
      <c r="ESO382" s="1"/>
      <c r="ESP382" s="1"/>
      <c r="ESQ382" s="1"/>
      <c r="ESR382" s="1"/>
      <c r="ESS382" s="1"/>
      <c r="EST382" s="1"/>
      <c r="ESU382" s="1"/>
      <c r="ESV382" s="1"/>
      <c r="ESW382" s="1"/>
      <c r="ESX382" s="1"/>
      <c r="ESY382" s="1"/>
      <c r="ESZ382" s="1"/>
      <c r="ETA382" s="1"/>
      <c r="ETB382" s="1"/>
      <c r="ETC382" s="1"/>
      <c r="ETD382" s="1"/>
      <c r="ETE382" s="1"/>
      <c r="ETF382" s="1"/>
      <c r="ETG382" s="1"/>
      <c r="ETH382" s="1"/>
      <c r="ETI382" s="1"/>
      <c r="ETJ382" s="1"/>
      <c r="ETK382" s="1"/>
      <c r="ETL382" s="1"/>
      <c r="ETM382" s="1"/>
      <c r="ETN382" s="1"/>
      <c r="ETO382" s="1"/>
      <c r="ETP382" s="1"/>
      <c r="ETQ382" s="1"/>
      <c r="ETR382" s="1"/>
      <c r="ETS382" s="1"/>
      <c r="ETT382" s="1"/>
      <c r="ETU382" s="1"/>
      <c r="ETV382" s="1"/>
      <c r="ETW382" s="1"/>
      <c r="ETX382" s="1"/>
      <c r="ETY382" s="1"/>
      <c r="ETZ382" s="1"/>
      <c r="EUA382" s="1"/>
      <c r="EUB382" s="1"/>
      <c r="EUC382" s="1"/>
      <c r="EUD382" s="1"/>
      <c r="EUE382" s="1"/>
      <c r="EUF382" s="1"/>
      <c r="EUG382" s="1"/>
      <c r="EUH382" s="1"/>
      <c r="EUI382" s="1"/>
      <c r="EUJ382" s="1"/>
      <c r="EUK382" s="1"/>
      <c r="EUL382" s="1"/>
      <c r="EUM382" s="1"/>
      <c r="EUN382" s="1"/>
      <c r="EUO382" s="1"/>
      <c r="EUP382" s="1"/>
      <c r="EUQ382" s="1"/>
      <c r="EUR382" s="1"/>
      <c r="EUS382" s="1"/>
      <c r="EUT382" s="1"/>
      <c r="EUU382" s="1"/>
      <c r="EUV382" s="1"/>
      <c r="EUW382" s="1"/>
      <c r="EUX382" s="1"/>
      <c r="EUY382" s="1"/>
      <c r="EUZ382" s="1"/>
      <c r="EVA382" s="1"/>
      <c r="EVB382" s="1"/>
      <c r="EVC382" s="1"/>
      <c r="EVD382" s="1"/>
      <c r="EVE382" s="1"/>
      <c r="EVF382" s="1"/>
      <c r="EVG382" s="1"/>
      <c r="EVH382" s="1"/>
      <c r="EVI382" s="1"/>
      <c r="EVJ382" s="1"/>
      <c r="EVK382" s="1"/>
      <c r="EVL382" s="1"/>
      <c r="EVM382" s="1"/>
      <c r="EVN382" s="1"/>
      <c r="EVO382" s="1"/>
      <c r="EVP382" s="1"/>
      <c r="EVQ382" s="1"/>
      <c r="EVR382" s="1"/>
      <c r="EVS382" s="1"/>
      <c r="EVT382" s="1"/>
      <c r="EVU382" s="1"/>
      <c r="EVV382" s="1"/>
      <c r="EVW382" s="1"/>
      <c r="EVX382" s="1"/>
      <c r="EVY382" s="1"/>
      <c r="EVZ382" s="1"/>
      <c r="EWA382" s="1"/>
      <c r="EWB382" s="1"/>
      <c r="EWC382" s="1"/>
      <c r="EWD382" s="1"/>
      <c r="EWE382" s="1"/>
      <c r="EWF382" s="1"/>
      <c r="EWG382" s="1"/>
      <c r="EWH382" s="1"/>
      <c r="EWI382" s="1"/>
      <c r="EWJ382" s="1"/>
      <c r="EWK382" s="1"/>
      <c r="EWL382" s="1"/>
      <c r="EWM382" s="1"/>
      <c r="EWN382" s="1"/>
      <c r="EWO382" s="1"/>
      <c r="EWP382" s="1"/>
      <c r="EWQ382" s="1"/>
      <c r="EWR382" s="1"/>
      <c r="EWS382" s="1"/>
      <c r="EWT382" s="1"/>
      <c r="EWU382" s="1"/>
      <c r="EWV382" s="1"/>
      <c r="EWW382" s="1"/>
      <c r="EWX382" s="1"/>
      <c r="EWY382" s="1"/>
      <c r="EWZ382" s="1"/>
      <c r="EXA382" s="1"/>
      <c r="EXB382" s="1"/>
      <c r="EXC382" s="1"/>
      <c r="EXD382" s="1"/>
      <c r="EXE382" s="1"/>
      <c r="EXF382" s="1"/>
      <c r="EXG382" s="1"/>
      <c r="EXH382" s="1"/>
      <c r="EXI382" s="1"/>
      <c r="EXJ382" s="1"/>
      <c r="EXK382" s="1"/>
      <c r="EXL382" s="1"/>
      <c r="EXM382" s="1"/>
      <c r="EXN382" s="1"/>
      <c r="EXO382" s="1"/>
      <c r="EXP382" s="1"/>
      <c r="EXQ382" s="1"/>
      <c r="EXR382" s="1"/>
      <c r="EXS382" s="1"/>
      <c r="EXT382" s="1"/>
      <c r="EXU382" s="1"/>
      <c r="EXV382" s="1"/>
      <c r="EXW382" s="1"/>
      <c r="EXX382" s="1"/>
      <c r="EXY382" s="1"/>
      <c r="EXZ382" s="1"/>
      <c r="EYA382" s="1"/>
      <c r="EYB382" s="1"/>
      <c r="EYC382" s="1"/>
      <c r="EYD382" s="1"/>
      <c r="EYE382" s="1"/>
      <c r="EYF382" s="1"/>
      <c r="EYG382" s="1"/>
      <c r="EYH382" s="1"/>
      <c r="EYI382" s="1"/>
      <c r="EYJ382" s="1"/>
      <c r="EYK382" s="1"/>
      <c r="EYL382" s="1"/>
      <c r="EYM382" s="1"/>
      <c r="EYN382" s="1"/>
      <c r="EYO382" s="1"/>
      <c r="EYP382" s="1"/>
      <c r="EYQ382" s="1"/>
      <c r="EYR382" s="1"/>
      <c r="EYS382" s="1"/>
      <c r="EYT382" s="1"/>
      <c r="EYU382" s="1"/>
      <c r="EYV382" s="1"/>
      <c r="EYW382" s="1"/>
      <c r="EYX382" s="1"/>
      <c r="EYY382" s="1"/>
      <c r="EYZ382" s="1"/>
      <c r="EZA382" s="1"/>
      <c r="EZB382" s="1"/>
      <c r="EZC382" s="1"/>
      <c r="EZD382" s="1"/>
      <c r="EZE382" s="1"/>
      <c r="EZF382" s="1"/>
      <c r="EZG382" s="1"/>
      <c r="EZH382" s="1"/>
      <c r="EZI382" s="1"/>
      <c r="EZJ382" s="1"/>
      <c r="EZK382" s="1"/>
      <c r="EZL382" s="1"/>
      <c r="EZM382" s="1"/>
      <c r="EZN382" s="1"/>
      <c r="EZO382" s="1"/>
      <c r="EZP382" s="1"/>
      <c r="EZQ382" s="1"/>
      <c r="EZR382" s="1"/>
      <c r="EZS382" s="1"/>
      <c r="EZT382" s="1"/>
      <c r="EZU382" s="1"/>
      <c r="EZV382" s="1"/>
      <c r="EZW382" s="1"/>
      <c r="EZX382" s="1"/>
      <c r="EZY382" s="1"/>
      <c r="EZZ382" s="1"/>
      <c r="FAA382" s="1"/>
      <c r="FAB382" s="1"/>
      <c r="FAC382" s="1"/>
      <c r="FAD382" s="1"/>
      <c r="FAE382" s="1"/>
      <c r="FAF382" s="1"/>
      <c r="FAG382" s="1"/>
      <c r="FAH382" s="1"/>
      <c r="FAI382" s="1"/>
      <c r="FAJ382" s="1"/>
      <c r="FAK382" s="1"/>
      <c r="FAL382" s="1"/>
      <c r="FAM382" s="1"/>
      <c r="FAN382" s="1"/>
      <c r="FAO382" s="1"/>
      <c r="FAP382" s="1"/>
      <c r="FAQ382" s="1"/>
      <c r="FAR382" s="1"/>
      <c r="FAS382" s="1"/>
      <c r="FAT382" s="1"/>
      <c r="FAU382" s="1"/>
      <c r="FAV382" s="1"/>
      <c r="FAW382" s="1"/>
      <c r="FAX382" s="1"/>
      <c r="FAY382" s="1"/>
      <c r="FAZ382" s="1"/>
      <c r="FBA382" s="1"/>
      <c r="FBB382" s="1"/>
      <c r="FBC382" s="1"/>
      <c r="FBD382" s="1"/>
      <c r="FBE382" s="1"/>
      <c r="FBF382" s="1"/>
      <c r="FBG382" s="1"/>
      <c r="FBH382" s="1"/>
      <c r="FBI382" s="1"/>
      <c r="FBJ382" s="1"/>
      <c r="FBK382" s="1"/>
      <c r="FBL382" s="1"/>
      <c r="FBM382" s="1"/>
      <c r="FBN382" s="1"/>
      <c r="FBO382" s="1"/>
      <c r="FBP382" s="1"/>
      <c r="FBQ382" s="1"/>
      <c r="FBR382" s="1"/>
      <c r="FBS382" s="1"/>
      <c r="FBT382" s="1"/>
      <c r="FBU382" s="1"/>
      <c r="FBV382" s="1"/>
      <c r="FBW382" s="1"/>
      <c r="FBX382" s="1"/>
      <c r="FBY382" s="1"/>
      <c r="FBZ382" s="1"/>
      <c r="FCA382" s="1"/>
      <c r="FCB382" s="1"/>
      <c r="FCC382" s="1"/>
      <c r="FCD382" s="1"/>
      <c r="FCE382" s="1"/>
      <c r="FCF382" s="1"/>
      <c r="FCG382" s="1"/>
      <c r="FCH382" s="1"/>
      <c r="FCI382" s="1"/>
      <c r="FCJ382" s="1"/>
      <c r="FCK382" s="1"/>
      <c r="FCL382" s="1"/>
      <c r="FCM382" s="1"/>
      <c r="FCN382" s="1"/>
      <c r="FCO382" s="1"/>
      <c r="FCP382" s="1"/>
      <c r="FCQ382" s="1"/>
      <c r="FCR382" s="1"/>
      <c r="FCS382" s="1"/>
      <c r="FCT382" s="1"/>
      <c r="FCU382" s="1"/>
      <c r="FCV382" s="1"/>
      <c r="FCW382" s="1"/>
      <c r="FCX382" s="1"/>
      <c r="FCY382" s="1"/>
      <c r="FCZ382" s="1"/>
      <c r="FDA382" s="1"/>
      <c r="FDB382" s="1"/>
      <c r="FDC382" s="1"/>
      <c r="FDD382" s="1"/>
      <c r="FDE382" s="1"/>
      <c r="FDF382" s="1"/>
      <c r="FDG382" s="1"/>
      <c r="FDH382" s="1"/>
      <c r="FDI382" s="1"/>
      <c r="FDJ382" s="1"/>
      <c r="FDK382" s="1"/>
      <c r="FDL382" s="1"/>
      <c r="FDM382" s="1"/>
      <c r="FDN382" s="1"/>
      <c r="FDO382" s="1"/>
      <c r="FDP382" s="1"/>
      <c r="FDQ382" s="1"/>
      <c r="FDR382" s="1"/>
      <c r="FDS382" s="1"/>
      <c r="FDT382" s="1"/>
      <c r="FDU382" s="1"/>
      <c r="FDV382" s="1"/>
      <c r="FDW382" s="1"/>
      <c r="FDX382" s="1"/>
      <c r="FDY382" s="1"/>
      <c r="FDZ382" s="1"/>
      <c r="FEA382" s="1"/>
      <c r="FEB382" s="1"/>
      <c r="FEC382" s="1"/>
      <c r="FED382" s="1"/>
      <c r="FEE382" s="1"/>
      <c r="FEF382" s="1"/>
      <c r="FEG382" s="1"/>
      <c r="FEH382" s="1"/>
      <c r="FEI382" s="1"/>
      <c r="FEJ382" s="1"/>
      <c r="FEK382" s="1"/>
      <c r="FEL382" s="1"/>
      <c r="FEM382" s="1"/>
      <c r="FEN382" s="1"/>
      <c r="FEO382" s="1"/>
      <c r="FEP382" s="1"/>
      <c r="FEQ382" s="1"/>
      <c r="FER382" s="1"/>
      <c r="FES382" s="1"/>
      <c r="FET382" s="1"/>
      <c r="FEU382" s="1"/>
      <c r="FEV382" s="1"/>
      <c r="FEW382" s="1"/>
      <c r="FEX382" s="1"/>
      <c r="FEY382" s="1"/>
      <c r="FEZ382" s="1"/>
      <c r="FFA382" s="1"/>
      <c r="FFB382" s="1"/>
      <c r="FFC382" s="1"/>
      <c r="FFD382" s="1"/>
      <c r="FFE382" s="1"/>
      <c r="FFF382" s="1"/>
      <c r="FFG382" s="1"/>
      <c r="FFH382" s="1"/>
      <c r="FFI382" s="1"/>
      <c r="FFJ382" s="1"/>
      <c r="FFK382" s="1"/>
      <c r="FFL382" s="1"/>
      <c r="FFM382" s="1"/>
      <c r="FFN382" s="1"/>
      <c r="FFO382" s="1"/>
      <c r="FFP382" s="1"/>
      <c r="FFQ382" s="1"/>
      <c r="FFR382" s="1"/>
      <c r="FFS382" s="1"/>
      <c r="FFT382" s="1"/>
      <c r="FFU382" s="1"/>
      <c r="FFV382" s="1"/>
      <c r="FFW382" s="1"/>
      <c r="FFX382" s="1"/>
      <c r="FFY382" s="1"/>
      <c r="FFZ382" s="1"/>
      <c r="FGA382" s="1"/>
      <c r="FGB382" s="1"/>
      <c r="FGC382" s="1"/>
      <c r="FGD382" s="1"/>
      <c r="FGE382" s="1"/>
      <c r="FGF382" s="1"/>
      <c r="FGG382" s="1"/>
      <c r="FGH382" s="1"/>
      <c r="FGI382" s="1"/>
      <c r="FGJ382" s="1"/>
      <c r="FGK382" s="1"/>
      <c r="FGL382" s="1"/>
      <c r="FGM382" s="1"/>
      <c r="FGN382" s="1"/>
      <c r="FGO382" s="1"/>
      <c r="FGP382" s="1"/>
      <c r="FGQ382" s="1"/>
      <c r="FGR382" s="1"/>
      <c r="FGS382" s="1"/>
      <c r="FGT382" s="1"/>
      <c r="FGU382" s="1"/>
      <c r="FGV382" s="1"/>
      <c r="FGW382" s="1"/>
      <c r="FGX382" s="1"/>
      <c r="FGY382" s="1"/>
      <c r="FGZ382" s="1"/>
      <c r="FHA382" s="1"/>
      <c r="FHB382" s="1"/>
      <c r="FHC382" s="1"/>
      <c r="FHD382" s="1"/>
      <c r="FHE382" s="1"/>
      <c r="FHF382" s="1"/>
      <c r="FHG382" s="1"/>
      <c r="FHH382" s="1"/>
      <c r="FHI382" s="1"/>
      <c r="FHJ382" s="1"/>
      <c r="FHK382" s="1"/>
      <c r="FHL382" s="1"/>
      <c r="FHM382" s="1"/>
      <c r="FHN382" s="1"/>
      <c r="FHO382" s="1"/>
      <c r="FHP382" s="1"/>
      <c r="FHQ382" s="1"/>
      <c r="FHR382" s="1"/>
      <c r="FHS382" s="1"/>
      <c r="FHT382" s="1"/>
      <c r="FHU382" s="1"/>
      <c r="FHV382" s="1"/>
      <c r="FHW382" s="1"/>
      <c r="FHX382" s="1"/>
      <c r="FHY382" s="1"/>
      <c r="FHZ382" s="1"/>
      <c r="FIA382" s="1"/>
      <c r="FIB382" s="1"/>
      <c r="FIC382" s="1"/>
      <c r="FID382" s="1"/>
      <c r="FIE382" s="1"/>
      <c r="FIF382" s="1"/>
      <c r="FIG382" s="1"/>
      <c r="FIH382" s="1"/>
      <c r="FII382" s="1"/>
      <c r="FIJ382" s="1"/>
      <c r="FIK382" s="1"/>
      <c r="FIL382" s="1"/>
      <c r="FIM382" s="1"/>
      <c r="FIN382" s="1"/>
      <c r="FIO382" s="1"/>
      <c r="FIP382" s="1"/>
      <c r="FIQ382" s="1"/>
      <c r="FIR382" s="1"/>
      <c r="FIS382" s="1"/>
      <c r="FIT382" s="1"/>
      <c r="FIU382" s="1"/>
      <c r="FIV382" s="1"/>
      <c r="FIW382" s="1"/>
      <c r="FIX382" s="1"/>
      <c r="FIY382" s="1"/>
      <c r="FIZ382" s="1"/>
      <c r="FJA382" s="1"/>
      <c r="FJB382" s="1"/>
      <c r="FJC382" s="1"/>
      <c r="FJD382" s="1"/>
      <c r="FJE382" s="1"/>
      <c r="FJF382" s="1"/>
      <c r="FJG382" s="1"/>
      <c r="FJH382" s="1"/>
      <c r="FJI382" s="1"/>
      <c r="FJJ382" s="1"/>
      <c r="FJK382" s="1"/>
      <c r="FJL382" s="1"/>
      <c r="FJM382" s="1"/>
      <c r="FJN382" s="1"/>
      <c r="FJO382" s="1"/>
      <c r="FJP382" s="1"/>
      <c r="FJQ382" s="1"/>
      <c r="FJR382" s="1"/>
      <c r="FJS382" s="1"/>
      <c r="FJT382" s="1"/>
      <c r="FJU382" s="1"/>
      <c r="FJV382" s="1"/>
      <c r="FJW382" s="1"/>
      <c r="FJX382" s="1"/>
      <c r="FJY382" s="1"/>
      <c r="FJZ382" s="1"/>
      <c r="FKA382" s="1"/>
      <c r="FKB382" s="1"/>
      <c r="FKC382" s="1"/>
      <c r="FKD382" s="1"/>
      <c r="FKE382" s="1"/>
      <c r="FKF382" s="1"/>
      <c r="FKG382" s="1"/>
      <c r="FKH382" s="1"/>
      <c r="FKI382" s="1"/>
      <c r="FKJ382" s="1"/>
      <c r="FKK382" s="1"/>
      <c r="FKL382" s="1"/>
      <c r="FKM382" s="1"/>
      <c r="FKN382" s="1"/>
      <c r="FKO382" s="1"/>
      <c r="FKP382" s="1"/>
      <c r="FKQ382" s="1"/>
      <c r="FKR382" s="1"/>
      <c r="FKS382" s="1"/>
      <c r="FKT382" s="1"/>
      <c r="FKU382" s="1"/>
      <c r="FKV382" s="1"/>
      <c r="FKW382" s="1"/>
      <c r="FKX382" s="1"/>
      <c r="FKY382" s="1"/>
      <c r="FKZ382" s="1"/>
      <c r="FLA382" s="1"/>
      <c r="FLB382" s="1"/>
      <c r="FLC382" s="1"/>
      <c r="FLD382" s="1"/>
      <c r="FLE382" s="1"/>
      <c r="FLF382" s="1"/>
      <c r="FLG382" s="1"/>
      <c r="FLH382" s="1"/>
      <c r="FLI382" s="1"/>
      <c r="FLJ382" s="1"/>
      <c r="FLK382" s="1"/>
      <c r="FLL382" s="1"/>
      <c r="FLM382" s="1"/>
      <c r="FLN382" s="1"/>
      <c r="FLO382" s="1"/>
      <c r="FLP382" s="1"/>
      <c r="FLQ382" s="1"/>
      <c r="FLR382" s="1"/>
      <c r="FLS382" s="1"/>
      <c r="FLT382" s="1"/>
      <c r="FLU382" s="1"/>
      <c r="FLV382" s="1"/>
      <c r="FLW382" s="1"/>
      <c r="FLX382" s="1"/>
      <c r="FLY382" s="1"/>
      <c r="FLZ382" s="1"/>
      <c r="FMA382" s="1"/>
      <c r="FMB382" s="1"/>
      <c r="FMC382" s="1"/>
      <c r="FMD382" s="1"/>
      <c r="FME382" s="1"/>
      <c r="FMF382" s="1"/>
      <c r="FMG382" s="1"/>
      <c r="FMH382" s="1"/>
      <c r="FMI382" s="1"/>
      <c r="FMJ382" s="1"/>
      <c r="FMK382" s="1"/>
      <c r="FML382" s="1"/>
      <c r="FMM382" s="1"/>
      <c r="FMN382" s="1"/>
      <c r="FMO382" s="1"/>
      <c r="FMP382" s="1"/>
      <c r="FMQ382" s="1"/>
      <c r="FMR382" s="1"/>
      <c r="FMS382" s="1"/>
      <c r="FMT382" s="1"/>
      <c r="FMU382" s="1"/>
      <c r="FMV382" s="1"/>
      <c r="FMW382" s="1"/>
      <c r="FMX382" s="1"/>
      <c r="FMY382" s="1"/>
      <c r="FMZ382" s="1"/>
      <c r="FNA382" s="1"/>
      <c r="FNB382" s="1"/>
      <c r="FNC382" s="1"/>
      <c r="FND382" s="1"/>
      <c r="FNE382" s="1"/>
      <c r="FNF382" s="1"/>
      <c r="FNG382" s="1"/>
      <c r="FNH382" s="1"/>
      <c r="FNI382" s="1"/>
      <c r="FNJ382" s="1"/>
      <c r="FNK382" s="1"/>
      <c r="FNL382" s="1"/>
      <c r="FNM382" s="1"/>
      <c r="FNN382" s="1"/>
      <c r="FNO382" s="1"/>
      <c r="FNP382" s="1"/>
      <c r="FNQ382" s="1"/>
      <c r="FNR382" s="1"/>
      <c r="FNS382" s="1"/>
      <c r="FNT382" s="1"/>
      <c r="FNU382" s="1"/>
      <c r="FNV382" s="1"/>
      <c r="FNW382" s="1"/>
      <c r="FNX382" s="1"/>
      <c r="FNY382" s="1"/>
      <c r="FNZ382" s="1"/>
      <c r="FOA382" s="1"/>
      <c r="FOB382" s="1"/>
      <c r="FOC382" s="1"/>
      <c r="FOD382" s="1"/>
      <c r="FOE382" s="1"/>
      <c r="FOF382" s="1"/>
      <c r="FOG382" s="1"/>
      <c r="FOH382" s="1"/>
      <c r="FOI382" s="1"/>
      <c r="FOJ382" s="1"/>
      <c r="FOK382" s="1"/>
      <c r="FOL382" s="1"/>
      <c r="FOM382" s="1"/>
      <c r="FON382" s="1"/>
      <c r="FOO382" s="1"/>
      <c r="FOP382" s="1"/>
      <c r="FOQ382" s="1"/>
      <c r="FOR382" s="1"/>
      <c r="FOS382" s="1"/>
      <c r="FOT382" s="1"/>
      <c r="FOU382" s="1"/>
      <c r="FOV382" s="1"/>
      <c r="FOW382" s="1"/>
      <c r="FOX382" s="1"/>
      <c r="FOY382" s="1"/>
      <c r="FOZ382" s="1"/>
      <c r="FPA382" s="1"/>
      <c r="FPB382" s="1"/>
      <c r="FPC382" s="1"/>
      <c r="FPD382" s="1"/>
      <c r="FPE382" s="1"/>
      <c r="FPF382" s="1"/>
      <c r="FPG382" s="1"/>
      <c r="FPH382" s="1"/>
      <c r="FPI382" s="1"/>
      <c r="FPJ382" s="1"/>
      <c r="FPK382" s="1"/>
      <c r="FPL382" s="1"/>
      <c r="FPM382" s="1"/>
      <c r="FPN382" s="1"/>
      <c r="FPO382" s="1"/>
      <c r="FPP382" s="1"/>
      <c r="FPQ382" s="1"/>
      <c r="FPR382" s="1"/>
      <c r="FPS382" s="1"/>
      <c r="FPT382" s="1"/>
      <c r="FPU382" s="1"/>
      <c r="FPV382" s="1"/>
      <c r="FPW382" s="1"/>
      <c r="FPX382" s="1"/>
      <c r="FPY382" s="1"/>
      <c r="FPZ382" s="1"/>
      <c r="FQA382" s="1"/>
      <c r="FQB382" s="1"/>
      <c r="FQC382" s="1"/>
      <c r="FQD382" s="1"/>
      <c r="FQE382" s="1"/>
      <c r="FQF382" s="1"/>
      <c r="FQG382" s="1"/>
      <c r="FQH382" s="1"/>
      <c r="FQI382" s="1"/>
      <c r="FQJ382" s="1"/>
      <c r="FQK382" s="1"/>
      <c r="FQL382" s="1"/>
      <c r="FQM382" s="1"/>
      <c r="FQN382" s="1"/>
      <c r="FQO382" s="1"/>
      <c r="FQP382" s="1"/>
      <c r="FQQ382" s="1"/>
      <c r="FQR382" s="1"/>
      <c r="FQS382" s="1"/>
      <c r="FQT382" s="1"/>
      <c r="FQU382" s="1"/>
      <c r="FQV382" s="1"/>
      <c r="FQW382" s="1"/>
      <c r="FQX382" s="1"/>
      <c r="FQY382" s="1"/>
      <c r="FQZ382" s="1"/>
      <c r="FRA382" s="1"/>
      <c r="FRB382" s="1"/>
      <c r="FRC382" s="1"/>
      <c r="FRD382" s="1"/>
      <c r="FRE382" s="1"/>
      <c r="FRF382" s="1"/>
      <c r="FRG382" s="1"/>
      <c r="FRH382" s="1"/>
      <c r="FRI382" s="1"/>
      <c r="FRJ382" s="1"/>
      <c r="FRK382" s="1"/>
      <c r="FRL382" s="1"/>
      <c r="FRM382" s="1"/>
      <c r="FRN382" s="1"/>
      <c r="FRO382" s="1"/>
      <c r="FRP382" s="1"/>
      <c r="FRQ382" s="1"/>
      <c r="FRR382" s="1"/>
      <c r="FRS382" s="1"/>
      <c r="FRT382" s="1"/>
      <c r="FRU382" s="1"/>
      <c r="FRV382" s="1"/>
      <c r="FRW382" s="1"/>
      <c r="FRX382" s="1"/>
      <c r="FRY382" s="1"/>
      <c r="FRZ382" s="1"/>
      <c r="FSA382" s="1"/>
      <c r="FSB382" s="1"/>
      <c r="FSC382" s="1"/>
      <c r="FSD382" s="1"/>
      <c r="FSE382" s="1"/>
      <c r="FSF382" s="1"/>
      <c r="FSG382" s="1"/>
      <c r="FSH382" s="1"/>
      <c r="FSI382" s="1"/>
      <c r="FSJ382" s="1"/>
      <c r="FSK382" s="1"/>
      <c r="FSL382" s="1"/>
      <c r="FSM382" s="1"/>
      <c r="FSN382" s="1"/>
      <c r="FSO382" s="1"/>
      <c r="FSP382" s="1"/>
      <c r="FSQ382" s="1"/>
      <c r="FSR382" s="1"/>
      <c r="FSS382" s="1"/>
      <c r="FST382" s="1"/>
      <c r="FSU382" s="1"/>
      <c r="FSV382" s="1"/>
      <c r="FSW382" s="1"/>
      <c r="FSX382" s="1"/>
      <c r="FSY382" s="1"/>
      <c r="FSZ382" s="1"/>
      <c r="FTA382" s="1"/>
      <c r="FTB382" s="1"/>
      <c r="FTC382" s="1"/>
      <c r="FTD382" s="1"/>
      <c r="FTE382" s="1"/>
      <c r="FTF382" s="1"/>
      <c r="FTG382" s="1"/>
      <c r="FTH382" s="1"/>
      <c r="FTI382" s="1"/>
      <c r="FTJ382" s="1"/>
      <c r="FTK382" s="1"/>
      <c r="FTL382" s="1"/>
      <c r="FTM382" s="1"/>
      <c r="FTN382" s="1"/>
      <c r="FTO382" s="1"/>
      <c r="FTP382" s="1"/>
      <c r="FTQ382" s="1"/>
      <c r="FTR382" s="1"/>
      <c r="FTS382" s="1"/>
      <c r="FTT382" s="1"/>
      <c r="FTU382" s="1"/>
      <c r="FTV382" s="1"/>
      <c r="FTW382" s="1"/>
      <c r="FTX382" s="1"/>
      <c r="FTY382" s="1"/>
      <c r="FTZ382" s="1"/>
      <c r="FUA382" s="1"/>
      <c r="FUB382" s="1"/>
      <c r="FUC382" s="1"/>
      <c r="FUD382" s="1"/>
      <c r="FUE382" s="1"/>
      <c r="FUF382" s="1"/>
      <c r="FUG382" s="1"/>
      <c r="FUH382" s="1"/>
      <c r="FUI382" s="1"/>
      <c r="FUJ382" s="1"/>
      <c r="FUK382" s="1"/>
      <c r="FUL382" s="1"/>
      <c r="FUM382" s="1"/>
      <c r="FUN382" s="1"/>
      <c r="FUO382" s="1"/>
      <c r="FUP382" s="1"/>
      <c r="FUQ382" s="1"/>
      <c r="FUR382" s="1"/>
      <c r="FUS382" s="1"/>
      <c r="FUT382" s="1"/>
      <c r="FUU382" s="1"/>
      <c r="FUV382" s="1"/>
      <c r="FUW382" s="1"/>
      <c r="FUX382" s="1"/>
      <c r="FUY382" s="1"/>
      <c r="FUZ382" s="1"/>
      <c r="FVA382" s="1"/>
      <c r="FVB382" s="1"/>
      <c r="FVC382" s="1"/>
      <c r="FVD382" s="1"/>
      <c r="FVE382" s="1"/>
      <c r="FVF382" s="1"/>
      <c r="FVG382" s="1"/>
      <c r="FVH382" s="1"/>
      <c r="FVI382" s="1"/>
      <c r="FVJ382" s="1"/>
      <c r="FVK382" s="1"/>
      <c r="FVL382" s="1"/>
      <c r="FVM382" s="1"/>
      <c r="FVN382" s="1"/>
      <c r="FVO382" s="1"/>
      <c r="FVP382" s="1"/>
      <c r="FVQ382" s="1"/>
      <c r="FVR382" s="1"/>
      <c r="FVS382" s="1"/>
      <c r="FVT382" s="1"/>
      <c r="FVU382" s="1"/>
      <c r="FVV382" s="1"/>
      <c r="FVW382" s="1"/>
      <c r="FVX382" s="1"/>
      <c r="FVY382" s="1"/>
      <c r="FVZ382" s="1"/>
      <c r="FWA382" s="1"/>
      <c r="FWB382" s="1"/>
      <c r="FWC382" s="1"/>
      <c r="FWD382" s="1"/>
      <c r="FWE382" s="1"/>
      <c r="FWF382" s="1"/>
      <c r="FWG382" s="1"/>
      <c r="FWH382" s="1"/>
      <c r="FWI382" s="1"/>
      <c r="FWJ382" s="1"/>
      <c r="FWK382" s="1"/>
      <c r="FWL382" s="1"/>
      <c r="FWM382" s="1"/>
      <c r="FWN382" s="1"/>
      <c r="FWO382" s="1"/>
      <c r="FWP382" s="1"/>
      <c r="FWQ382" s="1"/>
      <c r="FWR382" s="1"/>
      <c r="FWS382" s="1"/>
      <c r="FWT382" s="1"/>
      <c r="FWU382" s="1"/>
      <c r="FWV382" s="1"/>
      <c r="FWW382" s="1"/>
      <c r="FWX382" s="1"/>
      <c r="FWY382" s="1"/>
      <c r="FWZ382" s="1"/>
      <c r="FXA382" s="1"/>
      <c r="FXB382" s="1"/>
      <c r="FXC382" s="1"/>
      <c r="FXD382" s="1"/>
      <c r="FXE382" s="1"/>
      <c r="FXF382" s="1"/>
      <c r="FXG382" s="1"/>
      <c r="FXH382" s="1"/>
      <c r="FXI382" s="1"/>
      <c r="FXJ382" s="1"/>
      <c r="FXK382" s="1"/>
      <c r="FXL382" s="1"/>
      <c r="FXM382" s="1"/>
      <c r="FXN382" s="1"/>
      <c r="FXO382" s="1"/>
      <c r="FXP382" s="1"/>
      <c r="FXQ382" s="1"/>
      <c r="FXR382" s="1"/>
      <c r="FXS382" s="1"/>
      <c r="FXT382" s="1"/>
      <c r="FXU382" s="1"/>
      <c r="FXV382" s="1"/>
      <c r="FXW382" s="1"/>
      <c r="FXX382" s="1"/>
      <c r="FXY382" s="1"/>
      <c r="FXZ382" s="1"/>
      <c r="FYA382" s="1"/>
      <c r="FYB382" s="1"/>
      <c r="FYC382" s="1"/>
      <c r="FYD382" s="1"/>
      <c r="FYE382" s="1"/>
      <c r="FYF382" s="1"/>
      <c r="FYG382" s="1"/>
      <c r="FYH382" s="1"/>
      <c r="FYI382" s="1"/>
      <c r="FYJ382" s="1"/>
      <c r="FYK382" s="1"/>
      <c r="FYL382" s="1"/>
      <c r="FYM382" s="1"/>
      <c r="FYN382" s="1"/>
      <c r="FYO382" s="1"/>
      <c r="FYP382" s="1"/>
      <c r="FYQ382" s="1"/>
      <c r="FYR382" s="1"/>
      <c r="FYS382" s="1"/>
      <c r="FYT382" s="1"/>
      <c r="FYU382" s="1"/>
      <c r="FYV382" s="1"/>
      <c r="FYW382" s="1"/>
      <c r="FYX382" s="1"/>
      <c r="FYY382" s="1"/>
      <c r="FYZ382" s="1"/>
      <c r="FZA382" s="1"/>
      <c r="FZB382" s="1"/>
      <c r="FZC382" s="1"/>
      <c r="FZD382" s="1"/>
      <c r="FZE382" s="1"/>
      <c r="FZF382" s="1"/>
      <c r="FZG382" s="1"/>
      <c r="FZH382" s="1"/>
      <c r="FZI382" s="1"/>
      <c r="FZJ382" s="1"/>
      <c r="FZK382" s="1"/>
      <c r="FZL382" s="1"/>
      <c r="FZM382" s="1"/>
      <c r="FZN382" s="1"/>
      <c r="FZO382" s="1"/>
      <c r="FZP382" s="1"/>
      <c r="FZQ382" s="1"/>
      <c r="FZR382" s="1"/>
      <c r="FZS382" s="1"/>
      <c r="FZT382" s="1"/>
      <c r="FZU382" s="1"/>
      <c r="FZV382" s="1"/>
      <c r="FZW382" s="1"/>
      <c r="FZX382" s="1"/>
      <c r="FZY382" s="1"/>
      <c r="FZZ382" s="1"/>
      <c r="GAA382" s="1"/>
      <c r="GAB382" s="1"/>
      <c r="GAC382" s="1"/>
      <c r="GAD382" s="1"/>
      <c r="GAE382" s="1"/>
      <c r="GAF382" s="1"/>
      <c r="GAG382" s="1"/>
      <c r="GAH382" s="1"/>
      <c r="GAI382" s="1"/>
      <c r="GAJ382" s="1"/>
      <c r="GAK382" s="1"/>
      <c r="GAL382" s="1"/>
      <c r="GAM382" s="1"/>
      <c r="GAN382" s="1"/>
      <c r="GAO382" s="1"/>
      <c r="GAP382" s="1"/>
      <c r="GAQ382" s="1"/>
      <c r="GAR382" s="1"/>
      <c r="GAS382" s="1"/>
      <c r="GAT382" s="1"/>
      <c r="GAU382" s="1"/>
      <c r="GAV382" s="1"/>
      <c r="GAW382" s="1"/>
      <c r="GAX382" s="1"/>
      <c r="GAY382" s="1"/>
      <c r="GAZ382" s="1"/>
      <c r="GBA382" s="1"/>
      <c r="GBB382" s="1"/>
      <c r="GBC382" s="1"/>
      <c r="GBD382" s="1"/>
      <c r="GBE382" s="1"/>
      <c r="GBF382" s="1"/>
      <c r="GBG382" s="1"/>
      <c r="GBH382" s="1"/>
      <c r="GBI382" s="1"/>
      <c r="GBJ382" s="1"/>
      <c r="GBK382" s="1"/>
      <c r="GBL382" s="1"/>
      <c r="GBM382" s="1"/>
      <c r="GBN382" s="1"/>
      <c r="GBO382" s="1"/>
      <c r="GBP382" s="1"/>
      <c r="GBQ382" s="1"/>
      <c r="GBR382" s="1"/>
      <c r="GBS382" s="1"/>
      <c r="GBT382" s="1"/>
      <c r="GBU382" s="1"/>
      <c r="GBV382" s="1"/>
      <c r="GBW382" s="1"/>
      <c r="GBX382" s="1"/>
      <c r="GBY382" s="1"/>
      <c r="GBZ382" s="1"/>
      <c r="GCA382" s="1"/>
      <c r="GCB382" s="1"/>
      <c r="GCC382" s="1"/>
      <c r="GCD382" s="1"/>
      <c r="GCE382" s="1"/>
      <c r="GCF382" s="1"/>
      <c r="GCG382" s="1"/>
      <c r="GCH382" s="1"/>
      <c r="GCI382" s="1"/>
      <c r="GCJ382" s="1"/>
      <c r="GCK382" s="1"/>
      <c r="GCL382" s="1"/>
      <c r="GCM382" s="1"/>
      <c r="GCN382" s="1"/>
      <c r="GCO382" s="1"/>
      <c r="GCP382" s="1"/>
      <c r="GCQ382" s="1"/>
      <c r="GCR382" s="1"/>
      <c r="GCS382" s="1"/>
      <c r="GCT382" s="1"/>
      <c r="GCU382" s="1"/>
      <c r="GCV382" s="1"/>
      <c r="GCW382" s="1"/>
      <c r="GCX382" s="1"/>
      <c r="GCY382" s="1"/>
      <c r="GCZ382" s="1"/>
      <c r="GDA382" s="1"/>
      <c r="GDB382" s="1"/>
      <c r="GDC382" s="1"/>
      <c r="GDD382" s="1"/>
      <c r="GDE382" s="1"/>
      <c r="GDF382" s="1"/>
      <c r="GDG382" s="1"/>
      <c r="GDH382" s="1"/>
      <c r="GDI382" s="1"/>
      <c r="GDJ382" s="1"/>
      <c r="GDK382" s="1"/>
      <c r="GDL382" s="1"/>
      <c r="GDM382" s="1"/>
      <c r="GDN382" s="1"/>
      <c r="GDO382" s="1"/>
      <c r="GDP382" s="1"/>
      <c r="GDQ382" s="1"/>
      <c r="GDR382" s="1"/>
      <c r="GDS382" s="1"/>
      <c r="GDT382" s="1"/>
      <c r="GDU382" s="1"/>
      <c r="GDV382" s="1"/>
      <c r="GDW382" s="1"/>
      <c r="GDX382" s="1"/>
      <c r="GDY382" s="1"/>
      <c r="GDZ382" s="1"/>
      <c r="GEA382" s="1"/>
      <c r="GEB382" s="1"/>
      <c r="GEC382" s="1"/>
      <c r="GED382" s="1"/>
      <c r="GEE382" s="1"/>
      <c r="GEF382" s="1"/>
      <c r="GEG382" s="1"/>
      <c r="GEH382" s="1"/>
      <c r="GEI382" s="1"/>
      <c r="GEJ382" s="1"/>
      <c r="GEK382" s="1"/>
      <c r="GEL382" s="1"/>
      <c r="GEM382" s="1"/>
      <c r="GEN382" s="1"/>
      <c r="GEO382" s="1"/>
      <c r="GEP382" s="1"/>
      <c r="GEQ382" s="1"/>
      <c r="GER382" s="1"/>
      <c r="GES382" s="1"/>
      <c r="GET382" s="1"/>
      <c r="GEU382" s="1"/>
      <c r="GEV382" s="1"/>
      <c r="GEW382" s="1"/>
      <c r="GEX382" s="1"/>
      <c r="GEY382" s="1"/>
      <c r="GEZ382" s="1"/>
      <c r="GFA382" s="1"/>
      <c r="GFB382" s="1"/>
      <c r="GFC382" s="1"/>
      <c r="GFD382" s="1"/>
      <c r="GFE382" s="1"/>
      <c r="GFF382" s="1"/>
      <c r="GFG382" s="1"/>
      <c r="GFH382" s="1"/>
      <c r="GFI382" s="1"/>
      <c r="GFJ382" s="1"/>
      <c r="GFK382" s="1"/>
      <c r="GFL382" s="1"/>
      <c r="GFM382" s="1"/>
      <c r="GFN382" s="1"/>
      <c r="GFO382" s="1"/>
      <c r="GFP382" s="1"/>
      <c r="GFQ382" s="1"/>
      <c r="GFR382" s="1"/>
      <c r="GFS382" s="1"/>
      <c r="GFT382" s="1"/>
      <c r="GFU382" s="1"/>
      <c r="GFV382" s="1"/>
      <c r="GFW382" s="1"/>
      <c r="GFX382" s="1"/>
      <c r="GFY382" s="1"/>
      <c r="GFZ382" s="1"/>
      <c r="GGA382" s="1"/>
      <c r="GGB382" s="1"/>
      <c r="GGC382" s="1"/>
      <c r="GGD382" s="1"/>
      <c r="GGE382" s="1"/>
      <c r="GGF382" s="1"/>
      <c r="GGG382" s="1"/>
      <c r="GGH382" s="1"/>
      <c r="GGI382" s="1"/>
      <c r="GGJ382" s="1"/>
      <c r="GGK382" s="1"/>
      <c r="GGL382" s="1"/>
      <c r="GGM382" s="1"/>
      <c r="GGN382" s="1"/>
      <c r="GGO382" s="1"/>
      <c r="GGP382" s="1"/>
      <c r="GGQ382" s="1"/>
      <c r="GGR382" s="1"/>
      <c r="GGS382" s="1"/>
      <c r="GGT382" s="1"/>
      <c r="GGU382" s="1"/>
      <c r="GGV382" s="1"/>
      <c r="GGW382" s="1"/>
      <c r="GGX382" s="1"/>
      <c r="GGY382" s="1"/>
      <c r="GGZ382" s="1"/>
      <c r="GHA382" s="1"/>
      <c r="GHB382" s="1"/>
      <c r="GHC382" s="1"/>
      <c r="GHD382" s="1"/>
      <c r="GHE382" s="1"/>
      <c r="GHF382" s="1"/>
      <c r="GHG382" s="1"/>
      <c r="GHH382" s="1"/>
      <c r="GHI382" s="1"/>
      <c r="GHJ382" s="1"/>
      <c r="GHK382" s="1"/>
      <c r="GHL382" s="1"/>
      <c r="GHM382" s="1"/>
      <c r="GHN382" s="1"/>
      <c r="GHO382" s="1"/>
      <c r="GHP382" s="1"/>
      <c r="GHQ382" s="1"/>
      <c r="GHR382" s="1"/>
      <c r="GHS382" s="1"/>
      <c r="GHT382" s="1"/>
      <c r="GHU382" s="1"/>
      <c r="GHV382" s="1"/>
      <c r="GHW382" s="1"/>
      <c r="GHX382" s="1"/>
      <c r="GHY382" s="1"/>
      <c r="GHZ382" s="1"/>
      <c r="GIA382" s="1"/>
      <c r="GIB382" s="1"/>
      <c r="GIC382" s="1"/>
      <c r="GID382" s="1"/>
      <c r="GIE382" s="1"/>
      <c r="GIF382" s="1"/>
      <c r="GIG382" s="1"/>
      <c r="GIH382" s="1"/>
      <c r="GII382" s="1"/>
      <c r="GIJ382" s="1"/>
      <c r="GIK382" s="1"/>
      <c r="GIL382" s="1"/>
      <c r="GIM382" s="1"/>
      <c r="GIN382" s="1"/>
      <c r="GIO382" s="1"/>
      <c r="GIP382" s="1"/>
      <c r="GIQ382" s="1"/>
      <c r="GIR382" s="1"/>
      <c r="GIS382" s="1"/>
      <c r="GIT382" s="1"/>
      <c r="GIU382" s="1"/>
      <c r="GIV382" s="1"/>
      <c r="GIW382" s="1"/>
      <c r="GIX382" s="1"/>
      <c r="GIY382" s="1"/>
      <c r="GIZ382" s="1"/>
      <c r="GJA382" s="1"/>
      <c r="GJB382" s="1"/>
      <c r="GJC382" s="1"/>
      <c r="GJD382" s="1"/>
      <c r="GJE382" s="1"/>
      <c r="GJF382" s="1"/>
      <c r="GJG382" s="1"/>
      <c r="GJH382" s="1"/>
      <c r="GJI382" s="1"/>
      <c r="GJJ382" s="1"/>
      <c r="GJK382" s="1"/>
      <c r="GJL382" s="1"/>
      <c r="GJM382" s="1"/>
      <c r="GJN382" s="1"/>
      <c r="GJO382" s="1"/>
      <c r="GJP382" s="1"/>
      <c r="GJQ382" s="1"/>
      <c r="GJR382" s="1"/>
      <c r="GJS382" s="1"/>
      <c r="GJT382" s="1"/>
      <c r="GJU382" s="1"/>
      <c r="GJV382" s="1"/>
      <c r="GJW382" s="1"/>
      <c r="GJX382" s="1"/>
      <c r="GJY382" s="1"/>
      <c r="GJZ382" s="1"/>
      <c r="GKA382" s="1"/>
      <c r="GKB382" s="1"/>
      <c r="GKC382" s="1"/>
      <c r="GKD382" s="1"/>
      <c r="GKE382" s="1"/>
      <c r="GKF382" s="1"/>
      <c r="GKG382" s="1"/>
      <c r="GKH382" s="1"/>
      <c r="GKI382" s="1"/>
      <c r="GKJ382" s="1"/>
      <c r="GKK382" s="1"/>
      <c r="GKL382" s="1"/>
      <c r="GKM382" s="1"/>
      <c r="GKN382" s="1"/>
      <c r="GKO382" s="1"/>
      <c r="GKP382" s="1"/>
      <c r="GKQ382" s="1"/>
      <c r="GKR382" s="1"/>
      <c r="GKS382" s="1"/>
      <c r="GKT382" s="1"/>
      <c r="GKU382" s="1"/>
      <c r="GKV382" s="1"/>
      <c r="GKW382" s="1"/>
      <c r="GKX382" s="1"/>
      <c r="GKY382" s="1"/>
      <c r="GKZ382" s="1"/>
      <c r="GLA382" s="1"/>
      <c r="GLB382" s="1"/>
      <c r="GLC382" s="1"/>
      <c r="GLD382" s="1"/>
      <c r="GLE382" s="1"/>
      <c r="GLF382" s="1"/>
      <c r="GLG382" s="1"/>
      <c r="GLH382" s="1"/>
      <c r="GLI382" s="1"/>
      <c r="GLJ382" s="1"/>
      <c r="GLK382" s="1"/>
      <c r="GLL382" s="1"/>
      <c r="GLM382" s="1"/>
      <c r="GLN382" s="1"/>
      <c r="GLO382" s="1"/>
      <c r="GLP382" s="1"/>
      <c r="GLQ382" s="1"/>
      <c r="GLR382" s="1"/>
      <c r="GLS382" s="1"/>
      <c r="GLT382" s="1"/>
      <c r="GLU382" s="1"/>
      <c r="GLV382" s="1"/>
      <c r="GLW382" s="1"/>
      <c r="GLX382" s="1"/>
      <c r="GLY382" s="1"/>
      <c r="GLZ382" s="1"/>
      <c r="GMA382" s="1"/>
      <c r="GMB382" s="1"/>
      <c r="GMC382" s="1"/>
      <c r="GMD382" s="1"/>
      <c r="GME382" s="1"/>
      <c r="GMF382" s="1"/>
      <c r="GMG382" s="1"/>
      <c r="GMH382" s="1"/>
      <c r="GMI382" s="1"/>
      <c r="GMJ382" s="1"/>
      <c r="GMK382" s="1"/>
      <c r="GML382" s="1"/>
      <c r="GMM382" s="1"/>
      <c r="GMN382" s="1"/>
      <c r="GMO382" s="1"/>
      <c r="GMP382" s="1"/>
      <c r="GMQ382" s="1"/>
      <c r="GMR382" s="1"/>
      <c r="GMS382" s="1"/>
      <c r="GMT382" s="1"/>
      <c r="GMU382" s="1"/>
      <c r="GMV382" s="1"/>
      <c r="GMW382" s="1"/>
      <c r="GMX382" s="1"/>
      <c r="GMY382" s="1"/>
      <c r="GMZ382" s="1"/>
      <c r="GNA382" s="1"/>
      <c r="GNB382" s="1"/>
      <c r="GNC382" s="1"/>
      <c r="GND382" s="1"/>
      <c r="GNE382" s="1"/>
      <c r="GNF382" s="1"/>
      <c r="GNG382" s="1"/>
      <c r="GNH382" s="1"/>
      <c r="GNI382" s="1"/>
      <c r="GNJ382" s="1"/>
      <c r="GNK382" s="1"/>
      <c r="GNL382" s="1"/>
      <c r="GNM382" s="1"/>
      <c r="GNN382" s="1"/>
      <c r="GNO382" s="1"/>
      <c r="GNP382" s="1"/>
      <c r="GNQ382" s="1"/>
      <c r="GNR382" s="1"/>
      <c r="GNS382" s="1"/>
      <c r="GNT382" s="1"/>
      <c r="GNU382" s="1"/>
      <c r="GNV382" s="1"/>
      <c r="GNW382" s="1"/>
      <c r="GNX382" s="1"/>
      <c r="GNY382" s="1"/>
      <c r="GNZ382" s="1"/>
      <c r="GOA382" s="1"/>
      <c r="GOB382" s="1"/>
      <c r="GOC382" s="1"/>
      <c r="GOD382" s="1"/>
      <c r="GOE382" s="1"/>
      <c r="GOF382" s="1"/>
      <c r="GOG382" s="1"/>
      <c r="GOH382" s="1"/>
      <c r="GOI382" s="1"/>
      <c r="GOJ382" s="1"/>
      <c r="GOK382" s="1"/>
      <c r="GOL382" s="1"/>
      <c r="GOM382" s="1"/>
      <c r="GON382" s="1"/>
      <c r="GOO382" s="1"/>
      <c r="GOP382" s="1"/>
      <c r="GOQ382" s="1"/>
      <c r="GOR382" s="1"/>
      <c r="GOS382" s="1"/>
      <c r="GOT382" s="1"/>
      <c r="GOU382" s="1"/>
      <c r="GOV382" s="1"/>
      <c r="GOW382" s="1"/>
      <c r="GOX382" s="1"/>
      <c r="GOY382" s="1"/>
      <c r="GOZ382" s="1"/>
      <c r="GPA382" s="1"/>
      <c r="GPB382" s="1"/>
      <c r="GPC382" s="1"/>
      <c r="GPD382" s="1"/>
      <c r="GPE382" s="1"/>
      <c r="GPF382" s="1"/>
      <c r="GPG382" s="1"/>
      <c r="GPH382" s="1"/>
      <c r="GPI382" s="1"/>
      <c r="GPJ382" s="1"/>
      <c r="GPK382" s="1"/>
      <c r="GPL382" s="1"/>
      <c r="GPM382" s="1"/>
      <c r="GPN382" s="1"/>
      <c r="GPO382" s="1"/>
      <c r="GPP382" s="1"/>
      <c r="GPQ382" s="1"/>
      <c r="GPR382" s="1"/>
      <c r="GPS382" s="1"/>
      <c r="GPT382" s="1"/>
      <c r="GPU382" s="1"/>
      <c r="GPV382" s="1"/>
      <c r="GPW382" s="1"/>
      <c r="GPX382" s="1"/>
      <c r="GPY382" s="1"/>
      <c r="GPZ382" s="1"/>
      <c r="GQA382" s="1"/>
      <c r="GQB382" s="1"/>
      <c r="GQC382" s="1"/>
      <c r="GQD382" s="1"/>
      <c r="GQE382" s="1"/>
      <c r="GQF382" s="1"/>
      <c r="GQG382" s="1"/>
      <c r="GQH382" s="1"/>
      <c r="GQI382" s="1"/>
      <c r="GQJ382" s="1"/>
      <c r="GQK382" s="1"/>
      <c r="GQL382" s="1"/>
      <c r="GQM382" s="1"/>
      <c r="GQN382" s="1"/>
      <c r="GQO382" s="1"/>
      <c r="GQP382" s="1"/>
      <c r="GQQ382" s="1"/>
      <c r="GQR382" s="1"/>
      <c r="GQS382" s="1"/>
      <c r="GQT382" s="1"/>
      <c r="GQU382" s="1"/>
      <c r="GQV382" s="1"/>
      <c r="GQW382" s="1"/>
      <c r="GQX382" s="1"/>
      <c r="GQY382" s="1"/>
      <c r="GQZ382" s="1"/>
      <c r="GRA382" s="1"/>
      <c r="GRB382" s="1"/>
      <c r="GRC382" s="1"/>
      <c r="GRD382" s="1"/>
      <c r="GRE382" s="1"/>
      <c r="GRF382" s="1"/>
      <c r="GRG382" s="1"/>
      <c r="GRH382" s="1"/>
      <c r="GRI382" s="1"/>
      <c r="GRJ382" s="1"/>
      <c r="GRK382" s="1"/>
      <c r="GRL382" s="1"/>
      <c r="GRM382" s="1"/>
      <c r="GRN382" s="1"/>
      <c r="GRO382" s="1"/>
      <c r="GRP382" s="1"/>
      <c r="GRQ382" s="1"/>
      <c r="GRR382" s="1"/>
      <c r="GRS382" s="1"/>
      <c r="GRT382" s="1"/>
      <c r="GRU382" s="1"/>
      <c r="GRV382" s="1"/>
      <c r="GRW382" s="1"/>
      <c r="GRX382" s="1"/>
      <c r="GRY382" s="1"/>
      <c r="GRZ382" s="1"/>
      <c r="GSA382" s="1"/>
      <c r="GSB382" s="1"/>
      <c r="GSC382" s="1"/>
      <c r="GSD382" s="1"/>
      <c r="GSE382" s="1"/>
      <c r="GSF382" s="1"/>
      <c r="GSG382" s="1"/>
      <c r="GSH382" s="1"/>
      <c r="GSI382" s="1"/>
      <c r="GSJ382" s="1"/>
      <c r="GSK382" s="1"/>
      <c r="GSL382" s="1"/>
      <c r="GSM382" s="1"/>
      <c r="GSN382" s="1"/>
      <c r="GSO382" s="1"/>
      <c r="GSP382" s="1"/>
      <c r="GSQ382" s="1"/>
      <c r="GSR382" s="1"/>
      <c r="GSS382" s="1"/>
      <c r="GST382" s="1"/>
      <c r="GSU382" s="1"/>
      <c r="GSV382" s="1"/>
      <c r="GSW382" s="1"/>
      <c r="GSX382" s="1"/>
      <c r="GSY382" s="1"/>
      <c r="GSZ382" s="1"/>
      <c r="GTA382" s="1"/>
      <c r="GTB382" s="1"/>
      <c r="GTC382" s="1"/>
      <c r="GTD382" s="1"/>
      <c r="GTE382" s="1"/>
      <c r="GTF382" s="1"/>
      <c r="GTG382" s="1"/>
      <c r="GTH382" s="1"/>
      <c r="GTI382" s="1"/>
      <c r="GTJ382" s="1"/>
      <c r="GTK382" s="1"/>
      <c r="GTL382" s="1"/>
      <c r="GTM382" s="1"/>
      <c r="GTN382" s="1"/>
      <c r="GTO382" s="1"/>
      <c r="GTP382" s="1"/>
      <c r="GTQ382" s="1"/>
      <c r="GTR382" s="1"/>
      <c r="GTS382" s="1"/>
      <c r="GTT382" s="1"/>
      <c r="GTU382" s="1"/>
      <c r="GTV382" s="1"/>
      <c r="GTW382" s="1"/>
      <c r="GTX382" s="1"/>
      <c r="GTY382" s="1"/>
      <c r="GTZ382" s="1"/>
      <c r="GUA382" s="1"/>
      <c r="GUB382" s="1"/>
      <c r="GUC382" s="1"/>
      <c r="GUD382" s="1"/>
      <c r="GUE382" s="1"/>
      <c r="GUF382" s="1"/>
      <c r="GUG382" s="1"/>
      <c r="GUH382" s="1"/>
      <c r="GUI382" s="1"/>
      <c r="GUJ382" s="1"/>
      <c r="GUK382" s="1"/>
      <c r="GUL382" s="1"/>
      <c r="GUM382" s="1"/>
      <c r="GUN382" s="1"/>
      <c r="GUO382" s="1"/>
      <c r="GUP382" s="1"/>
      <c r="GUQ382" s="1"/>
      <c r="GUR382" s="1"/>
      <c r="GUS382" s="1"/>
      <c r="GUT382" s="1"/>
      <c r="GUU382" s="1"/>
      <c r="GUV382" s="1"/>
      <c r="GUW382" s="1"/>
      <c r="GUX382" s="1"/>
      <c r="GUY382" s="1"/>
      <c r="GUZ382" s="1"/>
      <c r="GVA382" s="1"/>
      <c r="GVB382" s="1"/>
      <c r="GVC382" s="1"/>
      <c r="GVD382" s="1"/>
      <c r="GVE382" s="1"/>
      <c r="GVF382" s="1"/>
      <c r="GVG382" s="1"/>
      <c r="GVH382" s="1"/>
      <c r="GVI382" s="1"/>
      <c r="GVJ382" s="1"/>
      <c r="GVK382" s="1"/>
      <c r="GVL382" s="1"/>
      <c r="GVM382" s="1"/>
      <c r="GVN382" s="1"/>
      <c r="GVO382" s="1"/>
      <c r="GVP382" s="1"/>
      <c r="GVQ382" s="1"/>
      <c r="GVR382" s="1"/>
      <c r="GVS382" s="1"/>
      <c r="GVT382" s="1"/>
      <c r="GVU382" s="1"/>
      <c r="GVV382" s="1"/>
      <c r="GVW382" s="1"/>
      <c r="GVX382" s="1"/>
      <c r="GVY382" s="1"/>
      <c r="GVZ382" s="1"/>
      <c r="GWA382" s="1"/>
      <c r="GWB382" s="1"/>
      <c r="GWC382" s="1"/>
      <c r="GWD382" s="1"/>
      <c r="GWE382" s="1"/>
      <c r="GWF382" s="1"/>
      <c r="GWG382" s="1"/>
      <c r="GWH382" s="1"/>
      <c r="GWI382" s="1"/>
      <c r="GWJ382" s="1"/>
      <c r="GWK382" s="1"/>
      <c r="GWL382" s="1"/>
      <c r="GWM382" s="1"/>
      <c r="GWN382" s="1"/>
      <c r="GWO382" s="1"/>
      <c r="GWP382" s="1"/>
      <c r="GWQ382" s="1"/>
      <c r="GWR382" s="1"/>
      <c r="GWS382" s="1"/>
      <c r="GWT382" s="1"/>
      <c r="GWU382" s="1"/>
      <c r="GWV382" s="1"/>
      <c r="GWW382" s="1"/>
      <c r="GWX382" s="1"/>
      <c r="GWY382" s="1"/>
      <c r="GWZ382" s="1"/>
      <c r="GXA382" s="1"/>
      <c r="GXB382" s="1"/>
      <c r="GXC382" s="1"/>
      <c r="GXD382" s="1"/>
      <c r="GXE382" s="1"/>
      <c r="GXF382" s="1"/>
      <c r="GXG382" s="1"/>
      <c r="GXH382" s="1"/>
      <c r="GXI382" s="1"/>
      <c r="GXJ382" s="1"/>
      <c r="GXK382" s="1"/>
      <c r="GXL382" s="1"/>
      <c r="GXM382" s="1"/>
      <c r="GXN382" s="1"/>
      <c r="GXO382" s="1"/>
      <c r="GXP382" s="1"/>
      <c r="GXQ382" s="1"/>
      <c r="GXR382" s="1"/>
      <c r="GXS382" s="1"/>
      <c r="GXT382" s="1"/>
      <c r="GXU382" s="1"/>
      <c r="GXV382" s="1"/>
      <c r="GXW382" s="1"/>
      <c r="GXX382" s="1"/>
      <c r="GXY382" s="1"/>
      <c r="GXZ382" s="1"/>
      <c r="GYA382" s="1"/>
      <c r="GYB382" s="1"/>
      <c r="GYC382" s="1"/>
      <c r="GYD382" s="1"/>
      <c r="GYE382" s="1"/>
      <c r="GYF382" s="1"/>
      <c r="GYG382" s="1"/>
      <c r="GYH382" s="1"/>
      <c r="GYI382" s="1"/>
      <c r="GYJ382" s="1"/>
      <c r="GYK382" s="1"/>
      <c r="GYL382" s="1"/>
      <c r="GYM382" s="1"/>
      <c r="GYN382" s="1"/>
      <c r="GYO382" s="1"/>
      <c r="GYP382" s="1"/>
      <c r="GYQ382" s="1"/>
      <c r="GYR382" s="1"/>
      <c r="GYS382" s="1"/>
      <c r="GYT382" s="1"/>
      <c r="GYU382" s="1"/>
      <c r="GYV382" s="1"/>
      <c r="GYW382" s="1"/>
      <c r="GYX382" s="1"/>
      <c r="GYY382" s="1"/>
      <c r="GYZ382" s="1"/>
      <c r="GZA382" s="1"/>
      <c r="GZB382" s="1"/>
      <c r="GZC382" s="1"/>
      <c r="GZD382" s="1"/>
      <c r="GZE382" s="1"/>
      <c r="GZF382" s="1"/>
      <c r="GZG382" s="1"/>
      <c r="GZH382" s="1"/>
      <c r="GZI382" s="1"/>
      <c r="GZJ382" s="1"/>
      <c r="GZK382" s="1"/>
      <c r="GZL382" s="1"/>
      <c r="GZM382" s="1"/>
      <c r="GZN382" s="1"/>
      <c r="GZO382" s="1"/>
      <c r="GZP382" s="1"/>
      <c r="GZQ382" s="1"/>
      <c r="GZR382" s="1"/>
      <c r="GZS382" s="1"/>
      <c r="GZT382" s="1"/>
      <c r="GZU382" s="1"/>
      <c r="GZV382" s="1"/>
      <c r="GZW382" s="1"/>
      <c r="GZX382" s="1"/>
      <c r="GZY382" s="1"/>
      <c r="GZZ382" s="1"/>
      <c r="HAA382" s="1"/>
      <c r="HAB382" s="1"/>
      <c r="HAC382" s="1"/>
      <c r="HAD382" s="1"/>
      <c r="HAE382" s="1"/>
      <c r="HAF382" s="1"/>
      <c r="HAG382" s="1"/>
      <c r="HAH382" s="1"/>
      <c r="HAI382" s="1"/>
      <c r="HAJ382" s="1"/>
      <c r="HAK382" s="1"/>
      <c r="HAL382" s="1"/>
      <c r="HAM382" s="1"/>
      <c r="HAN382" s="1"/>
      <c r="HAO382" s="1"/>
      <c r="HAP382" s="1"/>
      <c r="HAQ382" s="1"/>
      <c r="HAR382" s="1"/>
      <c r="HAS382" s="1"/>
      <c r="HAT382" s="1"/>
      <c r="HAU382" s="1"/>
      <c r="HAV382" s="1"/>
      <c r="HAW382" s="1"/>
      <c r="HAX382" s="1"/>
      <c r="HAY382" s="1"/>
      <c r="HAZ382" s="1"/>
      <c r="HBA382" s="1"/>
      <c r="HBB382" s="1"/>
      <c r="HBC382" s="1"/>
      <c r="HBD382" s="1"/>
      <c r="HBE382" s="1"/>
      <c r="HBF382" s="1"/>
      <c r="HBG382" s="1"/>
      <c r="HBH382" s="1"/>
      <c r="HBI382" s="1"/>
      <c r="HBJ382" s="1"/>
      <c r="HBK382" s="1"/>
      <c r="HBL382" s="1"/>
      <c r="HBM382" s="1"/>
      <c r="HBN382" s="1"/>
      <c r="HBO382" s="1"/>
      <c r="HBP382" s="1"/>
      <c r="HBQ382" s="1"/>
      <c r="HBR382" s="1"/>
      <c r="HBS382" s="1"/>
      <c r="HBT382" s="1"/>
      <c r="HBU382" s="1"/>
      <c r="HBV382" s="1"/>
      <c r="HBW382" s="1"/>
      <c r="HBX382" s="1"/>
      <c r="HBY382" s="1"/>
      <c r="HBZ382" s="1"/>
      <c r="HCA382" s="1"/>
      <c r="HCB382" s="1"/>
      <c r="HCC382" s="1"/>
      <c r="HCD382" s="1"/>
      <c r="HCE382" s="1"/>
      <c r="HCF382" s="1"/>
      <c r="HCG382" s="1"/>
      <c r="HCH382" s="1"/>
      <c r="HCI382" s="1"/>
      <c r="HCJ382" s="1"/>
      <c r="HCK382" s="1"/>
      <c r="HCL382" s="1"/>
      <c r="HCM382" s="1"/>
      <c r="HCN382" s="1"/>
      <c r="HCO382" s="1"/>
      <c r="HCP382" s="1"/>
      <c r="HCQ382" s="1"/>
      <c r="HCR382" s="1"/>
      <c r="HCS382" s="1"/>
      <c r="HCT382" s="1"/>
      <c r="HCU382" s="1"/>
      <c r="HCV382" s="1"/>
      <c r="HCW382" s="1"/>
      <c r="HCX382" s="1"/>
      <c r="HCY382" s="1"/>
      <c r="HCZ382" s="1"/>
      <c r="HDA382" s="1"/>
      <c r="HDB382" s="1"/>
      <c r="HDC382" s="1"/>
      <c r="HDD382" s="1"/>
      <c r="HDE382" s="1"/>
      <c r="HDF382" s="1"/>
      <c r="HDG382" s="1"/>
      <c r="HDH382" s="1"/>
      <c r="HDI382" s="1"/>
      <c r="HDJ382" s="1"/>
      <c r="HDK382" s="1"/>
      <c r="HDL382" s="1"/>
      <c r="HDM382" s="1"/>
      <c r="HDN382" s="1"/>
      <c r="HDO382" s="1"/>
      <c r="HDP382" s="1"/>
      <c r="HDQ382" s="1"/>
      <c r="HDR382" s="1"/>
      <c r="HDS382" s="1"/>
      <c r="HDT382" s="1"/>
      <c r="HDU382" s="1"/>
      <c r="HDV382" s="1"/>
      <c r="HDW382" s="1"/>
      <c r="HDX382" s="1"/>
      <c r="HDY382" s="1"/>
      <c r="HDZ382" s="1"/>
      <c r="HEA382" s="1"/>
      <c r="HEB382" s="1"/>
      <c r="HEC382" s="1"/>
      <c r="HED382" s="1"/>
      <c r="HEE382" s="1"/>
      <c r="HEF382" s="1"/>
      <c r="HEG382" s="1"/>
      <c r="HEH382" s="1"/>
      <c r="HEI382" s="1"/>
      <c r="HEJ382" s="1"/>
      <c r="HEK382" s="1"/>
      <c r="HEL382" s="1"/>
      <c r="HEM382" s="1"/>
      <c r="HEN382" s="1"/>
      <c r="HEO382" s="1"/>
      <c r="HEP382" s="1"/>
      <c r="HEQ382" s="1"/>
      <c r="HER382" s="1"/>
      <c r="HES382" s="1"/>
      <c r="HET382" s="1"/>
      <c r="HEU382" s="1"/>
      <c r="HEV382" s="1"/>
      <c r="HEW382" s="1"/>
      <c r="HEX382" s="1"/>
      <c r="HEY382" s="1"/>
      <c r="HEZ382" s="1"/>
      <c r="HFA382" s="1"/>
      <c r="HFB382" s="1"/>
      <c r="HFC382" s="1"/>
      <c r="HFD382" s="1"/>
      <c r="HFE382" s="1"/>
      <c r="HFF382" s="1"/>
      <c r="HFG382" s="1"/>
      <c r="HFH382" s="1"/>
      <c r="HFI382" s="1"/>
      <c r="HFJ382" s="1"/>
      <c r="HFK382" s="1"/>
      <c r="HFL382" s="1"/>
      <c r="HFM382" s="1"/>
      <c r="HFN382" s="1"/>
      <c r="HFO382" s="1"/>
      <c r="HFP382" s="1"/>
      <c r="HFQ382" s="1"/>
      <c r="HFR382" s="1"/>
      <c r="HFS382" s="1"/>
      <c r="HFT382" s="1"/>
      <c r="HFU382" s="1"/>
      <c r="HFV382" s="1"/>
      <c r="HFW382" s="1"/>
      <c r="HFX382" s="1"/>
      <c r="HFY382" s="1"/>
      <c r="HFZ382" s="1"/>
      <c r="HGA382" s="1"/>
      <c r="HGB382" s="1"/>
      <c r="HGC382" s="1"/>
      <c r="HGD382" s="1"/>
      <c r="HGE382" s="1"/>
      <c r="HGF382" s="1"/>
      <c r="HGG382" s="1"/>
      <c r="HGH382" s="1"/>
      <c r="HGI382" s="1"/>
      <c r="HGJ382" s="1"/>
      <c r="HGK382" s="1"/>
      <c r="HGL382" s="1"/>
      <c r="HGM382" s="1"/>
      <c r="HGN382" s="1"/>
      <c r="HGO382" s="1"/>
      <c r="HGP382" s="1"/>
      <c r="HGQ382" s="1"/>
      <c r="HGR382" s="1"/>
      <c r="HGS382" s="1"/>
      <c r="HGT382" s="1"/>
      <c r="HGU382" s="1"/>
      <c r="HGV382" s="1"/>
      <c r="HGW382" s="1"/>
      <c r="HGX382" s="1"/>
      <c r="HGY382" s="1"/>
      <c r="HGZ382" s="1"/>
      <c r="HHA382" s="1"/>
      <c r="HHB382" s="1"/>
      <c r="HHC382" s="1"/>
      <c r="HHD382" s="1"/>
      <c r="HHE382" s="1"/>
      <c r="HHF382" s="1"/>
      <c r="HHG382" s="1"/>
      <c r="HHH382" s="1"/>
      <c r="HHI382" s="1"/>
      <c r="HHJ382" s="1"/>
      <c r="HHK382" s="1"/>
      <c r="HHL382" s="1"/>
      <c r="HHM382" s="1"/>
      <c r="HHN382" s="1"/>
      <c r="HHO382" s="1"/>
      <c r="HHP382" s="1"/>
      <c r="HHQ382" s="1"/>
      <c r="HHR382" s="1"/>
      <c r="HHS382" s="1"/>
      <c r="HHT382" s="1"/>
      <c r="HHU382" s="1"/>
      <c r="HHV382" s="1"/>
      <c r="HHW382" s="1"/>
      <c r="HHX382" s="1"/>
      <c r="HHY382" s="1"/>
      <c r="HHZ382" s="1"/>
      <c r="HIA382" s="1"/>
      <c r="HIB382" s="1"/>
      <c r="HIC382" s="1"/>
      <c r="HID382" s="1"/>
      <c r="HIE382" s="1"/>
      <c r="HIF382" s="1"/>
      <c r="HIG382" s="1"/>
      <c r="HIH382" s="1"/>
      <c r="HII382" s="1"/>
      <c r="HIJ382" s="1"/>
      <c r="HIK382" s="1"/>
      <c r="HIL382" s="1"/>
      <c r="HIM382" s="1"/>
      <c r="HIN382" s="1"/>
      <c r="HIO382" s="1"/>
      <c r="HIP382" s="1"/>
      <c r="HIQ382" s="1"/>
      <c r="HIR382" s="1"/>
      <c r="HIS382" s="1"/>
      <c r="HIT382" s="1"/>
      <c r="HIU382" s="1"/>
      <c r="HIV382" s="1"/>
      <c r="HIW382" s="1"/>
      <c r="HIX382" s="1"/>
      <c r="HIY382" s="1"/>
      <c r="HIZ382" s="1"/>
      <c r="HJA382" s="1"/>
      <c r="HJB382" s="1"/>
      <c r="HJC382" s="1"/>
      <c r="HJD382" s="1"/>
      <c r="HJE382" s="1"/>
      <c r="HJF382" s="1"/>
      <c r="HJG382" s="1"/>
      <c r="HJH382" s="1"/>
      <c r="HJI382" s="1"/>
      <c r="HJJ382" s="1"/>
      <c r="HJK382" s="1"/>
      <c r="HJL382" s="1"/>
      <c r="HJM382" s="1"/>
      <c r="HJN382" s="1"/>
      <c r="HJO382" s="1"/>
      <c r="HJP382" s="1"/>
      <c r="HJQ382" s="1"/>
      <c r="HJR382" s="1"/>
      <c r="HJS382" s="1"/>
      <c r="HJT382" s="1"/>
      <c r="HJU382" s="1"/>
      <c r="HJV382" s="1"/>
      <c r="HJW382" s="1"/>
      <c r="HJX382" s="1"/>
      <c r="HJY382" s="1"/>
      <c r="HJZ382" s="1"/>
      <c r="HKA382" s="1"/>
      <c r="HKB382" s="1"/>
      <c r="HKC382" s="1"/>
      <c r="HKD382" s="1"/>
      <c r="HKE382" s="1"/>
      <c r="HKF382" s="1"/>
      <c r="HKG382" s="1"/>
      <c r="HKH382" s="1"/>
      <c r="HKI382" s="1"/>
      <c r="HKJ382" s="1"/>
      <c r="HKK382" s="1"/>
      <c r="HKL382" s="1"/>
      <c r="HKM382" s="1"/>
      <c r="HKN382" s="1"/>
      <c r="HKO382" s="1"/>
      <c r="HKP382" s="1"/>
      <c r="HKQ382" s="1"/>
      <c r="HKR382" s="1"/>
      <c r="HKS382" s="1"/>
      <c r="HKT382" s="1"/>
      <c r="HKU382" s="1"/>
      <c r="HKV382" s="1"/>
      <c r="HKW382" s="1"/>
      <c r="HKX382" s="1"/>
      <c r="HKY382" s="1"/>
      <c r="HKZ382" s="1"/>
      <c r="HLA382" s="1"/>
      <c r="HLB382" s="1"/>
      <c r="HLC382" s="1"/>
      <c r="HLD382" s="1"/>
      <c r="HLE382" s="1"/>
      <c r="HLF382" s="1"/>
      <c r="HLG382" s="1"/>
      <c r="HLH382" s="1"/>
      <c r="HLI382" s="1"/>
      <c r="HLJ382" s="1"/>
      <c r="HLK382" s="1"/>
      <c r="HLL382" s="1"/>
      <c r="HLM382" s="1"/>
      <c r="HLN382" s="1"/>
      <c r="HLO382" s="1"/>
      <c r="HLP382" s="1"/>
      <c r="HLQ382" s="1"/>
      <c r="HLR382" s="1"/>
      <c r="HLS382" s="1"/>
      <c r="HLT382" s="1"/>
      <c r="HLU382" s="1"/>
      <c r="HLV382" s="1"/>
      <c r="HLW382" s="1"/>
      <c r="HLX382" s="1"/>
      <c r="HLY382" s="1"/>
      <c r="HLZ382" s="1"/>
      <c r="HMA382" s="1"/>
      <c r="HMB382" s="1"/>
      <c r="HMC382" s="1"/>
      <c r="HMD382" s="1"/>
      <c r="HME382" s="1"/>
      <c r="HMF382" s="1"/>
      <c r="HMG382" s="1"/>
      <c r="HMH382" s="1"/>
      <c r="HMI382" s="1"/>
      <c r="HMJ382" s="1"/>
      <c r="HMK382" s="1"/>
      <c r="HML382" s="1"/>
      <c r="HMM382" s="1"/>
      <c r="HMN382" s="1"/>
      <c r="HMO382" s="1"/>
      <c r="HMP382" s="1"/>
      <c r="HMQ382" s="1"/>
      <c r="HMR382" s="1"/>
      <c r="HMS382" s="1"/>
      <c r="HMT382" s="1"/>
      <c r="HMU382" s="1"/>
      <c r="HMV382" s="1"/>
      <c r="HMW382" s="1"/>
      <c r="HMX382" s="1"/>
      <c r="HMY382" s="1"/>
      <c r="HMZ382" s="1"/>
      <c r="HNA382" s="1"/>
      <c r="HNB382" s="1"/>
      <c r="HNC382" s="1"/>
      <c r="HND382" s="1"/>
      <c r="HNE382" s="1"/>
      <c r="HNF382" s="1"/>
      <c r="HNG382" s="1"/>
      <c r="HNH382" s="1"/>
      <c r="HNI382" s="1"/>
      <c r="HNJ382" s="1"/>
      <c r="HNK382" s="1"/>
      <c r="HNL382" s="1"/>
      <c r="HNM382" s="1"/>
      <c r="HNN382" s="1"/>
      <c r="HNO382" s="1"/>
      <c r="HNP382" s="1"/>
      <c r="HNQ382" s="1"/>
      <c r="HNR382" s="1"/>
      <c r="HNS382" s="1"/>
      <c r="HNT382" s="1"/>
      <c r="HNU382" s="1"/>
      <c r="HNV382" s="1"/>
      <c r="HNW382" s="1"/>
      <c r="HNX382" s="1"/>
      <c r="HNY382" s="1"/>
      <c r="HNZ382" s="1"/>
      <c r="HOA382" s="1"/>
      <c r="HOB382" s="1"/>
      <c r="HOC382" s="1"/>
      <c r="HOD382" s="1"/>
      <c r="HOE382" s="1"/>
      <c r="HOF382" s="1"/>
      <c r="HOG382" s="1"/>
      <c r="HOH382" s="1"/>
      <c r="HOI382" s="1"/>
      <c r="HOJ382" s="1"/>
      <c r="HOK382" s="1"/>
      <c r="HOL382" s="1"/>
      <c r="HOM382" s="1"/>
      <c r="HON382" s="1"/>
      <c r="HOO382" s="1"/>
      <c r="HOP382" s="1"/>
      <c r="HOQ382" s="1"/>
      <c r="HOR382" s="1"/>
      <c r="HOS382" s="1"/>
      <c r="HOT382" s="1"/>
      <c r="HOU382" s="1"/>
      <c r="HOV382" s="1"/>
      <c r="HOW382" s="1"/>
      <c r="HOX382" s="1"/>
      <c r="HOY382" s="1"/>
      <c r="HOZ382" s="1"/>
      <c r="HPA382" s="1"/>
      <c r="HPB382" s="1"/>
      <c r="HPC382" s="1"/>
      <c r="HPD382" s="1"/>
      <c r="HPE382" s="1"/>
      <c r="HPF382" s="1"/>
      <c r="HPG382" s="1"/>
      <c r="HPH382" s="1"/>
      <c r="HPI382" s="1"/>
      <c r="HPJ382" s="1"/>
      <c r="HPK382" s="1"/>
      <c r="HPL382" s="1"/>
      <c r="HPM382" s="1"/>
      <c r="HPN382" s="1"/>
      <c r="HPO382" s="1"/>
      <c r="HPP382" s="1"/>
      <c r="HPQ382" s="1"/>
      <c r="HPR382" s="1"/>
      <c r="HPS382" s="1"/>
      <c r="HPT382" s="1"/>
      <c r="HPU382" s="1"/>
      <c r="HPV382" s="1"/>
      <c r="HPW382" s="1"/>
      <c r="HPX382" s="1"/>
      <c r="HPY382" s="1"/>
      <c r="HPZ382" s="1"/>
      <c r="HQA382" s="1"/>
      <c r="HQB382" s="1"/>
      <c r="HQC382" s="1"/>
      <c r="HQD382" s="1"/>
      <c r="HQE382" s="1"/>
      <c r="HQF382" s="1"/>
      <c r="HQG382" s="1"/>
      <c r="HQH382" s="1"/>
      <c r="HQI382" s="1"/>
      <c r="HQJ382" s="1"/>
      <c r="HQK382" s="1"/>
      <c r="HQL382" s="1"/>
      <c r="HQM382" s="1"/>
      <c r="HQN382" s="1"/>
      <c r="HQO382" s="1"/>
      <c r="HQP382" s="1"/>
      <c r="HQQ382" s="1"/>
      <c r="HQR382" s="1"/>
      <c r="HQS382" s="1"/>
      <c r="HQT382" s="1"/>
      <c r="HQU382" s="1"/>
      <c r="HQV382" s="1"/>
      <c r="HQW382" s="1"/>
      <c r="HQX382" s="1"/>
      <c r="HQY382" s="1"/>
      <c r="HQZ382" s="1"/>
      <c r="HRA382" s="1"/>
      <c r="HRB382" s="1"/>
      <c r="HRC382" s="1"/>
      <c r="HRD382" s="1"/>
      <c r="HRE382" s="1"/>
      <c r="HRF382" s="1"/>
      <c r="HRG382" s="1"/>
      <c r="HRH382" s="1"/>
      <c r="HRI382" s="1"/>
      <c r="HRJ382" s="1"/>
      <c r="HRK382" s="1"/>
      <c r="HRL382" s="1"/>
      <c r="HRM382" s="1"/>
      <c r="HRN382" s="1"/>
      <c r="HRO382" s="1"/>
      <c r="HRP382" s="1"/>
      <c r="HRQ382" s="1"/>
      <c r="HRR382" s="1"/>
      <c r="HRS382" s="1"/>
      <c r="HRT382" s="1"/>
      <c r="HRU382" s="1"/>
      <c r="HRV382" s="1"/>
      <c r="HRW382" s="1"/>
      <c r="HRX382" s="1"/>
      <c r="HRY382" s="1"/>
      <c r="HRZ382" s="1"/>
      <c r="HSA382" s="1"/>
      <c r="HSB382" s="1"/>
      <c r="HSC382" s="1"/>
      <c r="HSD382" s="1"/>
      <c r="HSE382" s="1"/>
      <c r="HSF382" s="1"/>
      <c r="HSG382" s="1"/>
      <c r="HSH382" s="1"/>
      <c r="HSI382" s="1"/>
      <c r="HSJ382" s="1"/>
      <c r="HSK382" s="1"/>
      <c r="HSL382" s="1"/>
      <c r="HSM382" s="1"/>
      <c r="HSN382" s="1"/>
      <c r="HSO382" s="1"/>
      <c r="HSP382" s="1"/>
      <c r="HSQ382" s="1"/>
      <c r="HSR382" s="1"/>
      <c r="HSS382" s="1"/>
      <c r="HST382" s="1"/>
      <c r="HSU382" s="1"/>
      <c r="HSV382" s="1"/>
      <c r="HSW382" s="1"/>
      <c r="HSX382" s="1"/>
      <c r="HSY382" s="1"/>
      <c r="HSZ382" s="1"/>
      <c r="HTA382" s="1"/>
      <c r="HTB382" s="1"/>
      <c r="HTC382" s="1"/>
      <c r="HTD382" s="1"/>
      <c r="HTE382" s="1"/>
      <c r="HTF382" s="1"/>
      <c r="HTG382" s="1"/>
      <c r="HTH382" s="1"/>
      <c r="HTI382" s="1"/>
      <c r="HTJ382" s="1"/>
      <c r="HTK382" s="1"/>
      <c r="HTL382" s="1"/>
      <c r="HTM382" s="1"/>
      <c r="HTN382" s="1"/>
      <c r="HTO382" s="1"/>
      <c r="HTP382" s="1"/>
      <c r="HTQ382" s="1"/>
      <c r="HTR382" s="1"/>
      <c r="HTS382" s="1"/>
      <c r="HTT382" s="1"/>
      <c r="HTU382" s="1"/>
      <c r="HTV382" s="1"/>
      <c r="HTW382" s="1"/>
      <c r="HTX382" s="1"/>
      <c r="HTY382" s="1"/>
      <c r="HTZ382" s="1"/>
      <c r="HUA382" s="1"/>
      <c r="HUB382" s="1"/>
      <c r="HUC382" s="1"/>
      <c r="HUD382" s="1"/>
      <c r="HUE382" s="1"/>
      <c r="HUF382" s="1"/>
      <c r="HUG382" s="1"/>
      <c r="HUH382" s="1"/>
      <c r="HUI382" s="1"/>
      <c r="HUJ382" s="1"/>
      <c r="HUK382" s="1"/>
      <c r="HUL382" s="1"/>
      <c r="HUM382" s="1"/>
      <c r="HUN382" s="1"/>
      <c r="HUO382" s="1"/>
      <c r="HUP382" s="1"/>
      <c r="HUQ382" s="1"/>
      <c r="HUR382" s="1"/>
      <c r="HUS382" s="1"/>
      <c r="HUT382" s="1"/>
      <c r="HUU382" s="1"/>
      <c r="HUV382" s="1"/>
      <c r="HUW382" s="1"/>
      <c r="HUX382" s="1"/>
      <c r="HUY382" s="1"/>
      <c r="HUZ382" s="1"/>
      <c r="HVA382" s="1"/>
      <c r="HVB382" s="1"/>
      <c r="HVC382" s="1"/>
      <c r="HVD382" s="1"/>
      <c r="HVE382" s="1"/>
      <c r="HVF382" s="1"/>
      <c r="HVG382" s="1"/>
      <c r="HVH382" s="1"/>
      <c r="HVI382" s="1"/>
      <c r="HVJ382" s="1"/>
      <c r="HVK382" s="1"/>
      <c r="HVL382" s="1"/>
      <c r="HVM382" s="1"/>
      <c r="HVN382" s="1"/>
      <c r="HVO382" s="1"/>
      <c r="HVP382" s="1"/>
      <c r="HVQ382" s="1"/>
      <c r="HVR382" s="1"/>
      <c r="HVS382" s="1"/>
      <c r="HVT382" s="1"/>
      <c r="HVU382" s="1"/>
      <c r="HVV382" s="1"/>
      <c r="HVW382" s="1"/>
      <c r="HVX382" s="1"/>
      <c r="HVY382" s="1"/>
      <c r="HVZ382" s="1"/>
      <c r="HWA382" s="1"/>
      <c r="HWB382" s="1"/>
      <c r="HWC382" s="1"/>
      <c r="HWD382" s="1"/>
      <c r="HWE382" s="1"/>
      <c r="HWF382" s="1"/>
      <c r="HWG382" s="1"/>
      <c r="HWH382" s="1"/>
      <c r="HWI382" s="1"/>
      <c r="HWJ382" s="1"/>
      <c r="HWK382" s="1"/>
      <c r="HWL382" s="1"/>
      <c r="HWM382" s="1"/>
      <c r="HWN382" s="1"/>
      <c r="HWO382" s="1"/>
      <c r="HWP382" s="1"/>
      <c r="HWQ382" s="1"/>
      <c r="HWR382" s="1"/>
      <c r="HWS382" s="1"/>
      <c r="HWT382" s="1"/>
      <c r="HWU382" s="1"/>
      <c r="HWV382" s="1"/>
      <c r="HWW382" s="1"/>
      <c r="HWX382" s="1"/>
      <c r="HWY382" s="1"/>
      <c r="HWZ382" s="1"/>
      <c r="HXA382" s="1"/>
      <c r="HXB382" s="1"/>
      <c r="HXC382" s="1"/>
      <c r="HXD382" s="1"/>
      <c r="HXE382" s="1"/>
      <c r="HXF382" s="1"/>
      <c r="HXG382" s="1"/>
      <c r="HXH382" s="1"/>
      <c r="HXI382" s="1"/>
      <c r="HXJ382" s="1"/>
      <c r="HXK382" s="1"/>
      <c r="HXL382" s="1"/>
      <c r="HXM382" s="1"/>
      <c r="HXN382" s="1"/>
      <c r="HXO382" s="1"/>
      <c r="HXP382" s="1"/>
      <c r="HXQ382" s="1"/>
      <c r="HXR382" s="1"/>
      <c r="HXS382" s="1"/>
      <c r="HXT382" s="1"/>
      <c r="HXU382" s="1"/>
      <c r="HXV382" s="1"/>
      <c r="HXW382" s="1"/>
      <c r="HXX382" s="1"/>
      <c r="HXY382" s="1"/>
      <c r="HXZ382" s="1"/>
      <c r="HYA382" s="1"/>
      <c r="HYB382" s="1"/>
      <c r="HYC382" s="1"/>
      <c r="HYD382" s="1"/>
      <c r="HYE382" s="1"/>
      <c r="HYF382" s="1"/>
      <c r="HYG382" s="1"/>
      <c r="HYH382" s="1"/>
      <c r="HYI382" s="1"/>
      <c r="HYJ382" s="1"/>
      <c r="HYK382" s="1"/>
      <c r="HYL382" s="1"/>
      <c r="HYM382" s="1"/>
      <c r="HYN382" s="1"/>
      <c r="HYO382" s="1"/>
      <c r="HYP382" s="1"/>
      <c r="HYQ382" s="1"/>
      <c r="HYR382" s="1"/>
      <c r="HYS382" s="1"/>
      <c r="HYT382" s="1"/>
      <c r="HYU382" s="1"/>
      <c r="HYV382" s="1"/>
      <c r="HYW382" s="1"/>
      <c r="HYX382" s="1"/>
      <c r="HYY382" s="1"/>
      <c r="HYZ382" s="1"/>
      <c r="HZA382" s="1"/>
      <c r="HZB382" s="1"/>
      <c r="HZC382" s="1"/>
      <c r="HZD382" s="1"/>
      <c r="HZE382" s="1"/>
      <c r="HZF382" s="1"/>
      <c r="HZG382" s="1"/>
      <c r="HZH382" s="1"/>
      <c r="HZI382" s="1"/>
      <c r="HZJ382" s="1"/>
      <c r="HZK382" s="1"/>
      <c r="HZL382" s="1"/>
      <c r="HZM382" s="1"/>
      <c r="HZN382" s="1"/>
      <c r="HZO382" s="1"/>
      <c r="HZP382" s="1"/>
      <c r="HZQ382" s="1"/>
      <c r="HZR382" s="1"/>
      <c r="HZS382" s="1"/>
      <c r="HZT382" s="1"/>
      <c r="HZU382" s="1"/>
      <c r="HZV382" s="1"/>
      <c r="HZW382" s="1"/>
      <c r="HZX382" s="1"/>
      <c r="HZY382" s="1"/>
      <c r="HZZ382" s="1"/>
      <c r="IAA382" s="1"/>
      <c r="IAB382" s="1"/>
      <c r="IAC382" s="1"/>
      <c r="IAD382" s="1"/>
      <c r="IAE382" s="1"/>
      <c r="IAF382" s="1"/>
      <c r="IAG382" s="1"/>
      <c r="IAH382" s="1"/>
      <c r="IAI382" s="1"/>
      <c r="IAJ382" s="1"/>
      <c r="IAK382" s="1"/>
      <c r="IAL382" s="1"/>
      <c r="IAM382" s="1"/>
      <c r="IAN382" s="1"/>
      <c r="IAO382" s="1"/>
      <c r="IAP382" s="1"/>
      <c r="IAQ382" s="1"/>
      <c r="IAR382" s="1"/>
      <c r="IAS382" s="1"/>
      <c r="IAT382" s="1"/>
      <c r="IAU382" s="1"/>
      <c r="IAV382" s="1"/>
      <c r="IAW382" s="1"/>
      <c r="IAX382" s="1"/>
      <c r="IAY382" s="1"/>
      <c r="IAZ382" s="1"/>
      <c r="IBA382" s="1"/>
      <c r="IBB382" s="1"/>
      <c r="IBC382" s="1"/>
      <c r="IBD382" s="1"/>
      <c r="IBE382" s="1"/>
      <c r="IBF382" s="1"/>
      <c r="IBG382" s="1"/>
      <c r="IBH382" s="1"/>
      <c r="IBI382" s="1"/>
      <c r="IBJ382" s="1"/>
      <c r="IBK382" s="1"/>
      <c r="IBL382" s="1"/>
      <c r="IBM382" s="1"/>
      <c r="IBN382" s="1"/>
      <c r="IBO382" s="1"/>
      <c r="IBP382" s="1"/>
      <c r="IBQ382" s="1"/>
      <c r="IBR382" s="1"/>
      <c r="IBS382" s="1"/>
      <c r="IBT382" s="1"/>
      <c r="IBU382" s="1"/>
      <c r="IBV382" s="1"/>
      <c r="IBW382" s="1"/>
      <c r="IBX382" s="1"/>
      <c r="IBY382" s="1"/>
      <c r="IBZ382" s="1"/>
      <c r="ICA382" s="1"/>
      <c r="ICB382" s="1"/>
      <c r="ICC382" s="1"/>
      <c r="ICD382" s="1"/>
      <c r="ICE382" s="1"/>
      <c r="ICF382" s="1"/>
      <c r="ICG382" s="1"/>
      <c r="ICH382" s="1"/>
      <c r="ICI382" s="1"/>
      <c r="ICJ382" s="1"/>
      <c r="ICK382" s="1"/>
      <c r="ICL382" s="1"/>
      <c r="ICM382" s="1"/>
      <c r="ICN382" s="1"/>
      <c r="ICO382" s="1"/>
      <c r="ICP382" s="1"/>
      <c r="ICQ382" s="1"/>
      <c r="ICR382" s="1"/>
      <c r="ICS382" s="1"/>
      <c r="ICT382" s="1"/>
      <c r="ICU382" s="1"/>
      <c r="ICV382" s="1"/>
      <c r="ICW382" s="1"/>
      <c r="ICX382" s="1"/>
      <c r="ICY382" s="1"/>
      <c r="ICZ382" s="1"/>
      <c r="IDA382" s="1"/>
      <c r="IDB382" s="1"/>
      <c r="IDC382" s="1"/>
      <c r="IDD382" s="1"/>
      <c r="IDE382" s="1"/>
      <c r="IDF382" s="1"/>
      <c r="IDG382" s="1"/>
      <c r="IDH382" s="1"/>
      <c r="IDI382" s="1"/>
      <c r="IDJ382" s="1"/>
      <c r="IDK382" s="1"/>
      <c r="IDL382" s="1"/>
      <c r="IDM382" s="1"/>
      <c r="IDN382" s="1"/>
      <c r="IDO382" s="1"/>
      <c r="IDP382" s="1"/>
      <c r="IDQ382" s="1"/>
      <c r="IDR382" s="1"/>
      <c r="IDS382" s="1"/>
      <c r="IDT382" s="1"/>
      <c r="IDU382" s="1"/>
      <c r="IDV382" s="1"/>
      <c r="IDW382" s="1"/>
      <c r="IDX382" s="1"/>
      <c r="IDY382" s="1"/>
      <c r="IDZ382" s="1"/>
      <c r="IEA382" s="1"/>
      <c r="IEB382" s="1"/>
      <c r="IEC382" s="1"/>
      <c r="IED382" s="1"/>
      <c r="IEE382" s="1"/>
      <c r="IEF382" s="1"/>
      <c r="IEG382" s="1"/>
      <c r="IEH382" s="1"/>
      <c r="IEI382" s="1"/>
      <c r="IEJ382" s="1"/>
      <c r="IEK382" s="1"/>
      <c r="IEL382" s="1"/>
      <c r="IEM382" s="1"/>
      <c r="IEN382" s="1"/>
      <c r="IEO382" s="1"/>
      <c r="IEP382" s="1"/>
      <c r="IEQ382" s="1"/>
      <c r="IER382" s="1"/>
      <c r="IES382" s="1"/>
      <c r="IET382" s="1"/>
      <c r="IEU382" s="1"/>
      <c r="IEV382" s="1"/>
      <c r="IEW382" s="1"/>
      <c r="IEX382" s="1"/>
      <c r="IEY382" s="1"/>
      <c r="IEZ382" s="1"/>
      <c r="IFA382" s="1"/>
      <c r="IFB382" s="1"/>
      <c r="IFC382" s="1"/>
      <c r="IFD382" s="1"/>
      <c r="IFE382" s="1"/>
      <c r="IFF382" s="1"/>
      <c r="IFG382" s="1"/>
      <c r="IFH382" s="1"/>
      <c r="IFI382" s="1"/>
      <c r="IFJ382" s="1"/>
      <c r="IFK382" s="1"/>
      <c r="IFL382" s="1"/>
      <c r="IFM382" s="1"/>
      <c r="IFN382" s="1"/>
      <c r="IFO382" s="1"/>
      <c r="IFP382" s="1"/>
      <c r="IFQ382" s="1"/>
      <c r="IFR382" s="1"/>
      <c r="IFS382" s="1"/>
      <c r="IFT382" s="1"/>
      <c r="IFU382" s="1"/>
      <c r="IFV382" s="1"/>
      <c r="IFW382" s="1"/>
      <c r="IFX382" s="1"/>
      <c r="IFY382" s="1"/>
      <c r="IFZ382" s="1"/>
      <c r="IGA382" s="1"/>
      <c r="IGB382" s="1"/>
      <c r="IGC382" s="1"/>
      <c r="IGD382" s="1"/>
      <c r="IGE382" s="1"/>
      <c r="IGF382" s="1"/>
      <c r="IGG382" s="1"/>
      <c r="IGH382" s="1"/>
      <c r="IGI382" s="1"/>
      <c r="IGJ382" s="1"/>
      <c r="IGK382" s="1"/>
      <c r="IGL382" s="1"/>
      <c r="IGM382" s="1"/>
      <c r="IGN382" s="1"/>
      <c r="IGO382" s="1"/>
      <c r="IGP382" s="1"/>
      <c r="IGQ382" s="1"/>
      <c r="IGR382" s="1"/>
      <c r="IGS382" s="1"/>
      <c r="IGT382" s="1"/>
      <c r="IGU382" s="1"/>
      <c r="IGV382" s="1"/>
      <c r="IGW382" s="1"/>
      <c r="IGX382" s="1"/>
      <c r="IGY382" s="1"/>
      <c r="IGZ382" s="1"/>
      <c r="IHA382" s="1"/>
      <c r="IHB382" s="1"/>
      <c r="IHC382" s="1"/>
      <c r="IHD382" s="1"/>
      <c r="IHE382" s="1"/>
      <c r="IHF382" s="1"/>
      <c r="IHG382" s="1"/>
      <c r="IHH382" s="1"/>
      <c r="IHI382" s="1"/>
      <c r="IHJ382" s="1"/>
      <c r="IHK382" s="1"/>
      <c r="IHL382" s="1"/>
      <c r="IHM382" s="1"/>
      <c r="IHN382" s="1"/>
      <c r="IHO382" s="1"/>
      <c r="IHP382" s="1"/>
      <c r="IHQ382" s="1"/>
      <c r="IHR382" s="1"/>
      <c r="IHS382" s="1"/>
      <c r="IHT382" s="1"/>
      <c r="IHU382" s="1"/>
      <c r="IHV382" s="1"/>
      <c r="IHW382" s="1"/>
      <c r="IHX382" s="1"/>
      <c r="IHY382" s="1"/>
      <c r="IHZ382" s="1"/>
      <c r="IIA382" s="1"/>
      <c r="IIB382" s="1"/>
      <c r="IIC382" s="1"/>
      <c r="IID382" s="1"/>
      <c r="IIE382" s="1"/>
      <c r="IIF382" s="1"/>
      <c r="IIG382" s="1"/>
      <c r="IIH382" s="1"/>
      <c r="III382" s="1"/>
      <c r="IIJ382" s="1"/>
      <c r="IIK382" s="1"/>
      <c r="IIL382" s="1"/>
      <c r="IIM382" s="1"/>
      <c r="IIN382" s="1"/>
      <c r="IIO382" s="1"/>
      <c r="IIP382" s="1"/>
      <c r="IIQ382" s="1"/>
      <c r="IIR382" s="1"/>
      <c r="IIS382" s="1"/>
      <c r="IIT382" s="1"/>
      <c r="IIU382" s="1"/>
      <c r="IIV382" s="1"/>
      <c r="IIW382" s="1"/>
      <c r="IIX382" s="1"/>
      <c r="IIY382" s="1"/>
      <c r="IIZ382" s="1"/>
      <c r="IJA382" s="1"/>
      <c r="IJB382" s="1"/>
      <c r="IJC382" s="1"/>
      <c r="IJD382" s="1"/>
      <c r="IJE382" s="1"/>
      <c r="IJF382" s="1"/>
      <c r="IJG382" s="1"/>
      <c r="IJH382" s="1"/>
      <c r="IJI382" s="1"/>
      <c r="IJJ382" s="1"/>
      <c r="IJK382" s="1"/>
      <c r="IJL382" s="1"/>
      <c r="IJM382" s="1"/>
      <c r="IJN382" s="1"/>
      <c r="IJO382" s="1"/>
      <c r="IJP382" s="1"/>
      <c r="IJQ382" s="1"/>
      <c r="IJR382" s="1"/>
      <c r="IJS382" s="1"/>
      <c r="IJT382" s="1"/>
      <c r="IJU382" s="1"/>
      <c r="IJV382" s="1"/>
      <c r="IJW382" s="1"/>
      <c r="IJX382" s="1"/>
      <c r="IJY382" s="1"/>
      <c r="IJZ382" s="1"/>
      <c r="IKA382" s="1"/>
      <c r="IKB382" s="1"/>
      <c r="IKC382" s="1"/>
      <c r="IKD382" s="1"/>
      <c r="IKE382" s="1"/>
      <c r="IKF382" s="1"/>
      <c r="IKG382" s="1"/>
      <c r="IKH382" s="1"/>
      <c r="IKI382" s="1"/>
      <c r="IKJ382" s="1"/>
      <c r="IKK382" s="1"/>
      <c r="IKL382" s="1"/>
      <c r="IKM382" s="1"/>
      <c r="IKN382" s="1"/>
      <c r="IKO382" s="1"/>
      <c r="IKP382" s="1"/>
      <c r="IKQ382" s="1"/>
      <c r="IKR382" s="1"/>
      <c r="IKS382" s="1"/>
      <c r="IKT382" s="1"/>
      <c r="IKU382" s="1"/>
      <c r="IKV382" s="1"/>
      <c r="IKW382" s="1"/>
      <c r="IKX382" s="1"/>
      <c r="IKY382" s="1"/>
      <c r="IKZ382" s="1"/>
      <c r="ILA382" s="1"/>
      <c r="ILB382" s="1"/>
      <c r="ILC382" s="1"/>
      <c r="ILD382" s="1"/>
      <c r="ILE382" s="1"/>
      <c r="ILF382" s="1"/>
      <c r="ILG382" s="1"/>
      <c r="ILH382" s="1"/>
      <c r="ILI382" s="1"/>
      <c r="ILJ382" s="1"/>
      <c r="ILK382" s="1"/>
      <c r="ILL382" s="1"/>
      <c r="ILM382" s="1"/>
      <c r="ILN382" s="1"/>
      <c r="ILO382" s="1"/>
      <c r="ILP382" s="1"/>
      <c r="ILQ382" s="1"/>
      <c r="ILR382" s="1"/>
      <c r="ILS382" s="1"/>
      <c r="ILT382" s="1"/>
      <c r="ILU382" s="1"/>
      <c r="ILV382" s="1"/>
      <c r="ILW382" s="1"/>
      <c r="ILX382" s="1"/>
      <c r="ILY382" s="1"/>
      <c r="ILZ382" s="1"/>
      <c r="IMA382" s="1"/>
      <c r="IMB382" s="1"/>
      <c r="IMC382" s="1"/>
      <c r="IMD382" s="1"/>
      <c r="IME382" s="1"/>
      <c r="IMF382" s="1"/>
      <c r="IMG382" s="1"/>
      <c r="IMH382" s="1"/>
      <c r="IMI382" s="1"/>
      <c r="IMJ382" s="1"/>
      <c r="IMK382" s="1"/>
      <c r="IML382" s="1"/>
      <c r="IMM382" s="1"/>
      <c r="IMN382" s="1"/>
      <c r="IMO382" s="1"/>
      <c r="IMP382" s="1"/>
      <c r="IMQ382" s="1"/>
      <c r="IMR382" s="1"/>
      <c r="IMS382" s="1"/>
      <c r="IMT382" s="1"/>
      <c r="IMU382" s="1"/>
      <c r="IMV382" s="1"/>
      <c r="IMW382" s="1"/>
      <c r="IMX382" s="1"/>
      <c r="IMY382" s="1"/>
      <c r="IMZ382" s="1"/>
      <c r="INA382" s="1"/>
      <c r="INB382" s="1"/>
      <c r="INC382" s="1"/>
      <c r="IND382" s="1"/>
      <c r="INE382" s="1"/>
      <c r="INF382" s="1"/>
      <c r="ING382" s="1"/>
      <c r="INH382" s="1"/>
      <c r="INI382" s="1"/>
      <c r="INJ382" s="1"/>
      <c r="INK382" s="1"/>
      <c r="INL382" s="1"/>
      <c r="INM382" s="1"/>
      <c r="INN382" s="1"/>
      <c r="INO382" s="1"/>
      <c r="INP382" s="1"/>
      <c r="INQ382" s="1"/>
      <c r="INR382" s="1"/>
      <c r="INS382" s="1"/>
      <c r="INT382" s="1"/>
      <c r="INU382" s="1"/>
      <c r="INV382" s="1"/>
      <c r="INW382" s="1"/>
      <c r="INX382" s="1"/>
      <c r="INY382" s="1"/>
      <c r="INZ382" s="1"/>
      <c r="IOA382" s="1"/>
      <c r="IOB382" s="1"/>
      <c r="IOC382" s="1"/>
      <c r="IOD382" s="1"/>
      <c r="IOE382" s="1"/>
      <c r="IOF382" s="1"/>
      <c r="IOG382" s="1"/>
      <c r="IOH382" s="1"/>
      <c r="IOI382" s="1"/>
      <c r="IOJ382" s="1"/>
      <c r="IOK382" s="1"/>
      <c r="IOL382" s="1"/>
      <c r="IOM382" s="1"/>
      <c r="ION382" s="1"/>
      <c r="IOO382" s="1"/>
      <c r="IOP382" s="1"/>
      <c r="IOQ382" s="1"/>
      <c r="IOR382" s="1"/>
      <c r="IOS382" s="1"/>
      <c r="IOT382" s="1"/>
      <c r="IOU382" s="1"/>
      <c r="IOV382" s="1"/>
      <c r="IOW382" s="1"/>
      <c r="IOX382" s="1"/>
      <c r="IOY382" s="1"/>
      <c r="IOZ382" s="1"/>
      <c r="IPA382" s="1"/>
      <c r="IPB382" s="1"/>
      <c r="IPC382" s="1"/>
      <c r="IPD382" s="1"/>
      <c r="IPE382" s="1"/>
      <c r="IPF382" s="1"/>
      <c r="IPG382" s="1"/>
      <c r="IPH382" s="1"/>
      <c r="IPI382" s="1"/>
      <c r="IPJ382" s="1"/>
      <c r="IPK382" s="1"/>
      <c r="IPL382" s="1"/>
      <c r="IPM382" s="1"/>
      <c r="IPN382" s="1"/>
      <c r="IPO382" s="1"/>
      <c r="IPP382" s="1"/>
      <c r="IPQ382" s="1"/>
      <c r="IPR382" s="1"/>
      <c r="IPS382" s="1"/>
      <c r="IPT382" s="1"/>
      <c r="IPU382" s="1"/>
      <c r="IPV382" s="1"/>
      <c r="IPW382" s="1"/>
      <c r="IPX382" s="1"/>
      <c r="IPY382" s="1"/>
      <c r="IPZ382" s="1"/>
      <c r="IQA382" s="1"/>
      <c r="IQB382" s="1"/>
      <c r="IQC382" s="1"/>
      <c r="IQD382" s="1"/>
      <c r="IQE382" s="1"/>
      <c r="IQF382" s="1"/>
      <c r="IQG382" s="1"/>
      <c r="IQH382" s="1"/>
      <c r="IQI382" s="1"/>
      <c r="IQJ382" s="1"/>
      <c r="IQK382" s="1"/>
      <c r="IQL382" s="1"/>
      <c r="IQM382" s="1"/>
      <c r="IQN382" s="1"/>
      <c r="IQO382" s="1"/>
      <c r="IQP382" s="1"/>
      <c r="IQQ382" s="1"/>
      <c r="IQR382" s="1"/>
      <c r="IQS382" s="1"/>
      <c r="IQT382" s="1"/>
      <c r="IQU382" s="1"/>
      <c r="IQV382" s="1"/>
      <c r="IQW382" s="1"/>
      <c r="IQX382" s="1"/>
      <c r="IQY382" s="1"/>
      <c r="IQZ382" s="1"/>
      <c r="IRA382" s="1"/>
      <c r="IRB382" s="1"/>
      <c r="IRC382" s="1"/>
      <c r="IRD382" s="1"/>
      <c r="IRE382" s="1"/>
      <c r="IRF382" s="1"/>
      <c r="IRG382" s="1"/>
      <c r="IRH382" s="1"/>
      <c r="IRI382" s="1"/>
      <c r="IRJ382" s="1"/>
      <c r="IRK382" s="1"/>
      <c r="IRL382" s="1"/>
      <c r="IRM382" s="1"/>
      <c r="IRN382" s="1"/>
      <c r="IRO382" s="1"/>
      <c r="IRP382" s="1"/>
      <c r="IRQ382" s="1"/>
      <c r="IRR382" s="1"/>
      <c r="IRS382" s="1"/>
      <c r="IRT382" s="1"/>
      <c r="IRU382" s="1"/>
      <c r="IRV382" s="1"/>
      <c r="IRW382" s="1"/>
      <c r="IRX382" s="1"/>
      <c r="IRY382" s="1"/>
      <c r="IRZ382" s="1"/>
      <c r="ISA382" s="1"/>
      <c r="ISB382" s="1"/>
      <c r="ISC382" s="1"/>
      <c r="ISD382" s="1"/>
      <c r="ISE382" s="1"/>
      <c r="ISF382" s="1"/>
      <c r="ISG382" s="1"/>
      <c r="ISH382" s="1"/>
      <c r="ISI382" s="1"/>
      <c r="ISJ382" s="1"/>
      <c r="ISK382" s="1"/>
      <c r="ISL382" s="1"/>
      <c r="ISM382" s="1"/>
      <c r="ISN382" s="1"/>
      <c r="ISO382" s="1"/>
      <c r="ISP382" s="1"/>
      <c r="ISQ382" s="1"/>
      <c r="ISR382" s="1"/>
      <c r="ISS382" s="1"/>
      <c r="IST382" s="1"/>
      <c r="ISU382" s="1"/>
      <c r="ISV382" s="1"/>
      <c r="ISW382" s="1"/>
      <c r="ISX382" s="1"/>
      <c r="ISY382" s="1"/>
      <c r="ISZ382" s="1"/>
      <c r="ITA382" s="1"/>
      <c r="ITB382" s="1"/>
      <c r="ITC382" s="1"/>
      <c r="ITD382" s="1"/>
      <c r="ITE382" s="1"/>
      <c r="ITF382" s="1"/>
      <c r="ITG382" s="1"/>
      <c r="ITH382" s="1"/>
      <c r="ITI382" s="1"/>
      <c r="ITJ382" s="1"/>
      <c r="ITK382" s="1"/>
      <c r="ITL382" s="1"/>
      <c r="ITM382" s="1"/>
      <c r="ITN382" s="1"/>
      <c r="ITO382" s="1"/>
      <c r="ITP382" s="1"/>
      <c r="ITQ382" s="1"/>
      <c r="ITR382" s="1"/>
      <c r="ITS382" s="1"/>
      <c r="ITT382" s="1"/>
      <c r="ITU382" s="1"/>
      <c r="ITV382" s="1"/>
      <c r="ITW382" s="1"/>
      <c r="ITX382" s="1"/>
      <c r="ITY382" s="1"/>
      <c r="ITZ382" s="1"/>
      <c r="IUA382" s="1"/>
      <c r="IUB382" s="1"/>
      <c r="IUC382" s="1"/>
      <c r="IUD382" s="1"/>
      <c r="IUE382" s="1"/>
      <c r="IUF382" s="1"/>
      <c r="IUG382" s="1"/>
      <c r="IUH382" s="1"/>
      <c r="IUI382" s="1"/>
      <c r="IUJ382" s="1"/>
      <c r="IUK382" s="1"/>
      <c r="IUL382" s="1"/>
      <c r="IUM382" s="1"/>
      <c r="IUN382" s="1"/>
      <c r="IUO382" s="1"/>
      <c r="IUP382" s="1"/>
      <c r="IUQ382" s="1"/>
      <c r="IUR382" s="1"/>
      <c r="IUS382" s="1"/>
      <c r="IUT382" s="1"/>
      <c r="IUU382" s="1"/>
      <c r="IUV382" s="1"/>
      <c r="IUW382" s="1"/>
      <c r="IUX382" s="1"/>
      <c r="IUY382" s="1"/>
      <c r="IUZ382" s="1"/>
      <c r="IVA382" s="1"/>
      <c r="IVB382" s="1"/>
      <c r="IVC382" s="1"/>
      <c r="IVD382" s="1"/>
      <c r="IVE382" s="1"/>
      <c r="IVF382" s="1"/>
      <c r="IVG382" s="1"/>
      <c r="IVH382" s="1"/>
      <c r="IVI382" s="1"/>
      <c r="IVJ382" s="1"/>
      <c r="IVK382" s="1"/>
      <c r="IVL382" s="1"/>
      <c r="IVM382" s="1"/>
      <c r="IVN382" s="1"/>
      <c r="IVO382" s="1"/>
      <c r="IVP382" s="1"/>
      <c r="IVQ382" s="1"/>
      <c r="IVR382" s="1"/>
      <c r="IVS382" s="1"/>
      <c r="IVT382" s="1"/>
      <c r="IVU382" s="1"/>
      <c r="IVV382" s="1"/>
      <c r="IVW382" s="1"/>
      <c r="IVX382" s="1"/>
      <c r="IVY382" s="1"/>
      <c r="IVZ382" s="1"/>
      <c r="IWA382" s="1"/>
      <c r="IWB382" s="1"/>
      <c r="IWC382" s="1"/>
      <c r="IWD382" s="1"/>
      <c r="IWE382" s="1"/>
      <c r="IWF382" s="1"/>
      <c r="IWG382" s="1"/>
      <c r="IWH382" s="1"/>
      <c r="IWI382" s="1"/>
      <c r="IWJ382" s="1"/>
      <c r="IWK382" s="1"/>
      <c r="IWL382" s="1"/>
      <c r="IWM382" s="1"/>
      <c r="IWN382" s="1"/>
      <c r="IWO382" s="1"/>
      <c r="IWP382" s="1"/>
      <c r="IWQ382" s="1"/>
      <c r="IWR382" s="1"/>
      <c r="IWS382" s="1"/>
      <c r="IWT382" s="1"/>
      <c r="IWU382" s="1"/>
      <c r="IWV382" s="1"/>
      <c r="IWW382" s="1"/>
      <c r="IWX382" s="1"/>
      <c r="IWY382" s="1"/>
      <c r="IWZ382" s="1"/>
      <c r="IXA382" s="1"/>
      <c r="IXB382" s="1"/>
      <c r="IXC382" s="1"/>
      <c r="IXD382" s="1"/>
      <c r="IXE382" s="1"/>
      <c r="IXF382" s="1"/>
      <c r="IXG382" s="1"/>
      <c r="IXH382" s="1"/>
      <c r="IXI382" s="1"/>
      <c r="IXJ382" s="1"/>
      <c r="IXK382" s="1"/>
      <c r="IXL382" s="1"/>
      <c r="IXM382" s="1"/>
      <c r="IXN382" s="1"/>
      <c r="IXO382" s="1"/>
      <c r="IXP382" s="1"/>
      <c r="IXQ382" s="1"/>
      <c r="IXR382" s="1"/>
      <c r="IXS382" s="1"/>
      <c r="IXT382" s="1"/>
      <c r="IXU382" s="1"/>
      <c r="IXV382" s="1"/>
      <c r="IXW382" s="1"/>
      <c r="IXX382" s="1"/>
      <c r="IXY382" s="1"/>
      <c r="IXZ382" s="1"/>
      <c r="IYA382" s="1"/>
      <c r="IYB382" s="1"/>
      <c r="IYC382" s="1"/>
      <c r="IYD382" s="1"/>
      <c r="IYE382" s="1"/>
      <c r="IYF382" s="1"/>
      <c r="IYG382" s="1"/>
      <c r="IYH382" s="1"/>
      <c r="IYI382" s="1"/>
      <c r="IYJ382" s="1"/>
      <c r="IYK382" s="1"/>
      <c r="IYL382" s="1"/>
      <c r="IYM382" s="1"/>
      <c r="IYN382" s="1"/>
      <c r="IYO382" s="1"/>
      <c r="IYP382" s="1"/>
      <c r="IYQ382" s="1"/>
      <c r="IYR382" s="1"/>
      <c r="IYS382" s="1"/>
      <c r="IYT382" s="1"/>
      <c r="IYU382" s="1"/>
      <c r="IYV382" s="1"/>
      <c r="IYW382" s="1"/>
      <c r="IYX382" s="1"/>
      <c r="IYY382" s="1"/>
      <c r="IYZ382" s="1"/>
      <c r="IZA382" s="1"/>
      <c r="IZB382" s="1"/>
      <c r="IZC382" s="1"/>
      <c r="IZD382" s="1"/>
      <c r="IZE382" s="1"/>
      <c r="IZF382" s="1"/>
      <c r="IZG382" s="1"/>
      <c r="IZH382" s="1"/>
      <c r="IZI382" s="1"/>
      <c r="IZJ382" s="1"/>
      <c r="IZK382" s="1"/>
      <c r="IZL382" s="1"/>
      <c r="IZM382" s="1"/>
      <c r="IZN382" s="1"/>
      <c r="IZO382" s="1"/>
      <c r="IZP382" s="1"/>
      <c r="IZQ382" s="1"/>
      <c r="IZR382" s="1"/>
      <c r="IZS382" s="1"/>
      <c r="IZT382" s="1"/>
      <c r="IZU382" s="1"/>
      <c r="IZV382" s="1"/>
      <c r="IZW382" s="1"/>
      <c r="IZX382" s="1"/>
      <c r="IZY382" s="1"/>
      <c r="IZZ382" s="1"/>
      <c r="JAA382" s="1"/>
      <c r="JAB382" s="1"/>
      <c r="JAC382" s="1"/>
      <c r="JAD382" s="1"/>
      <c r="JAE382" s="1"/>
      <c r="JAF382" s="1"/>
      <c r="JAG382" s="1"/>
      <c r="JAH382" s="1"/>
      <c r="JAI382" s="1"/>
      <c r="JAJ382" s="1"/>
      <c r="JAK382" s="1"/>
      <c r="JAL382" s="1"/>
      <c r="JAM382" s="1"/>
      <c r="JAN382" s="1"/>
      <c r="JAO382" s="1"/>
      <c r="JAP382" s="1"/>
      <c r="JAQ382" s="1"/>
      <c r="JAR382" s="1"/>
      <c r="JAS382" s="1"/>
      <c r="JAT382" s="1"/>
      <c r="JAU382" s="1"/>
      <c r="JAV382" s="1"/>
      <c r="JAW382" s="1"/>
      <c r="JAX382" s="1"/>
      <c r="JAY382" s="1"/>
      <c r="JAZ382" s="1"/>
      <c r="JBA382" s="1"/>
      <c r="JBB382" s="1"/>
      <c r="JBC382" s="1"/>
      <c r="JBD382" s="1"/>
      <c r="JBE382" s="1"/>
      <c r="JBF382" s="1"/>
      <c r="JBG382" s="1"/>
      <c r="JBH382" s="1"/>
      <c r="JBI382" s="1"/>
      <c r="JBJ382" s="1"/>
      <c r="JBK382" s="1"/>
      <c r="JBL382" s="1"/>
      <c r="JBM382" s="1"/>
      <c r="JBN382" s="1"/>
      <c r="JBO382" s="1"/>
      <c r="JBP382" s="1"/>
      <c r="JBQ382" s="1"/>
      <c r="JBR382" s="1"/>
      <c r="JBS382" s="1"/>
      <c r="JBT382" s="1"/>
      <c r="JBU382" s="1"/>
      <c r="JBV382" s="1"/>
      <c r="JBW382" s="1"/>
      <c r="JBX382" s="1"/>
      <c r="JBY382" s="1"/>
      <c r="JBZ382" s="1"/>
      <c r="JCA382" s="1"/>
      <c r="JCB382" s="1"/>
      <c r="JCC382" s="1"/>
      <c r="JCD382" s="1"/>
      <c r="JCE382" s="1"/>
      <c r="JCF382" s="1"/>
      <c r="JCG382" s="1"/>
      <c r="JCH382" s="1"/>
      <c r="JCI382" s="1"/>
      <c r="JCJ382" s="1"/>
      <c r="JCK382" s="1"/>
      <c r="JCL382" s="1"/>
      <c r="JCM382" s="1"/>
      <c r="JCN382" s="1"/>
      <c r="JCO382" s="1"/>
      <c r="JCP382" s="1"/>
      <c r="JCQ382" s="1"/>
      <c r="JCR382" s="1"/>
      <c r="JCS382" s="1"/>
      <c r="JCT382" s="1"/>
      <c r="JCU382" s="1"/>
      <c r="JCV382" s="1"/>
      <c r="JCW382" s="1"/>
      <c r="JCX382" s="1"/>
      <c r="JCY382" s="1"/>
      <c r="JCZ382" s="1"/>
      <c r="JDA382" s="1"/>
      <c r="JDB382" s="1"/>
      <c r="JDC382" s="1"/>
      <c r="JDD382" s="1"/>
      <c r="JDE382" s="1"/>
      <c r="JDF382" s="1"/>
      <c r="JDG382" s="1"/>
      <c r="JDH382" s="1"/>
      <c r="JDI382" s="1"/>
      <c r="JDJ382" s="1"/>
      <c r="JDK382" s="1"/>
      <c r="JDL382" s="1"/>
      <c r="JDM382" s="1"/>
      <c r="JDN382" s="1"/>
      <c r="JDO382" s="1"/>
      <c r="JDP382" s="1"/>
      <c r="JDQ382" s="1"/>
      <c r="JDR382" s="1"/>
      <c r="JDS382" s="1"/>
      <c r="JDT382" s="1"/>
      <c r="JDU382" s="1"/>
      <c r="JDV382" s="1"/>
      <c r="JDW382" s="1"/>
      <c r="JDX382" s="1"/>
      <c r="JDY382" s="1"/>
      <c r="JDZ382" s="1"/>
      <c r="JEA382" s="1"/>
      <c r="JEB382" s="1"/>
      <c r="JEC382" s="1"/>
      <c r="JED382" s="1"/>
      <c r="JEE382" s="1"/>
      <c r="JEF382" s="1"/>
      <c r="JEG382" s="1"/>
      <c r="JEH382" s="1"/>
      <c r="JEI382" s="1"/>
      <c r="JEJ382" s="1"/>
      <c r="JEK382" s="1"/>
      <c r="JEL382" s="1"/>
      <c r="JEM382" s="1"/>
      <c r="JEN382" s="1"/>
      <c r="JEO382" s="1"/>
      <c r="JEP382" s="1"/>
      <c r="JEQ382" s="1"/>
      <c r="JER382" s="1"/>
      <c r="JES382" s="1"/>
      <c r="JET382" s="1"/>
      <c r="JEU382" s="1"/>
      <c r="JEV382" s="1"/>
      <c r="JEW382" s="1"/>
      <c r="JEX382" s="1"/>
      <c r="JEY382" s="1"/>
      <c r="JEZ382" s="1"/>
      <c r="JFA382" s="1"/>
      <c r="JFB382" s="1"/>
      <c r="JFC382" s="1"/>
      <c r="JFD382" s="1"/>
      <c r="JFE382" s="1"/>
      <c r="JFF382" s="1"/>
      <c r="JFG382" s="1"/>
      <c r="JFH382" s="1"/>
      <c r="JFI382" s="1"/>
      <c r="JFJ382" s="1"/>
      <c r="JFK382" s="1"/>
      <c r="JFL382" s="1"/>
      <c r="JFM382" s="1"/>
      <c r="JFN382" s="1"/>
      <c r="JFO382" s="1"/>
      <c r="JFP382" s="1"/>
      <c r="JFQ382" s="1"/>
      <c r="JFR382" s="1"/>
      <c r="JFS382" s="1"/>
      <c r="JFT382" s="1"/>
      <c r="JFU382" s="1"/>
      <c r="JFV382" s="1"/>
      <c r="JFW382" s="1"/>
      <c r="JFX382" s="1"/>
      <c r="JFY382" s="1"/>
      <c r="JFZ382" s="1"/>
      <c r="JGA382" s="1"/>
      <c r="JGB382" s="1"/>
      <c r="JGC382" s="1"/>
      <c r="JGD382" s="1"/>
      <c r="JGE382" s="1"/>
      <c r="JGF382" s="1"/>
      <c r="JGG382" s="1"/>
      <c r="JGH382" s="1"/>
      <c r="JGI382" s="1"/>
      <c r="JGJ382" s="1"/>
      <c r="JGK382" s="1"/>
      <c r="JGL382" s="1"/>
      <c r="JGM382" s="1"/>
      <c r="JGN382" s="1"/>
      <c r="JGO382" s="1"/>
      <c r="JGP382" s="1"/>
      <c r="JGQ382" s="1"/>
      <c r="JGR382" s="1"/>
      <c r="JGS382" s="1"/>
      <c r="JGT382" s="1"/>
      <c r="JGU382" s="1"/>
      <c r="JGV382" s="1"/>
      <c r="JGW382" s="1"/>
      <c r="JGX382" s="1"/>
      <c r="JGY382" s="1"/>
      <c r="JGZ382" s="1"/>
      <c r="JHA382" s="1"/>
      <c r="JHB382" s="1"/>
      <c r="JHC382" s="1"/>
      <c r="JHD382" s="1"/>
      <c r="JHE382" s="1"/>
      <c r="JHF382" s="1"/>
      <c r="JHG382" s="1"/>
      <c r="JHH382" s="1"/>
      <c r="JHI382" s="1"/>
      <c r="JHJ382" s="1"/>
      <c r="JHK382" s="1"/>
      <c r="JHL382" s="1"/>
      <c r="JHM382" s="1"/>
      <c r="JHN382" s="1"/>
      <c r="JHO382" s="1"/>
      <c r="JHP382" s="1"/>
      <c r="JHQ382" s="1"/>
      <c r="JHR382" s="1"/>
      <c r="JHS382" s="1"/>
      <c r="JHT382" s="1"/>
      <c r="JHU382" s="1"/>
      <c r="JHV382" s="1"/>
      <c r="JHW382" s="1"/>
      <c r="JHX382" s="1"/>
      <c r="JHY382" s="1"/>
      <c r="JHZ382" s="1"/>
      <c r="JIA382" s="1"/>
      <c r="JIB382" s="1"/>
      <c r="JIC382" s="1"/>
      <c r="JID382" s="1"/>
      <c r="JIE382" s="1"/>
      <c r="JIF382" s="1"/>
      <c r="JIG382" s="1"/>
      <c r="JIH382" s="1"/>
      <c r="JII382" s="1"/>
      <c r="JIJ382" s="1"/>
      <c r="JIK382" s="1"/>
      <c r="JIL382" s="1"/>
      <c r="JIM382" s="1"/>
      <c r="JIN382" s="1"/>
      <c r="JIO382" s="1"/>
      <c r="JIP382" s="1"/>
      <c r="JIQ382" s="1"/>
      <c r="JIR382" s="1"/>
      <c r="JIS382" s="1"/>
      <c r="JIT382" s="1"/>
      <c r="JIU382" s="1"/>
      <c r="JIV382" s="1"/>
      <c r="JIW382" s="1"/>
      <c r="JIX382" s="1"/>
      <c r="JIY382" s="1"/>
      <c r="JIZ382" s="1"/>
      <c r="JJA382" s="1"/>
      <c r="JJB382" s="1"/>
      <c r="JJC382" s="1"/>
      <c r="JJD382" s="1"/>
      <c r="JJE382" s="1"/>
      <c r="JJF382" s="1"/>
      <c r="JJG382" s="1"/>
      <c r="JJH382" s="1"/>
      <c r="JJI382" s="1"/>
      <c r="JJJ382" s="1"/>
      <c r="JJK382" s="1"/>
      <c r="JJL382" s="1"/>
      <c r="JJM382" s="1"/>
      <c r="JJN382" s="1"/>
      <c r="JJO382" s="1"/>
      <c r="JJP382" s="1"/>
      <c r="JJQ382" s="1"/>
      <c r="JJR382" s="1"/>
      <c r="JJS382" s="1"/>
      <c r="JJT382" s="1"/>
      <c r="JJU382" s="1"/>
      <c r="JJV382" s="1"/>
      <c r="JJW382" s="1"/>
      <c r="JJX382" s="1"/>
      <c r="JJY382" s="1"/>
      <c r="JJZ382" s="1"/>
      <c r="JKA382" s="1"/>
      <c r="JKB382" s="1"/>
      <c r="JKC382" s="1"/>
      <c r="JKD382" s="1"/>
      <c r="JKE382" s="1"/>
      <c r="JKF382" s="1"/>
      <c r="JKG382" s="1"/>
      <c r="JKH382" s="1"/>
      <c r="JKI382" s="1"/>
      <c r="JKJ382" s="1"/>
      <c r="JKK382" s="1"/>
      <c r="JKL382" s="1"/>
      <c r="JKM382" s="1"/>
      <c r="JKN382" s="1"/>
      <c r="JKO382" s="1"/>
      <c r="JKP382" s="1"/>
      <c r="JKQ382" s="1"/>
      <c r="JKR382" s="1"/>
      <c r="JKS382" s="1"/>
      <c r="JKT382" s="1"/>
      <c r="JKU382" s="1"/>
      <c r="JKV382" s="1"/>
      <c r="JKW382" s="1"/>
      <c r="JKX382" s="1"/>
      <c r="JKY382" s="1"/>
      <c r="JKZ382" s="1"/>
      <c r="JLA382" s="1"/>
      <c r="JLB382" s="1"/>
      <c r="JLC382" s="1"/>
      <c r="JLD382" s="1"/>
      <c r="JLE382" s="1"/>
      <c r="JLF382" s="1"/>
      <c r="JLG382" s="1"/>
      <c r="JLH382" s="1"/>
      <c r="JLI382" s="1"/>
      <c r="JLJ382" s="1"/>
      <c r="JLK382" s="1"/>
      <c r="JLL382" s="1"/>
      <c r="JLM382" s="1"/>
      <c r="JLN382" s="1"/>
      <c r="JLO382" s="1"/>
      <c r="JLP382" s="1"/>
      <c r="JLQ382" s="1"/>
      <c r="JLR382" s="1"/>
      <c r="JLS382" s="1"/>
      <c r="JLT382" s="1"/>
      <c r="JLU382" s="1"/>
      <c r="JLV382" s="1"/>
      <c r="JLW382" s="1"/>
      <c r="JLX382" s="1"/>
      <c r="JLY382" s="1"/>
      <c r="JLZ382" s="1"/>
      <c r="JMA382" s="1"/>
      <c r="JMB382" s="1"/>
      <c r="JMC382" s="1"/>
      <c r="JMD382" s="1"/>
      <c r="JME382" s="1"/>
      <c r="JMF382" s="1"/>
      <c r="JMG382" s="1"/>
      <c r="JMH382" s="1"/>
      <c r="JMI382" s="1"/>
      <c r="JMJ382" s="1"/>
      <c r="JMK382" s="1"/>
      <c r="JML382" s="1"/>
      <c r="JMM382" s="1"/>
      <c r="JMN382" s="1"/>
      <c r="JMO382" s="1"/>
      <c r="JMP382" s="1"/>
      <c r="JMQ382" s="1"/>
      <c r="JMR382" s="1"/>
      <c r="JMS382" s="1"/>
      <c r="JMT382" s="1"/>
      <c r="JMU382" s="1"/>
      <c r="JMV382" s="1"/>
      <c r="JMW382" s="1"/>
      <c r="JMX382" s="1"/>
      <c r="JMY382" s="1"/>
      <c r="JMZ382" s="1"/>
      <c r="JNA382" s="1"/>
      <c r="JNB382" s="1"/>
      <c r="JNC382" s="1"/>
      <c r="JND382" s="1"/>
      <c r="JNE382" s="1"/>
      <c r="JNF382" s="1"/>
      <c r="JNG382" s="1"/>
      <c r="JNH382" s="1"/>
      <c r="JNI382" s="1"/>
      <c r="JNJ382" s="1"/>
      <c r="JNK382" s="1"/>
      <c r="JNL382" s="1"/>
      <c r="JNM382" s="1"/>
      <c r="JNN382" s="1"/>
      <c r="JNO382" s="1"/>
      <c r="JNP382" s="1"/>
      <c r="JNQ382" s="1"/>
      <c r="JNR382" s="1"/>
      <c r="JNS382" s="1"/>
      <c r="JNT382" s="1"/>
      <c r="JNU382" s="1"/>
      <c r="JNV382" s="1"/>
      <c r="JNW382" s="1"/>
      <c r="JNX382" s="1"/>
      <c r="JNY382" s="1"/>
      <c r="JNZ382" s="1"/>
      <c r="JOA382" s="1"/>
      <c r="JOB382" s="1"/>
      <c r="JOC382" s="1"/>
      <c r="JOD382" s="1"/>
      <c r="JOE382" s="1"/>
      <c r="JOF382" s="1"/>
      <c r="JOG382" s="1"/>
      <c r="JOH382" s="1"/>
      <c r="JOI382" s="1"/>
      <c r="JOJ382" s="1"/>
      <c r="JOK382" s="1"/>
      <c r="JOL382" s="1"/>
      <c r="JOM382" s="1"/>
      <c r="JON382" s="1"/>
      <c r="JOO382" s="1"/>
      <c r="JOP382" s="1"/>
      <c r="JOQ382" s="1"/>
      <c r="JOR382" s="1"/>
      <c r="JOS382" s="1"/>
      <c r="JOT382" s="1"/>
      <c r="JOU382" s="1"/>
      <c r="JOV382" s="1"/>
      <c r="JOW382" s="1"/>
      <c r="JOX382" s="1"/>
      <c r="JOY382" s="1"/>
      <c r="JOZ382" s="1"/>
      <c r="JPA382" s="1"/>
      <c r="JPB382" s="1"/>
      <c r="JPC382" s="1"/>
      <c r="JPD382" s="1"/>
      <c r="JPE382" s="1"/>
      <c r="JPF382" s="1"/>
      <c r="JPG382" s="1"/>
      <c r="JPH382" s="1"/>
      <c r="JPI382" s="1"/>
      <c r="JPJ382" s="1"/>
      <c r="JPK382" s="1"/>
      <c r="JPL382" s="1"/>
      <c r="JPM382" s="1"/>
      <c r="JPN382" s="1"/>
      <c r="JPO382" s="1"/>
      <c r="JPP382" s="1"/>
      <c r="JPQ382" s="1"/>
      <c r="JPR382" s="1"/>
      <c r="JPS382" s="1"/>
      <c r="JPT382" s="1"/>
      <c r="JPU382" s="1"/>
      <c r="JPV382" s="1"/>
      <c r="JPW382" s="1"/>
      <c r="JPX382" s="1"/>
      <c r="JPY382" s="1"/>
      <c r="JPZ382" s="1"/>
      <c r="JQA382" s="1"/>
      <c r="JQB382" s="1"/>
      <c r="JQC382" s="1"/>
      <c r="JQD382" s="1"/>
      <c r="JQE382" s="1"/>
      <c r="JQF382" s="1"/>
      <c r="JQG382" s="1"/>
      <c r="JQH382" s="1"/>
      <c r="JQI382" s="1"/>
      <c r="JQJ382" s="1"/>
      <c r="JQK382" s="1"/>
      <c r="JQL382" s="1"/>
      <c r="JQM382" s="1"/>
      <c r="JQN382" s="1"/>
      <c r="JQO382" s="1"/>
      <c r="JQP382" s="1"/>
      <c r="JQQ382" s="1"/>
      <c r="JQR382" s="1"/>
      <c r="JQS382" s="1"/>
      <c r="JQT382" s="1"/>
      <c r="JQU382" s="1"/>
      <c r="JQV382" s="1"/>
      <c r="JQW382" s="1"/>
      <c r="JQX382" s="1"/>
      <c r="JQY382" s="1"/>
      <c r="JQZ382" s="1"/>
      <c r="JRA382" s="1"/>
      <c r="JRB382" s="1"/>
      <c r="JRC382" s="1"/>
      <c r="JRD382" s="1"/>
      <c r="JRE382" s="1"/>
      <c r="JRF382" s="1"/>
      <c r="JRG382" s="1"/>
      <c r="JRH382" s="1"/>
      <c r="JRI382" s="1"/>
      <c r="JRJ382" s="1"/>
      <c r="JRK382" s="1"/>
      <c r="JRL382" s="1"/>
      <c r="JRM382" s="1"/>
      <c r="JRN382" s="1"/>
      <c r="JRO382" s="1"/>
      <c r="JRP382" s="1"/>
      <c r="JRQ382" s="1"/>
      <c r="JRR382" s="1"/>
      <c r="JRS382" s="1"/>
      <c r="JRT382" s="1"/>
      <c r="JRU382" s="1"/>
      <c r="JRV382" s="1"/>
      <c r="JRW382" s="1"/>
      <c r="JRX382" s="1"/>
      <c r="JRY382" s="1"/>
      <c r="JRZ382" s="1"/>
      <c r="JSA382" s="1"/>
      <c r="JSB382" s="1"/>
      <c r="JSC382" s="1"/>
      <c r="JSD382" s="1"/>
      <c r="JSE382" s="1"/>
      <c r="JSF382" s="1"/>
      <c r="JSG382" s="1"/>
      <c r="JSH382" s="1"/>
      <c r="JSI382" s="1"/>
      <c r="JSJ382" s="1"/>
      <c r="JSK382" s="1"/>
      <c r="JSL382" s="1"/>
      <c r="JSM382" s="1"/>
      <c r="JSN382" s="1"/>
      <c r="JSO382" s="1"/>
      <c r="JSP382" s="1"/>
      <c r="JSQ382" s="1"/>
      <c r="JSR382" s="1"/>
      <c r="JSS382" s="1"/>
      <c r="JST382" s="1"/>
      <c r="JSU382" s="1"/>
      <c r="JSV382" s="1"/>
      <c r="JSW382" s="1"/>
      <c r="JSX382" s="1"/>
      <c r="JSY382" s="1"/>
      <c r="JSZ382" s="1"/>
      <c r="JTA382" s="1"/>
      <c r="JTB382" s="1"/>
      <c r="JTC382" s="1"/>
      <c r="JTD382" s="1"/>
      <c r="JTE382" s="1"/>
      <c r="JTF382" s="1"/>
      <c r="JTG382" s="1"/>
      <c r="JTH382" s="1"/>
      <c r="JTI382" s="1"/>
      <c r="JTJ382" s="1"/>
      <c r="JTK382" s="1"/>
      <c r="JTL382" s="1"/>
      <c r="JTM382" s="1"/>
      <c r="JTN382" s="1"/>
      <c r="JTO382" s="1"/>
      <c r="JTP382" s="1"/>
      <c r="JTQ382" s="1"/>
      <c r="JTR382" s="1"/>
      <c r="JTS382" s="1"/>
      <c r="JTT382" s="1"/>
      <c r="JTU382" s="1"/>
      <c r="JTV382" s="1"/>
      <c r="JTW382" s="1"/>
      <c r="JTX382" s="1"/>
      <c r="JTY382" s="1"/>
      <c r="JTZ382" s="1"/>
      <c r="JUA382" s="1"/>
      <c r="JUB382" s="1"/>
      <c r="JUC382" s="1"/>
      <c r="JUD382" s="1"/>
      <c r="JUE382" s="1"/>
      <c r="JUF382" s="1"/>
      <c r="JUG382" s="1"/>
      <c r="JUH382" s="1"/>
      <c r="JUI382" s="1"/>
      <c r="JUJ382" s="1"/>
      <c r="JUK382" s="1"/>
      <c r="JUL382" s="1"/>
      <c r="JUM382" s="1"/>
      <c r="JUN382" s="1"/>
      <c r="JUO382" s="1"/>
      <c r="JUP382" s="1"/>
      <c r="JUQ382" s="1"/>
      <c r="JUR382" s="1"/>
      <c r="JUS382" s="1"/>
      <c r="JUT382" s="1"/>
      <c r="JUU382" s="1"/>
      <c r="JUV382" s="1"/>
      <c r="JUW382" s="1"/>
      <c r="JUX382" s="1"/>
      <c r="JUY382" s="1"/>
      <c r="JUZ382" s="1"/>
      <c r="JVA382" s="1"/>
      <c r="JVB382" s="1"/>
      <c r="JVC382" s="1"/>
      <c r="JVD382" s="1"/>
      <c r="JVE382" s="1"/>
      <c r="JVF382" s="1"/>
      <c r="JVG382" s="1"/>
      <c r="JVH382" s="1"/>
      <c r="JVI382" s="1"/>
      <c r="JVJ382" s="1"/>
      <c r="JVK382" s="1"/>
      <c r="JVL382" s="1"/>
      <c r="JVM382" s="1"/>
      <c r="JVN382" s="1"/>
      <c r="JVO382" s="1"/>
      <c r="JVP382" s="1"/>
      <c r="JVQ382" s="1"/>
      <c r="JVR382" s="1"/>
      <c r="JVS382" s="1"/>
      <c r="JVT382" s="1"/>
      <c r="JVU382" s="1"/>
      <c r="JVV382" s="1"/>
      <c r="JVW382" s="1"/>
      <c r="JVX382" s="1"/>
      <c r="JVY382" s="1"/>
      <c r="JVZ382" s="1"/>
      <c r="JWA382" s="1"/>
      <c r="JWB382" s="1"/>
      <c r="JWC382" s="1"/>
      <c r="JWD382" s="1"/>
      <c r="JWE382" s="1"/>
      <c r="JWF382" s="1"/>
      <c r="JWG382" s="1"/>
      <c r="JWH382" s="1"/>
      <c r="JWI382" s="1"/>
      <c r="JWJ382" s="1"/>
      <c r="JWK382" s="1"/>
      <c r="JWL382" s="1"/>
      <c r="JWM382" s="1"/>
      <c r="JWN382" s="1"/>
      <c r="JWO382" s="1"/>
      <c r="JWP382" s="1"/>
      <c r="JWQ382" s="1"/>
      <c r="JWR382" s="1"/>
      <c r="JWS382" s="1"/>
      <c r="JWT382" s="1"/>
      <c r="JWU382" s="1"/>
      <c r="JWV382" s="1"/>
      <c r="JWW382" s="1"/>
      <c r="JWX382" s="1"/>
      <c r="JWY382" s="1"/>
      <c r="JWZ382" s="1"/>
      <c r="JXA382" s="1"/>
      <c r="JXB382" s="1"/>
      <c r="JXC382" s="1"/>
      <c r="JXD382" s="1"/>
      <c r="JXE382" s="1"/>
      <c r="JXF382" s="1"/>
      <c r="JXG382" s="1"/>
      <c r="JXH382" s="1"/>
      <c r="JXI382" s="1"/>
      <c r="JXJ382" s="1"/>
      <c r="JXK382" s="1"/>
      <c r="JXL382" s="1"/>
      <c r="JXM382" s="1"/>
      <c r="JXN382" s="1"/>
      <c r="JXO382" s="1"/>
      <c r="JXP382" s="1"/>
      <c r="JXQ382" s="1"/>
      <c r="JXR382" s="1"/>
      <c r="JXS382" s="1"/>
      <c r="JXT382" s="1"/>
      <c r="JXU382" s="1"/>
      <c r="JXV382" s="1"/>
      <c r="JXW382" s="1"/>
      <c r="JXX382" s="1"/>
      <c r="JXY382" s="1"/>
      <c r="JXZ382" s="1"/>
      <c r="JYA382" s="1"/>
      <c r="JYB382" s="1"/>
      <c r="JYC382" s="1"/>
      <c r="JYD382" s="1"/>
      <c r="JYE382" s="1"/>
      <c r="JYF382" s="1"/>
      <c r="JYG382" s="1"/>
      <c r="JYH382" s="1"/>
      <c r="JYI382" s="1"/>
      <c r="JYJ382" s="1"/>
      <c r="JYK382" s="1"/>
      <c r="JYL382" s="1"/>
      <c r="JYM382" s="1"/>
      <c r="JYN382" s="1"/>
      <c r="JYO382" s="1"/>
      <c r="JYP382" s="1"/>
      <c r="JYQ382" s="1"/>
      <c r="JYR382" s="1"/>
      <c r="JYS382" s="1"/>
      <c r="JYT382" s="1"/>
      <c r="JYU382" s="1"/>
      <c r="JYV382" s="1"/>
      <c r="JYW382" s="1"/>
      <c r="JYX382" s="1"/>
      <c r="JYY382" s="1"/>
      <c r="JYZ382" s="1"/>
      <c r="JZA382" s="1"/>
      <c r="JZB382" s="1"/>
      <c r="JZC382" s="1"/>
      <c r="JZD382" s="1"/>
      <c r="JZE382" s="1"/>
      <c r="JZF382" s="1"/>
      <c r="JZG382" s="1"/>
      <c r="JZH382" s="1"/>
      <c r="JZI382" s="1"/>
      <c r="JZJ382" s="1"/>
      <c r="JZK382" s="1"/>
      <c r="JZL382" s="1"/>
      <c r="JZM382" s="1"/>
      <c r="JZN382" s="1"/>
      <c r="JZO382" s="1"/>
      <c r="JZP382" s="1"/>
      <c r="JZQ382" s="1"/>
      <c r="JZR382" s="1"/>
      <c r="JZS382" s="1"/>
      <c r="JZT382" s="1"/>
      <c r="JZU382" s="1"/>
      <c r="JZV382" s="1"/>
      <c r="JZW382" s="1"/>
      <c r="JZX382" s="1"/>
      <c r="JZY382" s="1"/>
      <c r="JZZ382" s="1"/>
      <c r="KAA382" s="1"/>
      <c r="KAB382" s="1"/>
      <c r="KAC382" s="1"/>
      <c r="KAD382" s="1"/>
      <c r="KAE382" s="1"/>
      <c r="KAF382" s="1"/>
      <c r="KAG382" s="1"/>
      <c r="KAH382" s="1"/>
      <c r="KAI382" s="1"/>
      <c r="KAJ382" s="1"/>
      <c r="KAK382" s="1"/>
      <c r="KAL382" s="1"/>
      <c r="KAM382" s="1"/>
      <c r="KAN382" s="1"/>
      <c r="KAO382" s="1"/>
      <c r="KAP382" s="1"/>
      <c r="KAQ382" s="1"/>
      <c r="KAR382" s="1"/>
      <c r="KAS382" s="1"/>
      <c r="KAT382" s="1"/>
      <c r="KAU382" s="1"/>
      <c r="KAV382" s="1"/>
      <c r="KAW382" s="1"/>
      <c r="KAX382" s="1"/>
      <c r="KAY382" s="1"/>
      <c r="KAZ382" s="1"/>
      <c r="KBA382" s="1"/>
      <c r="KBB382" s="1"/>
      <c r="KBC382" s="1"/>
      <c r="KBD382" s="1"/>
      <c r="KBE382" s="1"/>
      <c r="KBF382" s="1"/>
      <c r="KBG382" s="1"/>
      <c r="KBH382" s="1"/>
      <c r="KBI382" s="1"/>
      <c r="KBJ382" s="1"/>
      <c r="KBK382" s="1"/>
      <c r="KBL382" s="1"/>
      <c r="KBM382" s="1"/>
      <c r="KBN382" s="1"/>
      <c r="KBO382" s="1"/>
      <c r="KBP382" s="1"/>
      <c r="KBQ382" s="1"/>
      <c r="KBR382" s="1"/>
      <c r="KBS382" s="1"/>
      <c r="KBT382" s="1"/>
      <c r="KBU382" s="1"/>
      <c r="KBV382" s="1"/>
      <c r="KBW382" s="1"/>
      <c r="KBX382" s="1"/>
      <c r="KBY382" s="1"/>
      <c r="KBZ382" s="1"/>
      <c r="KCA382" s="1"/>
      <c r="KCB382" s="1"/>
      <c r="KCC382" s="1"/>
      <c r="KCD382" s="1"/>
      <c r="KCE382" s="1"/>
      <c r="KCF382" s="1"/>
      <c r="KCG382" s="1"/>
      <c r="KCH382" s="1"/>
      <c r="KCI382" s="1"/>
      <c r="KCJ382" s="1"/>
      <c r="KCK382" s="1"/>
      <c r="KCL382" s="1"/>
      <c r="KCM382" s="1"/>
      <c r="KCN382" s="1"/>
      <c r="KCO382" s="1"/>
      <c r="KCP382" s="1"/>
      <c r="KCQ382" s="1"/>
      <c r="KCR382" s="1"/>
      <c r="KCS382" s="1"/>
      <c r="KCT382" s="1"/>
      <c r="KCU382" s="1"/>
      <c r="KCV382" s="1"/>
      <c r="KCW382" s="1"/>
      <c r="KCX382" s="1"/>
      <c r="KCY382" s="1"/>
      <c r="KCZ382" s="1"/>
      <c r="KDA382" s="1"/>
      <c r="KDB382" s="1"/>
      <c r="KDC382" s="1"/>
      <c r="KDD382" s="1"/>
      <c r="KDE382" s="1"/>
      <c r="KDF382" s="1"/>
      <c r="KDG382" s="1"/>
      <c r="KDH382" s="1"/>
      <c r="KDI382" s="1"/>
      <c r="KDJ382" s="1"/>
      <c r="KDK382" s="1"/>
      <c r="KDL382" s="1"/>
      <c r="KDM382" s="1"/>
      <c r="KDN382" s="1"/>
      <c r="KDO382" s="1"/>
      <c r="KDP382" s="1"/>
      <c r="KDQ382" s="1"/>
      <c r="KDR382" s="1"/>
      <c r="KDS382" s="1"/>
      <c r="KDT382" s="1"/>
      <c r="KDU382" s="1"/>
      <c r="KDV382" s="1"/>
      <c r="KDW382" s="1"/>
      <c r="KDX382" s="1"/>
      <c r="KDY382" s="1"/>
      <c r="KDZ382" s="1"/>
      <c r="KEA382" s="1"/>
      <c r="KEB382" s="1"/>
      <c r="KEC382" s="1"/>
      <c r="KED382" s="1"/>
      <c r="KEE382" s="1"/>
      <c r="KEF382" s="1"/>
      <c r="KEG382" s="1"/>
      <c r="KEH382" s="1"/>
      <c r="KEI382" s="1"/>
      <c r="KEJ382" s="1"/>
      <c r="KEK382" s="1"/>
      <c r="KEL382" s="1"/>
      <c r="KEM382" s="1"/>
      <c r="KEN382" s="1"/>
      <c r="KEO382" s="1"/>
      <c r="KEP382" s="1"/>
      <c r="KEQ382" s="1"/>
      <c r="KER382" s="1"/>
      <c r="KES382" s="1"/>
      <c r="KET382" s="1"/>
      <c r="KEU382" s="1"/>
      <c r="KEV382" s="1"/>
      <c r="KEW382" s="1"/>
      <c r="KEX382" s="1"/>
      <c r="KEY382" s="1"/>
      <c r="KEZ382" s="1"/>
      <c r="KFA382" s="1"/>
      <c r="KFB382" s="1"/>
      <c r="KFC382" s="1"/>
      <c r="KFD382" s="1"/>
      <c r="KFE382" s="1"/>
      <c r="KFF382" s="1"/>
      <c r="KFG382" s="1"/>
      <c r="KFH382" s="1"/>
      <c r="KFI382" s="1"/>
      <c r="KFJ382" s="1"/>
      <c r="KFK382" s="1"/>
      <c r="KFL382" s="1"/>
      <c r="KFM382" s="1"/>
      <c r="KFN382" s="1"/>
      <c r="KFO382" s="1"/>
      <c r="KFP382" s="1"/>
      <c r="KFQ382" s="1"/>
      <c r="KFR382" s="1"/>
      <c r="KFS382" s="1"/>
      <c r="KFT382" s="1"/>
      <c r="KFU382" s="1"/>
      <c r="KFV382" s="1"/>
      <c r="KFW382" s="1"/>
      <c r="KFX382" s="1"/>
      <c r="KFY382" s="1"/>
      <c r="KFZ382" s="1"/>
      <c r="KGA382" s="1"/>
      <c r="KGB382" s="1"/>
      <c r="KGC382" s="1"/>
      <c r="KGD382" s="1"/>
      <c r="KGE382" s="1"/>
      <c r="KGF382" s="1"/>
      <c r="KGG382" s="1"/>
      <c r="KGH382" s="1"/>
      <c r="KGI382" s="1"/>
      <c r="KGJ382" s="1"/>
      <c r="KGK382" s="1"/>
      <c r="KGL382" s="1"/>
      <c r="KGM382" s="1"/>
      <c r="KGN382" s="1"/>
      <c r="KGO382" s="1"/>
      <c r="KGP382" s="1"/>
      <c r="KGQ382" s="1"/>
      <c r="KGR382" s="1"/>
      <c r="KGS382" s="1"/>
      <c r="KGT382" s="1"/>
      <c r="KGU382" s="1"/>
      <c r="KGV382" s="1"/>
      <c r="KGW382" s="1"/>
      <c r="KGX382" s="1"/>
      <c r="KGY382" s="1"/>
      <c r="KGZ382" s="1"/>
      <c r="KHA382" s="1"/>
      <c r="KHB382" s="1"/>
      <c r="KHC382" s="1"/>
      <c r="KHD382" s="1"/>
      <c r="KHE382" s="1"/>
      <c r="KHF382" s="1"/>
      <c r="KHG382" s="1"/>
      <c r="KHH382" s="1"/>
      <c r="KHI382" s="1"/>
      <c r="KHJ382" s="1"/>
      <c r="KHK382" s="1"/>
      <c r="KHL382" s="1"/>
      <c r="KHM382" s="1"/>
      <c r="KHN382" s="1"/>
      <c r="KHO382" s="1"/>
      <c r="KHP382" s="1"/>
      <c r="KHQ382" s="1"/>
      <c r="KHR382" s="1"/>
      <c r="KHS382" s="1"/>
      <c r="KHT382" s="1"/>
      <c r="KHU382" s="1"/>
      <c r="KHV382" s="1"/>
      <c r="KHW382" s="1"/>
      <c r="KHX382" s="1"/>
      <c r="KHY382" s="1"/>
      <c r="KHZ382" s="1"/>
      <c r="KIA382" s="1"/>
      <c r="KIB382" s="1"/>
      <c r="KIC382" s="1"/>
      <c r="KID382" s="1"/>
      <c r="KIE382" s="1"/>
      <c r="KIF382" s="1"/>
      <c r="KIG382" s="1"/>
      <c r="KIH382" s="1"/>
      <c r="KII382" s="1"/>
      <c r="KIJ382" s="1"/>
      <c r="KIK382" s="1"/>
      <c r="KIL382" s="1"/>
      <c r="KIM382" s="1"/>
      <c r="KIN382" s="1"/>
      <c r="KIO382" s="1"/>
      <c r="KIP382" s="1"/>
      <c r="KIQ382" s="1"/>
      <c r="KIR382" s="1"/>
      <c r="KIS382" s="1"/>
      <c r="KIT382" s="1"/>
      <c r="KIU382" s="1"/>
      <c r="KIV382" s="1"/>
      <c r="KIW382" s="1"/>
      <c r="KIX382" s="1"/>
      <c r="KIY382" s="1"/>
      <c r="KIZ382" s="1"/>
      <c r="KJA382" s="1"/>
      <c r="KJB382" s="1"/>
      <c r="KJC382" s="1"/>
      <c r="KJD382" s="1"/>
      <c r="KJE382" s="1"/>
      <c r="KJF382" s="1"/>
      <c r="KJG382" s="1"/>
      <c r="KJH382" s="1"/>
      <c r="KJI382" s="1"/>
      <c r="KJJ382" s="1"/>
      <c r="KJK382" s="1"/>
      <c r="KJL382" s="1"/>
      <c r="KJM382" s="1"/>
      <c r="KJN382" s="1"/>
      <c r="KJO382" s="1"/>
      <c r="KJP382" s="1"/>
      <c r="KJQ382" s="1"/>
      <c r="KJR382" s="1"/>
      <c r="KJS382" s="1"/>
      <c r="KJT382" s="1"/>
      <c r="KJU382" s="1"/>
      <c r="KJV382" s="1"/>
      <c r="KJW382" s="1"/>
      <c r="KJX382" s="1"/>
      <c r="KJY382" s="1"/>
      <c r="KJZ382" s="1"/>
      <c r="KKA382" s="1"/>
      <c r="KKB382" s="1"/>
      <c r="KKC382" s="1"/>
      <c r="KKD382" s="1"/>
      <c r="KKE382" s="1"/>
      <c r="KKF382" s="1"/>
      <c r="KKG382" s="1"/>
      <c r="KKH382" s="1"/>
      <c r="KKI382" s="1"/>
      <c r="KKJ382" s="1"/>
      <c r="KKK382" s="1"/>
      <c r="KKL382" s="1"/>
      <c r="KKM382" s="1"/>
      <c r="KKN382" s="1"/>
      <c r="KKO382" s="1"/>
      <c r="KKP382" s="1"/>
      <c r="KKQ382" s="1"/>
      <c r="KKR382" s="1"/>
      <c r="KKS382" s="1"/>
      <c r="KKT382" s="1"/>
      <c r="KKU382" s="1"/>
      <c r="KKV382" s="1"/>
      <c r="KKW382" s="1"/>
      <c r="KKX382" s="1"/>
      <c r="KKY382" s="1"/>
      <c r="KKZ382" s="1"/>
      <c r="KLA382" s="1"/>
      <c r="KLB382" s="1"/>
      <c r="KLC382" s="1"/>
      <c r="KLD382" s="1"/>
      <c r="KLE382" s="1"/>
      <c r="KLF382" s="1"/>
      <c r="KLG382" s="1"/>
      <c r="KLH382" s="1"/>
      <c r="KLI382" s="1"/>
      <c r="KLJ382" s="1"/>
      <c r="KLK382" s="1"/>
      <c r="KLL382" s="1"/>
      <c r="KLM382" s="1"/>
      <c r="KLN382" s="1"/>
      <c r="KLO382" s="1"/>
      <c r="KLP382" s="1"/>
      <c r="KLQ382" s="1"/>
      <c r="KLR382" s="1"/>
      <c r="KLS382" s="1"/>
      <c r="KLT382" s="1"/>
      <c r="KLU382" s="1"/>
      <c r="KLV382" s="1"/>
      <c r="KLW382" s="1"/>
      <c r="KLX382" s="1"/>
      <c r="KLY382" s="1"/>
      <c r="KLZ382" s="1"/>
      <c r="KMA382" s="1"/>
      <c r="KMB382" s="1"/>
      <c r="KMC382" s="1"/>
      <c r="KMD382" s="1"/>
      <c r="KME382" s="1"/>
      <c r="KMF382" s="1"/>
      <c r="KMG382" s="1"/>
      <c r="KMH382" s="1"/>
      <c r="KMI382" s="1"/>
      <c r="KMJ382" s="1"/>
      <c r="KMK382" s="1"/>
      <c r="KML382" s="1"/>
      <c r="KMM382" s="1"/>
      <c r="KMN382" s="1"/>
      <c r="KMO382" s="1"/>
      <c r="KMP382" s="1"/>
      <c r="KMQ382" s="1"/>
      <c r="KMR382" s="1"/>
      <c r="KMS382" s="1"/>
      <c r="KMT382" s="1"/>
      <c r="KMU382" s="1"/>
      <c r="KMV382" s="1"/>
      <c r="KMW382" s="1"/>
      <c r="KMX382" s="1"/>
      <c r="KMY382" s="1"/>
      <c r="KMZ382" s="1"/>
      <c r="KNA382" s="1"/>
      <c r="KNB382" s="1"/>
      <c r="KNC382" s="1"/>
      <c r="KND382" s="1"/>
      <c r="KNE382" s="1"/>
      <c r="KNF382" s="1"/>
      <c r="KNG382" s="1"/>
      <c r="KNH382" s="1"/>
      <c r="KNI382" s="1"/>
      <c r="KNJ382" s="1"/>
      <c r="KNK382" s="1"/>
      <c r="KNL382" s="1"/>
      <c r="KNM382" s="1"/>
      <c r="KNN382" s="1"/>
      <c r="KNO382" s="1"/>
      <c r="KNP382" s="1"/>
      <c r="KNQ382" s="1"/>
      <c r="KNR382" s="1"/>
      <c r="KNS382" s="1"/>
      <c r="KNT382" s="1"/>
      <c r="KNU382" s="1"/>
      <c r="KNV382" s="1"/>
      <c r="KNW382" s="1"/>
      <c r="KNX382" s="1"/>
      <c r="KNY382" s="1"/>
      <c r="KNZ382" s="1"/>
      <c r="KOA382" s="1"/>
      <c r="KOB382" s="1"/>
      <c r="KOC382" s="1"/>
      <c r="KOD382" s="1"/>
      <c r="KOE382" s="1"/>
      <c r="KOF382" s="1"/>
      <c r="KOG382" s="1"/>
      <c r="KOH382" s="1"/>
      <c r="KOI382" s="1"/>
      <c r="KOJ382" s="1"/>
      <c r="KOK382" s="1"/>
      <c r="KOL382" s="1"/>
      <c r="KOM382" s="1"/>
      <c r="KON382" s="1"/>
      <c r="KOO382" s="1"/>
      <c r="KOP382" s="1"/>
      <c r="KOQ382" s="1"/>
      <c r="KOR382" s="1"/>
      <c r="KOS382" s="1"/>
      <c r="KOT382" s="1"/>
      <c r="KOU382" s="1"/>
      <c r="KOV382" s="1"/>
      <c r="KOW382" s="1"/>
      <c r="KOX382" s="1"/>
      <c r="KOY382" s="1"/>
      <c r="KOZ382" s="1"/>
      <c r="KPA382" s="1"/>
      <c r="KPB382" s="1"/>
      <c r="KPC382" s="1"/>
      <c r="KPD382" s="1"/>
      <c r="KPE382" s="1"/>
      <c r="KPF382" s="1"/>
      <c r="KPG382" s="1"/>
      <c r="KPH382" s="1"/>
      <c r="KPI382" s="1"/>
      <c r="KPJ382" s="1"/>
      <c r="KPK382" s="1"/>
      <c r="KPL382" s="1"/>
      <c r="KPM382" s="1"/>
      <c r="KPN382" s="1"/>
      <c r="KPO382" s="1"/>
      <c r="KPP382" s="1"/>
      <c r="KPQ382" s="1"/>
      <c r="KPR382" s="1"/>
      <c r="KPS382" s="1"/>
      <c r="KPT382" s="1"/>
      <c r="KPU382" s="1"/>
      <c r="KPV382" s="1"/>
      <c r="KPW382" s="1"/>
      <c r="KPX382" s="1"/>
      <c r="KPY382" s="1"/>
      <c r="KPZ382" s="1"/>
      <c r="KQA382" s="1"/>
      <c r="KQB382" s="1"/>
      <c r="KQC382" s="1"/>
      <c r="KQD382" s="1"/>
      <c r="KQE382" s="1"/>
      <c r="KQF382" s="1"/>
      <c r="KQG382" s="1"/>
      <c r="KQH382" s="1"/>
      <c r="KQI382" s="1"/>
      <c r="KQJ382" s="1"/>
      <c r="KQK382" s="1"/>
      <c r="KQL382" s="1"/>
      <c r="KQM382" s="1"/>
      <c r="KQN382" s="1"/>
      <c r="KQO382" s="1"/>
      <c r="KQP382" s="1"/>
      <c r="KQQ382" s="1"/>
      <c r="KQR382" s="1"/>
      <c r="KQS382" s="1"/>
      <c r="KQT382" s="1"/>
      <c r="KQU382" s="1"/>
      <c r="KQV382" s="1"/>
      <c r="KQW382" s="1"/>
      <c r="KQX382" s="1"/>
      <c r="KQY382" s="1"/>
      <c r="KQZ382" s="1"/>
      <c r="KRA382" s="1"/>
      <c r="KRB382" s="1"/>
      <c r="KRC382" s="1"/>
      <c r="KRD382" s="1"/>
      <c r="KRE382" s="1"/>
      <c r="KRF382" s="1"/>
      <c r="KRG382" s="1"/>
      <c r="KRH382" s="1"/>
      <c r="KRI382" s="1"/>
      <c r="KRJ382" s="1"/>
      <c r="KRK382" s="1"/>
      <c r="KRL382" s="1"/>
      <c r="KRM382" s="1"/>
      <c r="KRN382" s="1"/>
      <c r="KRO382" s="1"/>
      <c r="KRP382" s="1"/>
      <c r="KRQ382" s="1"/>
      <c r="KRR382" s="1"/>
      <c r="KRS382" s="1"/>
      <c r="KRT382" s="1"/>
      <c r="KRU382" s="1"/>
      <c r="KRV382" s="1"/>
      <c r="KRW382" s="1"/>
      <c r="KRX382" s="1"/>
      <c r="KRY382" s="1"/>
      <c r="KRZ382" s="1"/>
      <c r="KSA382" s="1"/>
      <c r="KSB382" s="1"/>
      <c r="KSC382" s="1"/>
      <c r="KSD382" s="1"/>
      <c r="KSE382" s="1"/>
      <c r="KSF382" s="1"/>
      <c r="KSG382" s="1"/>
      <c r="KSH382" s="1"/>
      <c r="KSI382" s="1"/>
      <c r="KSJ382" s="1"/>
      <c r="KSK382" s="1"/>
      <c r="KSL382" s="1"/>
      <c r="KSM382" s="1"/>
      <c r="KSN382" s="1"/>
      <c r="KSO382" s="1"/>
      <c r="KSP382" s="1"/>
      <c r="KSQ382" s="1"/>
      <c r="KSR382" s="1"/>
      <c r="KSS382" s="1"/>
      <c r="KST382" s="1"/>
      <c r="KSU382" s="1"/>
      <c r="KSV382" s="1"/>
      <c r="KSW382" s="1"/>
      <c r="KSX382" s="1"/>
      <c r="KSY382" s="1"/>
      <c r="KSZ382" s="1"/>
      <c r="KTA382" s="1"/>
      <c r="KTB382" s="1"/>
      <c r="KTC382" s="1"/>
      <c r="KTD382" s="1"/>
      <c r="KTE382" s="1"/>
      <c r="KTF382" s="1"/>
      <c r="KTG382" s="1"/>
      <c r="KTH382" s="1"/>
      <c r="KTI382" s="1"/>
      <c r="KTJ382" s="1"/>
      <c r="KTK382" s="1"/>
      <c r="KTL382" s="1"/>
      <c r="KTM382" s="1"/>
      <c r="KTN382" s="1"/>
      <c r="KTO382" s="1"/>
      <c r="KTP382" s="1"/>
      <c r="KTQ382" s="1"/>
      <c r="KTR382" s="1"/>
      <c r="KTS382" s="1"/>
      <c r="KTT382" s="1"/>
      <c r="KTU382" s="1"/>
      <c r="KTV382" s="1"/>
      <c r="KTW382" s="1"/>
      <c r="KTX382" s="1"/>
      <c r="KTY382" s="1"/>
      <c r="KTZ382" s="1"/>
      <c r="KUA382" s="1"/>
      <c r="KUB382" s="1"/>
      <c r="KUC382" s="1"/>
      <c r="KUD382" s="1"/>
      <c r="KUE382" s="1"/>
      <c r="KUF382" s="1"/>
      <c r="KUG382" s="1"/>
      <c r="KUH382" s="1"/>
      <c r="KUI382" s="1"/>
      <c r="KUJ382" s="1"/>
      <c r="KUK382" s="1"/>
      <c r="KUL382" s="1"/>
      <c r="KUM382" s="1"/>
      <c r="KUN382" s="1"/>
      <c r="KUO382" s="1"/>
      <c r="KUP382" s="1"/>
      <c r="KUQ382" s="1"/>
      <c r="KUR382" s="1"/>
      <c r="KUS382" s="1"/>
      <c r="KUT382" s="1"/>
      <c r="KUU382" s="1"/>
      <c r="KUV382" s="1"/>
      <c r="KUW382" s="1"/>
      <c r="KUX382" s="1"/>
      <c r="KUY382" s="1"/>
      <c r="KUZ382" s="1"/>
      <c r="KVA382" s="1"/>
      <c r="KVB382" s="1"/>
      <c r="KVC382" s="1"/>
      <c r="KVD382" s="1"/>
      <c r="KVE382" s="1"/>
      <c r="KVF382" s="1"/>
      <c r="KVG382" s="1"/>
      <c r="KVH382" s="1"/>
      <c r="KVI382" s="1"/>
      <c r="KVJ382" s="1"/>
      <c r="KVK382" s="1"/>
      <c r="KVL382" s="1"/>
      <c r="KVM382" s="1"/>
      <c r="KVN382" s="1"/>
      <c r="KVO382" s="1"/>
      <c r="KVP382" s="1"/>
      <c r="KVQ382" s="1"/>
      <c r="KVR382" s="1"/>
      <c r="KVS382" s="1"/>
      <c r="KVT382" s="1"/>
      <c r="KVU382" s="1"/>
      <c r="KVV382" s="1"/>
      <c r="KVW382" s="1"/>
      <c r="KVX382" s="1"/>
      <c r="KVY382" s="1"/>
      <c r="KVZ382" s="1"/>
      <c r="KWA382" s="1"/>
      <c r="KWB382" s="1"/>
      <c r="KWC382" s="1"/>
      <c r="KWD382" s="1"/>
      <c r="KWE382" s="1"/>
      <c r="KWF382" s="1"/>
      <c r="KWG382" s="1"/>
      <c r="KWH382" s="1"/>
      <c r="KWI382" s="1"/>
      <c r="KWJ382" s="1"/>
      <c r="KWK382" s="1"/>
      <c r="KWL382" s="1"/>
      <c r="KWM382" s="1"/>
      <c r="KWN382" s="1"/>
      <c r="KWO382" s="1"/>
      <c r="KWP382" s="1"/>
      <c r="KWQ382" s="1"/>
      <c r="KWR382" s="1"/>
      <c r="KWS382" s="1"/>
      <c r="KWT382" s="1"/>
      <c r="KWU382" s="1"/>
      <c r="KWV382" s="1"/>
      <c r="KWW382" s="1"/>
      <c r="KWX382" s="1"/>
      <c r="KWY382" s="1"/>
      <c r="KWZ382" s="1"/>
      <c r="KXA382" s="1"/>
      <c r="KXB382" s="1"/>
      <c r="KXC382" s="1"/>
      <c r="KXD382" s="1"/>
      <c r="KXE382" s="1"/>
      <c r="KXF382" s="1"/>
      <c r="KXG382" s="1"/>
      <c r="KXH382" s="1"/>
      <c r="KXI382" s="1"/>
      <c r="KXJ382" s="1"/>
      <c r="KXK382" s="1"/>
      <c r="KXL382" s="1"/>
      <c r="KXM382" s="1"/>
      <c r="KXN382" s="1"/>
      <c r="KXO382" s="1"/>
      <c r="KXP382" s="1"/>
      <c r="KXQ382" s="1"/>
      <c r="KXR382" s="1"/>
      <c r="KXS382" s="1"/>
      <c r="KXT382" s="1"/>
      <c r="KXU382" s="1"/>
      <c r="KXV382" s="1"/>
      <c r="KXW382" s="1"/>
      <c r="KXX382" s="1"/>
      <c r="KXY382" s="1"/>
      <c r="KXZ382" s="1"/>
      <c r="KYA382" s="1"/>
      <c r="KYB382" s="1"/>
      <c r="KYC382" s="1"/>
      <c r="KYD382" s="1"/>
      <c r="KYE382" s="1"/>
      <c r="KYF382" s="1"/>
      <c r="KYG382" s="1"/>
      <c r="KYH382" s="1"/>
      <c r="KYI382" s="1"/>
      <c r="KYJ382" s="1"/>
      <c r="KYK382" s="1"/>
      <c r="KYL382" s="1"/>
      <c r="KYM382" s="1"/>
      <c r="KYN382" s="1"/>
      <c r="KYO382" s="1"/>
      <c r="KYP382" s="1"/>
      <c r="KYQ382" s="1"/>
      <c r="KYR382" s="1"/>
      <c r="KYS382" s="1"/>
      <c r="KYT382" s="1"/>
      <c r="KYU382" s="1"/>
      <c r="KYV382" s="1"/>
      <c r="KYW382" s="1"/>
      <c r="KYX382" s="1"/>
      <c r="KYY382" s="1"/>
      <c r="KYZ382" s="1"/>
      <c r="KZA382" s="1"/>
      <c r="KZB382" s="1"/>
      <c r="KZC382" s="1"/>
      <c r="KZD382" s="1"/>
      <c r="KZE382" s="1"/>
      <c r="KZF382" s="1"/>
      <c r="KZG382" s="1"/>
      <c r="KZH382" s="1"/>
      <c r="KZI382" s="1"/>
      <c r="KZJ382" s="1"/>
      <c r="KZK382" s="1"/>
      <c r="KZL382" s="1"/>
      <c r="KZM382" s="1"/>
      <c r="KZN382" s="1"/>
      <c r="KZO382" s="1"/>
      <c r="KZP382" s="1"/>
      <c r="KZQ382" s="1"/>
      <c r="KZR382" s="1"/>
      <c r="KZS382" s="1"/>
      <c r="KZT382" s="1"/>
      <c r="KZU382" s="1"/>
      <c r="KZV382" s="1"/>
      <c r="KZW382" s="1"/>
      <c r="KZX382" s="1"/>
      <c r="KZY382" s="1"/>
      <c r="KZZ382" s="1"/>
      <c r="LAA382" s="1"/>
      <c r="LAB382" s="1"/>
      <c r="LAC382" s="1"/>
      <c r="LAD382" s="1"/>
      <c r="LAE382" s="1"/>
      <c r="LAF382" s="1"/>
      <c r="LAG382" s="1"/>
      <c r="LAH382" s="1"/>
      <c r="LAI382" s="1"/>
      <c r="LAJ382" s="1"/>
      <c r="LAK382" s="1"/>
      <c r="LAL382" s="1"/>
      <c r="LAM382" s="1"/>
      <c r="LAN382" s="1"/>
      <c r="LAO382" s="1"/>
      <c r="LAP382" s="1"/>
      <c r="LAQ382" s="1"/>
      <c r="LAR382" s="1"/>
      <c r="LAS382" s="1"/>
      <c r="LAT382" s="1"/>
      <c r="LAU382" s="1"/>
      <c r="LAV382" s="1"/>
      <c r="LAW382" s="1"/>
      <c r="LAX382" s="1"/>
      <c r="LAY382" s="1"/>
      <c r="LAZ382" s="1"/>
      <c r="LBA382" s="1"/>
      <c r="LBB382" s="1"/>
      <c r="LBC382" s="1"/>
      <c r="LBD382" s="1"/>
      <c r="LBE382" s="1"/>
      <c r="LBF382" s="1"/>
      <c r="LBG382" s="1"/>
      <c r="LBH382" s="1"/>
      <c r="LBI382" s="1"/>
      <c r="LBJ382" s="1"/>
      <c r="LBK382" s="1"/>
      <c r="LBL382" s="1"/>
      <c r="LBM382" s="1"/>
      <c r="LBN382" s="1"/>
      <c r="LBO382" s="1"/>
      <c r="LBP382" s="1"/>
      <c r="LBQ382" s="1"/>
      <c r="LBR382" s="1"/>
      <c r="LBS382" s="1"/>
      <c r="LBT382" s="1"/>
      <c r="LBU382" s="1"/>
      <c r="LBV382" s="1"/>
      <c r="LBW382" s="1"/>
      <c r="LBX382" s="1"/>
      <c r="LBY382" s="1"/>
      <c r="LBZ382" s="1"/>
      <c r="LCA382" s="1"/>
      <c r="LCB382" s="1"/>
      <c r="LCC382" s="1"/>
      <c r="LCD382" s="1"/>
      <c r="LCE382" s="1"/>
      <c r="LCF382" s="1"/>
      <c r="LCG382" s="1"/>
      <c r="LCH382" s="1"/>
      <c r="LCI382" s="1"/>
      <c r="LCJ382" s="1"/>
      <c r="LCK382" s="1"/>
      <c r="LCL382" s="1"/>
      <c r="LCM382" s="1"/>
      <c r="LCN382" s="1"/>
      <c r="LCO382" s="1"/>
      <c r="LCP382" s="1"/>
      <c r="LCQ382" s="1"/>
      <c r="LCR382" s="1"/>
      <c r="LCS382" s="1"/>
      <c r="LCT382" s="1"/>
      <c r="LCU382" s="1"/>
      <c r="LCV382" s="1"/>
      <c r="LCW382" s="1"/>
      <c r="LCX382" s="1"/>
      <c r="LCY382" s="1"/>
      <c r="LCZ382" s="1"/>
      <c r="LDA382" s="1"/>
      <c r="LDB382" s="1"/>
      <c r="LDC382" s="1"/>
      <c r="LDD382" s="1"/>
      <c r="LDE382" s="1"/>
      <c r="LDF382" s="1"/>
      <c r="LDG382" s="1"/>
      <c r="LDH382" s="1"/>
      <c r="LDI382" s="1"/>
      <c r="LDJ382" s="1"/>
      <c r="LDK382" s="1"/>
      <c r="LDL382" s="1"/>
      <c r="LDM382" s="1"/>
      <c r="LDN382" s="1"/>
      <c r="LDO382" s="1"/>
      <c r="LDP382" s="1"/>
      <c r="LDQ382" s="1"/>
      <c r="LDR382" s="1"/>
      <c r="LDS382" s="1"/>
      <c r="LDT382" s="1"/>
      <c r="LDU382" s="1"/>
      <c r="LDV382" s="1"/>
      <c r="LDW382" s="1"/>
      <c r="LDX382" s="1"/>
      <c r="LDY382" s="1"/>
      <c r="LDZ382" s="1"/>
      <c r="LEA382" s="1"/>
      <c r="LEB382" s="1"/>
      <c r="LEC382" s="1"/>
      <c r="LED382" s="1"/>
      <c r="LEE382" s="1"/>
      <c r="LEF382" s="1"/>
      <c r="LEG382" s="1"/>
      <c r="LEH382" s="1"/>
      <c r="LEI382" s="1"/>
      <c r="LEJ382" s="1"/>
      <c r="LEK382" s="1"/>
      <c r="LEL382" s="1"/>
      <c r="LEM382" s="1"/>
      <c r="LEN382" s="1"/>
      <c r="LEO382" s="1"/>
      <c r="LEP382" s="1"/>
      <c r="LEQ382" s="1"/>
      <c r="LER382" s="1"/>
      <c r="LES382" s="1"/>
      <c r="LET382" s="1"/>
      <c r="LEU382" s="1"/>
      <c r="LEV382" s="1"/>
      <c r="LEW382" s="1"/>
      <c r="LEX382" s="1"/>
      <c r="LEY382" s="1"/>
      <c r="LEZ382" s="1"/>
      <c r="LFA382" s="1"/>
      <c r="LFB382" s="1"/>
      <c r="LFC382" s="1"/>
      <c r="LFD382" s="1"/>
      <c r="LFE382" s="1"/>
      <c r="LFF382" s="1"/>
      <c r="LFG382" s="1"/>
      <c r="LFH382" s="1"/>
      <c r="LFI382" s="1"/>
      <c r="LFJ382" s="1"/>
      <c r="LFK382" s="1"/>
      <c r="LFL382" s="1"/>
      <c r="LFM382" s="1"/>
      <c r="LFN382" s="1"/>
      <c r="LFO382" s="1"/>
      <c r="LFP382" s="1"/>
      <c r="LFQ382" s="1"/>
      <c r="LFR382" s="1"/>
      <c r="LFS382" s="1"/>
      <c r="LFT382" s="1"/>
      <c r="LFU382" s="1"/>
      <c r="LFV382" s="1"/>
      <c r="LFW382" s="1"/>
      <c r="LFX382" s="1"/>
      <c r="LFY382" s="1"/>
      <c r="LFZ382" s="1"/>
      <c r="LGA382" s="1"/>
      <c r="LGB382" s="1"/>
      <c r="LGC382" s="1"/>
      <c r="LGD382" s="1"/>
      <c r="LGE382" s="1"/>
      <c r="LGF382" s="1"/>
      <c r="LGG382" s="1"/>
      <c r="LGH382" s="1"/>
      <c r="LGI382" s="1"/>
      <c r="LGJ382" s="1"/>
      <c r="LGK382" s="1"/>
      <c r="LGL382" s="1"/>
      <c r="LGM382" s="1"/>
      <c r="LGN382" s="1"/>
      <c r="LGO382" s="1"/>
      <c r="LGP382" s="1"/>
      <c r="LGQ382" s="1"/>
      <c r="LGR382" s="1"/>
      <c r="LGS382" s="1"/>
      <c r="LGT382" s="1"/>
      <c r="LGU382" s="1"/>
      <c r="LGV382" s="1"/>
      <c r="LGW382" s="1"/>
      <c r="LGX382" s="1"/>
      <c r="LGY382" s="1"/>
      <c r="LGZ382" s="1"/>
      <c r="LHA382" s="1"/>
      <c r="LHB382" s="1"/>
      <c r="LHC382" s="1"/>
      <c r="LHD382" s="1"/>
      <c r="LHE382" s="1"/>
      <c r="LHF382" s="1"/>
      <c r="LHG382" s="1"/>
      <c r="LHH382" s="1"/>
      <c r="LHI382" s="1"/>
      <c r="LHJ382" s="1"/>
      <c r="LHK382" s="1"/>
      <c r="LHL382" s="1"/>
      <c r="LHM382" s="1"/>
      <c r="LHN382" s="1"/>
      <c r="LHO382" s="1"/>
      <c r="LHP382" s="1"/>
      <c r="LHQ382" s="1"/>
      <c r="LHR382" s="1"/>
      <c r="LHS382" s="1"/>
      <c r="LHT382" s="1"/>
      <c r="LHU382" s="1"/>
      <c r="LHV382" s="1"/>
      <c r="LHW382" s="1"/>
      <c r="LHX382" s="1"/>
      <c r="LHY382" s="1"/>
      <c r="LHZ382" s="1"/>
      <c r="LIA382" s="1"/>
      <c r="LIB382" s="1"/>
      <c r="LIC382" s="1"/>
      <c r="LID382" s="1"/>
      <c r="LIE382" s="1"/>
      <c r="LIF382" s="1"/>
      <c r="LIG382" s="1"/>
      <c r="LIH382" s="1"/>
      <c r="LII382" s="1"/>
      <c r="LIJ382" s="1"/>
      <c r="LIK382" s="1"/>
      <c r="LIL382" s="1"/>
      <c r="LIM382" s="1"/>
      <c r="LIN382" s="1"/>
      <c r="LIO382" s="1"/>
      <c r="LIP382" s="1"/>
      <c r="LIQ382" s="1"/>
      <c r="LIR382" s="1"/>
      <c r="LIS382" s="1"/>
      <c r="LIT382" s="1"/>
      <c r="LIU382" s="1"/>
      <c r="LIV382" s="1"/>
      <c r="LIW382" s="1"/>
      <c r="LIX382" s="1"/>
      <c r="LIY382" s="1"/>
      <c r="LIZ382" s="1"/>
      <c r="LJA382" s="1"/>
      <c r="LJB382" s="1"/>
      <c r="LJC382" s="1"/>
      <c r="LJD382" s="1"/>
      <c r="LJE382" s="1"/>
      <c r="LJF382" s="1"/>
      <c r="LJG382" s="1"/>
      <c r="LJH382" s="1"/>
      <c r="LJI382" s="1"/>
      <c r="LJJ382" s="1"/>
      <c r="LJK382" s="1"/>
      <c r="LJL382" s="1"/>
      <c r="LJM382" s="1"/>
      <c r="LJN382" s="1"/>
      <c r="LJO382" s="1"/>
      <c r="LJP382" s="1"/>
      <c r="LJQ382" s="1"/>
      <c r="LJR382" s="1"/>
      <c r="LJS382" s="1"/>
      <c r="LJT382" s="1"/>
      <c r="LJU382" s="1"/>
      <c r="LJV382" s="1"/>
      <c r="LJW382" s="1"/>
      <c r="LJX382" s="1"/>
      <c r="LJY382" s="1"/>
      <c r="LJZ382" s="1"/>
      <c r="LKA382" s="1"/>
      <c r="LKB382" s="1"/>
      <c r="LKC382" s="1"/>
      <c r="LKD382" s="1"/>
      <c r="LKE382" s="1"/>
      <c r="LKF382" s="1"/>
      <c r="LKG382" s="1"/>
      <c r="LKH382" s="1"/>
      <c r="LKI382" s="1"/>
      <c r="LKJ382" s="1"/>
      <c r="LKK382" s="1"/>
      <c r="LKL382" s="1"/>
      <c r="LKM382" s="1"/>
      <c r="LKN382" s="1"/>
      <c r="LKO382" s="1"/>
      <c r="LKP382" s="1"/>
      <c r="LKQ382" s="1"/>
      <c r="LKR382" s="1"/>
      <c r="LKS382" s="1"/>
      <c r="LKT382" s="1"/>
      <c r="LKU382" s="1"/>
      <c r="LKV382" s="1"/>
      <c r="LKW382" s="1"/>
      <c r="LKX382" s="1"/>
      <c r="LKY382" s="1"/>
      <c r="LKZ382" s="1"/>
      <c r="LLA382" s="1"/>
      <c r="LLB382" s="1"/>
      <c r="LLC382" s="1"/>
      <c r="LLD382" s="1"/>
      <c r="LLE382" s="1"/>
      <c r="LLF382" s="1"/>
      <c r="LLG382" s="1"/>
      <c r="LLH382" s="1"/>
      <c r="LLI382" s="1"/>
      <c r="LLJ382" s="1"/>
      <c r="LLK382" s="1"/>
      <c r="LLL382" s="1"/>
      <c r="LLM382" s="1"/>
      <c r="LLN382" s="1"/>
      <c r="LLO382" s="1"/>
      <c r="LLP382" s="1"/>
      <c r="LLQ382" s="1"/>
      <c r="LLR382" s="1"/>
      <c r="LLS382" s="1"/>
      <c r="LLT382" s="1"/>
      <c r="LLU382" s="1"/>
      <c r="LLV382" s="1"/>
      <c r="LLW382" s="1"/>
      <c r="LLX382" s="1"/>
      <c r="LLY382" s="1"/>
      <c r="LLZ382" s="1"/>
      <c r="LMA382" s="1"/>
      <c r="LMB382" s="1"/>
      <c r="LMC382" s="1"/>
      <c r="LMD382" s="1"/>
      <c r="LME382" s="1"/>
      <c r="LMF382" s="1"/>
      <c r="LMG382" s="1"/>
      <c r="LMH382" s="1"/>
      <c r="LMI382" s="1"/>
      <c r="LMJ382" s="1"/>
      <c r="LMK382" s="1"/>
      <c r="LML382" s="1"/>
      <c r="LMM382" s="1"/>
      <c r="LMN382" s="1"/>
      <c r="LMO382" s="1"/>
      <c r="LMP382" s="1"/>
      <c r="LMQ382" s="1"/>
      <c r="LMR382" s="1"/>
      <c r="LMS382" s="1"/>
      <c r="LMT382" s="1"/>
      <c r="LMU382" s="1"/>
      <c r="LMV382" s="1"/>
      <c r="LMW382" s="1"/>
      <c r="LMX382" s="1"/>
      <c r="LMY382" s="1"/>
      <c r="LMZ382" s="1"/>
      <c r="LNA382" s="1"/>
      <c r="LNB382" s="1"/>
      <c r="LNC382" s="1"/>
      <c r="LND382" s="1"/>
      <c r="LNE382" s="1"/>
      <c r="LNF382" s="1"/>
      <c r="LNG382" s="1"/>
      <c r="LNH382" s="1"/>
      <c r="LNI382" s="1"/>
      <c r="LNJ382" s="1"/>
      <c r="LNK382" s="1"/>
      <c r="LNL382" s="1"/>
      <c r="LNM382" s="1"/>
      <c r="LNN382" s="1"/>
      <c r="LNO382" s="1"/>
      <c r="LNP382" s="1"/>
      <c r="LNQ382" s="1"/>
      <c r="LNR382" s="1"/>
      <c r="LNS382" s="1"/>
      <c r="LNT382" s="1"/>
      <c r="LNU382" s="1"/>
      <c r="LNV382" s="1"/>
      <c r="LNW382" s="1"/>
      <c r="LNX382" s="1"/>
      <c r="LNY382" s="1"/>
      <c r="LNZ382" s="1"/>
      <c r="LOA382" s="1"/>
      <c r="LOB382" s="1"/>
      <c r="LOC382" s="1"/>
      <c r="LOD382" s="1"/>
      <c r="LOE382" s="1"/>
      <c r="LOF382" s="1"/>
      <c r="LOG382" s="1"/>
      <c r="LOH382" s="1"/>
      <c r="LOI382" s="1"/>
      <c r="LOJ382" s="1"/>
      <c r="LOK382" s="1"/>
      <c r="LOL382" s="1"/>
      <c r="LOM382" s="1"/>
      <c r="LON382" s="1"/>
      <c r="LOO382" s="1"/>
      <c r="LOP382" s="1"/>
      <c r="LOQ382" s="1"/>
      <c r="LOR382" s="1"/>
      <c r="LOS382" s="1"/>
      <c r="LOT382" s="1"/>
      <c r="LOU382" s="1"/>
      <c r="LOV382" s="1"/>
      <c r="LOW382" s="1"/>
      <c r="LOX382" s="1"/>
      <c r="LOY382" s="1"/>
      <c r="LOZ382" s="1"/>
      <c r="LPA382" s="1"/>
      <c r="LPB382" s="1"/>
      <c r="LPC382" s="1"/>
      <c r="LPD382" s="1"/>
      <c r="LPE382" s="1"/>
      <c r="LPF382" s="1"/>
      <c r="LPG382" s="1"/>
      <c r="LPH382" s="1"/>
      <c r="LPI382" s="1"/>
      <c r="LPJ382" s="1"/>
      <c r="LPK382" s="1"/>
      <c r="LPL382" s="1"/>
      <c r="LPM382" s="1"/>
      <c r="LPN382" s="1"/>
      <c r="LPO382" s="1"/>
      <c r="LPP382" s="1"/>
      <c r="LPQ382" s="1"/>
      <c r="LPR382" s="1"/>
      <c r="LPS382" s="1"/>
      <c r="LPT382" s="1"/>
      <c r="LPU382" s="1"/>
      <c r="LPV382" s="1"/>
      <c r="LPW382" s="1"/>
      <c r="LPX382" s="1"/>
      <c r="LPY382" s="1"/>
      <c r="LPZ382" s="1"/>
      <c r="LQA382" s="1"/>
      <c r="LQB382" s="1"/>
      <c r="LQC382" s="1"/>
      <c r="LQD382" s="1"/>
      <c r="LQE382" s="1"/>
      <c r="LQF382" s="1"/>
      <c r="LQG382" s="1"/>
      <c r="LQH382" s="1"/>
      <c r="LQI382" s="1"/>
      <c r="LQJ382" s="1"/>
      <c r="LQK382" s="1"/>
      <c r="LQL382" s="1"/>
      <c r="LQM382" s="1"/>
      <c r="LQN382" s="1"/>
      <c r="LQO382" s="1"/>
      <c r="LQP382" s="1"/>
      <c r="LQQ382" s="1"/>
      <c r="LQR382" s="1"/>
      <c r="LQS382" s="1"/>
      <c r="LQT382" s="1"/>
      <c r="LQU382" s="1"/>
      <c r="LQV382" s="1"/>
      <c r="LQW382" s="1"/>
      <c r="LQX382" s="1"/>
      <c r="LQY382" s="1"/>
      <c r="LQZ382" s="1"/>
      <c r="LRA382" s="1"/>
      <c r="LRB382" s="1"/>
      <c r="LRC382" s="1"/>
      <c r="LRD382" s="1"/>
      <c r="LRE382" s="1"/>
      <c r="LRF382" s="1"/>
      <c r="LRG382" s="1"/>
      <c r="LRH382" s="1"/>
      <c r="LRI382" s="1"/>
      <c r="LRJ382" s="1"/>
      <c r="LRK382" s="1"/>
      <c r="LRL382" s="1"/>
      <c r="LRM382" s="1"/>
      <c r="LRN382" s="1"/>
      <c r="LRO382" s="1"/>
      <c r="LRP382" s="1"/>
      <c r="LRQ382" s="1"/>
      <c r="LRR382" s="1"/>
      <c r="LRS382" s="1"/>
      <c r="LRT382" s="1"/>
      <c r="LRU382" s="1"/>
      <c r="LRV382" s="1"/>
      <c r="LRW382" s="1"/>
      <c r="LRX382" s="1"/>
      <c r="LRY382" s="1"/>
      <c r="LRZ382" s="1"/>
      <c r="LSA382" s="1"/>
      <c r="LSB382" s="1"/>
      <c r="LSC382" s="1"/>
      <c r="LSD382" s="1"/>
      <c r="LSE382" s="1"/>
      <c r="LSF382" s="1"/>
      <c r="LSG382" s="1"/>
      <c r="LSH382" s="1"/>
      <c r="LSI382" s="1"/>
      <c r="LSJ382" s="1"/>
      <c r="LSK382" s="1"/>
      <c r="LSL382" s="1"/>
      <c r="LSM382" s="1"/>
      <c r="LSN382" s="1"/>
      <c r="LSO382" s="1"/>
      <c r="LSP382" s="1"/>
      <c r="LSQ382" s="1"/>
      <c r="LSR382" s="1"/>
      <c r="LSS382" s="1"/>
      <c r="LST382" s="1"/>
      <c r="LSU382" s="1"/>
      <c r="LSV382" s="1"/>
      <c r="LSW382" s="1"/>
      <c r="LSX382" s="1"/>
      <c r="LSY382" s="1"/>
      <c r="LSZ382" s="1"/>
      <c r="LTA382" s="1"/>
      <c r="LTB382" s="1"/>
      <c r="LTC382" s="1"/>
      <c r="LTD382" s="1"/>
      <c r="LTE382" s="1"/>
      <c r="LTF382" s="1"/>
      <c r="LTG382" s="1"/>
      <c r="LTH382" s="1"/>
      <c r="LTI382" s="1"/>
      <c r="LTJ382" s="1"/>
      <c r="LTK382" s="1"/>
      <c r="LTL382" s="1"/>
      <c r="LTM382" s="1"/>
      <c r="LTN382" s="1"/>
      <c r="LTO382" s="1"/>
      <c r="LTP382" s="1"/>
      <c r="LTQ382" s="1"/>
      <c r="LTR382" s="1"/>
      <c r="LTS382" s="1"/>
      <c r="LTT382" s="1"/>
      <c r="LTU382" s="1"/>
      <c r="LTV382" s="1"/>
      <c r="LTW382" s="1"/>
      <c r="LTX382" s="1"/>
      <c r="LTY382" s="1"/>
      <c r="LTZ382" s="1"/>
      <c r="LUA382" s="1"/>
      <c r="LUB382" s="1"/>
      <c r="LUC382" s="1"/>
      <c r="LUD382" s="1"/>
      <c r="LUE382" s="1"/>
      <c r="LUF382" s="1"/>
      <c r="LUG382" s="1"/>
      <c r="LUH382" s="1"/>
      <c r="LUI382" s="1"/>
      <c r="LUJ382" s="1"/>
      <c r="LUK382" s="1"/>
      <c r="LUL382" s="1"/>
      <c r="LUM382" s="1"/>
      <c r="LUN382" s="1"/>
      <c r="LUO382" s="1"/>
      <c r="LUP382" s="1"/>
      <c r="LUQ382" s="1"/>
      <c r="LUR382" s="1"/>
      <c r="LUS382" s="1"/>
      <c r="LUT382" s="1"/>
      <c r="LUU382" s="1"/>
      <c r="LUV382" s="1"/>
      <c r="LUW382" s="1"/>
      <c r="LUX382" s="1"/>
      <c r="LUY382" s="1"/>
      <c r="LUZ382" s="1"/>
      <c r="LVA382" s="1"/>
      <c r="LVB382" s="1"/>
      <c r="LVC382" s="1"/>
      <c r="LVD382" s="1"/>
      <c r="LVE382" s="1"/>
      <c r="LVF382" s="1"/>
      <c r="LVG382" s="1"/>
      <c r="LVH382" s="1"/>
      <c r="LVI382" s="1"/>
      <c r="LVJ382" s="1"/>
      <c r="LVK382" s="1"/>
      <c r="LVL382" s="1"/>
      <c r="LVM382" s="1"/>
      <c r="LVN382" s="1"/>
      <c r="LVO382" s="1"/>
      <c r="LVP382" s="1"/>
      <c r="LVQ382" s="1"/>
      <c r="LVR382" s="1"/>
      <c r="LVS382" s="1"/>
      <c r="LVT382" s="1"/>
      <c r="LVU382" s="1"/>
      <c r="LVV382" s="1"/>
      <c r="LVW382" s="1"/>
      <c r="LVX382" s="1"/>
      <c r="LVY382" s="1"/>
      <c r="LVZ382" s="1"/>
      <c r="LWA382" s="1"/>
      <c r="LWB382" s="1"/>
      <c r="LWC382" s="1"/>
      <c r="LWD382" s="1"/>
      <c r="LWE382" s="1"/>
      <c r="LWF382" s="1"/>
      <c r="LWG382" s="1"/>
      <c r="LWH382" s="1"/>
      <c r="LWI382" s="1"/>
      <c r="LWJ382" s="1"/>
      <c r="LWK382" s="1"/>
      <c r="LWL382" s="1"/>
      <c r="LWM382" s="1"/>
      <c r="LWN382" s="1"/>
      <c r="LWO382" s="1"/>
      <c r="LWP382" s="1"/>
      <c r="LWQ382" s="1"/>
      <c r="LWR382" s="1"/>
      <c r="LWS382" s="1"/>
      <c r="LWT382" s="1"/>
      <c r="LWU382" s="1"/>
      <c r="LWV382" s="1"/>
      <c r="LWW382" s="1"/>
      <c r="LWX382" s="1"/>
      <c r="LWY382" s="1"/>
      <c r="LWZ382" s="1"/>
      <c r="LXA382" s="1"/>
      <c r="LXB382" s="1"/>
      <c r="LXC382" s="1"/>
      <c r="LXD382" s="1"/>
      <c r="LXE382" s="1"/>
      <c r="LXF382" s="1"/>
      <c r="LXG382" s="1"/>
      <c r="LXH382" s="1"/>
      <c r="LXI382" s="1"/>
      <c r="LXJ382" s="1"/>
      <c r="LXK382" s="1"/>
      <c r="LXL382" s="1"/>
      <c r="LXM382" s="1"/>
      <c r="LXN382" s="1"/>
      <c r="LXO382" s="1"/>
      <c r="LXP382" s="1"/>
      <c r="LXQ382" s="1"/>
      <c r="LXR382" s="1"/>
      <c r="LXS382" s="1"/>
      <c r="LXT382" s="1"/>
      <c r="LXU382" s="1"/>
      <c r="LXV382" s="1"/>
      <c r="LXW382" s="1"/>
      <c r="LXX382" s="1"/>
      <c r="LXY382" s="1"/>
      <c r="LXZ382" s="1"/>
      <c r="LYA382" s="1"/>
      <c r="LYB382" s="1"/>
      <c r="LYC382" s="1"/>
      <c r="LYD382" s="1"/>
      <c r="LYE382" s="1"/>
      <c r="LYF382" s="1"/>
      <c r="LYG382" s="1"/>
      <c r="LYH382" s="1"/>
      <c r="LYI382" s="1"/>
      <c r="LYJ382" s="1"/>
      <c r="LYK382" s="1"/>
      <c r="LYL382" s="1"/>
      <c r="LYM382" s="1"/>
      <c r="LYN382" s="1"/>
      <c r="LYO382" s="1"/>
      <c r="LYP382" s="1"/>
      <c r="LYQ382" s="1"/>
      <c r="LYR382" s="1"/>
      <c r="LYS382" s="1"/>
      <c r="LYT382" s="1"/>
      <c r="LYU382" s="1"/>
      <c r="LYV382" s="1"/>
      <c r="LYW382" s="1"/>
      <c r="LYX382" s="1"/>
      <c r="LYY382" s="1"/>
      <c r="LYZ382" s="1"/>
      <c r="LZA382" s="1"/>
      <c r="LZB382" s="1"/>
      <c r="LZC382" s="1"/>
      <c r="LZD382" s="1"/>
      <c r="LZE382" s="1"/>
      <c r="LZF382" s="1"/>
      <c r="LZG382" s="1"/>
      <c r="LZH382" s="1"/>
      <c r="LZI382" s="1"/>
      <c r="LZJ382" s="1"/>
      <c r="LZK382" s="1"/>
      <c r="LZL382" s="1"/>
      <c r="LZM382" s="1"/>
      <c r="LZN382" s="1"/>
      <c r="LZO382" s="1"/>
      <c r="LZP382" s="1"/>
      <c r="LZQ382" s="1"/>
      <c r="LZR382" s="1"/>
      <c r="LZS382" s="1"/>
      <c r="LZT382" s="1"/>
      <c r="LZU382" s="1"/>
      <c r="LZV382" s="1"/>
      <c r="LZW382" s="1"/>
      <c r="LZX382" s="1"/>
      <c r="LZY382" s="1"/>
      <c r="LZZ382" s="1"/>
      <c r="MAA382" s="1"/>
      <c r="MAB382" s="1"/>
      <c r="MAC382" s="1"/>
      <c r="MAD382" s="1"/>
      <c r="MAE382" s="1"/>
      <c r="MAF382" s="1"/>
      <c r="MAG382" s="1"/>
      <c r="MAH382" s="1"/>
      <c r="MAI382" s="1"/>
      <c r="MAJ382" s="1"/>
      <c r="MAK382" s="1"/>
      <c r="MAL382" s="1"/>
      <c r="MAM382" s="1"/>
      <c r="MAN382" s="1"/>
      <c r="MAO382" s="1"/>
      <c r="MAP382" s="1"/>
      <c r="MAQ382" s="1"/>
      <c r="MAR382" s="1"/>
      <c r="MAS382" s="1"/>
      <c r="MAT382" s="1"/>
      <c r="MAU382" s="1"/>
      <c r="MAV382" s="1"/>
      <c r="MAW382" s="1"/>
      <c r="MAX382" s="1"/>
      <c r="MAY382" s="1"/>
      <c r="MAZ382" s="1"/>
      <c r="MBA382" s="1"/>
      <c r="MBB382" s="1"/>
      <c r="MBC382" s="1"/>
      <c r="MBD382" s="1"/>
      <c r="MBE382" s="1"/>
      <c r="MBF382" s="1"/>
      <c r="MBG382" s="1"/>
      <c r="MBH382" s="1"/>
      <c r="MBI382" s="1"/>
      <c r="MBJ382" s="1"/>
      <c r="MBK382" s="1"/>
      <c r="MBL382" s="1"/>
      <c r="MBM382" s="1"/>
      <c r="MBN382" s="1"/>
      <c r="MBO382" s="1"/>
      <c r="MBP382" s="1"/>
      <c r="MBQ382" s="1"/>
      <c r="MBR382" s="1"/>
      <c r="MBS382" s="1"/>
      <c r="MBT382" s="1"/>
      <c r="MBU382" s="1"/>
      <c r="MBV382" s="1"/>
      <c r="MBW382" s="1"/>
      <c r="MBX382" s="1"/>
      <c r="MBY382" s="1"/>
      <c r="MBZ382" s="1"/>
      <c r="MCA382" s="1"/>
      <c r="MCB382" s="1"/>
      <c r="MCC382" s="1"/>
      <c r="MCD382" s="1"/>
      <c r="MCE382" s="1"/>
      <c r="MCF382" s="1"/>
      <c r="MCG382" s="1"/>
      <c r="MCH382" s="1"/>
      <c r="MCI382" s="1"/>
      <c r="MCJ382" s="1"/>
      <c r="MCK382" s="1"/>
      <c r="MCL382" s="1"/>
      <c r="MCM382" s="1"/>
      <c r="MCN382" s="1"/>
      <c r="MCO382" s="1"/>
      <c r="MCP382" s="1"/>
      <c r="MCQ382" s="1"/>
      <c r="MCR382" s="1"/>
      <c r="MCS382" s="1"/>
      <c r="MCT382" s="1"/>
      <c r="MCU382" s="1"/>
      <c r="MCV382" s="1"/>
      <c r="MCW382" s="1"/>
      <c r="MCX382" s="1"/>
      <c r="MCY382" s="1"/>
      <c r="MCZ382" s="1"/>
      <c r="MDA382" s="1"/>
      <c r="MDB382" s="1"/>
      <c r="MDC382" s="1"/>
      <c r="MDD382" s="1"/>
      <c r="MDE382" s="1"/>
      <c r="MDF382" s="1"/>
      <c r="MDG382" s="1"/>
      <c r="MDH382" s="1"/>
      <c r="MDI382" s="1"/>
      <c r="MDJ382" s="1"/>
      <c r="MDK382" s="1"/>
      <c r="MDL382" s="1"/>
      <c r="MDM382" s="1"/>
      <c r="MDN382" s="1"/>
      <c r="MDO382" s="1"/>
      <c r="MDP382" s="1"/>
      <c r="MDQ382" s="1"/>
      <c r="MDR382" s="1"/>
      <c r="MDS382" s="1"/>
      <c r="MDT382" s="1"/>
      <c r="MDU382" s="1"/>
      <c r="MDV382" s="1"/>
      <c r="MDW382" s="1"/>
      <c r="MDX382" s="1"/>
      <c r="MDY382" s="1"/>
      <c r="MDZ382" s="1"/>
      <c r="MEA382" s="1"/>
      <c r="MEB382" s="1"/>
      <c r="MEC382" s="1"/>
      <c r="MED382" s="1"/>
      <c r="MEE382" s="1"/>
      <c r="MEF382" s="1"/>
      <c r="MEG382" s="1"/>
      <c r="MEH382" s="1"/>
      <c r="MEI382" s="1"/>
      <c r="MEJ382" s="1"/>
      <c r="MEK382" s="1"/>
      <c r="MEL382" s="1"/>
      <c r="MEM382" s="1"/>
      <c r="MEN382" s="1"/>
      <c r="MEO382" s="1"/>
      <c r="MEP382" s="1"/>
      <c r="MEQ382" s="1"/>
      <c r="MER382" s="1"/>
      <c r="MES382" s="1"/>
      <c r="MET382" s="1"/>
      <c r="MEU382" s="1"/>
      <c r="MEV382" s="1"/>
      <c r="MEW382" s="1"/>
      <c r="MEX382" s="1"/>
      <c r="MEY382" s="1"/>
      <c r="MEZ382" s="1"/>
      <c r="MFA382" s="1"/>
      <c r="MFB382" s="1"/>
      <c r="MFC382" s="1"/>
      <c r="MFD382" s="1"/>
      <c r="MFE382" s="1"/>
      <c r="MFF382" s="1"/>
      <c r="MFG382" s="1"/>
      <c r="MFH382" s="1"/>
      <c r="MFI382" s="1"/>
      <c r="MFJ382" s="1"/>
      <c r="MFK382" s="1"/>
      <c r="MFL382" s="1"/>
      <c r="MFM382" s="1"/>
      <c r="MFN382" s="1"/>
      <c r="MFO382" s="1"/>
      <c r="MFP382" s="1"/>
      <c r="MFQ382" s="1"/>
      <c r="MFR382" s="1"/>
      <c r="MFS382" s="1"/>
      <c r="MFT382" s="1"/>
      <c r="MFU382" s="1"/>
      <c r="MFV382" s="1"/>
      <c r="MFW382" s="1"/>
      <c r="MFX382" s="1"/>
      <c r="MFY382" s="1"/>
      <c r="MFZ382" s="1"/>
      <c r="MGA382" s="1"/>
      <c r="MGB382" s="1"/>
      <c r="MGC382" s="1"/>
      <c r="MGD382" s="1"/>
      <c r="MGE382" s="1"/>
      <c r="MGF382" s="1"/>
      <c r="MGG382" s="1"/>
      <c r="MGH382" s="1"/>
      <c r="MGI382" s="1"/>
      <c r="MGJ382" s="1"/>
      <c r="MGK382" s="1"/>
      <c r="MGL382" s="1"/>
      <c r="MGM382" s="1"/>
      <c r="MGN382" s="1"/>
      <c r="MGO382" s="1"/>
      <c r="MGP382" s="1"/>
      <c r="MGQ382" s="1"/>
      <c r="MGR382" s="1"/>
      <c r="MGS382" s="1"/>
      <c r="MGT382" s="1"/>
      <c r="MGU382" s="1"/>
      <c r="MGV382" s="1"/>
      <c r="MGW382" s="1"/>
      <c r="MGX382" s="1"/>
      <c r="MGY382" s="1"/>
      <c r="MGZ382" s="1"/>
      <c r="MHA382" s="1"/>
      <c r="MHB382" s="1"/>
      <c r="MHC382" s="1"/>
      <c r="MHD382" s="1"/>
      <c r="MHE382" s="1"/>
      <c r="MHF382" s="1"/>
      <c r="MHG382" s="1"/>
      <c r="MHH382" s="1"/>
      <c r="MHI382" s="1"/>
      <c r="MHJ382" s="1"/>
      <c r="MHK382" s="1"/>
      <c r="MHL382" s="1"/>
      <c r="MHM382" s="1"/>
      <c r="MHN382" s="1"/>
      <c r="MHO382" s="1"/>
      <c r="MHP382" s="1"/>
      <c r="MHQ382" s="1"/>
      <c r="MHR382" s="1"/>
      <c r="MHS382" s="1"/>
      <c r="MHT382" s="1"/>
      <c r="MHU382" s="1"/>
      <c r="MHV382" s="1"/>
      <c r="MHW382" s="1"/>
      <c r="MHX382" s="1"/>
      <c r="MHY382" s="1"/>
      <c r="MHZ382" s="1"/>
      <c r="MIA382" s="1"/>
      <c r="MIB382" s="1"/>
      <c r="MIC382" s="1"/>
      <c r="MID382" s="1"/>
      <c r="MIE382" s="1"/>
      <c r="MIF382" s="1"/>
      <c r="MIG382" s="1"/>
      <c r="MIH382" s="1"/>
      <c r="MII382" s="1"/>
      <c r="MIJ382" s="1"/>
      <c r="MIK382" s="1"/>
      <c r="MIL382" s="1"/>
      <c r="MIM382" s="1"/>
      <c r="MIN382" s="1"/>
      <c r="MIO382" s="1"/>
      <c r="MIP382" s="1"/>
      <c r="MIQ382" s="1"/>
      <c r="MIR382" s="1"/>
      <c r="MIS382" s="1"/>
      <c r="MIT382" s="1"/>
      <c r="MIU382" s="1"/>
      <c r="MIV382" s="1"/>
      <c r="MIW382" s="1"/>
      <c r="MIX382" s="1"/>
      <c r="MIY382" s="1"/>
      <c r="MIZ382" s="1"/>
      <c r="MJA382" s="1"/>
      <c r="MJB382" s="1"/>
      <c r="MJC382" s="1"/>
      <c r="MJD382" s="1"/>
      <c r="MJE382" s="1"/>
      <c r="MJF382" s="1"/>
      <c r="MJG382" s="1"/>
      <c r="MJH382" s="1"/>
      <c r="MJI382" s="1"/>
      <c r="MJJ382" s="1"/>
      <c r="MJK382" s="1"/>
      <c r="MJL382" s="1"/>
      <c r="MJM382" s="1"/>
      <c r="MJN382" s="1"/>
      <c r="MJO382" s="1"/>
      <c r="MJP382" s="1"/>
      <c r="MJQ382" s="1"/>
      <c r="MJR382" s="1"/>
      <c r="MJS382" s="1"/>
      <c r="MJT382" s="1"/>
      <c r="MJU382" s="1"/>
      <c r="MJV382" s="1"/>
      <c r="MJW382" s="1"/>
      <c r="MJX382" s="1"/>
      <c r="MJY382" s="1"/>
      <c r="MJZ382" s="1"/>
      <c r="MKA382" s="1"/>
      <c r="MKB382" s="1"/>
      <c r="MKC382" s="1"/>
      <c r="MKD382" s="1"/>
      <c r="MKE382" s="1"/>
      <c r="MKF382" s="1"/>
      <c r="MKG382" s="1"/>
      <c r="MKH382" s="1"/>
      <c r="MKI382" s="1"/>
      <c r="MKJ382" s="1"/>
      <c r="MKK382" s="1"/>
      <c r="MKL382" s="1"/>
      <c r="MKM382" s="1"/>
      <c r="MKN382" s="1"/>
      <c r="MKO382" s="1"/>
      <c r="MKP382" s="1"/>
      <c r="MKQ382" s="1"/>
      <c r="MKR382" s="1"/>
      <c r="MKS382" s="1"/>
      <c r="MKT382" s="1"/>
      <c r="MKU382" s="1"/>
      <c r="MKV382" s="1"/>
      <c r="MKW382" s="1"/>
      <c r="MKX382" s="1"/>
      <c r="MKY382" s="1"/>
      <c r="MKZ382" s="1"/>
      <c r="MLA382" s="1"/>
      <c r="MLB382" s="1"/>
      <c r="MLC382" s="1"/>
      <c r="MLD382" s="1"/>
      <c r="MLE382" s="1"/>
      <c r="MLF382" s="1"/>
      <c r="MLG382" s="1"/>
      <c r="MLH382" s="1"/>
      <c r="MLI382" s="1"/>
      <c r="MLJ382" s="1"/>
      <c r="MLK382" s="1"/>
      <c r="MLL382" s="1"/>
      <c r="MLM382" s="1"/>
      <c r="MLN382" s="1"/>
      <c r="MLO382" s="1"/>
      <c r="MLP382" s="1"/>
      <c r="MLQ382" s="1"/>
      <c r="MLR382" s="1"/>
      <c r="MLS382" s="1"/>
      <c r="MLT382" s="1"/>
      <c r="MLU382" s="1"/>
      <c r="MLV382" s="1"/>
      <c r="MLW382" s="1"/>
      <c r="MLX382" s="1"/>
      <c r="MLY382" s="1"/>
      <c r="MLZ382" s="1"/>
      <c r="MMA382" s="1"/>
      <c r="MMB382" s="1"/>
      <c r="MMC382" s="1"/>
      <c r="MMD382" s="1"/>
      <c r="MME382" s="1"/>
      <c r="MMF382" s="1"/>
      <c r="MMG382" s="1"/>
      <c r="MMH382" s="1"/>
      <c r="MMI382" s="1"/>
      <c r="MMJ382" s="1"/>
      <c r="MMK382" s="1"/>
      <c r="MML382" s="1"/>
      <c r="MMM382" s="1"/>
      <c r="MMN382" s="1"/>
      <c r="MMO382" s="1"/>
      <c r="MMP382" s="1"/>
      <c r="MMQ382" s="1"/>
      <c r="MMR382" s="1"/>
      <c r="MMS382" s="1"/>
      <c r="MMT382" s="1"/>
      <c r="MMU382" s="1"/>
      <c r="MMV382" s="1"/>
      <c r="MMW382" s="1"/>
      <c r="MMX382" s="1"/>
      <c r="MMY382" s="1"/>
      <c r="MMZ382" s="1"/>
      <c r="MNA382" s="1"/>
      <c r="MNB382" s="1"/>
      <c r="MNC382" s="1"/>
      <c r="MND382" s="1"/>
      <c r="MNE382" s="1"/>
      <c r="MNF382" s="1"/>
      <c r="MNG382" s="1"/>
      <c r="MNH382" s="1"/>
      <c r="MNI382" s="1"/>
      <c r="MNJ382" s="1"/>
      <c r="MNK382" s="1"/>
      <c r="MNL382" s="1"/>
      <c r="MNM382" s="1"/>
      <c r="MNN382" s="1"/>
      <c r="MNO382" s="1"/>
      <c r="MNP382" s="1"/>
      <c r="MNQ382" s="1"/>
      <c r="MNR382" s="1"/>
      <c r="MNS382" s="1"/>
      <c r="MNT382" s="1"/>
      <c r="MNU382" s="1"/>
      <c r="MNV382" s="1"/>
      <c r="MNW382" s="1"/>
      <c r="MNX382" s="1"/>
      <c r="MNY382" s="1"/>
      <c r="MNZ382" s="1"/>
      <c r="MOA382" s="1"/>
      <c r="MOB382" s="1"/>
      <c r="MOC382" s="1"/>
      <c r="MOD382" s="1"/>
      <c r="MOE382" s="1"/>
      <c r="MOF382" s="1"/>
      <c r="MOG382" s="1"/>
      <c r="MOH382" s="1"/>
      <c r="MOI382" s="1"/>
      <c r="MOJ382" s="1"/>
      <c r="MOK382" s="1"/>
      <c r="MOL382" s="1"/>
      <c r="MOM382" s="1"/>
      <c r="MON382" s="1"/>
      <c r="MOO382" s="1"/>
      <c r="MOP382" s="1"/>
      <c r="MOQ382" s="1"/>
      <c r="MOR382" s="1"/>
      <c r="MOS382" s="1"/>
      <c r="MOT382" s="1"/>
      <c r="MOU382" s="1"/>
      <c r="MOV382" s="1"/>
      <c r="MOW382" s="1"/>
      <c r="MOX382" s="1"/>
      <c r="MOY382" s="1"/>
      <c r="MOZ382" s="1"/>
      <c r="MPA382" s="1"/>
      <c r="MPB382" s="1"/>
      <c r="MPC382" s="1"/>
      <c r="MPD382" s="1"/>
      <c r="MPE382" s="1"/>
      <c r="MPF382" s="1"/>
      <c r="MPG382" s="1"/>
      <c r="MPH382" s="1"/>
      <c r="MPI382" s="1"/>
      <c r="MPJ382" s="1"/>
      <c r="MPK382" s="1"/>
      <c r="MPL382" s="1"/>
      <c r="MPM382" s="1"/>
      <c r="MPN382" s="1"/>
      <c r="MPO382" s="1"/>
      <c r="MPP382" s="1"/>
      <c r="MPQ382" s="1"/>
      <c r="MPR382" s="1"/>
      <c r="MPS382" s="1"/>
      <c r="MPT382" s="1"/>
      <c r="MPU382" s="1"/>
      <c r="MPV382" s="1"/>
      <c r="MPW382" s="1"/>
      <c r="MPX382" s="1"/>
      <c r="MPY382" s="1"/>
      <c r="MPZ382" s="1"/>
      <c r="MQA382" s="1"/>
      <c r="MQB382" s="1"/>
      <c r="MQC382" s="1"/>
      <c r="MQD382" s="1"/>
      <c r="MQE382" s="1"/>
      <c r="MQF382" s="1"/>
      <c r="MQG382" s="1"/>
      <c r="MQH382" s="1"/>
      <c r="MQI382" s="1"/>
      <c r="MQJ382" s="1"/>
      <c r="MQK382" s="1"/>
      <c r="MQL382" s="1"/>
      <c r="MQM382" s="1"/>
      <c r="MQN382" s="1"/>
      <c r="MQO382" s="1"/>
      <c r="MQP382" s="1"/>
      <c r="MQQ382" s="1"/>
      <c r="MQR382" s="1"/>
      <c r="MQS382" s="1"/>
      <c r="MQT382" s="1"/>
      <c r="MQU382" s="1"/>
      <c r="MQV382" s="1"/>
      <c r="MQW382" s="1"/>
      <c r="MQX382" s="1"/>
      <c r="MQY382" s="1"/>
      <c r="MQZ382" s="1"/>
      <c r="MRA382" s="1"/>
      <c r="MRB382" s="1"/>
      <c r="MRC382" s="1"/>
      <c r="MRD382" s="1"/>
      <c r="MRE382" s="1"/>
      <c r="MRF382" s="1"/>
      <c r="MRG382" s="1"/>
      <c r="MRH382" s="1"/>
      <c r="MRI382" s="1"/>
      <c r="MRJ382" s="1"/>
      <c r="MRK382" s="1"/>
      <c r="MRL382" s="1"/>
      <c r="MRM382" s="1"/>
      <c r="MRN382" s="1"/>
      <c r="MRO382" s="1"/>
      <c r="MRP382" s="1"/>
      <c r="MRQ382" s="1"/>
      <c r="MRR382" s="1"/>
      <c r="MRS382" s="1"/>
      <c r="MRT382" s="1"/>
      <c r="MRU382" s="1"/>
      <c r="MRV382" s="1"/>
      <c r="MRW382" s="1"/>
      <c r="MRX382" s="1"/>
      <c r="MRY382" s="1"/>
      <c r="MRZ382" s="1"/>
      <c r="MSA382" s="1"/>
      <c r="MSB382" s="1"/>
      <c r="MSC382" s="1"/>
      <c r="MSD382" s="1"/>
      <c r="MSE382" s="1"/>
      <c r="MSF382" s="1"/>
      <c r="MSG382" s="1"/>
      <c r="MSH382" s="1"/>
      <c r="MSI382" s="1"/>
      <c r="MSJ382" s="1"/>
      <c r="MSK382" s="1"/>
      <c r="MSL382" s="1"/>
      <c r="MSM382" s="1"/>
      <c r="MSN382" s="1"/>
      <c r="MSO382" s="1"/>
      <c r="MSP382" s="1"/>
      <c r="MSQ382" s="1"/>
      <c r="MSR382" s="1"/>
      <c r="MSS382" s="1"/>
      <c r="MST382" s="1"/>
      <c r="MSU382" s="1"/>
      <c r="MSV382" s="1"/>
      <c r="MSW382" s="1"/>
      <c r="MSX382" s="1"/>
      <c r="MSY382" s="1"/>
      <c r="MSZ382" s="1"/>
      <c r="MTA382" s="1"/>
      <c r="MTB382" s="1"/>
      <c r="MTC382" s="1"/>
      <c r="MTD382" s="1"/>
      <c r="MTE382" s="1"/>
      <c r="MTF382" s="1"/>
      <c r="MTG382" s="1"/>
      <c r="MTH382" s="1"/>
      <c r="MTI382" s="1"/>
      <c r="MTJ382" s="1"/>
      <c r="MTK382" s="1"/>
      <c r="MTL382" s="1"/>
      <c r="MTM382" s="1"/>
      <c r="MTN382" s="1"/>
      <c r="MTO382" s="1"/>
      <c r="MTP382" s="1"/>
      <c r="MTQ382" s="1"/>
      <c r="MTR382" s="1"/>
      <c r="MTS382" s="1"/>
      <c r="MTT382" s="1"/>
      <c r="MTU382" s="1"/>
      <c r="MTV382" s="1"/>
      <c r="MTW382" s="1"/>
      <c r="MTX382" s="1"/>
      <c r="MTY382" s="1"/>
      <c r="MTZ382" s="1"/>
      <c r="MUA382" s="1"/>
      <c r="MUB382" s="1"/>
      <c r="MUC382" s="1"/>
      <c r="MUD382" s="1"/>
      <c r="MUE382" s="1"/>
      <c r="MUF382" s="1"/>
      <c r="MUG382" s="1"/>
      <c r="MUH382" s="1"/>
      <c r="MUI382" s="1"/>
      <c r="MUJ382" s="1"/>
      <c r="MUK382" s="1"/>
      <c r="MUL382" s="1"/>
      <c r="MUM382" s="1"/>
      <c r="MUN382" s="1"/>
      <c r="MUO382" s="1"/>
      <c r="MUP382" s="1"/>
      <c r="MUQ382" s="1"/>
      <c r="MUR382" s="1"/>
      <c r="MUS382" s="1"/>
      <c r="MUT382" s="1"/>
      <c r="MUU382" s="1"/>
      <c r="MUV382" s="1"/>
      <c r="MUW382" s="1"/>
      <c r="MUX382" s="1"/>
      <c r="MUY382" s="1"/>
      <c r="MUZ382" s="1"/>
      <c r="MVA382" s="1"/>
      <c r="MVB382" s="1"/>
      <c r="MVC382" s="1"/>
      <c r="MVD382" s="1"/>
      <c r="MVE382" s="1"/>
      <c r="MVF382" s="1"/>
      <c r="MVG382" s="1"/>
      <c r="MVH382" s="1"/>
      <c r="MVI382" s="1"/>
      <c r="MVJ382" s="1"/>
      <c r="MVK382" s="1"/>
      <c r="MVL382" s="1"/>
      <c r="MVM382" s="1"/>
      <c r="MVN382" s="1"/>
      <c r="MVO382" s="1"/>
      <c r="MVP382" s="1"/>
      <c r="MVQ382" s="1"/>
      <c r="MVR382" s="1"/>
      <c r="MVS382" s="1"/>
      <c r="MVT382" s="1"/>
      <c r="MVU382" s="1"/>
      <c r="MVV382" s="1"/>
      <c r="MVW382" s="1"/>
      <c r="MVX382" s="1"/>
      <c r="MVY382" s="1"/>
      <c r="MVZ382" s="1"/>
      <c r="MWA382" s="1"/>
      <c r="MWB382" s="1"/>
      <c r="MWC382" s="1"/>
      <c r="MWD382" s="1"/>
      <c r="MWE382" s="1"/>
      <c r="MWF382" s="1"/>
      <c r="MWG382" s="1"/>
      <c r="MWH382" s="1"/>
      <c r="MWI382" s="1"/>
      <c r="MWJ382" s="1"/>
      <c r="MWK382" s="1"/>
      <c r="MWL382" s="1"/>
      <c r="MWM382" s="1"/>
      <c r="MWN382" s="1"/>
      <c r="MWO382" s="1"/>
      <c r="MWP382" s="1"/>
      <c r="MWQ382" s="1"/>
      <c r="MWR382" s="1"/>
      <c r="MWS382" s="1"/>
      <c r="MWT382" s="1"/>
      <c r="MWU382" s="1"/>
      <c r="MWV382" s="1"/>
      <c r="MWW382" s="1"/>
      <c r="MWX382" s="1"/>
      <c r="MWY382" s="1"/>
      <c r="MWZ382" s="1"/>
      <c r="MXA382" s="1"/>
      <c r="MXB382" s="1"/>
      <c r="MXC382" s="1"/>
      <c r="MXD382" s="1"/>
      <c r="MXE382" s="1"/>
      <c r="MXF382" s="1"/>
      <c r="MXG382" s="1"/>
      <c r="MXH382" s="1"/>
      <c r="MXI382" s="1"/>
      <c r="MXJ382" s="1"/>
      <c r="MXK382" s="1"/>
      <c r="MXL382" s="1"/>
      <c r="MXM382" s="1"/>
      <c r="MXN382" s="1"/>
      <c r="MXO382" s="1"/>
      <c r="MXP382" s="1"/>
      <c r="MXQ382" s="1"/>
      <c r="MXR382" s="1"/>
      <c r="MXS382" s="1"/>
      <c r="MXT382" s="1"/>
      <c r="MXU382" s="1"/>
      <c r="MXV382" s="1"/>
      <c r="MXW382" s="1"/>
      <c r="MXX382" s="1"/>
      <c r="MXY382" s="1"/>
      <c r="MXZ382" s="1"/>
      <c r="MYA382" s="1"/>
      <c r="MYB382" s="1"/>
      <c r="MYC382" s="1"/>
      <c r="MYD382" s="1"/>
      <c r="MYE382" s="1"/>
      <c r="MYF382" s="1"/>
      <c r="MYG382" s="1"/>
      <c r="MYH382" s="1"/>
      <c r="MYI382" s="1"/>
      <c r="MYJ382" s="1"/>
      <c r="MYK382" s="1"/>
      <c r="MYL382" s="1"/>
      <c r="MYM382" s="1"/>
      <c r="MYN382" s="1"/>
      <c r="MYO382" s="1"/>
      <c r="MYP382" s="1"/>
      <c r="MYQ382" s="1"/>
      <c r="MYR382" s="1"/>
      <c r="MYS382" s="1"/>
      <c r="MYT382" s="1"/>
      <c r="MYU382" s="1"/>
      <c r="MYV382" s="1"/>
      <c r="MYW382" s="1"/>
      <c r="MYX382" s="1"/>
      <c r="MYY382" s="1"/>
      <c r="MYZ382" s="1"/>
      <c r="MZA382" s="1"/>
      <c r="MZB382" s="1"/>
      <c r="MZC382" s="1"/>
      <c r="MZD382" s="1"/>
      <c r="MZE382" s="1"/>
      <c r="MZF382" s="1"/>
      <c r="MZG382" s="1"/>
      <c r="MZH382" s="1"/>
      <c r="MZI382" s="1"/>
      <c r="MZJ382" s="1"/>
      <c r="MZK382" s="1"/>
      <c r="MZL382" s="1"/>
      <c r="MZM382" s="1"/>
      <c r="MZN382" s="1"/>
      <c r="MZO382" s="1"/>
      <c r="MZP382" s="1"/>
      <c r="MZQ382" s="1"/>
      <c r="MZR382" s="1"/>
      <c r="MZS382" s="1"/>
      <c r="MZT382" s="1"/>
      <c r="MZU382" s="1"/>
      <c r="MZV382" s="1"/>
      <c r="MZW382" s="1"/>
      <c r="MZX382" s="1"/>
      <c r="MZY382" s="1"/>
      <c r="MZZ382" s="1"/>
      <c r="NAA382" s="1"/>
      <c r="NAB382" s="1"/>
      <c r="NAC382" s="1"/>
      <c r="NAD382" s="1"/>
      <c r="NAE382" s="1"/>
      <c r="NAF382" s="1"/>
      <c r="NAG382" s="1"/>
      <c r="NAH382" s="1"/>
      <c r="NAI382" s="1"/>
      <c r="NAJ382" s="1"/>
      <c r="NAK382" s="1"/>
      <c r="NAL382" s="1"/>
      <c r="NAM382" s="1"/>
      <c r="NAN382" s="1"/>
      <c r="NAO382" s="1"/>
      <c r="NAP382" s="1"/>
      <c r="NAQ382" s="1"/>
      <c r="NAR382" s="1"/>
      <c r="NAS382" s="1"/>
      <c r="NAT382" s="1"/>
      <c r="NAU382" s="1"/>
      <c r="NAV382" s="1"/>
      <c r="NAW382" s="1"/>
      <c r="NAX382" s="1"/>
      <c r="NAY382" s="1"/>
      <c r="NAZ382" s="1"/>
      <c r="NBA382" s="1"/>
      <c r="NBB382" s="1"/>
      <c r="NBC382" s="1"/>
      <c r="NBD382" s="1"/>
      <c r="NBE382" s="1"/>
      <c r="NBF382" s="1"/>
      <c r="NBG382" s="1"/>
      <c r="NBH382" s="1"/>
      <c r="NBI382" s="1"/>
      <c r="NBJ382" s="1"/>
      <c r="NBK382" s="1"/>
      <c r="NBL382" s="1"/>
      <c r="NBM382" s="1"/>
      <c r="NBN382" s="1"/>
      <c r="NBO382" s="1"/>
      <c r="NBP382" s="1"/>
      <c r="NBQ382" s="1"/>
      <c r="NBR382" s="1"/>
      <c r="NBS382" s="1"/>
      <c r="NBT382" s="1"/>
      <c r="NBU382" s="1"/>
      <c r="NBV382" s="1"/>
      <c r="NBW382" s="1"/>
      <c r="NBX382" s="1"/>
      <c r="NBY382" s="1"/>
      <c r="NBZ382" s="1"/>
      <c r="NCA382" s="1"/>
      <c r="NCB382" s="1"/>
      <c r="NCC382" s="1"/>
      <c r="NCD382" s="1"/>
      <c r="NCE382" s="1"/>
      <c r="NCF382" s="1"/>
      <c r="NCG382" s="1"/>
      <c r="NCH382" s="1"/>
      <c r="NCI382" s="1"/>
      <c r="NCJ382" s="1"/>
      <c r="NCK382" s="1"/>
      <c r="NCL382" s="1"/>
      <c r="NCM382" s="1"/>
      <c r="NCN382" s="1"/>
      <c r="NCO382" s="1"/>
      <c r="NCP382" s="1"/>
      <c r="NCQ382" s="1"/>
      <c r="NCR382" s="1"/>
      <c r="NCS382" s="1"/>
      <c r="NCT382" s="1"/>
      <c r="NCU382" s="1"/>
      <c r="NCV382" s="1"/>
      <c r="NCW382" s="1"/>
      <c r="NCX382" s="1"/>
      <c r="NCY382" s="1"/>
      <c r="NCZ382" s="1"/>
      <c r="NDA382" s="1"/>
      <c r="NDB382" s="1"/>
      <c r="NDC382" s="1"/>
      <c r="NDD382" s="1"/>
      <c r="NDE382" s="1"/>
      <c r="NDF382" s="1"/>
      <c r="NDG382" s="1"/>
      <c r="NDH382" s="1"/>
      <c r="NDI382" s="1"/>
      <c r="NDJ382" s="1"/>
      <c r="NDK382" s="1"/>
      <c r="NDL382" s="1"/>
      <c r="NDM382" s="1"/>
      <c r="NDN382" s="1"/>
      <c r="NDO382" s="1"/>
      <c r="NDP382" s="1"/>
      <c r="NDQ382" s="1"/>
      <c r="NDR382" s="1"/>
      <c r="NDS382" s="1"/>
      <c r="NDT382" s="1"/>
      <c r="NDU382" s="1"/>
      <c r="NDV382" s="1"/>
      <c r="NDW382" s="1"/>
      <c r="NDX382" s="1"/>
      <c r="NDY382" s="1"/>
      <c r="NDZ382" s="1"/>
      <c r="NEA382" s="1"/>
      <c r="NEB382" s="1"/>
      <c r="NEC382" s="1"/>
      <c r="NED382" s="1"/>
      <c r="NEE382" s="1"/>
      <c r="NEF382" s="1"/>
      <c r="NEG382" s="1"/>
      <c r="NEH382" s="1"/>
      <c r="NEI382" s="1"/>
      <c r="NEJ382" s="1"/>
      <c r="NEK382" s="1"/>
      <c r="NEL382" s="1"/>
      <c r="NEM382" s="1"/>
      <c r="NEN382" s="1"/>
      <c r="NEO382" s="1"/>
      <c r="NEP382" s="1"/>
      <c r="NEQ382" s="1"/>
      <c r="NER382" s="1"/>
      <c r="NES382" s="1"/>
      <c r="NET382" s="1"/>
      <c r="NEU382" s="1"/>
      <c r="NEV382" s="1"/>
      <c r="NEW382" s="1"/>
      <c r="NEX382" s="1"/>
      <c r="NEY382" s="1"/>
      <c r="NEZ382" s="1"/>
      <c r="NFA382" s="1"/>
      <c r="NFB382" s="1"/>
      <c r="NFC382" s="1"/>
      <c r="NFD382" s="1"/>
      <c r="NFE382" s="1"/>
      <c r="NFF382" s="1"/>
      <c r="NFG382" s="1"/>
      <c r="NFH382" s="1"/>
      <c r="NFI382" s="1"/>
      <c r="NFJ382" s="1"/>
      <c r="NFK382" s="1"/>
      <c r="NFL382" s="1"/>
      <c r="NFM382" s="1"/>
      <c r="NFN382" s="1"/>
      <c r="NFO382" s="1"/>
      <c r="NFP382" s="1"/>
      <c r="NFQ382" s="1"/>
      <c r="NFR382" s="1"/>
      <c r="NFS382" s="1"/>
      <c r="NFT382" s="1"/>
      <c r="NFU382" s="1"/>
      <c r="NFV382" s="1"/>
      <c r="NFW382" s="1"/>
      <c r="NFX382" s="1"/>
      <c r="NFY382" s="1"/>
      <c r="NFZ382" s="1"/>
      <c r="NGA382" s="1"/>
      <c r="NGB382" s="1"/>
      <c r="NGC382" s="1"/>
      <c r="NGD382" s="1"/>
      <c r="NGE382" s="1"/>
      <c r="NGF382" s="1"/>
      <c r="NGG382" s="1"/>
      <c r="NGH382" s="1"/>
      <c r="NGI382" s="1"/>
      <c r="NGJ382" s="1"/>
      <c r="NGK382" s="1"/>
      <c r="NGL382" s="1"/>
      <c r="NGM382" s="1"/>
      <c r="NGN382" s="1"/>
      <c r="NGO382" s="1"/>
      <c r="NGP382" s="1"/>
      <c r="NGQ382" s="1"/>
      <c r="NGR382" s="1"/>
      <c r="NGS382" s="1"/>
      <c r="NGT382" s="1"/>
      <c r="NGU382" s="1"/>
      <c r="NGV382" s="1"/>
      <c r="NGW382" s="1"/>
      <c r="NGX382" s="1"/>
      <c r="NGY382" s="1"/>
      <c r="NGZ382" s="1"/>
      <c r="NHA382" s="1"/>
      <c r="NHB382" s="1"/>
      <c r="NHC382" s="1"/>
      <c r="NHD382" s="1"/>
      <c r="NHE382" s="1"/>
      <c r="NHF382" s="1"/>
      <c r="NHG382" s="1"/>
      <c r="NHH382" s="1"/>
      <c r="NHI382" s="1"/>
      <c r="NHJ382" s="1"/>
      <c r="NHK382" s="1"/>
      <c r="NHL382" s="1"/>
      <c r="NHM382" s="1"/>
      <c r="NHN382" s="1"/>
      <c r="NHO382" s="1"/>
      <c r="NHP382" s="1"/>
      <c r="NHQ382" s="1"/>
      <c r="NHR382" s="1"/>
      <c r="NHS382" s="1"/>
      <c r="NHT382" s="1"/>
      <c r="NHU382" s="1"/>
      <c r="NHV382" s="1"/>
      <c r="NHW382" s="1"/>
      <c r="NHX382" s="1"/>
      <c r="NHY382" s="1"/>
      <c r="NHZ382" s="1"/>
      <c r="NIA382" s="1"/>
      <c r="NIB382" s="1"/>
      <c r="NIC382" s="1"/>
      <c r="NID382" s="1"/>
      <c r="NIE382" s="1"/>
      <c r="NIF382" s="1"/>
      <c r="NIG382" s="1"/>
      <c r="NIH382" s="1"/>
      <c r="NII382" s="1"/>
      <c r="NIJ382" s="1"/>
      <c r="NIK382" s="1"/>
      <c r="NIL382" s="1"/>
      <c r="NIM382" s="1"/>
      <c r="NIN382" s="1"/>
      <c r="NIO382" s="1"/>
      <c r="NIP382" s="1"/>
      <c r="NIQ382" s="1"/>
      <c r="NIR382" s="1"/>
      <c r="NIS382" s="1"/>
      <c r="NIT382" s="1"/>
      <c r="NIU382" s="1"/>
      <c r="NIV382" s="1"/>
      <c r="NIW382" s="1"/>
      <c r="NIX382" s="1"/>
      <c r="NIY382" s="1"/>
      <c r="NIZ382" s="1"/>
      <c r="NJA382" s="1"/>
      <c r="NJB382" s="1"/>
      <c r="NJC382" s="1"/>
      <c r="NJD382" s="1"/>
      <c r="NJE382" s="1"/>
      <c r="NJF382" s="1"/>
      <c r="NJG382" s="1"/>
      <c r="NJH382" s="1"/>
      <c r="NJI382" s="1"/>
      <c r="NJJ382" s="1"/>
      <c r="NJK382" s="1"/>
      <c r="NJL382" s="1"/>
      <c r="NJM382" s="1"/>
      <c r="NJN382" s="1"/>
      <c r="NJO382" s="1"/>
      <c r="NJP382" s="1"/>
      <c r="NJQ382" s="1"/>
      <c r="NJR382" s="1"/>
      <c r="NJS382" s="1"/>
      <c r="NJT382" s="1"/>
      <c r="NJU382" s="1"/>
      <c r="NJV382" s="1"/>
      <c r="NJW382" s="1"/>
      <c r="NJX382" s="1"/>
      <c r="NJY382" s="1"/>
      <c r="NJZ382" s="1"/>
      <c r="NKA382" s="1"/>
      <c r="NKB382" s="1"/>
      <c r="NKC382" s="1"/>
      <c r="NKD382" s="1"/>
      <c r="NKE382" s="1"/>
      <c r="NKF382" s="1"/>
      <c r="NKG382" s="1"/>
      <c r="NKH382" s="1"/>
      <c r="NKI382" s="1"/>
      <c r="NKJ382" s="1"/>
      <c r="NKK382" s="1"/>
      <c r="NKL382" s="1"/>
      <c r="NKM382" s="1"/>
      <c r="NKN382" s="1"/>
      <c r="NKO382" s="1"/>
      <c r="NKP382" s="1"/>
      <c r="NKQ382" s="1"/>
      <c r="NKR382" s="1"/>
      <c r="NKS382" s="1"/>
      <c r="NKT382" s="1"/>
      <c r="NKU382" s="1"/>
      <c r="NKV382" s="1"/>
      <c r="NKW382" s="1"/>
      <c r="NKX382" s="1"/>
      <c r="NKY382" s="1"/>
      <c r="NKZ382" s="1"/>
      <c r="NLA382" s="1"/>
      <c r="NLB382" s="1"/>
      <c r="NLC382" s="1"/>
      <c r="NLD382" s="1"/>
      <c r="NLE382" s="1"/>
      <c r="NLF382" s="1"/>
      <c r="NLG382" s="1"/>
      <c r="NLH382" s="1"/>
      <c r="NLI382" s="1"/>
      <c r="NLJ382" s="1"/>
      <c r="NLK382" s="1"/>
      <c r="NLL382" s="1"/>
      <c r="NLM382" s="1"/>
      <c r="NLN382" s="1"/>
      <c r="NLO382" s="1"/>
      <c r="NLP382" s="1"/>
      <c r="NLQ382" s="1"/>
      <c r="NLR382" s="1"/>
      <c r="NLS382" s="1"/>
      <c r="NLT382" s="1"/>
      <c r="NLU382" s="1"/>
      <c r="NLV382" s="1"/>
      <c r="NLW382" s="1"/>
      <c r="NLX382" s="1"/>
      <c r="NLY382" s="1"/>
      <c r="NLZ382" s="1"/>
      <c r="NMA382" s="1"/>
      <c r="NMB382" s="1"/>
      <c r="NMC382" s="1"/>
      <c r="NMD382" s="1"/>
      <c r="NME382" s="1"/>
      <c r="NMF382" s="1"/>
      <c r="NMG382" s="1"/>
      <c r="NMH382" s="1"/>
      <c r="NMI382" s="1"/>
      <c r="NMJ382" s="1"/>
      <c r="NMK382" s="1"/>
      <c r="NML382" s="1"/>
      <c r="NMM382" s="1"/>
      <c r="NMN382" s="1"/>
      <c r="NMO382" s="1"/>
      <c r="NMP382" s="1"/>
      <c r="NMQ382" s="1"/>
      <c r="NMR382" s="1"/>
      <c r="NMS382" s="1"/>
      <c r="NMT382" s="1"/>
      <c r="NMU382" s="1"/>
      <c r="NMV382" s="1"/>
      <c r="NMW382" s="1"/>
      <c r="NMX382" s="1"/>
      <c r="NMY382" s="1"/>
      <c r="NMZ382" s="1"/>
      <c r="NNA382" s="1"/>
      <c r="NNB382" s="1"/>
      <c r="NNC382" s="1"/>
      <c r="NND382" s="1"/>
      <c r="NNE382" s="1"/>
      <c r="NNF382" s="1"/>
      <c r="NNG382" s="1"/>
      <c r="NNH382" s="1"/>
      <c r="NNI382" s="1"/>
      <c r="NNJ382" s="1"/>
      <c r="NNK382" s="1"/>
      <c r="NNL382" s="1"/>
      <c r="NNM382" s="1"/>
      <c r="NNN382" s="1"/>
      <c r="NNO382" s="1"/>
      <c r="NNP382" s="1"/>
      <c r="NNQ382" s="1"/>
      <c r="NNR382" s="1"/>
      <c r="NNS382" s="1"/>
      <c r="NNT382" s="1"/>
      <c r="NNU382" s="1"/>
      <c r="NNV382" s="1"/>
      <c r="NNW382" s="1"/>
      <c r="NNX382" s="1"/>
      <c r="NNY382" s="1"/>
      <c r="NNZ382" s="1"/>
      <c r="NOA382" s="1"/>
      <c r="NOB382" s="1"/>
      <c r="NOC382" s="1"/>
      <c r="NOD382" s="1"/>
      <c r="NOE382" s="1"/>
      <c r="NOF382" s="1"/>
      <c r="NOG382" s="1"/>
      <c r="NOH382" s="1"/>
      <c r="NOI382" s="1"/>
      <c r="NOJ382" s="1"/>
      <c r="NOK382" s="1"/>
      <c r="NOL382" s="1"/>
      <c r="NOM382" s="1"/>
      <c r="NON382" s="1"/>
      <c r="NOO382" s="1"/>
      <c r="NOP382" s="1"/>
      <c r="NOQ382" s="1"/>
      <c r="NOR382" s="1"/>
      <c r="NOS382" s="1"/>
      <c r="NOT382" s="1"/>
      <c r="NOU382" s="1"/>
      <c r="NOV382" s="1"/>
      <c r="NOW382" s="1"/>
      <c r="NOX382" s="1"/>
      <c r="NOY382" s="1"/>
      <c r="NOZ382" s="1"/>
      <c r="NPA382" s="1"/>
      <c r="NPB382" s="1"/>
      <c r="NPC382" s="1"/>
      <c r="NPD382" s="1"/>
      <c r="NPE382" s="1"/>
      <c r="NPF382" s="1"/>
      <c r="NPG382" s="1"/>
      <c r="NPH382" s="1"/>
      <c r="NPI382" s="1"/>
      <c r="NPJ382" s="1"/>
      <c r="NPK382" s="1"/>
      <c r="NPL382" s="1"/>
      <c r="NPM382" s="1"/>
      <c r="NPN382" s="1"/>
      <c r="NPO382" s="1"/>
      <c r="NPP382" s="1"/>
      <c r="NPQ382" s="1"/>
      <c r="NPR382" s="1"/>
      <c r="NPS382" s="1"/>
      <c r="NPT382" s="1"/>
      <c r="NPU382" s="1"/>
      <c r="NPV382" s="1"/>
      <c r="NPW382" s="1"/>
      <c r="NPX382" s="1"/>
      <c r="NPY382" s="1"/>
      <c r="NPZ382" s="1"/>
      <c r="NQA382" s="1"/>
      <c r="NQB382" s="1"/>
      <c r="NQC382" s="1"/>
      <c r="NQD382" s="1"/>
      <c r="NQE382" s="1"/>
      <c r="NQF382" s="1"/>
      <c r="NQG382" s="1"/>
      <c r="NQH382" s="1"/>
      <c r="NQI382" s="1"/>
      <c r="NQJ382" s="1"/>
      <c r="NQK382" s="1"/>
      <c r="NQL382" s="1"/>
      <c r="NQM382" s="1"/>
      <c r="NQN382" s="1"/>
      <c r="NQO382" s="1"/>
      <c r="NQP382" s="1"/>
      <c r="NQQ382" s="1"/>
      <c r="NQR382" s="1"/>
      <c r="NQS382" s="1"/>
      <c r="NQT382" s="1"/>
      <c r="NQU382" s="1"/>
      <c r="NQV382" s="1"/>
      <c r="NQW382" s="1"/>
      <c r="NQX382" s="1"/>
      <c r="NQY382" s="1"/>
      <c r="NQZ382" s="1"/>
      <c r="NRA382" s="1"/>
      <c r="NRB382" s="1"/>
      <c r="NRC382" s="1"/>
      <c r="NRD382" s="1"/>
      <c r="NRE382" s="1"/>
      <c r="NRF382" s="1"/>
      <c r="NRG382" s="1"/>
      <c r="NRH382" s="1"/>
      <c r="NRI382" s="1"/>
      <c r="NRJ382" s="1"/>
      <c r="NRK382" s="1"/>
      <c r="NRL382" s="1"/>
      <c r="NRM382" s="1"/>
      <c r="NRN382" s="1"/>
      <c r="NRO382" s="1"/>
      <c r="NRP382" s="1"/>
      <c r="NRQ382" s="1"/>
      <c r="NRR382" s="1"/>
      <c r="NRS382" s="1"/>
      <c r="NRT382" s="1"/>
      <c r="NRU382" s="1"/>
      <c r="NRV382" s="1"/>
      <c r="NRW382" s="1"/>
      <c r="NRX382" s="1"/>
      <c r="NRY382" s="1"/>
      <c r="NRZ382" s="1"/>
      <c r="NSA382" s="1"/>
      <c r="NSB382" s="1"/>
      <c r="NSC382" s="1"/>
      <c r="NSD382" s="1"/>
      <c r="NSE382" s="1"/>
      <c r="NSF382" s="1"/>
      <c r="NSG382" s="1"/>
      <c r="NSH382" s="1"/>
      <c r="NSI382" s="1"/>
      <c r="NSJ382" s="1"/>
      <c r="NSK382" s="1"/>
      <c r="NSL382" s="1"/>
      <c r="NSM382" s="1"/>
      <c r="NSN382" s="1"/>
      <c r="NSO382" s="1"/>
      <c r="NSP382" s="1"/>
      <c r="NSQ382" s="1"/>
      <c r="NSR382" s="1"/>
      <c r="NSS382" s="1"/>
      <c r="NST382" s="1"/>
      <c r="NSU382" s="1"/>
      <c r="NSV382" s="1"/>
      <c r="NSW382" s="1"/>
      <c r="NSX382" s="1"/>
      <c r="NSY382" s="1"/>
      <c r="NSZ382" s="1"/>
      <c r="NTA382" s="1"/>
      <c r="NTB382" s="1"/>
      <c r="NTC382" s="1"/>
      <c r="NTD382" s="1"/>
      <c r="NTE382" s="1"/>
      <c r="NTF382" s="1"/>
      <c r="NTG382" s="1"/>
      <c r="NTH382" s="1"/>
      <c r="NTI382" s="1"/>
      <c r="NTJ382" s="1"/>
      <c r="NTK382" s="1"/>
      <c r="NTL382" s="1"/>
      <c r="NTM382" s="1"/>
      <c r="NTN382" s="1"/>
      <c r="NTO382" s="1"/>
      <c r="NTP382" s="1"/>
      <c r="NTQ382" s="1"/>
      <c r="NTR382" s="1"/>
      <c r="NTS382" s="1"/>
      <c r="NTT382" s="1"/>
      <c r="NTU382" s="1"/>
      <c r="NTV382" s="1"/>
      <c r="NTW382" s="1"/>
      <c r="NTX382" s="1"/>
      <c r="NTY382" s="1"/>
      <c r="NTZ382" s="1"/>
      <c r="NUA382" s="1"/>
      <c r="NUB382" s="1"/>
      <c r="NUC382" s="1"/>
      <c r="NUD382" s="1"/>
      <c r="NUE382" s="1"/>
      <c r="NUF382" s="1"/>
      <c r="NUG382" s="1"/>
      <c r="NUH382" s="1"/>
      <c r="NUI382" s="1"/>
      <c r="NUJ382" s="1"/>
      <c r="NUK382" s="1"/>
      <c r="NUL382" s="1"/>
      <c r="NUM382" s="1"/>
      <c r="NUN382" s="1"/>
      <c r="NUO382" s="1"/>
      <c r="NUP382" s="1"/>
      <c r="NUQ382" s="1"/>
      <c r="NUR382" s="1"/>
      <c r="NUS382" s="1"/>
      <c r="NUT382" s="1"/>
      <c r="NUU382" s="1"/>
      <c r="NUV382" s="1"/>
      <c r="NUW382" s="1"/>
      <c r="NUX382" s="1"/>
      <c r="NUY382" s="1"/>
      <c r="NUZ382" s="1"/>
      <c r="NVA382" s="1"/>
      <c r="NVB382" s="1"/>
      <c r="NVC382" s="1"/>
      <c r="NVD382" s="1"/>
      <c r="NVE382" s="1"/>
      <c r="NVF382" s="1"/>
      <c r="NVG382" s="1"/>
      <c r="NVH382" s="1"/>
      <c r="NVI382" s="1"/>
      <c r="NVJ382" s="1"/>
      <c r="NVK382" s="1"/>
      <c r="NVL382" s="1"/>
      <c r="NVM382" s="1"/>
      <c r="NVN382" s="1"/>
      <c r="NVO382" s="1"/>
      <c r="NVP382" s="1"/>
      <c r="NVQ382" s="1"/>
      <c r="NVR382" s="1"/>
      <c r="NVS382" s="1"/>
      <c r="NVT382" s="1"/>
      <c r="NVU382" s="1"/>
      <c r="NVV382" s="1"/>
      <c r="NVW382" s="1"/>
      <c r="NVX382" s="1"/>
      <c r="NVY382" s="1"/>
      <c r="NVZ382" s="1"/>
      <c r="NWA382" s="1"/>
      <c r="NWB382" s="1"/>
      <c r="NWC382" s="1"/>
      <c r="NWD382" s="1"/>
      <c r="NWE382" s="1"/>
      <c r="NWF382" s="1"/>
      <c r="NWG382" s="1"/>
      <c r="NWH382" s="1"/>
      <c r="NWI382" s="1"/>
      <c r="NWJ382" s="1"/>
      <c r="NWK382" s="1"/>
      <c r="NWL382" s="1"/>
      <c r="NWM382" s="1"/>
      <c r="NWN382" s="1"/>
      <c r="NWO382" s="1"/>
      <c r="NWP382" s="1"/>
      <c r="NWQ382" s="1"/>
      <c r="NWR382" s="1"/>
      <c r="NWS382" s="1"/>
      <c r="NWT382" s="1"/>
      <c r="NWU382" s="1"/>
      <c r="NWV382" s="1"/>
      <c r="NWW382" s="1"/>
      <c r="NWX382" s="1"/>
      <c r="NWY382" s="1"/>
      <c r="NWZ382" s="1"/>
      <c r="NXA382" s="1"/>
      <c r="NXB382" s="1"/>
      <c r="NXC382" s="1"/>
      <c r="NXD382" s="1"/>
      <c r="NXE382" s="1"/>
      <c r="NXF382" s="1"/>
      <c r="NXG382" s="1"/>
      <c r="NXH382" s="1"/>
      <c r="NXI382" s="1"/>
      <c r="NXJ382" s="1"/>
      <c r="NXK382" s="1"/>
      <c r="NXL382" s="1"/>
      <c r="NXM382" s="1"/>
      <c r="NXN382" s="1"/>
      <c r="NXO382" s="1"/>
      <c r="NXP382" s="1"/>
      <c r="NXQ382" s="1"/>
      <c r="NXR382" s="1"/>
      <c r="NXS382" s="1"/>
      <c r="NXT382" s="1"/>
      <c r="NXU382" s="1"/>
      <c r="NXV382" s="1"/>
      <c r="NXW382" s="1"/>
      <c r="NXX382" s="1"/>
      <c r="NXY382" s="1"/>
      <c r="NXZ382" s="1"/>
      <c r="NYA382" s="1"/>
      <c r="NYB382" s="1"/>
      <c r="NYC382" s="1"/>
      <c r="NYD382" s="1"/>
      <c r="NYE382" s="1"/>
      <c r="NYF382" s="1"/>
      <c r="NYG382" s="1"/>
      <c r="NYH382" s="1"/>
      <c r="NYI382" s="1"/>
      <c r="NYJ382" s="1"/>
      <c r="NYK382" s="1"/>
      <c r="NYL382" s="1"/>
      <c r="NYM382" s="1"/>
      <c r="NYN382" s="1"/>
      <c r="NYO382" s="1"/>
      <c r="NYP382" s="1"/>
      <c r="NYQ382" s="1"/>
      <c r="NYR382" s="1"/>
      <c r="NYS382" s="1"/>
      <c r="NYT382" s="1"/>
      <c r="NYU382" s="1"/>
      <c r="NYV382" s="1"/>
      <c r="NYW382" s="1"/>
      <c r="NYX382" s="1"/>
      <c r="NYY382" s="1"/>
      <c r="NYZ382" s="1"/>
      <c r="NZA382" s="1"/>
      <c r="NZB382" s="1"/>
      <c r="NZC382" s="1"/>
      <c r="NZD382" s="1"/>
      <c r="NZE382" s="1"/>
      <c r="NZF382" s="1"/>
      <c r="NZG382" s="1"/>
      <c r="NZH382" s="1"/>
      <c r="NZI382" s="1"/>
      <c r="NZJ382" s="1"/>
      <c r="NZK382" s="1"/>
      <c r="NZL382" s="1"/>
      <c r="NZM382" s="1"/>
      <c r="NZN382" s="1"/>
      <c r="NZO382" s="1"/>
      <c r="NZP382" s="1"/>
      <c r="NZQ382" s="1"/>
      <c r="NZR382" s="1"/>
      <c r="NZS382" s="1"/>
      <c r="NZT382" s="1"/>
      <c r="NZU382" s="1"/>
      <c r="NZV382" s="1"/>
      <c r="NZW382" s="1"/>
      <c r="NZX382" s="1"/>
      <c r="NZY382" s="1"/>
      <c r="NZZ382" s="1"/>
      <c r="OAA382" s="1"/>
      <c r="OAB382" s="1"/>
      <c r="OAC382" s="1"/>
      <c r="OAD382" s="1"/>
      <c r="OAE382" s="1"/>
      <c r="OAF382" s="1"/>
      <c r="OAG382" s="1"/>
      <c r="OAH382" s="1"/>
      <c r="OAI382" s="1"/>
      <c r="OAJ382" s="1"/>
      <c r="OAK382" s="1"/>
      <c r="OAL382" s="1"/>
      <c r="OAM382" s="1"/>
      <c r="OAN382" s="1"/>
      <c r="OAO382" s="1"/>
      <c r="OAP382" s="1"/>
      <c r="OAQ382" s="1"/>
      <c r="OAR382" s="1"/>
      <c r="OAS382" s="1"/>
      <c r="OAT382" s="1"/>
      <c r="OAU382" s="1"/>
      <c r="OAV382" s="1"/>
      <c r="OAW382" s="1"/>
      <c r="OAX382" s="1"/>
      <c r="OAY382" s="1"/>
      <c r="OAZ382" s="1"/>
      <c r="OBA382" s="1"/>
      <c r="OBB382" s="1"/>
      <c r="OBC382" s="1"/>
      <c r="OBD382" s="1"/>
      <c r="OBE382" s="1"/>
      <c r="OBF382" s="1"/>
      <c r="OBG382" s="1"/>
      <c r="OBH382" s="1"/>
      <c r="OBI382" s="1"/>
      <c r="OBJ382" s="1"/>
      <c r="OBK382" s="1"/>
      <c r="OBL382" s="1"/>
      <c r="OBM382" s="1"/>
      <c r="OBN382" s="1"/>
      <c r="OBO382" s="1"/>
      <c r="OBP382" s="1"/>
      <c r="OBQ382" s="1"/>
      <c r="OBR382" s="1"/>
      <c r="OBS382" s="1"/>
      <c r="OBT382" s="1"/>
      <c r="OBU382" s="1"/>
      <c r="OBV382" s="1"/>
      <c r="OBW382" s="1"/>
      <c r="OBX382" s="1"/>
      <c r="OBY382" s="1"/>
      <c r="OBZ382" s="1"/>
      <c r="OCA382" s="1"/>
      <c r="OCB382" s="1"/>
      <c r="OCC382" s="1"/>
      <c r="OCD382" s="1"/>
      <c r="OCE382" s="1"/>
      <c r="OCF382" s="1"/>
      <c r="OCG382" s="1"/>
      <c r="OCH382" s="1"/>
      <c r="OCI382" s="1"/>
      <c r="OCJ382" s="1"/>
      <c r="OCK382" s="1"/>
      <c r="OCL382" s="1"/>
      <c r="OCM382" s="1"/>
      <c r="OCN382" s="1"/>
      <c r="OCO382" s="1"/>
      <c r="OCP382" s="1"/>
      <c r="OCQ382" s="1"/>
      <c r="OCR382" s="1"/>
      <c r="OCS382" s="1"/>
      <c r="OCT382" s="1"/>
      <c r="OCU382" s="1"/>
      <c r="OCV382" s="1"/>
      <c r="OCW382" s="1"/>
      <c r="OCX382" s="1"/>
      <c r="OCY382" s="1"/>
      <c r="OCZ382" s="1"/>
      <c r="ODA382" s="1"/>
      <c r="ODB382" s="1"/>
      <c r="ODC382" s="1"/>
      <c r="ODD382" s="1"/>
      <c r="ODE382" s="1"/>
      <c r="ODF382" s="1"/>
      <c r="ODG382" s="1"/>
      <c r="ODH382" s="1"/>
      <c r="ODI382" s="1"/>
      <c r="ODJ382" s="1"/>
      <c r="ODK382" s="1"/>
      <c r="ODL382" s="1"/>
      <c r="ODM382" s="1"/>
      <c r="ODN382" s="1"/>
      <c r="ODO382" s="1"/>
      <c r="ODP382" s="1"/>
      <c r="ODQ382" s="1"/>
      <c r="ODR382" s="1"/>
      <c r="ODS382" s="1"/>
      <c r="ODT382" s="1"/>
      <c r="ODU382" s="1"/>
      <c r="ODV382" s="1"/>
      <c r="ODW382" s="1"/>
      <c r="ODX382" s="1"/>
      <c r="ODY382" s="1"/>
      <c r="ODZ382" s="1"/>
      <c r="OEA382" s="1"/>
      <c r="OEB382" s="1"/>
      <c r="OEC382" s="1"/>
      <c r="OED382" s="1"/>
      <c r="OEE382" s="1"/>
      <c r="OEF382" s="1"/>
      <c r="OEG382" s="1"/>
      <c r="OEH382" s="1"/>
      <c r="OEI382" s="1"/>
      <c r="OEJ382" s="1"/>
      <c r="OEK382" s="1"/>
      <c r="OEL382" s="1"/>
      <c r="OEM382" s="1"/>
      <c r="OEN382" s="1"/>
      <c r="OEO382" s="1"/>
      <c r="OEP382" s="1"/>
      <c r="OEQ382" s="1"/>
      <c r="OER382" s="1"/>
      <c r="OES382" s="1"/>
      <c r="OET382" s="1"/>
      <c r="OEU382" s="1"/>
      <c r="OEV382" s="1"/>
      <c r="OEW382" s="1"/>
      <c r="OEX382" s="1"/>
      <c r="OEY382" s="1"/>
      <c r="OEZ382" s="1"/>
      <c r="OFA382" s="1"/>
      <c r="OFB382" s="1"/>
      <c r="OFC382" s="1"/>
      <c r="OFD382" s="1"/>
      <c r="OFE382" s="1"/>
      <c r="OFF382" s="1"/>
      <c r="OFG382" s="1"/>
      <c r="OFH382" s="1"/>
      <c r="OFI382" s="1"/>
      <c r="OFJ382" s="1"/>
      <c r="OFK382" s="1"/>
      <c r="OFL382" s="1"/>
      <c r="OFM382" s="1"/>
      <c r="OFN382" s="1"/>
      <c r="OFO382" s="1"/>
      <c r="OFP382" s="1"/>
      <c r="OFQ382" s="1"/>
      <c r="OFR382" s="1"/>
      <c r="OFS382" s="1"/>
      <c r="OFT382" s="1"/>
      <c r="OFU382" s="1"/>
      <c r="OFV382" s="1"/>
      <c r="OFW382" s="1"/>
      <c r="OFX382" s="1"/>
      <c r="OFY382" s="1"/>
      <c r="OFZ382" s="1"/>
      <c r="OGA382" s="1"/>
      <c r="OGB382" s="1"/>
      <c r="OGC382" s="1"/>
      <c r="OGD382" s="1"/>
      <c r="OGE382" s="1"/>
      <c r="OGF382" s="1"/>
      <c r="OGG382" s="1"/>
      <c r="OGH382" s="1"/>
      <c r="OGI382" s="1"/>
      <c r="OGJ382" s="1"/>
      <c r="OGK382" s="1"/>
      <c r="OGL382" s="1"/>
      <c r="OGM382" s="1"/>
      <c r="OGN382" s="1"/>
      <c r="OGO382" s="1"/>
      <c r="OGP382" s="1"/>
      <c r="OGQ382" s="1"/>
      <c r="OGR382" s="1"/>
      <c r="OGS382" s="1"/>
      <c r="OGT382" s="1"/>
      <c r="OGU382" s="1"/>
      <c r="OGV382" s="1"/>
      <c r="OGW382" s="1"/>
      <c r="OGX382" s="1"/>
      <c r="OGY382" s="1"/>
      <c r="OGZ382" s="1"/>
      <c r="OHA382" s="1"/>
      <c r="OHB382" s="1"/>
      <c r="OHC382" s="1"/>
      <c r="OHD382" s="1"/>
      <c r="OHE382" s="1"/>
      <c r="OHF382" s="1"/>
      <c r="OHG382" s="1"/>
      <c r="OHH382" s="1"/>
      <c r="OHI382" s="1"/>
      <c r="OHJ382" s="1"/>
      <c r="OHK382" s="1"/>
      <c r="OHL382" s="1"/>
      <c r="OHM382" s="1"/>
      <c r="OHN382" s="1"/>
      <c r="OHO382" s="1"/>
      <c r="OHP382" s="1"/>
      <c r="OHQ382" s="1"/>
      <c r="OHR382" s="1"/>
      <c r="OHS382" s="1"/>
      <c r="OHT382" s="1"/>
      <c r="OHU382" s="1"/>
      <c r="OHV382" s="1"/>
      <c r="OHW382" s="1"/>
      <c r="OHX382" s="1"/>
      <c r="OHY382" s="1"/>
      <c r="OHZ382" s="1"/>
      <c r="OIA382" s="1"/>
      <c r="OIB382" s="1"/>
      <c r="OIC382" s="1"/>
      <c r="OID382" s="1"/>
      <c r="OIE382" s="1"/>
      <c r="OIF382" s="1"/>
      <c r="OIG382" s="1"/>
      <c r="OIH382" s="1"/>
      <c r="OII382" s="1"/>
      <c r="OIJ382" s="1"/>
      <c r="OIK382" s="1"/>
      <c r="OIL382" s="1"/>
      <c r="OIM382" s="1"/>
      <c r="OIN382" s="1"/>
      <c r="OIO382" s="1"/>
      <c r="OIP382" s="1"/>
      <c r="OIQ382" s="1"/>
      <c r="OIR382" s="1"/>
      <c r="OIS382" s="1"/>
      <c r="OIT382" s="1"/>
      <c r="OIU382" s="1"/>
      <c r="OIV382" s="1"/>
      <c r="OIW382" s="1"/>
      <c r="OIX382" s="1"/>
      <c r="OIY382" s="1"/>
      <c r="OIZ382" s="1"/>
      <c r="OJA382" s="1"/>
      <c r="OJB382" s="1"/>
      <c r="OJC382" s="1"/>
      <c r="OJD382" s="1"/>
      <c r="OJE382" s="1"/>
      <c r="OJF382" s="1"/>
      <c r="OJG382" s="1"/>
      <c r="OJH382" s="1"/>
      <c r="OJI382" s="1"/>
      <c r="OJJ382" s="1"/>
      <c r="OJK382" s="1"/>
      <c r="OJL382" s="1"/>
      <c r="OJM382" s="1"/>
      <c r="OJN382" s="1"/>
      <c r="OJO382" s="1"/>
      <c r="OJP382" s="1"/>
      <c r="OJQ382" s="1"/>
      <c r="OJR382" s="1"/>
      <c r="OJS382" s="1"/>
      <c r="OJT382" s="1"/>
      <c r="OJU382" s="1"/>
      <c r="OJV382" s="1"/>
      <c r="OJW382" s="1"/>
      <c r="OJX382" s="1"/>
      <c r="OJY382" s="1"/>
      <c r="OJZ382" s="1"/>
      <c r="OKA382" s="1"/>
      <c r="OKB382" s="1"/>
      <c r="OKC382" s="1"/>
      <c r="OKD382" s="1"/>
      <c r="OKE382" s="1"/>
      <c r="OKF382" s="1"/>
      <c r="OKG382" s="1"/>
      <c r="OKH382" s="1"/>
      <c r="OKI382" s="1"/>
      <c r="OKJ382" s="1"/>
      <c r="OKK382" s="1"/>
      <c r="OKL382" s="1"/>
      <c r="OKM382" s="1"/>
      <c r="OKN382" s="1"/>
      <c r="OKO382" s="1"/>
      <c r="OKP382" s="1"/>
      <c r="OKQ382" s="1"/>
      <c r="OKR382" s="1"/>
      <c r="OKS382" s="1"/>
      <c r="OKT382" s="1"/>
      <c r="OKU382" s="1"/>
      <c r="OKV382" s="1"/>
      <c r="OKW382" s="1"/>
      <c r="OKX382" s="1"/>
      <c r="OKY382" s="1"/>
      <c r="OKZ382" s="1"/>
      <c r="OLA382" s="1"/>
      <c r="OLB382" s="1"/>
      <c r="OLC382" s="1"/>
      <c r="OLD382" s="1"/>
      <c r="OLE382" s="1"/>
      <c r="OLF382" s="1"/>
      <c r="OLG382" s="1"/>
      <c r="OLH382" s="1"/>
      <c r="OLI382" s="1"/>
      <c r="OLJ382" s="1"/>
      <c r="OLK382" s="1"/>
      <c r="OLL382" s="1"/>
      <c r="OLM382" s="1"/>
      <c r="OLN382" s="1"/>
      <c r="OLO382" s="1"/>
      <c r="OLP382" s="1"/>
      <c r="OLQ382" s="1"/>
      <c r="OLR382" s="1"/>
      <c r="OLS382" s="1"/>
      <c r="OLT382" s="1"/>
      <c r="OLU382" s="1"/>
      <c r="OLV382" s="1"/>
      <c r="OLW382" s="1"/>
      <c r="OLX382" s="1"/>
      <c r="OLY382" s="1"/>
      <c r="OLZ382" s="1"/>
      <c r="OMA382" s="1"/>
      <c r="OMB382" s="1"/>
      <c r="OMC382" s="1"/>
      <c r="OMD382" s="1"/>
      <c r="OME382" s="1"/>
      <c r="OMF382" s="1"/>
      <c r="OMG382" s="1"/>
      <c r="OMH382" s="1"/>
      <c r="OMI382" s="1"/>
      <c r="OMJ382" s="1"/>
      <c r="OMK382" s="1"/>
      <c r="OML382" s="1"/>
      <c r="OMM382" s="1"/>
      <c r="OMN382" s="1"/>
      <c r="OMO382" s="1"/>
      <c r="OMP382" s="1"/>
      <c r="OMQ382" s="1"/>
      <c r="OMR382" s="1"/>
      <c r="OMS382" s="1"/>
      <c r="OMT382" s="1"/>
      <c r="OMU382" s="1"/>
      <c r="OMV382" s="1"/>
      <c r="OMW382" s="1"/>
      <c r="OMX382" s="1"/>
      <c r="OMY382" s="1"/>
      <c r="OMZ382" s="1"/>
      <c r="ONA382" s="1"/>
      <c r="ONB382" s="1"/>
      <c r="ONC382" s="1"/>
      <c r="OND382" s="1"/>
      <c r="ONE382" s="1"/>
      <c r="ONF382" s="1"/>
      <c r="ONG382" s="1"/>
      <c r="ONH382" s="1"/>
      <c r="ONI382" s="1"/>
      <c r="ONJ382" s="1"/>
      <c r="ONK382" s="1"/>
      <c r="ONL382" s="1"/>
      <c r="ONM382" s="1"/>
      <c r="ONN382" s="1"/>
      <c r="ONO382" s="1"/>
      <c r="ONP382" s="1"/>
      <c r="ONQ382" s="1"/>
      <c r="ONR382" s="1"/>
      <c r="ONS382" s="1"/>
      <c r="ONT382" s="1"/>
      <c r="ONU382" s="1"/>
      <c r="ONV382" s="1"/>
      <c r="ONW382" s="1"/>
      <c r="ONX382" s="1"/>
      <c r="ONY382" s="1"/>
      <c r="ONZ382" s="1"/>
      <c r="OOA382" s="1"/>
      <c r="OOB382" s="1"/>
      <c r="OOC382" s="1"/>
      <c r="OOD382" s="1"/>
      <c r="OOE382" s="1"/>
      <c r="OOF382" s="1"/>
      <c r="OOG382" s="1"/>
      <c r="OOH382" s="1"/>
      <c r="OOI382" s="1"/>
      <c r="OOJ382" s="1"/>
      <c r="OOK382" s="1"/>
      <c r="OOL382" s="1"/>
      <c r="OOM382" s="1"/>
      <c r="OON382" s="1"/>
      <c r="OOO382" s="1"/>
      <c r="OOP382" s="1"/>
      <c r="OOQ382" s="1"/>
      <c r="OOR382" s="1"/>
      <c r="OOS382" s="1"/>
      <c r="OOT382" s="1"/>
      <c r="OOU382" s="1"/>
      <c r="OOV382" s="1"/>
      <c r="OOW382" s="1"/>
      <c r="OOX382" s="1"/>
      <c r="OOY382" s="1"/>
      <c r="OOZ382" s="1"/>
      <c r="OPA382" s="1"/>
      <c r="OPB382" s="1"/>
      <c r="OPC382" s="1"/>
      <c r="OPD382" s="1"/>
      <c r="OPE382" s="1"/>
      <c r="OPF382" s="1"/>
      <c r="OPG382" s="1"/>
      <c r="OPH382" s="1"/>
      <c r="OPI382" s="1"/>
      <c r="OPJ382" s="1"/>
      <c r="OPK382" s="1"/>
      <c r="OPL382" s="1"/>
      <c r="OPM382" s="1"/>
      <c r="OPN382" s="1"/>
      <c r="OPO382" s="1"/>
      <c r="OPP382" s="1"/>
      <c r="OPQ382" s="1"/>
      <c r="OPR382" s="1"/>
      <c r="OPS382" s="1"/>
      <c r="OPT382" s="1"/>
      <c r="OPU382" s="1"/>
      <c r="OPV382" s="1"/>
      <c r="OPW382" s="1"/>
      <c r="OPX382" s="1"/>
      <c r="OPY382" s="1"/>
      <c r="OPZ382" s="1"/>
      <c r="OQA382" s="1"/>
      <c r="OQB382" s="1"/>
      <c r="OQC382" s="1"/>
      <c r="OQD382" s="1"/>
      <c r="OQE382" s="1"/>
      <c r="OQF382" s="1"/>
      <c r="OQG382" s="1"/>
      <c r="OQH382" s="1"/>
      <c r="OQI382" s="1"/>
      <c r="OQJ382" s="1"/>
      <c r="OQK382" s="1"/>
      <c r="OQL382" s="1"/>
      <c r="OQM382" s="1"/>
      <c r="OQN382" s="1"/>
      <c r="OQO382" s="1"/>
      <c r="OQP382" s="1"/>
      <c r="OQQ382" s="1"/>
      <c r="OQR382" s="1"/>
      <c r="OQS382" s="1"/>
      <c r="OQT382" s="1"/>
      <c r="OQU382" s="1"/>
      <c r="OQV382" s="1"/>
      <c r="OQW382" s="1"/>
      <c r="OQX382" s="1"/>
      <c r="OQY382" s="1"/>
      <c r="OQZ382" s="1"/>
      <c r="ORA382" s="1"/>
      <c r="ORB382" s="1"/>
      <c r="ORC382" s="1"/>
      <c r="ORD382" s="1"/>
      <c r="ORE382" s="1"/>
      <c r="ORF382" s="1"/>
      <c r="ORG382" s="1"/>
      <c r="ORH382" s="1"/>
      <c r="ORI382" s="1"/>
      <c r="ORJ382" s="1"/>
      <c r="ORK382" s="1"/>
      <c r="ORL382" s="1"/>
      <c r="ORM382" s="1"/>
      <c r="ORN382" s="1"/>
      <c r="ORO382" s="1"/>
      <c r="ORP382" s="1"/>
      <c r="ORQ382" s="1"/>
      <c r="ORR382" s="1"/>
      <c r="ORS382" s="1"/>
      <c r="ORT382" s="1"/>
      <c r="ORU382" s="1"/>
      <c r="ORV382" s="1"/>
      <c r="ORW382" s="1"/>
      <c r="ORX382" s="1"/>
      <c r="ORY382" s="1"/>
      <c r="ORZ382" s="1"/>
      <c r="OSA382" s="1"/>
      <c r="OSB382" s="1"/>
      <c r="OSC382" s="1"/>
      <c r="OSD382" s="1"/>
      <c r="OSE382" s="1"/>
      <c r="OSF382" s="1"/>
      <c r="OSG382" s="1"/>
      <c r="OSH382" s="1"/>
      <c r="OSI382" s="1"/>
      <c r="OSJ382" s="1"/>
      <c r="OSK382" s="1"/>
      <c r="OSL382" s="1"/>
      <c r="OSM382" s="1"/>
      <c r="OSN382" s="1"/>
      <c r="OSO382" s="1"/>
      <c r="OSP382" s="1"/>
      <c r="OSQ382" s="1"/>
      <c r="OSR382" s="1"/>
      <c r="OSS382" s="1"/>
      <c r="OST382" s="1"/>
      <c r="OSU382" s="1"/>
      <c r="OSV382" s="1"/>
      <c r="OSW382" s="1"/>
      <c r="OSX382" s="1"/>
      <c r="OSY382" s="1"/>
      <c r="OSZ382" s="1"/>
      <c r="OTA382" s="1"/>
      <c r="OTB382" s="1"/>
      <c r="OTC382" s="1"/>
      <c r="OTD382" s="1"/>
      <c r="OTE382" s="1"/>
      <c r="OTF382" s="1"/>
      <c r="OTG382" s="1"/>
      <c r="OTH382" s="1"/>
      <c r="OTI382" s="1"/>
      <c r="OTJ382" s="1"/>
      <c r="OTK382" s="1"/>
      <c r="OTL382" s="1"/>
      <c r="OTM382" s="1"/>
      <c r="OTN382" s="1"/>
      <c r="OTO382" s="1"/>
      <c r="OTP382" s="1"/>
      <c r="OTQ382" s="1"/>
      <c r="OTR382" s="1"/>
      <c r="OTS382" s="1"/>
      <c r="OTT382" s="1"/>
      <c r="OTU382" s="1"/>
      <c r="OTV382" s="1"/>
      <c r="OTW382" s="1"/>
      <c r="OTX382" s="1"/>
      <c r="OTY382" s="1"/>
      <c r="OTZ382" s="1"/>
      <c r="OUA382" s="1"/>
      <c r="OUB382" s="1"/>
      <c r="OUC382" s="1"/>
      <c r="OUD382" s="1"/>
      <c r="OUE382" s="1"/>
      <c r="OUF382" s="1"/>
      <c r="OUG382" s="1"/>
      <c r="OUH382" s="1"/>
      <c r="OUI382" s="1"/>
      <c r="OUJ382" s="1"/>
      <c r="OUK382" s="1"/>
      <c r="OUL382" s="1"/>
      <c r="OUM382" s="1"/>
      <c r="OUN382" s="1"/>
      <c r="OUO382" s="1"/>
      <c r="OUP382" s="1"/>
      <c r="OUQ382" s="1"/>
      <c r="OUR382" s="1"/>
      <c r="OUS382" s="1"/>
      <c r="OUT382" s="1"/>
      <c r="OUU382" s="1"/>
      <c r="OUV382" s="1"/>
      <c r="OUW382" s="1"/>
      <c r="OUX382" s="1"/>
      <c r="OUY382" s="1"/>
      <c r="OUZ382" s="1"/>
      <c r="OVA382" s="1"/>
      <c r="OVB382" s="1"/>
      <c r="OVC382" s="1"/>
      <c r="OVD382" s="1"/>
      <c r="OVE382" s="1"/>
      <c r="OVF382" s="1"/>
      <c r="OVG382" s="1"/>
      <c r="OVH382" s="1"/>
      <c r="OVI382" s="1"/>
      <c r="OVJ382" s="1"/>
      <c r="OVK382" s="1"/>
      <c r="OVL382" s="1"/>
      <c r="OVM382" s="1"/>
      <c r="OVN382" s="1"/>
      <c r="OVO382" s="1"/>
      <c r="OVP382" s="1"/>
      <c r="OVQ382" s="1"/>
      <c r="OVR382" s="1"/>
      <c r="OVS382" s="1"/>
      <c r="OVT382" s="1"/>
      <c r="OVU382" s="1"/>
      <c r="OVV382" s="1"/>
      <c r="OVW382" s="1"/>
      <c r="OVX382" s="1"/>
      <c r="OVY382" s="1"/>
      <c r="OVZ382" s="1"/>
      <c r="OWA382" s="1"/>
      <c r="OWB382" s="1"/>
      <c r="OWC382" s="1"/>
      <c r="OWD382" s="1"/>
      <c r="OWE382" s="1"/>
      <c r="OWF382" s="1"/>
      <c r="OWG382" s="1"/>
      <c r="OWH382" s="1"/>
      <c r="OWI382" s="1"/>
      <c r="OWJ382" s="1"/>
      <c r="OWK382" s="1"/>
      <c r="OWL382" s="1"/>
      <c r="OWM382" s="1"/>
      <c r="OWN382" s="1"/>
      <c r="OWO382" s="1"/>
      <c r="OWP382" s="1"/>
      <c r="OWQ382" s="1"/>
      <c r="OWR382" s="1"/>
      <c r="OWS382" s="1"/>
      <c r="OWT382" s="1"/>
      <c r="OWU382" s="1"/>
      <c r="OWV382" s="1"/>
      <c r="OWW382" s="1"/>
      <c r="OWX382" s="1"/>
      <c r="OWY382" s="1"/>
      <c r="OWZ382" s="1"/>
      <c r="OXA382" s="1"/>
      <c r="OXB382" s="1"/>
      <c r="OXC382" s="1"/>
      <c r="OXD382" s="1"/>
      <c r="OXE382" s="1"/>
      <c r="OXF382" s="1"/>
      <c r="OXG382" s="1"/>
      <c r="OXH382" s="1"/>
      <c r="OXI382" s="1"/>
      <c r="OXJ382" s="1"/>
      <c r="OXK382" s="1"/>
      <c r="OXL382" s="1"/>
      <c r="OXM382" s="1"/>
      <c r="OXN382" s="1"/>
      <c r="OXO382" s="1"/>
      <c r="OXP382" s="1"/>
      <c r="OXQ382" s="1"/>
      <c r="OXR382" s="1"/>
      <c r="OXS382" s="1"/>
      <c r="OXT382" s="1"/>
      <c r="OXU382" s="1"/>
      <c r="OXV382" s="1"/>
      <c r="OXW382" s="1"/>
      <c r="OXX382" s="1"/>
      <c r="OXY382" s="1"/>
      <c r="OXZ382" s="1"/>
      <c r="OYA382" s="1"/>
      <c r="OYB382" s="1"/>
      <c r="OYC382" s="1"/>
      <c r="OYD382" s="1"/>
      <c r="OYE382" s="1"/>
      <c r="OYF382" s="1"/>
      <c r="OYG382" s="1"/>
      <c r="OYH382" s="1"/>
      <c r="OYI382" s="1"/>
      <c r="OYJ382" s="1"/>
      <c r="OYK382" s="1"/>
      <c r="OYL382" s="1"/>
      <c r="OYM382" s="1"/>
      <c r="OYN382" s="1"/>
      <c r="OYO382" s="1"/>
      <c r="OYP382" s="1"/>
      <c r="OYQ382" s="1"/>
      <c r="OYR382" s="1"/>
      <c r="OYS382" s="1"/>
      <c r="OYT382" s="1"/>
      <c r="OYU382" s="1"/>
      <c r="OYV382" s="1"/>
      <c r="OYW382" s="1"/>
      <c r="OYX382" s="1"/>
      <c r="OYY382" s="1"/>
      <c r="OYZ382" s="1"/>
      <c r="OZA382" s="1"/>
      <c r="OZB382" s="1"/>
      <c r="OZC382" s="1"/>
      <c r="OZD382" s="1"/>
      <c r="OZE382" s="1"/>
      <c r="OZF382" s="1"/>
      <c r="OZG382" s="1"/>
      <c r="OZH382" s="1"/>
      <c r="OZI382" s="1"/>
      <c r="OZJ382" s="1"/>
      <c r="OZK382" s="1"/>
      <c r="OZL382" s="1"/>
      <c r="OZM382" s="1"/>
      <c r="OZN382" s="1"/>
      <c r="OZO382" s="1"/>
      <c r="OZP382" s="1"/>
      <c r="OZQ382" s="1"/>
      <c r="OZR382" s="1"/>
      <c r="OZS382" s="1"/>
      <c r="OZT382" s="1"/>
      <c r="OZU382" s="1"/>
      <c r="OZV382" s="1"/>
      <c r="OZW382" s="1"/>
      <c r="OZX382" s="1"/>
      <c r="OZY382" s="1"/>
      <c r="OZZ382" s="1"/>
      <c r="PAA382" s="1"/>
      <c r="PAB382" s="1"/>
      <c r="PAC382" s="1"/>
      <c r="PAD382" s="1"/>
      <c r="PAE382" s="1"/>
      <c r="PAF382" s="1"/>
      <c r="PAG382" s="1"/>
      <c r="PAH382" s="1"/>
      <c r="PAI382" s="1"/>
      <c r="PAJ382" s="1"/>
      <c r="PAK382" s="1"/>
      <c r="PAL382" s="1"/>
      <c r="PAM382" s="1"/>
      <c r="PAN382" s="1"/>
      <c r="PAO382" s="1"/>
      <c r="PAP382" s="1"/>
      <c r="PAQ382" s="1"/>
      <c r="PAR382" s="1"/>
      <c r="PAS382" s="1"/>
      <c r="PAT382" s="1"/>
      <c r="PAU382" s="1"/>
      <c r="PAV382" s="1"/>
      <c r="PAW382" s="1"/>
      <c r="PAX382" s="1"/>
      <c r="PAY382" s="1"/>
      <c r="PAZ382" s="1"/>
      <c r="PBA382" s="1"/>
      <c r="PBB382" s="1"/>
      <c r="PBC382" s="1"/>
      <c r="PBD382" s="1"/>
      <c r="PBE382" s="1"/>
      <c r="PBF382" s="1"/>
      <c r="PBG382" s="1"/>
      <c r="PBH382" s="1"/>
      <c r="PBI382" s="1"/>
      <c r="PBJ382" s="1"/>
      <c r="PBK382" s="1"/>
      <c r="PBL382" s="1"/>
      <c r="PBM382" s="1"/>
      <c r="PBN382" s="1"/>
      <c r="PBO382" s="1"/>
      <c r="PBP382" s="1"/>
      <c r="PBQ382" s="1"/>
      <c r="PBR382" s="1"/>
      <c r="PBS382" s="1"/>
      <c r="PBT382" s="1"/>
      <c r="PBU382" s="1"/>
      <c r="PBV382" s="1"/>
      <c r="PBW382" s="1"/>
      <c r="PBX382" s="1"/>
      <c r="PBY382" s="1"/>
      <c r="PBZ382" s="1"/>
      <c r="PCA382" s="1"/>
      <c r="PCB382" s="1"/>
      <c r="PCC382" s="1"/>
      <c r="PCD382" s="1"/>
      <c r="PCE382" s="1"/>
      <c r="PCF382" s="1"/>
      <c r="PCG382" s="1"/>
      <c r="PCH382" s="1"/>
      <c r="PCI382" s="1"/>
      <c r="PCJ382" s="1"/>
      <c r="PCK382" s="1"/>
      <c r="PCL382" s="1"/>
      <c r="PCM382" s="1"/>
      <c r="PCN382" s="1"/>
      <c r="PCO382" s="1"/>
      <c r="PCP382" s="1"/>
      <c r="PCQ382" s="1"/>
      <c r="PCR382" s="1"/>
      <c r="PCS382" s="1"/>
      <c r="PCT382" s="1"/>
      <c r="PCU382" s="1"/>
      <c r="PCV382" s="1"/>
      <c r="PCW382" s="1"/>
      <c r="PCX382" s="1"/>
      <c r="PCY382" s="1"/>
      <c r="PCZ382" s="1"/>
      <c r="PDA382" s="1"/>
      <c r="PDB382" s="1"/>
      <c r="PDC382" s="1"/>
      <c r="PDD382" s="1"/>
      <c r="PDE382" s="1"/>
      <c r="PDF382" s="1"/>
      <c r="PDG382" s="1"/>
      <c r="PDH382" s="1"/>
      <c r="PDI382" s="1"/>
      <c r="PDJ382" s="1"/>
      <c r="PDK382" s="1"/>
      <c r="PDL382" s="1"/>
      <c r="PDM382" s="1"/>
      <c r="PDN382" s="1"/>
      <c r="PDO382" s="1"/>
      <c r="PDP382" s="1"/>
      <c r="PDQ382" s="1"/>
      <c r="PDR382" s="1"/>
      <c r="PDS382" s="1"/>
      <c r="PDT382" s="1"/>
      <c r="PDU382" s="1"/>
      <c r="PDV382" s="1"/>
      <c r="PDW382" s="1"/>
      <c r="PDX382" s="1"/>
      <c r="PDY382" s="1"/>
      <c r="PDZ382" s="1"/>
      <c r="PEA382" s="1"/>
      <c r="PEB382" s="1"/>
      <c r="PEC382" s="1"/>
      <c r="PED382" s="1"/>
      <c r="PEE382" s="1"/>
      <c r="PEF382" s="1"/>
      <c r="PEG382" s="1"/>
      <c r="PEH382" s="1"/>
      <c r="PEI382" s="1"/>
      <c r="PEJ382" s="1"/>
      <c r="PEK382" s="1"/>
      <c r="PEL382" s="1"/>
      <c r="PEM382" s="1"/>
      <c r="PEN382" s="1"/>
      <c r="PEO382" s="1"/>
      <c r="PEP382" s="1"/>
      <c r="PEQ382" s="1"/>
      <c r="PER382" s="1"/>
      <c r="PES382" s="1"/>
      <c r="PET382" s="1"/>
      <c r="PEU382" s="1"/>
      <c r="PEV382" s="1"/>
      <c r="PEW382" s="1"/>
      <c r="PEX382" s="1"/>
      <c r="PEY382" s="1"/>
      <c r="PEZ382" s="1"/>
      <c r="PFA382" s="1"/>
      <c r="PFB382" s="1"/>
      <c r="PFC382" s="1"/>
      <c r="PFD382" s="1"/>
      <c r="PFE382" s="1"/>
      <c r="PFF382" s="1"/>
      <c r="PFG382" s="1"/>
      <c r="PFH382" s="1"/>
      <c r="PFI382" s="1"/>
      <c r="PFJ382" s="1"/>
      <c r="PFK382" s="1"/>
      <c r="PFL382" s="1"/>
      <c r="PFM382" s="1"/>
      <c r="PFN382" s="1"/>
      <c r="PFO382" s="1"/>
      <c r="PFP382" s="1"/>
      <c r="PFQ382" s="1"/>
      <c r="PFR382" s="1"/>
      <c r="PFS382" s="1"/>
      <c r="PFT382" s="1"/>
      <c r="PFU382" s="1"/>
      <c r="PFV382" s="1"/>
      <c r="PFW382" s="1"/>
      <c r="PFX382" s="1"/>
      <c r="PFY382" s="1"/>
      <c r="PFZ382" s="1"/>
      <c r="PGA382" s="1"/>
      <c r="PGB382" s="1"/>
      <c r="PGC382" s="1"/>
      <c r="PGD382" s="1"/>
      <c r="PGE382" s="1"/>
      <c r="PGF382" s="1"/>
      <c r="PGG382" s="1"/>
      <c r="PGH382" s="1"/>
      <c r="PGI382" s="1"/>
      <c r="PGJ382" s="1"/>
      <c r="PGK382" s="1"/>
      <c r="PGL382" s="1"/>
      <c r="PGM382" s="1"/>
      <c r="PGN382" s="1"/>
      <c r="PGO382" s="1"/>
      <c r="PGP382" s="1"/>
      <c r="PGQ382" s="1"/>
      <c r="PGR382" s="1"/>
      <c r="PGS382" s="1"/>
      <c r="PGT382" s="1"/>
      <c r="PGU382" s="1"/>
      <c r="PGV382" s="1"/>
      <c r="PGW382" s="1"/>
      <c r="PGX382" s="1"/>
      <c r="PGY382" s="1"/>
      <c r="PGZ382" s="1"/>
      <c r="PHA382" s="1"/>
      <c r="PHB382" s="1"/>
      <c r="PHC382" s="1"/>
      <c r="PHD382" s="1"/>
      <c r="PHE382" s="1"/>
      <c r="PHF382" s="1"/>
      <c r="PHG382" s="1"/>
      <c r="PHH382" s="1"/>
      <c r="PHI382" s="1"/>
      <c r="PHJ382" s="1"/>
      <c r="PHK382" s="1"/>
      <c r="PHL382" s="1"/>
      <c r="PHM382" s="1"/>
      <c r="PHN382" s="1"/>
      <c r="PHO382" s="1"/>
      <c r="PHP382" s="1"/>
      <c r="PHQ382" s="1"/>
      <c r="PHR382" s="1"/>
      <c r="PHS382" s="1"/>
      <c r="PHT382" s="1"/>
      <c r="PHU382" s="1"/>
      <c r="PHV382" s="1"/>
      <c r="PHW382" s="1"/>
      <c r="PHX382" s="1"/>
      <c r="PHY382" s="1"/>
      <c r="PHZ382" s="1"/>
      <c r="PIA382" s="1"/>
      <c r="PIB382" s="1"/>
      <c r="PIC382" s="1"/>
      <c r="PID382" s="1"/>
      <c r="PIE382" s="1"/>
      <c r="PIF382" s="1"/>
      <c r="PIG382" s="1"/>
      <c r="PIH382" s="1"/>
      <c r="PII382" s="1"/>
      <c r="PIJ382" s="1"/>
      <c r="PIK382" s="1"/>
      <c r="PIL382" s="1"/>
      <c r="PIM382" s="1"/>
      <c r="PIN382" s="1"/>
      <c r="PIO382" s="1"/>
      <c r="PIP382" s="1"/>
      <c r="PIQ382" s="1"/>
      <c r="PIR382" s="1"/>
      <c r="PIS382" s="1"/>
      <c r="PIT382" s="1"/>
      <c r="PIU382" s="1"/>
      <c r="PIV382" s="1"/>
      <c r="PIW382" s="1"/>
      <c r="PIX382" s="1"/>
      <c r="PIY382" s="1"/>
      <c r="PIZ382" s="1"/>
      <c r="PJA382" s="1"/>
      <c r="PJB382" s="1"/>
      <c r="PJC382" s="1"/>
      <c r="PJD382" s="1"/>
      <c r="PJE382" s="1"/>
      <c r="PJF382" s="1"/>
      <c r="PJG382" s="1"/>
      <c r="PJH382" s="1"/>
      <c r="PJI382" s="1"/>
      <c r="PJJ382" s="1"/>
      <c r="PJK382" s="1"/>
      <c r="PJL382" s="1"/>
      <c r="PJM382" s="1"/>
      <c r="PJN382" s="1"/>
      <c r="PJO382" s="1"/>
      <c r="PJP382" s="1"/>
      <c r="PJQ382" s="1"/>
      <c r="PJR382" s="1"/>
      <c r="PJS382" s="1"/>
      <c r="PJT382" s="1"/>
      <c r="PJU382" s="1"/>
      <c r="PJV382" s="1"/>
      <c r="PJW382" s="1"/>
      <c r="PJX382" s="1"/>
      <c r="PJY382" s="1"/>
      <c r="PJZ382" s="1"/>
      <c r="PKA382" s="1"/>
      <c r="PKB382" s="1"/>
      <c r="PKC382" s="1"/>
      <c r="PKD382" s="1"/>
      <c r="PKE382" s="1"/>
      <c r="PKF382" s="1"/>
      <c r="PKG382" s="1"/>
      <c r="PKH382" s="1"/>
      <c r="PKI382" s="1"/>
      <c r="PKJ382" s="1"/>
      <c r="PKK382" s="1"/>
      <c r="PKL382" s="1"/>
      <c r="PKM382" s="1"/>
      <c r="PKN382" s="1"/>
      <c r="PKO382" s="1"/>
      <c r="PKP382" s="1"/>
      <c r="PKQ382" s="1"/>
      <c r="PKR382" s="1"/>
      <c r="PKS382" s="1"/>
      <c r="PKT382" s="1"/>
      <c r="PKU382" s="1"/>
      <c r="PKV382" s="1"/>
      <c r="PKW382" s="1"/>
      <c r="PKX382" s="1"/>
      <c r="PKY382" s="1"/>
      <c r="PKZ382" s="1"/>
      <c r="PLA382" s="1"/>
      <c r="PLB382" s="1"/>
      <c r="PLC382" s="1"/>
      <c r="PLD382" s="1"/>
      <c r="PLE382" s="1"/>
      <c r="PLF382" s="1"/>
      <c r="PLG382" s="1"/>
      <c r="PLH382" s="1"/>
      <c r="PLI382" s="1"/>
      <c r="PLJ382" s="1"/>
      <c r="PLK382" s="1"/>
      <c r="PLL382" s="1"/>
      <c r="PLM382" s="1"/>
      <c r="PLN382" s="1"/>
      <c r="PLO382" s="1"/>
      <c r="PLP382" s="1"/>
      <c r="PLQ382" s="1"/>
      <c r="PLR382" s="1"/>
      <c r="PLS382" s="1"/>
      <c r="PLT382" s="1"/>
      <c r="PLU382" s="1"/>
      <c r="PLV382" s="1"/>
      <c r="PLW382" s="1"/>
      <c r="PLX382" s="1"/>
      <c r="PLY382" s="1"/>
      <c r="PLZ382" s="1"/>
      <c r="PMA382" s="1"/>
      <c r="PMB382" s="1"/>
      <c r="PMC382" s="1"/>
      <c r="PMD382" s="1"/>
      <c r="PME382" s="1"/>
      <c r="PMF382" s="1"/>
      <c r="PMG382" s="1"/>
      <c r="PMH382" s="1"/>
      <c r="PMI382" s="1"/>
      <c r="PMJ382" s="1"/>
      <c r="PMK382" s="1"/>
      <c r="PML382" s="1"/>
      <c r="PMM382" s="1"/>
      <c r="PMN382" s="1"/>
      <c r="PMO382" s="1"/>
      <c r="PMP382" s="1"/>
      <c r="PMQ382" s="1"/>
      <c r="PMR382" s="1"/>
      <c r="PMS382" s="1"/>
      <c r="PMT382" s="1"/>
      <c r="PMU382" s="1"/>
      <c r="PMV382" s="1"/>
      <c r="PMW382" s="1"/>
      <c r="PMX382" s="1"/>
      <c r="PMY382" s="1"/>
      <c r="PMZ382" s="1"/>
      <c r="PNA382" s="1"/>
      <c r="PNB382" s="1"/>
      <c r="PNC382" s="1"/>
      <c r="PND382" s="1"/>
      <c r="PNE382" s="1"/>
      <c r="PNF382" s="1"/>
      <c r="PNG382" s="1"/>
      <c r="PNH382" s="1"/>
      <c r="PNI382" s="1"/>
      <c r="PNJ382" s="1"/>
      <c r="PNK382" s="1"/>
      <c r="PNL382" s="1"/>
      <c r="PNM382" s="1"/>
      <c r="PNN382" s="1"/>
      <c r="PNO382" s="1"/>
      <c r="PNP382" s="1"/>
      <c r="PNQ382" s="1"/>
      <c r="PNR382" s="1"/>
      <c r="PNS382" s="1"/>
      <c r="PNT382" s="1"/>
      <c r="PNU382" s="1"/>
      <c r="PNV382" s="1"/>
      <c r="PNW382" s="1"/>
      <c r="PNX382" s="1"/>
      <c r="PNY382" s="1"/>
      <c r="PNZ382" s="1"/>
      <c r="POA382" s="1"/>
      <c r="POB382" s="1"/>
      <c r="POC382" s="1"/>
      <c r="POD382" s="1"/>
      <c r="POE382" s="1"/>
      <c r="POF382" s="1"/>
      <c r="POG382" s="1"/>
      <c r="POH382" s="1"/>
      <c r="POI382" s="1"/>
      <c r="POJ382" s="1"/>
      <c r="POK382" s="1"/>
      <c r="POL382" s="1"/>
      <c r="POM382" s="1"/>
      <c r="PON382" s="1"/>
      <c r="POO382" s="1"/>
      <c r="POP382" s="1"/>
      <c r="POQ382" s="1"/>
      <c r="POR382" s="1"/>
      <c r="POS382" s="1"/>
      <c r="POT382" s="1"/>
      <c r="POU382" s="1"/>
      <c r="POV382" s="1"/>
      <c r="POW382" s="1"/>
      <c r="POX382" s="1"/>
      <c r="POY382" s="1"/>
      <c r="POZ382" s="1"/>
      <c r="PPA382" s="1"/>
      <c r="PPB382" s="1"/>
      <c r="PPC382" s="1"/>
      <c r="PPD382" s="1"/>
      <c r="PPE382" s="1"/>
      <c r="PPF382" s="1"/>
      <c r="PPG382" s="1"/>
      <c r="PPH382" s="1"/>
      <c r="PPI382" s="1"/>
      <c r="PPJ382" s="1"/>
      <c r="PPK382" s="1"/>
      <c r="PPL382" s="1"/>
      <c r="PPM382" s="1"/>
      <c r="PPN382" s="1"/>
      <c r="PPO382" s="1"/>
      <c r="PPP382" s="1"/>
      <c r="PPQ382" s="1"/>
      <c r="PPR382" s="1"/>
      <c r="PPS382" s="1"/>
      <c r="PPT382" s="1"/>
      <c r="PPU382" s="1"/>
      <c r="PPV382" s="1"/>
      <c r="PPW382" s="1"/>
      <c r="PPX382" s="1"/>
      <c r="PPY382" s="1"/>
      <c r="PPZ382" s="1"/>
      <c r="PQA382" s="1"/>
      <c r="PQB382" s="1"/>
      <c r="PQC382" s="1"/>
      <c r="PQD382" s="1"/>
      <c r="PQE382" s="1"/>
      <c r="PQF382" s="1"/>
      <c r="PQG382" s="1"/>
      <c r="PQH382" s="1"/>
      <c r="PQI382" s="1"/>
      <c r="PQJ382" s="1"/>
      <c r="PQK382" s="1"/>
      <c r="PQL382" s="1"/>
      <c r="PQM382" s="1"/>
      <c r="PQN382" s="1"/>
      <c r="PQO382" s="1"/>
      <c r="PQP382" s="1"/>
      <c r="PQQ382" s="1"/>
      <c r="PQR382" s="1"/>
      <c r="PQS382" s="1"/>
      <c r="PQT382" s="1"/>
      <c r="PQU382" s="1"/>
      <c r="PQV382" s="1"/>
      <c r="PQW382" s="1"/>
      <c r="PQX382" s="1"/>
      <c r="PQY382" s="1"/>
      <c r="PQZ382" s="1"/>
      <c r="PRA382" s="1"/>
      <c r="PRB382" s="1"/>
      <c r="PRC382" s="1"/>
      <c r="PRD382" s="1"/>
      <c r="PRE382" s="1"/>
      <c r="PRF382" s="1"/>
      <c r="PRG382" s="1"/>
      <c r="PRH382" s="1"/>
      <c r="PRI382" s="1"/>
      <c r="PRJ382" s="1"/>
      <c r="PRK382" s="1"/>
      <c r="PRL382" s="1"/>
      <c r="PRM382" s="1"/>
      <c r="PRN382" s="1"/>
      <c r="PRO382" s="1"/>
      <c r="PRP382" s="1"/>
      <c r="PRQ382" s="1"/>
      <c r="PRR382" s="1"/>
      <c r="PRS382" s="1"/>
      <c r="PRT382" s="1"/>
      <c r="PRU382" s="1"/>
      <c r="PRV382" s="1"/>
      <c r="PRW382" s="1"/>
      <c r="PRX382" s="1"/>
      <c r="PRY382" s="1"/>
      <c r="PRZ382" s="1"/>
      <c r="PSA382" s="1"/>
      <c r="PSB382" s="1"/>
      <c r="PSC382" s="1"/>
      <c r="PSD382" s="1"/>
      <c r="PSE382" s="1"/>
      <c r="PSF382" s="1"/>
      <c r="PSG382" s="1"/>
      <c r="PSH382" s="1"/>
      <c r="PSI382" s="1"/>
      <c r="PSJ382" s="1"/>
      <c r="PSK382" s="1"/>
      <c r="PSL382" s="1"/>
      <c r="PSM382" s="1"/>
      <c r="PSN382" s="1"/>
      <c r="PSO382" s="1"/>
      <c r="PSP382" s="1"/>
      <c r="PSQ382" s="1"/>
      <c r="PSR382" s="1"/>
      <c r="PSS382" s="1"/>
      <c r="PST382" s="1"/>
      <c r="PSU382" s="1"/>
      <c r="PSV382" s="1"/>
      <c r="PSW382" s="1"/>
      <c r="PSX382" s="1"/>
      <c r="PSY382" s="1"/>
      <c r="PSZ382" s="1"/>
      <c r="PTA382" s="1"/>
      <c r="PTB382" s="1"/>
      <c r="PTC382" s="1"/>
      <c r="PTD382" s="1"/>
      <c r="PTE382" s="1"/>
      <c r="PTF382" s="1"/>
      <c r="PTG382" s="1"/>
      <c r="PTH382" s="1"/>
      <c r="PTI382" s="1"/>
      <c r="PTJ382" s="1"/>
      <c r="PTK382" s="1"/>
      <c r="PTL382" s="1"/>
      <c r="PTM382" s="1"/>
      <c r="PTN382" s="1"/>
      <c r="PTO382" s="1"/>
      <c r="PTP382" s="1"/>
      <c r="PTQ382" s="1"/>
      <c r="PTR382" s="1"/>
      <c r="PTS382" s="1"/>
      <c r="PTT382" s="1"/>
      <c r="PTU382" s="1"/>
      <c r="PTV382" s="1"/>
      <c r="PTW382" s="1"/>
      <c r="PTX382" s="1"/>
      <c r="PTY382" s="1"/>
      <c r="PTZ382" s="1"/>
      <c r="PUA382" s="1"/>
      <c r="PUB382" s="1"/>
      <c r="PUC382" s="1"/>
      <c r="PUD382" s="1"/>
      <c r="PUE382" s="1"/>
      <c r="PUF382" s="1"/>
      <c r="PUG382" s="1"/>
      <c r="PUH382" s="1"/>
      <c r="PUI382" s="1"/>
      <c r="PUJ382" s="1"/>
      <c r="PUK382" s="1"/>
      <c r="PUL382" s="1"/>
      <c r="PUM382" s="1"/>
      <c r="PUN382" s="1"/>
      <c r="PUO382" s="1"/>
      <c r="PUP382" s="1"/>
      <c r="PUQ382" s="1"/>
      <c r="PUR382" s="1"/>
      <c r="PUS382" s="1"/>
      <c r="PUT382" s="1"/>
      <c r="PUU382" s="1"/>
      <c r="PUV382" s="1"/>
      <c r="PUW382" s="1"/>
      <c r="PUX382" s="1"/>
      <c r="PUY382" s="1"/>
      <c r="PUZ382" s="1"/>
      <c r="PVA382" s="1"/>
      <c r="PVB382" s="1"/>
      <c r="PVC382" s="1"/>
      <c r="PVD382" s="1"/>
      <c r="PVE382" s="1"/>
      <c r="PVF382" s="1"/>
      <c r="PVG382" s="1"/>
      <c r="PVH382" s="1"/>
      <c r="PVI382" s="1"/>
      <c r="PVJ382" s="1"/>
      <c r="PVK382" s="1"/>
      <c r="PVL382" s="1"/>
      <c r="PVM382" s="1"/>
      <c r="PVN382" s="1"/>
      <c r="PVO382" s="1"/>
      <c r="PVP382" s="1"/>
      <c r="PVQ382" s="1"/>
      <c r="PVR382" s="1"/>
      <c r="PVS382" s="1"/>
      <c r="PVT382" s="1"/>
      <c r="PVU382" s="1"/>
      <c r="PVV382" s="1"/>
      <c r="PVW382" s="1"/>
      <c r="PVX382" s="1"/>
      <c r="PVY382" s="1"/>
      <c r="PVZ382" s="1"/>
      <c r="PWA382" s="1"/>
      <c r="PWB382" s="1"/>
      <c r="PWC382" s="1"/>
      <c r="PWD382" s="1"/>
      <c r="PWE382" s="1"/>
      <c r="PWF382" s="1"/>
      <c r="PWG382" s="1"/>
      <c r="PWH382" s="1"/>
      <c r="PWI382" s="1"/>
      <c r="PWJ382" s="1"/>
      <c r="PWK382" s="1"/>
      <c r="PWL382" s="1"/>
      <c r="PWM382" s="1"/>
      <c r="PWN382" s="1"/>
      <c r="PWO382" s="1"/>
      <c r="PWP382" s="1"/>
      <c r="PWQ382" s="1"/>
      <c r="PWR382" s="1"/>
      <c r="PWS382" s="1"/>
      <c r="PWT382" s="1"/>
      <c r="PWU382" s="1"/>
      <c r="PWV382" s="1"/>
      <c r="PWW382" s="1"/>
      <c r="PWX382" s="1"/>
      <c r="PWY382" s="1"/>
      <c r="PWZ382" s="1"/>
      <c r="PXA382" s="1"/>
      <c r="PXB382" s="1"/>
      <c r="PXC382" s="1"/>
      <c r="PXD382" s="1"/>
      <c r="PXE382" s="1"/>
      <c r="PXF382" s="1"/>
      <c r="PXG382" s="1"/>
      <c r="PXH382" s="1"/>
      <c r="PXI382" s="1"/>
      <c r="PXJ382" s="1"/>
      <c r="PXK382" s="1"/>
      <c r="PXL382" s="1"/>
      <c r="PXM382" s="1"/>
      <c r="PXN382" s="1"/>
      <c r="PXO382" s="1"/>
      <c r="PXP382" s="1"/>
      <c r="PXQ382" s="1"/>
      <c r="PXR382" s="1"/>
      <c r="PXS382" s="1"/>
      <c r="PXT382" s="1"/>
      <c r="PXU382" s="1"/>
      <c r="PXV382" s="1"/>
      <c r="PXW382" s="1"/>
      <c r="PXX382" s="1"/>
      <c r="PXY382" s="1"/>
      <c r="PXZ382" s="1"/>
      <c r="PYA382" s="1"/>
      <c r="PYB382" s="1"/>
      <c r="PYC382" s="1"/>
      <c r="PYD382" s="1"/>
      <c r="PYE382" s="1"/>
      <c r="PYF382" s="1"/>
      <c r="PYG382" s="1"/>
      <c r="PYH382" s="1"/>
      <c r="PYI382" s="1"/>
      <c r="PYJ382" s="1"/>
      <c r="PYK382" s="1"/>
      <c r="PYL382" s="1"/>
      <c r="PYM382" s="1"/>
      <c r="PYN382" s="1"/>
      <c r="PYO382" s="1"/>
      <c r="PYP382" s="1"/>
      <c r="PYQ382" s="1"/>
      <c r="PYR382" s="1"/>
      <c r="PYS382" s="1"/>
      <c r="PYT382" s="1"/>
      <c r="PYU382" s="1"/>
      <c r="PYV382" s="1"/>
      <c r="PYW382" s="1"/>
      <c r="PYX382" s="1"/>
      <c r="PYY382" s="1"/>
      <c r="PYZ382" s="1"/>
      <c r="PZA382" s="1"/>
      <c r="PZB382" s="1"/>
      <c r="PZC382" s="1"/>
      <c r="PZD382" s="1"/>
      <c r="PZE382" s="1"/>
      <c r="PZF382" s="1"/>
      <c r="PZG382" s="1"/>
      <c r="PZH382" s="1"/>
      <c r="PZI382" s="1"/>
      <c r="PZJ382" s="1"/>
      <c r="PZK382" s="1"/>
      <c r="PZL382" s="1"/>
      <c r="PZM382" s="1"/>
      <c r="PZN382" s="1"/>
      <c r="PZO382" s="1"/>
      <c r="PZP382" s="1"/>
      <c r="PZQ382" s="1"/>
      <c r="PZR382" s="1"/>
      <c r="PZS382" s="1"/>
      <c r="PZT382" s="1"/>
      <c r="PZU382" s="1"/>
      <c r="PZV382" s="1"/>
      <c r="PZW382" s="1"/>
      <c r="PZX382" s="1"/>
      <c r="PZY382" s="1"/>
      <c r="PZZ382" s="1"/>
      <c r="QAA382" s="1"/>
      <c r="QAB382" s="1"/>
      <c r="QAC382" s="1"/>
      <c r="QAD382" s="1"/>
      <c r="QAE382" s="1"/>
      <c r="QAF382" s="1"/>
      <c r="QAG382" s="1"/>
      <c r="QAH382" s="1"/>
      <c r="QAI382" s="1"/>
      <c r="QAJ382" s="1"/>
      <c r="QAK382" s="1"/>
      <c r="QAL382" s="1"/>
      <c r="QAM382" s="1"/>
      <c r="QAN382" s="1"/>
      <c r="QAO382" s="1"/>
      <c r="QAP382" s="1"/>
      <c r="QAQ382" s="1"/>
      <c r="QAR382" s="1"/>
      <c r="QAS382" s="1"/>
      <c r="QAT382" s="1"/>
      <c r="QAU382" s="1"/>
      <c r="QAV382" s="1"/>
      <c r="QAW382" s="1"/>
      <c r="QAX382" s="1"/>
      <c r="QAY382" s="1"/>
      <c r="QAZ382" s="1"/>
      <c r="QBA382" s="1"/>
      <c r="QBB382" s="1"/>
      <c r="QBC382" s="1"/>
      <c r="QBD382" s="1"/>
      <c r="QBE382" s="1"/>
      <c r="QBF382" s="1"/>
      <c r="QBG382" s="1"/>
      <c r="QBH382" s="1"/>
      <c r="QBI382" s="1"/>
      <c r="QBJ382" s="1"/>
      <c r="QBK382" s="1"/>
      <c r="QBL382" s="1"/>
      <c r="QBM382" s="1"/>
      <c r="QBN382" s="1"/>
      <c r="QBO382" s="1"/>
      <c r="QBP382" s="1"/>
      <c r="QBQ382" s="1"/>
      <c r="QBR382" s="1"/>
      <c r="QBS382" s="1"/>
      <c r="QBT382" s="1"/>
      <c r="QBU382" s="1"/>
      <c r="QBV382" s="1"/>
      <c r="QBW382" s="1"/>
      <c r="QBX382" s="1"/>
      <c r="QBY382" s="1"/>
      <c r="QBZ382" s="1"/>
      <c r="QCA382" s="1"/>
      <c r="QCB382" s="1"/>
      <c r="QCC382" s="1"/>
      <c r="QCD382" s="1"/>
      <c r="QCE382" s="1"/>
      <c r="QCF382" s="1"/>
      <c r="QCG382" s="1"/>
      <c r="QCH382" s="1"/>
      <c r="QCI382" s="1"/>
      <c r="QCJ382" s="1"/>
      <c r="QCK382" s="1"/>
      <c r="QCL382" s="1"/>
      <c r="QCM382" s="1"/>
      <c r="QCN382" s="1"/>
      <c r="QCO382" s="1"/>
      <c r="QCP382" s="1"/>
      <c r="QCQ382" s="1"/>
      <c r="QCR382" s="1"/>
      <c r="QCS382" s="1"/>
      <c r="QCT382" s="1"/>
      <c r="QCU382" s="1"/>
      <c r="QCV382" s="1"/>
      <c r="QCW382" s="1"/>
      <c r="QCX382" s="1"/>
      <c r="QCY382" s="1"/>
      <c r="QCZ382" s="1"/>
      <c r="QDA382" s="1"/>
      <c r="QDB382" s="1"/>
      <c r="QDC382" s="1"/>
      <c r="QDD382" s="1"/>
      <c r="QDE382" s="1"/>
      <c r="QDF382" s="1"/>
      <c r="QDG382" s="1"/>
      <c r="QDH382" s="1"/>
      <c r="QDI382" s="1"/>
      <c r="QDJ382" s="1"/>
      <c r="QDK382" s="1"/>
      <c r="QDL382" s="1"/>
      <c r="QDM382" s="1"/>
      <c r="QDN382" s="1"/>
      <c r="QDO382" s="1"/>
      <c r="QDP382" s="1"/>
      <c r="QDQ382" s="1"/>
      <c r="QDR382" s="1"/>
      <c r="QDS382" s="1"/>
      <c r="QDT382" s="1"/>
      <c r="QDU382" s="1"/>
      <c r="QDV382" s="1"/>
      <c r="QDW382" s="1"/>
      <c r="QDX382" s="1"/>
      <c r="QDY382" s="1"/>
      <c r="QDZ382" s="1"/>
      <c r="QEA382" s="1"/>
      <c r="QEB382" s="1"/>
      <c r="QEC382" s="1"/>
      <c r="QED382" s="1"/>
      <c r="QEE382" s="1"/>
      <c r="QEF382" s="1"/>
      <c r="QEG382" s="1"/>
      <c r="QEH382" s="1"/>
      <c r="QEI382" s="1"/>
      <c r="QEJ382" s="1"/>
      <c r="QEK382" s="1"/>
      <c r="QEL382" s="1"/>
      <c r="QEM382" s="1"/>
      <c r="QEN382" s="1"/>
      <c r="QEO382" s="1"/>
      <c r="QEP382" s="1"/>
      <c r="QEQ382" s="1"/>
      <c r="QER382" s="1"/>
      <c r="QES382" s="1"/>
      <c r="QET382" s="1"/>
      <c r="QEU382" s="1"/>
      <c r="QEV382" s="1"/>
      <c r="QEW382" s="1"/>
      <c r="QEX382" s="1"/>
      <c r="QEY382" s="1"/>
      <c r="QEZ382" s="1"/>
      <c r="QFA382" s="1"/>
      <c r="QFB382" s="1"/>
      <c r="QFC382" s="1"/>
      <c r="QFD382" s="1"/>
      <c r="QFE382" s="1"/>
      <c r="QFF382" s="1"/>
      <c r="QFG382" s="1"/>
      <c r="QFH382" s="1"/>
      <c r="QFI382" s="1"/>
      <c r="QFJ382" s="1"/>
      <c r="QFK382" s="1"/>
      <c r="QFL382" s="1"/>
      <c r="QFM382" s="1"/>
      <c r="QFN382" s="1"/>
      <c r="QFO382" s="1"/>
      <c r="QFP382" s="1"/>
      <c r="QFQ382" s="1"/>
      <c r="QFR382" s="1"/>
      <c r="QFS382" s="1"/>
      <c r="QFT382" s="1"/>
      <c r="QFU382" s="1"/>
      <c r="QFV382" s="1"/>
      <c r="QFW382" s="1"/>
      <c r="QFX382" s="1"/>
      <c r="QFY382" s="1"/>
      <c r="QFZ382" s="1"/>
      <c r="QGA382" s="1"/>
      <c r="QGB382" s="1"/>
      <c r="QGC382" s="1"/>
      <c r="QGD382" s="1"/>
      <c r="QGE382" s="1"/>
      <c r="QGF382" s="1"/>
      <c r="QGG382" s="1"/>
      <c r="QGH382" s="1"/>
      <c r="QGI382" s="1"/>
      <c r="QGJ382" s="1"/>
      <c r="QGK382" s="1"/>
      <c r="QGL382" s="1"/>
      <c r="QGM382" s="1"/>
      <c r="QGN382" s="1"/>
      <c r="QGO382" s="1"/>
      <c r="QGP382" s="1"/>
      <c r="QGQ382" s="1"/>
      <c r="QGR382" s="1"/>
      <c r="QGS382" s="1"/>
      <c r="QGT382" s="1"/>
      <c r="QGU382" s="1"/>
      <c r="QGV382" s="1"/>
      <c r="QGW382" s="1"/>
      <c r="QGX382" s="1"/>
      <c r="QGY382" s="1"/>
      <c r="QGZ382" s="1"/>
      <c r="QHA382" s="1"/>
      <c r="QHB382" s="1"/>
      <c r="QHC382" s="1"/>
      <c r="QHD382" s="1"/>
      <c r="QHE382" s="1"/>
      <c r="QHF382" s="1"/>
      <c r="QHG382" s="1"/>
      <c r="QHH382" s="1"/>
      <c r="QHI382" s="1"/>
      <c r="QHJ382" s="1"/>
      <c r="QHK382" s="1"/>
      <c r="QHL382" s="1"/>
      <c r="QHM382" s="1"/>
      <c r="QHN382" s="1"/>
      <c r="QHO382" s="1"/>
      <c r="QHP382" s="1"/>
      <c r="QHQ382" s="1"/>
      <c r="QHR382" s="1"/>
      <c r="QHS382" s="1"/>
      <c r="QHT382" s="1"/>
      <c r="QHU382" s="1"/>
      <c r="QHV382" s="1"/>
      <c r="QHW382" s="1"/>
      <c r="QHX382" s="1"/>
      <c r="QHY382" s="1"/>
      <c r="QHZ382" s="1"/>
      <c r="QIA382" s="1"/>
      <c r="QIB382" s="1"/>
      <c r="QIC382" s="1"/>
      <c r="QID382" s="1"/>
      <c r="QIE382" s="1"/>
      <c r="QIF382" s="1"/>
      <c r="QIG382" s="1"/>
      <c r="QIH382" s="1"/>
      <c r="QII382" s="1"/>
      <c r="QIJ382" s="1"/>
      <c r="QIK382" s="1"/>
      <c r="QIL382" s="1"/>
      <c r="QIM382" s="1"/>
      <c r="QIN382" s="1"/>
      <c r="QIO382" s="1"/>
      <c r="QIP382" s="1"/>
      <c r="QIQ382" s="1"/>
      <c r="QIR382" s="1"/>
      <c r="QIS382" s="1"/>
      <c r="QIT382" s="1"/>
      <c r="QIU382" s="1"/>
      <c r="QIV382" s="1"/>
      <c r="QIW382" s="1"/>
      <c r="QIX382" s="1"/>
      <c r="QIY382" s="1"/>
      <c r="QIZ382" s="1"/>
      <c r="QJA382" s="1"/>
      <c r="QJB382" s="1"/>
      <c r="QJC382" s="1"/>
      <c r="QJD382" s="1"/>
      <c r="QJE382" s="1"/>
      <c r="QJF382" s="1"/>
      <c r="QJG382" s="1"/>
      <c r="QJH382" s="1"/>
      <c r="QJI382" s="1"/>
      <c r="QJJ382" s="1"/>
      <c r="QJK382" s="1"/>
      <c r="QJL382" s="1"/>
      <c r="QJM382" s="1"/>
      <c r="QJN382" s="1"/>
      <c r="QJO382" s="1"/>
      <c r="QJP382" s="1"/>
      <c r="QJQ382" s="1"/>
      <c r="QJR382" s="1"/>
      <c r="QJS382" s="1"/>
      <c r="QJT382" s="1"/>
      <c r="QJU382" s="1"/>
      <c r="QJV382" s="1"/>
      <c r="QJW382" s="1"/>
      <c r="QJX382" s="1"/>
      <c r="QJY382" s="1"/>
      <c r="QJZ382" s="1"/>
      <c r="QKA382" s="1"/>
      <c r="QKB382" s="1"/>
      <c r="QKC382" s="1"/>
      <c r="QKD382" s="1"/>
      <c r="QKE382" s="1"/>
      <c r="QKF382" s="1"/>
      <c r="QKG382" s="1"/>
      <c r="QKH382" s="1"/>
      <c r="QKI382" s="1"/>
      <c r="QKJ382" s="1"/>
      <c r="QKK382" s="1"/>
      <c r="QKL382" s="1"/>
      <c r="QKM382" s="1"/>
      <c r="QKN382" s="1"/>
      <c r="QKO382" s="1"/>
      <c r="QKP382" s="1"/>
      <c r="QKQ382" s="1"/>
      <c r="QKR382" s="1"/>
      <c r="QKS382" s="1"/>
      <c r="QKT382" s="1"/>
      <c r="QKU382" s="1"/>
      <c r="QKV382" s="1"/>
      <c r="QKW382" s="1"/>
      <c r="QKX382" s="1"/>
      <c r="QKY382" s="1"/>
      <c r="QKZ382" s="1"/>
      <c r="QLA382" s="1"/>
      <c r="QLB382" s="1"/>
      <c r="QLC382" s="1"/>
      <c r="QLD382" s="1"/>
      <c r="QLE382" s="1"/>
      <c r="QLF382" s="1"/>
      <c r="QLG382" s="1"/>
      <c r="QLH382" s="1"/>
      <c r="QLI382" s="1"/>
      <c r="QLJ382" s="1"/>
      <c r="QLK382" s="1"/>
      <c r="QLL382" s="1"/>
      <c r="QLM382" s="1"/>
      <c r="QLN382" s="1"/>
      <c r="QLO382" s="1"/>
      <c r="QLP382" s="1"/>
      <c r="QLQ382" s="1"/>
      <c r="QLR382" s="1"/>
      <c r="QLS382" s="1"/>
      <c r="QLT382" s="1"/>
      <c r="QLU382" s="1"/>
      <c r="QLV382" s="1"/>
      <c r="QLW382" s="1"/>
      <c r="QLX382" s="1"/>
      <c r="QLY382" s="1"/>
      <c r="QLZ382" s="1"/>
      <c r="QMA382" s="1"/>
      <c r="QMB382" s="1"/>
      <c r="QMC382" s="1"/>
      <c r="QMD382" s="1"/>
      <c r="QME382" s="1"/>
      <c r="QMF382" s="1"/>
      <c r="QMG382" s="1"/>
      <c r="QMH382" s="1"/>
      <c r="QMI382" s="1"/>
      <c r="QMJ382" s="1"/>
      <c r="QMK382" s="1"/>
      <c r="QML382" s="1"/>
      <c r="QMM382" s="1"/>
      <c r="QMN382" s="1"/>
      <c r="QMO382" s="1"/>
      <c r="QMP382" s="1"/>
      <c r="QMQ382" s="1"/>
      <c r="QMR382" s="1"/>
      <c r="QMS382" s="1"/>
      <c r="QMT382" s="1"/>
      <c r="QMU382" s="1"/>
      <c r="QMV382" s="1"/>
      <c r="QMW382" s="1"/>
      <c r="QMX382" s="1"/>
      <c r="QMY382" s="1"/>
      <c r="QMZ382" s="1"/>
      <c r="QNA382" s="1"/>
      <c r="QNB382" s="1"/>
      <c r="QNC382" s="1"/>
      <c r="QND382" s="1"/>
      <c r="QNE382" s="1"/>
      <c r="QNF382" s="1"/>
      <c r="QNG382" s="1"/>
      <c r="QNH382" s="1"/>
      <c r="QNI382" s="1"/>
      <c r="QNJ382" s="1"/>
      <c r="QNK382" s="1"/>
      <c r="QNL382" s="1"/>
      <c r="QNM382" s="1"/>
      <c r="QNN382" s="1"/>
      <c r="QNO382" s="1"/>
      <c r="QNP382" s="1"/>
      <c r="QNQ382" s="1"/>
      <c r="QNR382" s="1"/>
      <c r="QNS382" s="1"/>
      <c r="QNT382" s="1"/>
      <c r="QNU382" s="1"/>
      <c r="QNV382" s="1"/>
      <c r="QNW382" s="1"/>
      <c r="QNX382" s="1"/>
      <c r="QNY382" s="1"/>
      <c r="QNZ382" s="1"/>
      <c r="QOA382" s="1"/>
      <c r="QOB382" s="1"/>
      <c r="QOC382" s="1"/>
      <c r="QOD382" s="1"/>
      <c r="QOE382" s="1"/>
      <c r="QOF382" s="1"/>
      <c r="QOG382" s="1"/>
      <c r="QOH382" s="1"/>
      <c r="QOI382" s="1"/>
      <c r="QOJ382" s="1"/>
      <c r="QOK382" s="1"/>
      <c r="QOL382" s="1"/>
      <c r="QOM382" s="1"/>
      <c r="QON382" s="1"/>
      <c r="QOO382" s="1"/>
      <c r="QOP382" s="1"/>
      <c r="QOQ382" s="1"/>
      <c r="QOR382" s="1"/>
      <c r="QOS382" s="1"/>
      <c r="QOT382" s="1"/>
      <c r="QOU382" s="1"/>
      <c r="QOV382" s="1"/>
      <c r="QOW382" s="1"/>
      <c r="QOX382" s="1"/>
      <c r="QOY382" s="1"/>
      <c r="QOZ382" s="1"/>
      <c r="QPA382" s="1"/>
      <c r="QPB382" s="1"/>
      <c r="QPC382" s="1"/>
      <c r="QPD382" s="1"/>
      <c r="QPE382" s="1"/>
      <c r="QPF382" s="1"/>
      <c r="QPG382" s="1"/>
      <c r="QPH382" s="1"/>
      <c r="QPI382" s="1"/>
      <c r="QPJ382" s="1"/>
      <c r="QPK382" s="1"/>
      <c r="QPL382" s="1"/>
      <c r="QPM382" s="1"/>
      <c r="QPN382" s="1"/>
      <c r="QPO382" s="1"/>
      <c r="QPP382" s="1"/>
      <c r="QPQ382" s="1"/>
      <c r="QPR382" s="1"/>
      <c r="QPS382" s="1"/>
      <c r="QPT382" s="1"/>
      <c r="QPU382" s="1"/>
      <c r="QPV382" s="1"/>
      <c r="QPW382" s="1"/>
      <c r="QPX382" s="1"/>
      <c r="QPY382" s="1"/>
      <c r="QPZ382" s="1"/>
      <c r="QQA382" s="1"/>
      <c r="QQB382" s="1"/>
      <c r="QQC382" s="1"/>
      <c r="QQD382" s="1"/>
      <c r="QQE382" s="1"/>
      <c r="QQF382" s="1"/>
      <c r="QQG382" s="1"/>
      <c r="QQH382" s="1"/>
      <c r="QQI382" s="1"/>
      <c r="QQJ382" s="1"/>
      <c r="QQK382" s="1"/>
      <c r="QQL382" s="1"/>
      <c r="QQM382" s="1"/>
      <c r="QQN382" s="1"/>
      <c r="QQO382" s="1"/>
      <c r="QQP382" s="1"/>
      <c r="QQQ382" s="1"/>
      <c r="QQR382" s="1"/>
      <c r="QQS382" s="1"/>
      <c r="QQT382" s="1"/>
      <c r="QQU382" s="1"/>
      <c r="QQV382" s="1"/>
      <c r="QQW382" s="1"/>
      <c r="QQX382" s="1"/>
      <c r="QQY382" s="1"/>
      <c r="QQZ382" s="1"/>
      <c r="QRA382" s="1"/>
      <c r="QRB382" s="1"/>
      <c r="QRC382" s="1"/>
      <c r="QRD382" s="1"/>
      <c r="QRE382" s="1"/>
      <c r="QRF382" s="1"/>
      <c r="QRG382" s="1"/>
      <c r="QRH382" s="1"/>
      <c r="QRI382" s="1"/>
      <c r="QRJ382" s="1"/>
      <c r="QRK382" s="1"/>
      <c r="QRL382" s="1"/>
      <c r="QRM382" s="1"/>
      <c r="QRN382" s="1"/>
      <c r="QRO382" s="1"/>
      <c r="QRP382" s="1"/>
      <c r="QRQ382" s="1"/>
      <c r="QRR382" s="1"/>
      <c r="QRS382" s="1"/>
      <c r="QRT382" s="1"/>
      <c r="QRU382" s="1"/>
      <c r="QRV382" s="1"/>
      <c r="QRW382" s="1"/>
      <c r="QRX382" s="1"/>
      <c r="QRY382" s="1"/>
      <c r="QRZ382" s="1"/>
      <c r="QSA382" s="1"/>
      <c r="QSB382" s="1"/>
      <c r="QSC382" s="1"/>
      <c r="QSD382" s="1"/>
      <c r="QSE382" s="1"/>
      <c r="QSF382" s="1"/>
      <c r="QSG382" s="1"/>
      <c r="QSH382" s="1"/>
      <c r="QSI382" s="1"/>
      <c r="QSJ382" s="1"/>
      <c r="QSK382" s="1"/>
      <c r="QSL382" s="1"/>
      <c r="QSM382" s="1"/>
      <c r="QSN382" s="1"/>
      <c r="QSO382" s="1"/>
      <c r="QSP382" s="1"/>
      <c r="QSQ382" s="1"/>
      <c r="QSR382" s="1"/>
      <c r="QSS382" s="1"/>
      <c r="QST382" s="1"/>
      <c r="QSU382" s="1"/>
      <c r="QSV382" s="1"/>
      <c r="QSW382" s="1"/>
      <c r="QSX382" s="1"/>
      <c r="QSY382" s="1"/>
      <c r="QSZ382" s="1"/>
      <c r="QTA382" s="1"/>
      <c r="QTB382" s="1"/>
      <c r="QTC382" s="1"/>
      <c r="QTD382" s="1"/>
      <c r="QTE382" s="1"/>
      <c r="QTF382" s="1"/>
      <c r="QTG382" s="1"/>
      <c r="QTH382" s="1"/>
      <c r="QTI382" s="1"/>
      <c r="QTJ382" s="1"/>
      <c r="QTK382" s="1"/>
      <c r="QTL382" s="1"/>
      <c r="QTM382" s="1"/>
      <c r="QTN382" s="1"/>
      <c r="QTO382" s="1"/>
      <c r="QTP382" s="1"/>
      <c r="QTQ382" s="1"/>
      <c r="QTR382" s="1"/>
      <c r="QTS382" s="1"/>
      <c r="QTT382" s="1"/>
      <c r="QTU382" s="1"/>
      <c r="QTV382" s="1"/>
      <c r="QTW382" s="1"/>
      <c r="QTX382" s="1"/>
      <c r="QTY382" s="1"/>
      <c r="QTZ382" s="1"/>
      <c r="QUA382" s="1"/>
      <c r="QUB382" s="1"/>
      <c r="QUC382" s="1"/>
      <c r="QUD382" s="1"/>
      <c r="QUE382" s="1"/>
      <c r="QUF382" s="1"/>
      <c r="QUG382" s="1"/>
      <c r="QUH382" s="1"/>
      <c r="QUI382" s="1"/>
      <c r="QUJ382" s="1"/>
      <c r="QUK382" s="1"/>
      <c r="QUL382" s="1"/>
      <c r="QUM382" s="1"/>
      <c r="QUN382" s="1"/>
      <c r="QUO382" s="1"/>
      <c r="QUP382" s="1"/>
      <c r="QUQ382" s="1"/>
      <c r="QUR382" s="1"/>
      <c r="QUS382" s="1"/>
      <c r="QUT382" s="1"/>
      <c r="QUU382" s="1"/>
      <c r="QUV382" s="1"/>
      <c r="QUW382" s="1"/>
      <c r="QUX382" s="1"/>
      <c r="QUY382" s="1"/>
      <c r="QUZ382" s="1"/>
      <c r="QVA382" s="1"/>
      <c r="QVB382" s="1"/>
      <c r="QVC382" s="1"/>
      <c r="QVD382" s="1"/>
      <c r="QVE382" s="1"/>
      <c r="QVF382" s="1"/>
      <c r="QVG382" s="1"/>
      <c r="QVH382" s="1"/>
      <c r="QVI382" s="1"/>
      <c r="QVJ382" s="1"/>
      <c r="QVK382" s="1"/>
      <c r="QVL382" s="1"/>
      <c r="QVM382" s="1"/>
      <c r="QVN382" s="1"/>
      <c r="QVO382" s="1"/>
      <c r="QVP382" s="1"/>
      <c r="QVQ382" s="1"/>
      <c r="QVR382" s="1"/>
      <c r="QVS382" s="1"/>
      <c r="QVT382" s="1"/>
      <c r="QVU382" s="1"/>
      <c r="QVV382" s="1"/>
      <c r="QVW382" s="1"/>
      <c r="QVX382" s="1"/>
      <c r="QVY382" s="1"/>
      <c r="QVZ382" s="1"/>
      <c r="QWA382" s="1"/>
      <c r="QWB382" s="1"/>
      <c r="QWC382" s="1"/>
      <c r="QWD382" s="1"/>
      <c r="QWE382" s="1"/>
      <c r="QWF382" s="1"/>
      <c r="QWG382" s="1"/>
      <c r="QWH382" s="1"/>
      <c r="QWI382" s="1"/>
      <c r="QWJ382" s="1"/>
      <c r="QWK382" s="1"/>
      <c r="QWL382" s="1"/>
      <c r="QWM382" s="1"/>
      <c r="QWN382" s="1"/>
      <c r="QWO382" s="1"/>
      <c r="QWP382" s="1"/>
      <c r="QWQ382" s="1"/>
      <c r="QWR382" s="1"/>
      <c r="QWS382" s="1"/>
      <c r="QWT382" s="1"/>
      <c r="QWU382" s="1"/>
      <c r="QWV382" s="1"/>
      <c r="QWW382" s="1"/>
      <c r="QWX382" s="1"/>
      <c r="QWY382" s="1"/>
      <c r="QWZ382" s="1"/>
      <c r="QXA382" s="1"/>
      <c r="QXB382" s="1"/>
      <c r="QXC382" s="1"/>
      <c r="QXD382" s="1"/>
      <c r="QXE382" s="1"/>
      <c r="QXF382" s="1"/>
      <c r="QXG382" s="1"/>
      <c r="QXH382" s="1"/>
      <c r="QXI382" s="1"/>
      <c r="QXJ382" s="1"/>
      <c r="QXK382" s="1"/>
      <c r="QXL382" s="1"/>
      <c r="QXM382" s="1"/>
      <c r="QXN382" s="1"/>
      <c r="QXO382" s="1"/>
      <c r="QXP382" s="1"/>
      <c r="QXQ382" s="1"/>
      <c r="QXR382" s="1"/>
      <c r="QXS382" s="1"/>
      <c r="QXT382" s="1"/>
      <c r="QXU382" s="1"/>
      <c r="QXV382" s="1"/>
      <c r="QXW382" s="1"/>
      <c r="QXX382" s="1"/>
      <c r="QXY382" s="1"/>
      <c r="QXZ382" s="1"/>
      <c r="QYA382" s="1"/>
      <c r="QYB382" s="1"/>
      <c r="QYC382" s="1"/>
      <c r="QYD382" s="1"/>
      <c r="QYE382" s="1"/>
      <c r="QYF382" s="1"/>
      <c r="QYG382" s="1"/>
      <c r="QYH382" s="1"/>
      <c r="QYI382" s="1"/>
      <c r="QYJ382" s="1"/>
      <c r="QYK382" s="1"/>
      <c r="QYL382" s="1"/>
      <c r="QYM382" s="1"/>
      <c r="QYN382" s="1"/>
      <c r="QYO382" s="1"/>
      <c r="QYP382" s="1"/>
      <c r="QYQ382" s="1"/>
      <c r="QYR382" s="1"/>
      <c r="QYS382" s="1"/>
      <c r="QYT382" s="1"/>
      <c r="QYU382" s="1"/>
      <c r="QYV382" s="1"/>
      <c r="QYW382" s="1"/>
      <c r="QYX382" s="1"/>
      <c r="QYY382" s="1"/>
      <c r="QYZ382" s="1"/>
      <c r="QZA382" s="1"/>
      <c r="QZB382" s="1"/>
      <c r="QZC382" s="1"/>
      <c r="QZD382" s="1"/>
      <c r="QZE382" s="1"/>
      <c r="QZF382" s="1"/>
      <c r="QZG382" s="1"/>
      <c r="QZH382" s="1"/>
      <c r="QZI382" s="1"/>
      <c r="QZJ382" s="1"/>
      <c r="QZK382" s="1"/>
      <c r="QZL382" s="1"/>
      <c r="QZM382" s="1"/>
      <c r="QZN382" s="1"/>
      <c r="QZO382" s="1"/>
      <c r="QZP382" s="1"/>
      <c r="QZQ382" s="1"/>
      <c r="QZR382" s="1"/>
      <c r="QZS382" s="1"/>
      <c r="QZT382" s="1"/>
      <c r="QZU382" s="1"/>
      <c r="QZV382" s="1"/>
      <c r="QZW382" s="1"/>
      <c r="QZX382" s="1"/>
      <c r="QZY382" s="1"/>
      <c r="QZZ382" s="1"/>
      <c r="RAA382" s="1"/>
      <c r="RAB382" s="1"/>
      <c r="RAC382" s="1"/>
      <c r="RAD382" s="1"/>
      <c r="RAE382" s="1"/>
      <c r="RAF382" s="1"/>
      <c r="RAG382" s="1"/>
      <c r="RAH382" s="1"/>
      <c r="RAI382" s="1"/>
      <c r="RAJ382" s="1"/>
      <c r="RAK382" s="1"/>
      <c r="RAL382" s="1"/>
      <c r="RAM382" s="1"/>
      <c r="RAN382" s="1"/>
      <c r="RAO382" s="1"/>
      <c r="RAP382" s="1"/>
      <c r="RAQ382" s="1"/>
      <c r="RAR382" s="1"/>
      <c r="RAS382" s="1"/>
      <c r="RAT382" s="1"/>
      <c r="RAU382" s="1"/>
      <c r="RAV382" s="1"/>
      <c r="RAW382" s="1"/>
      <c r="RAX382" s="1"/>
      <c r="RAY382" s="1"/>
      <c r="RAZ382" s="1"/>
      <c r="RBA382" s="1"/>
      <c r="RBB382" s="1"/>
      <c r="RBC382" s="1"/>
      <c r="RBD382" s="1"/>
      <c r="RBE382" s="1"/>
      <c r="RBF382" s="1"/>
      <c r="RBG382" s="1"/>
      <c r="RBH382" s="1"/>
      <c r="RBI382" s="1"/>
      <c r="RBJ382" s="1"/>
      <c r="RBK382" s="1"/>
      <c r="RBL382" s="1"/>
      <c r="RBM382" s="1"/>
      <c r="RBN382" s="1"/>
      <c r="RBO382" s="1"/>
      <c r="RBP382" s="1"/>
      <c r="RBQ382" s="1"/>
      <c r="RBR382" s="1"/>
      <c r="RBS382" s="1"/>
      <c r="RBT382" s="1"/>
      <c r="RBU382" s="1"/>
      <c r="RBV382" s="1"/>
      <c r="RBW382" s="1"/>
      <c r="RBX382" s="1"/>
      <c r="RBY382" s="1"/>
      <c r="RBZ382" s="1"/>
      <c r="RCA382" s="1"/>
      <c r="RCB382" s="1"/>
      <c r="RCC382" s="1"/>
      <c r="RCD382" s="1"/>
      <c r="RCE382" s="1"/>
      <c r="RCF382" s="1"/>
      <c r="RCG382" s="1"/>
      <c r="RCH382" s="1"/>
      <c r="RCI382" s="1"/>
      <c r="RCJ382" s="1"/>
      <c r="RCK382" s="1"/>
      <c r="RCL382" s="1"/>
      <c r="RCM382" s="1"/>
      <c r="RCN382" s="1"/>
      <c r="RCO382" s="1"/>
      <c r="RCP382" s="1"/>
      <c r="RCQ382" s="1"/>
      <c r="RCR382" s="1"/>
      <c r="RCS382" s="1"/>
      <c r="RCT382" s="1"/>
      <c r="RCU382" s="1"/>
      <c r="RCV382" s="1"/>
      <c r="RCW382" s="1"/>
      <c r="RCX382" s="1"/>
      <c r="RCY382" s="1"/>
      <c r="RCZ382" s="1"/>
      <c r="RDA382" s="1"/>
      <c r="RDB382" s="1"/>
      <c r="RDC382" s="1"/>
      <c r="RDD382" s="1"/>
      <c r="RDE382" s="1"/>
      <c r="RDF382" s="1"/>
      <c r="RDG382" s="1"/>
      <c r="RDH382" s="1"/>
      <c r="RDI382" s="1"/>
      <c r="RDJ382" s="1"/>
      <c r="RDK382" s="1"/>
      <c r="RDL382" s="1"/>
      <c r="RDM382" s="1"/>
      <c r="RDN382" s="1"/>
      <c r="RDO382" s="1"/>
      <c r="RDP382" s="1"/>
      <c r="RDQ382" s="1"/>
      <c r="RDR382" s="1"/>
      <c r="RDS382" s="1"/>
      <c r="RDT382" s="1"/>
      <c r="RDU382" s="1"/>
      <c r="RDV382" s="1"/>
      <c r="RDW382" s="1"/>
      <c r="RDX382" s="1"/>
      <c r="RDY382" s="1"/>
      <c r="RDZ382" s="1"/>
      <c r="REA382" s="1"/>
      <c r="REB382" s="1"/>
      <c r="REC382" s="1"/>
      <c r="RED382" s="1"/>
      <c r="REE382" s="1"/>
      <c r="REF382" s="1"/>
      <c r="REG382" s="1"/>
      <c r="REH382" s="1"/>
      <c r="REI382" s="1"/>
      <c r="REJ382" s="1"/>
      <c r="REK382" s="1"/>
      <c r="REL382" s="1"/>
      <c r="REM382" s="1"/>
      <c r="REN382" s="1"/>
      <c r="REO382" s="1"/>
      <c r="REP382" s="1"/>
      <c r="REQ382" s="1"/>
      <c r="RER382" s="1"/>
      <c r="RES382" s="1"/>
      <c r="RET382" s="1"/>
      <c r="REU382" s="1"/>
      <c r="REV382" s="1"/>
      <c r="REW382" s="1"/>
      <c r="REX382" s="1"/>
      <c r="REY382" s="1"/>
      <c r="REZ382" s="1"/>
      <c r="RFA382" s="1"/>
      <c r="RFB382" s="1"/>
      <c r="RFC382" s="1"/>
      <c r="RFD382" s="1"/>
      <c r="RFE382" s="1"/>
      <c r="RFF382" s="1"/>
      <c r="RFG382" s="1"/>
      <c r="RFH382" s="1"/>
      <c r="RFI382" s="1"/>
      <c r="RFJ382" s="1"/>
      <c r="RFK382" s="1"/>
      <c r="RFL382" s="1"/>
      <c r="RFM382" s="1"/>
      <c r="RFN382" s="1"/>
      <c r="RFO382" s="1"/>
      <c r="RFP382" s="1"/>
      <c r="RFQ382" s="1"/>
      <c r="RFR382" s="1"/>
      <c r="RFS382" s="1"/>
      <c r="RFT382" s="1"/>
      <c r="RFU382" s="1"/>
      <c r="RFV382" s="1"/>
      <c r="RFW382" s="1"/>
      <c r="RFX382" s="1"/>
      <c r="RFY382" s="1"/>
      <c r="RFZ382" s="1"/>
      <c r="RGA382" s="1"/>
      <c r="RGB382" s="1"/>
      <c r="RGC382" s="1"/>
      <c r="RGD382" s="1"/>
      <c r="RGE382" s="1"/>
      <c r="RGF382" s="1"/>
      <c r="RGG382" s="1"/>
      <c r="RGH382" s="1"/>
      <c r="RGI382" s="1"/>
      <c r="RGJ382" s="1"/>
      <c r="RGK382" s="1"/>
      <c r="RGL382" s="1"/>
      <c r="RGM382" s="1"/>
      <c r="RGN382" s="1"/>
      <c r="RGO382" s="1"/>
      <c r="RGP382" s="1"/>
      <c r="RGQ382" s="1"/>
      <c r="RGR382" s="1"/>
      <c r="RGS382" s="1"/>
      <c r="RGT382" s="1"/>
      <c r="RGU382" s="1"/>
      <c r="RGV382" s="1"/>
      <c r="RGW382" s="1"/>
      <c r="RGX382" s="1"/>
      <c r="RGY382" s="1"/>
      <c r="RGZ382" s="1"/>
      <c r="RHA382" s="1"/>
      <c r="RHB382" s="1"/>
      <c r="RHC382" s="1"/>
      <c r="RHD382" s="1"/>
      <c r="RHE382" s="1"/>
      <c r="RHF382" s="1"/>
      <c r="RHG382" s="1"/>
      <c r="RHH382" s="1"/>
      <c r="RHI382" s="1"/>
      <c r="RHJ382" s="1"/>
      <c r="RHK382" s="1"/>
      <c r="RHL382" s="1"/>
      <c r="RHM382" s="1"/>
      <c r="RHN382" s="1"/>
      <c r="RHO382" s="1"/>
      <c r="RHP382" s="1"/>
      <c r="RHQ382" s="1"/>
      <c r="RHR382" s="1"/>
      <c r="RHS382" s="1"/>
      <c r="RHT382" s="1"/>
      <c r="RHU382" s="1"/>
      <c r="RHV382" s="1"/>
      <c r="RHW382" s="1"/>
      <c r="RHX382" s="1"/>
      <c r="RHY382" s="1"/>
      <c r="RHZ382" s="1"/>
      <c r="RIA382" s="1"/>
      <c r="RIB382" s="1"/>
      <c r="RIC382" s="1"/>
      <c r="RID382" s="1"/>
      <c r="RIE382" s="1"/>
      <c r="RIF382" s="1"/>
      <c r="RIG382" s="1"/>
      <c r="RIH382" s="1"/>
      <c r="RII382" s="1"/>
      <c r="RIJ382" s="1"/>
      <c r="RIK382" s="1"/>
      <c r="RIL382" s="1"/>
      <c r="RIM382" s="1"/>
      <c r="RIN382" s="1"/>
      <c r="RIO382" s="1"/>
      <c r="RIP382" s="1"/>
      <c r="RIQ382" s="1"/>
      <c r="RIR382" s="1"/>
      <c r="RIS382" s="1"/>
      <c r="RIT382" s="1"/>
      <c r="RIU382" s="1"/>
      <c r="RIV382" s="1"/>
      <c r="RIW382" s="1"/>
      <c r="RIX382" s="1"/>
      <c r="RIY382" s="1"/>
      <c r="RIZ382" s="1"/>
      <c r="RJA382" s="1"/>
      <c r="RJB382" s="1"/>
      <c r="RJC382" s="1"/>
      <c r="RJD382" s="1"/>
      <c r="RJE382" s="1"/>
      <c r="RJF382" s="1"/>
      <c r="RJG382" s="1"/>
      <c r="RJH382" s="1"/>
      <c r="RJI382" s="1"/>
      <c r="RJJ382" s="1"/>
      <c r="RJK382" s="1"/>
      <c r="RJL382" s="1"/>
      <c r="RJM382" s="1"/>
      <c r="RJN382" s="1"/>
      <c r="RJO382" s="1"/>
      <c r="RJP382" s="1"/>
      <c r="RJQ382" s="1"/>
      <c r="RJR382" s="1"/>
      <c r="RJS382" s="1"/>
      <c r="RJT382" s="1"/>
      <c r="RJU382" s="1"/>
      <c r="RJV382" s="1"/>
      <c r="RJW382" s="1"/>
      <c r="RJX382" s="1"/>
      <c r="RJY382" s="1"/>
      <c r="RJZ382" s="1"/>
      <c r="RKA382" s="1"/>
      <c r="RKB382" s="1"/>
      <c r="RKC382" s="1"/>
      <c r="RKD382" s="1"/>
      <c r="RKE382" s="1"/>
      <c r="RKF382" s="1"/>
      <c r="RKG382" s="1"/>
      <c r="RKH382" s="1"/>
      <c r="RKI382" s="1"/>
      <c r="RKJ382" s="1"/>
      <c r="RKK382" s="1"/>
      <c r="RKL382" s="1"/>
      <c r="RKM382" s="1"/>
      <c r="RKN382" s="1"/>
      <c r="RKO382" s="1"/>
      <c r="RKP382" s="1"/>
      <c r="RKQ382" s="1"/>
      <c r="RKR382" s="1"/>
      <c r="RKS382" s="1"/>
      <c r="RKT382" s="1"/>
      <c r="RKU382" s="1"/>
      <c r="RKV382" s="1"/>
      <c r="RKW382" s="1"/>
      <c r="RKX382" s="1"/>
      <c r="RKY382" s="1"/>
      <c r="RKZ382" s="1"/>
      <c r="RLA382" s="1"/>
      <c r="RLB382" s="1"/>
      <c r="RLC382" s="1"/>
      <c r="RLD382" s="1"/>
      <c r="RLE382" s="1"/>
      <c r="RLF382" s="1"/>
      <c r="RLG382" s="1"/>
      <c r="RLH382" s="1"/>
      <c r="RLI382" s="1"/>
      <c r="RLJ382" s="1"/>
      <c r="RLK382" s="1"/>
      <c r="RLL382" s="1"/>
      <c r="RLM382" s="1"/>
      <c r="RLN382" s="1"/>
      <c r="RLO382" s="1"/>
      <c r="RLP382" s="1"/>
      <c r="RLQ382" s="1"/>
      <c r="RLR382" s="1"/>
      <c r="RLS382" s="1"/>
      <c r="RLT382" s="1"/>
      <c r="RLU382" s="1"/>
      <c r="RLV382" s="1"/>
      <c r="RLW382" s="1"/>
      <c r="RLX382" s="1"/>
      <c r="RLY382" s="1"/>
      <c r="RLZ382" s="1"/>
      <c r="RMA382" s="1"/>
      <c r="RMB382" s="1"/>
      <c r="RMC382" s="1"/>
      <c r="RMD382" s="1"/>
      <c r="RME382" s="1"/>
      <c r="RMF382" s="1"/>
      <c r="RMG382" s="1"/>
      <c r="RMH382" s="1"/>
      <c r="RMI382" s="1"/>
      <c r="RMJ382" s="1"/>
      <c r="RMK382" s="1"/>
      <c r="RML382" s="1"/>
      <c r="RMM382" s="1"/>
      <c r="RMN382" s="1"/>
      <c r="RMO382" s="1"/>
      <c r="RMP382" s="1"/>
      <c r="RMQ382" s="1"/>
      <c r="RMR382" s="1"/>
      <c r="RMS382" s="1"/>
      <c r="RMT382" s="1"/>
      <c r="RMU382" s="1"/>
      <c r="RMV382" s="1"/>
      <c r="RMW382" s="1"/>
      <c r="RMX382" s="1"/>
      <c r="RMY382" s="1"/>
      <c r="RMZ382" s="1"/>
      <c r="RNA382" s="1"/>
      <c r="RNB382" s="1"/>
      <c r="RNC382" s="1"/>
      <c r="RND382" s="1"/>
      <c r="RNE382" s="1"/>
      <c r="RNF382" s="1"/>
      <c r="RNG382" s="1"/>
      <c r="RNH382" s="1"/>
      <c r="RNI382" s="1"/>
      <c r="RNJ382" s="1"/>
      <c r="RNK382" s="1"/>
      <c r="RNL382" s="1"/>
      <c r="RNM382" s="1"/>
      <c r="RNN382" s="1"/>
      <c r="RNO382" s="1"/>
      <c r="RNP382" s="1"/>
      <c r="RNQ382" s="1"/>
      <c r="RNR382" s="1"/>
      <c r="RNS382" s="1"/>
      <c r="RNT382" s="1"/>
      <c r="RNU382" s="1"/>
      <c r="RNV382" s="1"/>
      <c r="RNW382" s="1"/>
      <c r="RNX382" s="1"/>
      <c r="RNY382" s="1"/>
      <c r="RNZ382" s="1"/>
      <c r="ROA382" s="1"/>
      <c r="ROB382" s="1"/>
      <c r="ROC382" s="1"/>
      <c r="ROD382" s="1"/>
      <c r="ROE382" s="1"/>
      <c r="ROF382" s="1"/>
      <c r="ROG382" s="1"/>
      <c r="ROH382" s="1"/>
      <c r="ROI382" s="1"/>
      <c r="ROJ382" s="1"/>
      <c r="ROK382" s="1"/>
      <c r="ROL382" s="1"/>
      <c r="ROM382" s="1"/>
      <c r="RON382" s="1"/>
      <c r="ROO382" s="1"/>
      <c r="ROP382" s="1"/>
      <c r="ROQ382" s="1"/>
      <c r="ROR382" s="1"/>
      <c r="ROS382" s="1"/>
      <c r="ROT382" s="1"/>
      <c r="ROU382" s="1"/>
      <c r="ROV382" s="1"/>
      <c r="ROW382" s="1"/>
      <c r="ROX382" s="1"/>
      <c r="ROY382" s="1"/>
      <c r="ROZ382" s="1"/>
      <c r="RPA382" s="1"/>
      <c r="RPB382" s="1"/>
      <c r="RPC382" s="1"/>
      <c r="RPD382" s="1"/>
      <c r="RPE382" s="1"/>
      <c r="RPF382" s="1"/>
      <c r="RPG382" s="1"/>
      <c r="RPH382" s="1"/>
      <c r="RPI382" s="1"/>
      <c r="RPJ382" s="1"/>
      <c r="RPK382" s="1"/>
      <c r="RPL382" s="1"/>
      <c r="RPM382" s="1"/>
      <c r="RPN382" s="1"/>
      <c r="RPO382" s="1"/>
      <c r="RPP382" s="1"/>
      <c r="RPQ382" s="1"/>
      <c r="RPR382" s="1"/>
      <c r="RPS382" s="1"/>
      <c r="RPT382" s="1"/>
      <c r="RPU382" s="1"/>
      <c r="RPV382" s="1"/>
      <c r="RPW382" s="1"/>
      <c r="RPX382" s="1"/>
      <c r="RPY382" s="1"/>
      <c r="RPZ382" s="1"/>
      <c r="RQA382" s="1"/>
      <c r="RQB382" s="1"/>
      <c r="RQC382" s="1"/>
      <c r="RQD382" s="1"/>
      <c r="RQE382" s="1"/>
      <c r="RQF382" s="1"/>
      <c r="RQG382" s="1"/>
      <c r="RQH382" s="1"/>
      <c r="RQI382" s="1"/>
      <c r="RQJ382" s="1"/>
      <c r="RQK382" s="1"/>
      <c r="RQL382" s="1"/>
      <c r="RQM382" s="1"/>
      <c r="RQN382" s="1"/>
      <c r="RQO382" s="1"/>
      <c r="RQP382" s="1"/>
      <c r="RQQ382" s="1"/>
      <c r="RQR382" s="1"/>
      <c r="RQS382" s="1"/>
      <c r="RQT382" s="1"/>
      <c r="RQU382" s="1"/>
      <c r="RQV382" s="1"/>
      <c r="RQW382" s="1"/>
      <c r="RQX382" s="1"/>
      <c r="RQY382" s="1"/>
      <c r="RQZ382" s="1"/>
      <c r="RRA382" s="1"/>
      <c r="RRB382" s="1"/>
      <c r="RRC382" s="1"/>
      <c r="RRD382" s="1"/>
      <c r="RRE382" s="1"/>
      <c r="RRF382" s="1"/>
      <c r="RRG382" s="1"/>
      <c r="RRH382" s="1"/>
      <c r="RRI382" s="1"/>
      <c r="RRJ382" s="1"/>
      <c r="RRK382" s="1"/>
      <c r="RRL382" s="1"/>
      <c r="RRM382" s="1"/>
      <c r="RRN382" s="1"/>
      <c r="RRO382" s="1"/>
      <c r="RRP382" s="1"/>
      <c r="RRQ382" s="1"/>
      <c r="RRR382" s="1"/>
      <c r="RRS382" s="1"/>
      <c r="RRT382" s="1"/>
      <c r="RRU382" s="1"/>
      <c r="RRV382" s="1"/>
      <c r="RRW382" s="1"/>
      <c r="RRX382" s="1"/>
      <c r="RRY382" s="1"/>
      <c r="RRZ382" s="1"/>
      <c r="RSA382" s="1"/>
      <c r="RSB382" s="1"/>
      <c r="RSC382" s="1"/>
      <c r="RSD382" s="1"/>
      <c r="RSE382" s="1"/>
      <c r="RSF382" s="1"/>
      <c r="RSG382" s="1"/>
      <c r="RSH382" s="1"/>
      <c r="RSI382" s="1"/>
      <c r="RSJ382" s="1"/>
      <c r="RSK382" s="1"/>
      <c r="RSL382" s="1"/>
      <c r="RSM382" s="1"/>
      <c r="RSN382" s="1"/>
      <c r="RSO382" s="1"/>
      <c r="RSP382" s="1"/>
      <c r="RSQ382" s="1"/>
      <c r="RSR382" s="1"/>
      <c r="RSS382" s="1"/>
      <c r="RST382" s="1"/>
      <c r="RSU382" s="1"/>
      <c r="RSV382" s="1"/>
      <c r="RSW382" s="1"/>
      <c r="RSX382" s="1"/>
      <c r="RSY382" s="1"/>
      <c r="RSZ382" s="1"/>
      <c r="RTA382" s="1"/>
      <c r="RTB382" s="1"/>
      <c r="RTC382" s="1"/>
      <c r="RTD382" s="1"/>
      <c r="RTE382" s="1"/>
      <c r="RTF382" s="1"/>
      <c r="RTG382" s="1"/>
      <c r="RTH382" s="1"/>
      <c r="RTI382" s="1"/>
      <c r="RTJ382" s="1"/>
      <c r="RTK382" s="1"/>
      <c r="RTL382" s="1"/>
      <c r="RTM382" s="1"/>
      <c r="RTN382" s="1"/>
      <c r="RTO382" s="1"/>
      <c r="RTP382" s="1"/>
      <c r="RTQ382" s="1"/>
      <c r="RTR382" s="1"/>
      <c r="RTS382" s="1"/>
      <c r="RTT382" s="1"/>
      <c r="RTU382" s="1"/>
      <c r="RTV382" s="1"/>
      <c r="RTW382" s="1"/>
      <c r="RTX382" s="1"/>
      <c r="RTY382" s="1"/>
      <c r="RTZ382" s="1"/>
      <c r="RUA382" s="1"/>
      <c r="RUB382" s="1"/>
      <c r="RUC382" s="1"/>
      <c r="RUD382" s="1"/>
      <c r="RUE382" s="1"/>
      <c r="RUF382" s="1"/>
      <c r="RUG382" s="1"/>
      <c r="RUH382" s="1"/>
      <c r="RUI382" s="1"/>
      <c r="RUJ382" s="1"/>
      <c r="RUK382" s="1"/>
      <c r="RUL382" s="1"/>
      <c r="RUM382" s="1"/>
      <c r="RUN382" s="1"/>
      <c r="RUO382" s="1"/>
      <c r="RUP382" s="1"/>
      <c r="RUQ382" s="1"/>
      <c r="RUR382" s="1"/>
      <c r="RUS382" s="1"/>
      <c r="RUT382" s="1"/>
      <c r="RUU382" s="1"/>
      <c r="RUV382" s="1"/>
      <c r="RUW382" s="1"/>
      <c r="RUX382" s="1"/>
      <c r="RUY382" s="1"/>
      <c r="RUZ382" s="1"/>
      <c r="RVA382" s="1"/>
      <c r="RVB382" s="1"/>
      <c r="RVC382" s="1"/>
      <c r="RVD382" s="1"/>
      <c r="RVE382" s="1"/>
      <c r="RVF382" s="1"/>
      <c r="RVG382" s="1"/>
      <c r="RVH382" s="1"/>
      <c r="RVI382" s="1"/>
      <c r="RVJ382" s="1"/>
      <c r="RVK382" s="1"/>
      <c r="RVL382" s="1"/>
      <c r="RVM382" s="1"/>
      <c r="RVN382" s="1"/>
      <c r="RVO382" s="1"/>
      <c r="RVP382" s="1"/>
      <c r="RVQ382" s="1"/>
      <c r="RVR382" s="1"/>
      <c r="RVS382" s="1"/>
      <c r="RVT382" s="1"/>
      <c r="RVU382" s="1"/>
      <c r="RVV382" s="1"/>
      <c r="RVW382" s="1"/>
      <c r="RVX382" s="1"/>
      <c r="RVY382" s="1"/>
      <c r="RVZ382" s="1"/>
      <c r="RWA382" s="1"/>
      <c r="RWB382" s="1"/>
      <c r="RWC382" s="1"/>
      <c r="RWD382" s="1"/>
      <c r="RWE382" s="1"/>
      <c r="RWF382" s="1"/>
      <c r="RWG382" s="1"/>
      <c r="RWH382" s="1"/>
      <c r="RWI382" s="1"/>
      <c r="RWJ382" s="1"/>
      <c r="RWK382" s="1"/>
      <c r="RWL382" s="1"/>
      <c r="RWM382" s="1"/>
      <c r="RWN382" s="1"/>
      <c r="RWO382" s="1"/>
      <c r="RWP382" s="1"/>
      <c r="RWQ382" s="1"/>
      <c r="RWR382" s="1"/>
      <c r="RWS382" s="1"/>
      <c r="RWT382" s="1"/>
      <c r="RWU382" s="1"/>
      <c r="RWV382" s="1"/>
      <c r="RWW382" s="1"/>
      <c r="RWX382" s="1"/>
      <c r="RWY382" s="1"/>
      <c r="RWZ382" s="1"/>
      <c r="RXA382" s="1"/>
      <c r="RXB382" s="1"/>
      <c r="RXC382" s="1"/>
      <c r="RXD382" s="1"/>
      <c r="RXE382" s="1"/>
      <c r="RXF382" s="1"/>
      <c r="RXG382" s="1"/>
      <c r="RXH382" s="1"/>
      <c r="RXI382" s="1"/>
      <c r="RXJ382" s="1"/>
      <c r="RXK382" s="1"/>
      <c r="RXL382" s="1"/>
      <c r="RXM382" s="1"/>
      <c r="RXN382" s="1"/>
      <c r="RXO382" s="1"/>
      <c r="RXP382" s="1"/>
      <c r="RXQ382" s="1"/>
      <c r="RXR382" s="1"/>
      <c r="RXS382" s="1"/>
      <c r="RXT382" s="1"/>
      <c r="RXU382" s="1"/>
      <c r="RXV382" s="1"/>
      <c r="RXW382" s="1"/>
      <c r="RXX382" s="1"/>
      <c r="RXY382" s="1"/>
      <c r="RXZ382" s="1"/>
      <c r="RYA382" s="1"/>
      <c r="RYB382" s="1"/>
      <c r="RYC382" s="1"/>
      <c r="RYD382" s="1"/>
      <c r="RYE382" s="1"/>
      <c r="RYF382" s="1"/>
      <c r="RYG382" s="1"/>
      <c r="RYH382" s="1"/>
      <c r="RYI382" s="1"/>
      <c r="RYJ382" s="1"/>
      <c r="RYK382" s="1"/>
      <c r="RYL382" s="1"/>
      <c r="RYM382" s="1"/>
      <c r="RYN382" s="1"/>
      <c r="RYO382" s="1"/>
      <c r="RYP382" s="1"/>
      <c r="RYQ382" s="1"/>
      <c r="RYR382" s="1"/>
      <c r="RYS382" s="1"/>
      <c r="RYT382" s="1"/>
      <c r="RYU382" s="1"/>
      <c r="RYV382" s="1"/>
      <c r="RYW382" s="1"/>
      <c r="RYX382" s="1"/>
      <c r="RYY382" s="1"/>
      <c r="RYZ382" s="1"/>
      <c r="RZA382" s="1"/>
      <c r="RZB382" s="1"/>
      <c r="RZC382" s="1"/>
      <c r="RZD382" s="1"/>
      <c r="RZE382" s="1"/>
      <c r="RZF382" s="1"/>
      <c r="RZG382" s="1"/>
      <c r="RZH382" s="1"/>
      <c r="RZI382" s="1"/>
      <c r="RZJ382" s="1"/>
      <c r="RZK382" s="1"/>
      <c r="RZL382" s="1"/>
      <c r="RZM382" s="1"/>
      <c r="RZN382" s="1"/>
      <c r="RZO382" s="1"/>
      <c r="RZP382" s="1"/>
      <c r="RZQ382" s="1"/>
      <c r="RZR382" s="1"/>
      <c r="RZS382" s="1"/>
      <c r="RZT382" s="1"/>
      <c r="RZU382" s="1"/>
      <c r="RZV382" s="1"/>
      <c r="RZW382" s="1"/>
      <c r="RZX382" s="1"/>
      <c r="RZY382" s="1"/>
      <c r="RZZ382" s="1"/>
      <c r="SAA382" s="1"/>
      <c r="SAB382" s="1"/>
      <c r="SAC382" s="1"/>
      <c r="SAD382" s="1"/>
      <c r="SAE382" s="1"/>
      <c r="SAF382" s="1"/>
      <c r="SAG382" s="1"/>
      <c r="SAH382" s="1"/>
      <c r="SAI382" s="1"/>
      <c r="SAJ382" s="1"/>
      <c r="SAK382" s="1"/>
      <c r="SAL382" s="1"/>
      <c r="SAM382" s="1"/>
      <c r="SAN382" s="1"/>
      <c r="SAO382" s="1"/>
      <c r="SAP382" s="1"/>
      <c r="SAQ382" s="1"/>
      <c r="SAR382" s="1"/>
      <c r="SAS382" s="1"/>
      <c r="SAT382" s="1"/>
      <c r="SAU382" s="1"/>
      <c r="SAV382" s="1"/>
      <c r="SAW382" s="1"/>
      <c r="SAX382" s="1"/>
      <c r="SAY382" s="1"/>
      <c r="SAZ382" s="1"/>
      <c r="SBA382" s="1"/>
      <c r="SBB382" s="1"/>
      <c r="SBC382" s="1"/>
      <c r="SBD382" s="1"/>
      <c r="SBE382" s="1"/>
      <c r="SBF382" s="1"/>
      <c r="SBG382" s="1"/>
      <c r="SBH382" s="1"/>
      <c r="SBI382" s="1"/>
      <c r="SBJ382" s="1"/>
      <c r="SBK382" s="1"/>
      <c r="SBL382" s="1"/>
      <c r="SBM382" s="1"/>
      <c r="SBN382" s="1"/>
      <c r="SBO382" s="1"/>
      <c r="SBP382" s="1"/>
      <c r="SBQ382" s="1"/>
      <c r="SBR382" s="1"/>
      <c r="SBS382" s="1"/>
      <c r="SBT382" s="1"/>
      <c r="SBU382" s="1"/>
      <c r="SBV382" s="1"/>
      <c r="SBW382" s="1"/>
      <c r="SBX382" s="1"/>
      <c r="SBY382" s="1"/>
      <c r="SBZ382" s="1"/>
      <c r="SCA382" s="1"/>
      <c r="SCB382" s="1"/>
      <c r="SCC382" s="1"/>
      <c r="SCD382" s="1"/>
      <c r="SCE382" s="1"/>
      <c r="SCF382" s="1"/>
      <c r="SCG382" s="1"/>
      <c r="SCH382" s="1"/>
      <c r="SCI382" s="1"/>
      <c r="SCJ382" s="1"/>
      <c r="SCK382" s="1"/>
      <c r="SCL382" s="1"/>
      <c r="SCM382" s="1"/>
      <c r="SCN382" s="1"/>
      <c r="SCO382" s="1"/>
      <c r="SCP382" s="1"/>
      <c r="SCQ382" s="1"/>
      <c r="SCR382" s="1"/>
      <c r="SCS382" s="1"/>
      <c r="SCT382" s="1"/>
      <c r="SCU382" s="1"/>
      <c r="SCV382" s="1"/>
      <c r="SCW382" s="1"/>
      <c r="SCX382" s="1"/>
      <c r="SCY382" s="1"/>
      <c r="SCZ382" s="1"/>
      <c r="SDA382" s="1"/>
      <c r="SDB382" s="1"/>
      <c r="SDC382" s="1"/>
      <c r="SDD382" s="1"/>
      <c r="SDE382" s="1"/>
      <c r="SDF382" s="1"/>
      <c r="SDG382" s="1"/>
      <c r="SDH382" s="1"/>
      <c r="SDI382" s="1"/>
      <c r="SDJ382" s="1"/>
      <c r="SDK382" s="1"/>
      <c r="SDL382" s="1"/>
      <c r="SDM382" s="1"/>
      <c r="SDN382" s="1"/>
      <c r="SDO382" s="1"/>
      <c r="SDP382" s="1"/>
      <c r="SDQ382" s="1"/>
      <c r="SDR382" s="1"/>
      <c r="SDS382" s="1"/>
      <c r="SDT382" s="1"/>
      <c r="SDU382" s="1"/>
      <c r="SDV382" s="1"/>
      <c r="SDW382" s="1"/>
      <c r="SDX382" s="1"/>
      <c r="SDY382" s="1"/>
      <c r="SDZ382" s="1"/>
      <c r="SEA382" s="1"/>
      <c r="SEB382" s="1"/>
      <c r="SEC382" s="1"/>
      <c r="SED382" s="1"/>
      <c r="SEE382" s="1"/>
      <c r="SEF382" s="1"/>
      <c r="SEG382" s="1"/>
      <c r="SEH382" s="1"/>
      <c r="SEI382" s="1"/>
      <c r="SEJ382" s="1"/>
      <c r="SEK382" s="1"/>
      <c r="SEL382" s="1"/>
      <c r="SEM382" s="1"/>
      <c r="SEN382" s="1"/>
      <c r="SEO382" s="1"/>
      <c r="SEP382" s="1"/>
      <c r="SEQ382" s="1"/>
      <c r="SER382" s="1"/>
      <c r="SES382" s="1"/>
      <c r="SET382" s="1"/>
      <c r="SEU382" s="1"/>
      <c r="SEV382" s="1"/>
      <c r="SEW382" s="1"/>
      <c r="SEX382" s="1"/>
      <c r="SEY382" s="1"/>
      <c r="SEZ382" s="1"/>
      <c r="SFA382" s="1"/>
      <c r="SFB382" s="1"/>
      <c r="SFC382" s="1"/>
      <c r="SFD382" s="1"/>
      <c r="SFE382" s="1"/>
      <c r="SFF382" s="1"/>
      <c r="SFG382" s="1"/>
      <c r="SFH382" s="1"/>
      <c r="SFI382" s="1"/>
      <c r="SFJ382" s="1"/>
      <c r="SFK382" s="1"/>
      <c r="SFL382" s="1"/>
      <c r="SFM382" s="1"/>
      <c r="SFN382" s="1"/>
      <c r="SFO382" s="1"/>
      <c r="SFP382" s="1"/>
      <c r="SFQ382" s="1"/>
      <c r="SFR382" s="1"/>
      <c r="SFS382" s="1"/>
      <c r="SFT382" s="1"/>
      <c r="SFU382" s="1"/>
      <c r="SFV382" s="1"/>
      <c r="SFW382" s="1"/>
      <c r="SFX382" s="1"/>
      <c r="SFY382" s="1"/>
      <c r="SFZ382" s="1"/>
      <c r="SGA382" s="1"/>
      <c r="SGB382" s="1"/>
      <c r="SGC382" s="1"/>
      <c r="SGD382" s="1"/>
      <c r="SGE382" s="1"/>
      <c r="SGF382" s="1"/>
      <c r="SGG382" s="1"/>
      <c r="SGH382" s="1"/>
      <c r="SGI382" s="1"/>
      <c r="SGJ382" s="1"/>
      <c r="SGK382" s="1"/>
      <c r="SGL382" s="1"/>
      <c r="SGM382" s="1"/>
      <c r="SGN382" s="1"/>
      <c r="SGO382" s="1"/>
      <c r="SGP382" s="1"/>
      <c r="SGQ382" s="1"/>
      <c r="SGR382" s="1"/>
      <c r="SGS382" s="1"/>
      <c r="SGT382" s="1"/>
      <c r="SGU382" s="1"/>
      <c r="SGV382" s="1"/>
      <c r="SGW382" s="1"/>
      <c r="SGX382" s="1"/>
      <c r="SGY382" s="1"/>
      <c r="SGZ382" s="1"/>
      <c r="SHA382" s="1"/>
      <c r="SHB382" s="1"/>
      <c r="SHC382" s="1"/>
      <c r="SHD382" s="1"/>
      <c r="SHE382" s="1"/>
      <c r="SHF382" s="1"/>
      <c r="SHG382" s="1"/>
      <c r="SHH382" s="1"/>
      <c r="SHI382" s="1"/>
      <c r="SHJ382" s="1"/>
      <c r="SHK382" s="1"/>
      <c r="SHL382" s="1"/>
      <c r="SHM382" s="1"/>
      <c r="SHN382" s="1"/>
      <c r="SHO382" s="1"/>
      <c r="SHP382" s="1"/>
      <c r="SHQ382" s="1"/>
      <c r="SHR382" s="1"/>
      <c r="SHS382" s="1"/>
      <c r="SHT382" s="1"/>
      <c r="SHU382" s="1"/>
      <c r="SHV382" s="1"/>
      <c r="SHW382" s="1"/>
      <c r="SHX382" s="1"/>
      <c r="SHY382" s="1"/>
      <c r="SHZ382" s="1"/>
      <c r="SIA382" s="1"/>
      <c r="SIB382" s="1"/>
      <c r="SIC382" s="1"/>
      <c r="SID382" s="1"/>
      <c r="SIE382" s="1"/>
      <c r="SIF382" s="1"/>
      <c r="SIG382" s="1"/>
      <c r="SIH382" s="1"/>
      <c r="SII382" s="1"/>
      <c r="SIJ382" s="1"/>
      <c r="SIK382" s="1"/>
      <c r="SIL382" s="1"/>
      <c r="SIM382" s="1"/>
      <c r="SIN382" s="1"/>
      <c r="SIO382" s="1"/>
      <c r="SIP382" s="1"/>
      <c r="SIQ382" s="1"/>
      <c r="SIR382" s="1"/>
      <c r="SIS382" s="1"/>
      <c r="SIT382" s="1"/>
      <c r="SIU382" s="1"/>
      <c r="SIV382" s="1"/>
      <c r="SIW382" s="1"/>
      <c r="SIX382" s="1"/>
      <c r="SIY382" s="1"/>
      <c r="SIZ382" s="1"/>
      <c r="SJA382" s="1"/>
      <c r="SJB382" s="1"/>
      <c r="SJC382" s="1"/>
      <c r="SJD382" s="1"/>
      <c r="SJE382" s="1"/>
      <c r="SJF382" s="1"/>
      <c r="SJG382" s="1"/>
      <c r="SJH382" s="1"/>
      <c r="SJI382" s="1"/>
      <c r="SJJ382" s="1"/>
      <c r="SJK382" s="1"/>
      <c r="SJL382" s="1"/>
      <c r="SJM382" s="1"/>
      <c r="SJN382" s="1"/>
      <c r="SJO382" s="1"/>
      <c r="SJP382" s="1"/>
      <c r="SJQ382" s="1"/>
      <c r="SJR382" s="1"/>
      <c r="SJS382" s="1"/>
      <c r="SJT382" s="1"/>
      <c r="SJU382" s="1"/>
      <c r="SJV382" s="1"/>
      <c r="SJW382" s="1"/>
      <c r="SJX382" s="1"/>
      <c r="SJY382" s="1"/>
      <c r="SJZ382" s="1"/>
      <c r="SKA382" s="1"/>
      <c r="SKB382" s="1"/>
      <c r="SKC382" s="1"/>
      <c r="SKD382" s="1"/>
      <c r="SKE382" s="1"/>
      <c r="SKF382" s="1"/>
      <c r="SKG382" s="1"/>
      <c r="SKH382" s="1"/>
      <c r="SKI382" s="1"/>
      <c r="SKJ382" s="1"/>
      <c r="SKK382" s="1"/>
      <c r="SKL382" s="1"/>
      <c r="SKM382" s="1"/>
      <c r="SKN382" s="1"/>
      <c r="SKO382" s="1"/>
      <c r="SKP382" s="1"/>
      <c r="SKQ382" s="1"/>
      <c r="SKR382" s="1"/>
      <c r="SKS382" s="1"/>
      <c r="SKT382" s="1"/>
      <c r="SKU382" s="1"/>
      <c r="SKV382" s="1"/>
      <c r="SKW382" s="1"/>
      <c r="SKX382" s="1"/>
      <c r="SKY382" s="1"/>
      <c r="SKZ382" s="1"/>
      <c r="SLA382" s="1"/>
      <c r="SLB382" s="1"/>
      <c r="SLC382" s="1"/>
      <c r="SLD382" s="1"/>
      <c r="SLE382" s="1"/>
      <c r="SLF382" s="1"/>
      <c r="SLG382" s="1"/>
      <c r="SLH382" s="1"/>
      <c r="SLI382" s="1"/>
      <c r="SLJ382" s="1"/>
      <c r="SLK382" s="1"/>
      <c r="SLL382" s="1"/>
      <c r="SLM382" s="1"/>
      <c r="SLN382" s="1"/>
      <c r="SLO382" s="1"/>
      <c r="SLP382" s="1"/>
      <c r="SLQ382" s="1"/>
      <c r="SLR382" s="1"/>
      <c r="SLS382" s="1"/>
      <c r="SLT382" s="1"/>
      <c r="SLU382" s="1"/>
      <c r="SLV382" s="1"/>
      <c r="SLW382" s="1"/>
      <c r="SLX382" s="1"/>
      <c r="SLY382" s="1"/>
      <c r="SLZ382" s="1"/>
      <c r="SMA382" s="1"/>
      <c r="SMB382" s="1"/>
      <c r="SMC382" s="1"/>
      <c r="SMD382" s="1"/>
      <c r="SME382" s="1"/>
      <c r="SMF382" s="1"/>
      <c r="SMG382" s="1"/>
      <c r="SMH382" s="1"/>
      <c r="SMI382" s="1"/>
      <c r="SMJ382" s="1"/>
      <c r="SMK382" s="1"/>
      <c r="SML382" s="1"/>
      <c r="SMM382" s="1"/>
      <c r="SMN382" s="1"/>
      <c r="SMO382" s="1"/>
      <c r="SMP382" s="1"/>
      <c r="SMQ382" s="1"/>
      <c r="SMR382" s="1"/>
      <c r="SMS382" s="1"/>
      <c r="SMT382" s="1"/>
      <c r="SMU382" s="1"/>
      <c r="SMV382" s="1"/>
      <c r="SMW382" s="1"/>
      <c r="SMX382" s="1"/>
      <c r="SMY382" s="1"/>
      <c r="SMZ382" s="1"/>
      <c r="SNA382" s="1"/>
      <c r="SNB382" s="1"/>
      <c r="SNC382" s="1"/>
      <c r="SND382" s="1"/>
      <c r="SNE382" s="1"/>
      <c r="SNF382" s="1"/>
      <c r="SNG382" s="1"/>
      <c r="SNH382" s="1"/>
      <c r="SNI382" s="1"/>
      <c r="SNJ382" s="1"/>
      <c r="SNK382" s="1"/>
      <c r="SNL382" s="1"/>
      <c r="SNM382" s="1"/>
      <c r="SNN382" s="1"/>
      <c r="SNO382" s="1"/>
      <c r="SNP382" s="1"/>
      <c r="SNQ382" s="1"/>
      <c r="SNR382" s="1"/>
      <c r="SNS382" s="1"/>
      <c r="SNT382" s="1"/>
      <c r="SNU382" s="1"/>
      <c r="SNV382" s="1"/>
      <c r="SNW382" s="1"/>
      <c r="SNX382" s="1"/>
      <c r="SNY382" s="1"/>
      <c r="SNZ382" s="1"/>
      <c r="SOA382" s="1"/>
      <c r="SOB382" s="1"/>
      <c r="SOC382" s="1"/>
      <c r="SOD382" s="1"/>
      <c r="SOE382" s="1"/>
      <c r="SOF382" s="1"/>
      <c r="SOG382" s="1"/>
      <c r="SOH382" s="1"/>
      <c r="SOI382" s="1"/>
      <c r="SOJ382" s="1"/>
      <c r="SOK382" s="1"/>
      <c r="SOL382" s="1"/>
      <c r="SOM382" s="1"/>
      <c r="SON382" s="1"/>
      <c r="SOO382" s="1"/>
      <c r="SOP382" s="1"/>
      <c r="SOQ382" s="1"/>
      <c r="SOR382" s="1"/>
      <c r="SOS382" s="1"/>
      <c r="SOT382" s="1"/>
      <c r="SOU382" s="1"/>
      <c r="SOV382" s="1"/>
      <c r="SOW382" s="1"/>
      <c r="SOX382" s="1"/>
      <c r="SOY382" s="1"/>
      <c r="SOZ382" s="1"/>
      <c r="SPA382" s="1"/>
      <c r="SPB382" s="1"/>
      <c r="SPC382" s="1"/>
      <c r="SPD382" s="1"/>
      <c r="SPE382" s="1"/>
      <c r="SPF382" s="1"/>
      <c r="SPG382" s="1"/>
      <c r="SPH382" s="1"/>
      <c r="SPI382" s="1"/>
      <c r="SPJ382" s="1"/>
      <c r="SPK382" s="1"/>
      <c r="SPL382" s="1"/>
      <c r="SPM382" s="1"/>
      <c r="SPN382" s="1"/>
      <c r="SPO382" s="1"/>
      <c r="SPP382" s="1"/>
      <c r="SPQ382" s="1"/>
      <c r="SPR382" s="1"/>
      <c r="SPS382" s="1"/>
      <c r="SPT382" s="1"/>
      <c r="SPU382" s="1"/>
      <c r="SPV382" s="1"/>
      <c r="SPW382" s="1"/>
      <c r="SPX382" s="1"/>
      <c r="SPY382" s="1"/>
      <c r="SPZ382" s="1"/>
      <c r="SQA382" s="1"/>
      <c r="SQB382" s="1"/>
      <c r="SQC382" s="1"/>
      <c r="SQD382" s="1"/>
      <c r="SQE382" s="1"/>
      <c r="SQF382" s="1"/>
      <c r="SQG382" s="1"/>
      <c r="SQH382" s="1"/>
      <c r="SQI382" s="1"/>
      <c r="SQJ382" s="1"/>
      <c r="SQK382" s="1"/>
      <c r="SQL382" s="1"/>
      <c r="SQM382" s="1"/>
      <c r="SQN382" s="1"/>
      <c r="SQO382" s="1"/>
      <c r="SQP382" s="1"/>
      <c r="SQQ382" s="1"/>
      <c r="SQR382" s="1"/>
      <c r="SQS382" s="1"/>
      <c r="SQT382" s="1"/>
      <c r="SQU382" s="1"/>
      <c r="SQV382" s="1"/>
      <c r="SQW382" s="1"/>
      <c r="SQX382" s="1"/>
      <c r="SQY382" s="1"/>
      <c r="SQZ382" s="1"/>
      <c r="SRA382" s="1"/>
      <c r="SRB382" s="1"/>
      <c r="SRC382" s="1"/>
      <c r="SRD382" s="1"/>
      <c r="SRE382" s="1"/>
      <c r="SRF382" s="1"/>
      <c r="SRG382" s="1"/>
      <c r="SRH382" s="1"/>
      <c r="SRI382" s="1"/>
      <c r="SRJ382" s="1"/>
      <c r="SRK382" s="1"/>
      <c r="SRL382" s="1"/>
      <c r="SRM382" s="1"/>
      <c r="SRN382" s="1"/>
      <c r="SRO382" s="1"/>
      <c r="SRP382" s="1"/>
      <c r="SRQ382" s="1"/>
      <c r="SRR382" s="1"/>
      <c r="SRS382" s="1"/>
      <c r="SRT382" s="1"/>
      <c r="SRU382" s="1"/>
      <c r="SRV382" s="1"/>
      <c r="SRW382" s="1"/>
      <c r="SRX382" s="1"/>
      <c r="SRY382" s="1"/>
      <c r="SRZ382" s="1"/>
      <c r="SSA382" s="1"/>
      <c r="SSB382" s="1"/>
      <c r="SSC382" s="1"/>
      <c r="SSD382" s="1"/>
      <c r="SSE382" s="1"/>
      <c r="SSF382" s="1"/>
      <c r="SSG382" s="1"/>
      <c r="SSH382" s="1"/>
      <c r="SSI382" s="1"/>
      <c r="SSJ382" s="1"/>
      <c r="SSK382" s="1"/>
      <c r="SSL382" s="1"/>
      <c r="SSM382" s="1"/>
      <c r="SSN382" s="1"/>
      <c r="SSO382" s="1"/>
      <c r="SSP382" s="1"/>
      <c r="SSQ382" s="1"/>
      <c r="SSR382" s="1"/>
      <c r="SSS382" s="1"/>
      <c r="SST382" s="1"/>
      <c r="SSU382" s="1"/>
      <c r="SSV382" s="1"/>
      <c r="SSW382" s="1"/>
      <c r="SSX382" s="1"/>
      <c r="SSY382" s="1"/>
      <c r="SSZ382" s="1"/>
      <c r="STA382" s="1"/>
      <c r="STB382" s="1"/>
      <c r="STC382" s="1"/>
      <c r="STD382" s="1"/>
      <c r="STE382" s="1"/>
      <c r="STF382" s="1"/>
      <c r="STG382" s="1"/>
      <c r="STH382" s="1"/>
      <c r="STI382" s="1"/>
      <c r="STJ382" s="1"/>
      <c r="STK382" s="1"/>
      <c r="STL382" s="1"/>
      <c r="STM382" s="1"/>
      <c r="STN382" s="1"/>
      <c r="STO382" s="1"/>
      <c r="STP382" s="1"/>
      <c r="STQ382" s="1"/>
      <c r="STR382" s="1"/>
      <c r="STS382" s="1"/>
      <c r="STT382" s="1"/>
      <c r="STU382" s="1"/>
      <c r="STV382" s="1"/>
      <c r="STW382" s="1"/>
      <c r="STX382" s="1"/>
      <c r="STY382" s="1"/>
      <c r="STZ382" s="1"/>
      <c r="SUA382" s="1"/>
      <c r="SUB382" s="1"/>
      <c r="SUC382" s="1"/>
      <c r="SUD382" s="1"/>
      <c r="SUE382" s="1"/>
      <c r="SUF382" s="1"/>
      <c r="SUG382" s="1"/>
      <c r="SUH382" s="1"/>
      <c r="SUI382" s="1"/>
      <c r="SUJ382" s="1"/>
      <c r="SUK382" s="1"/>
      <c r="SUL382" s="1"/>
      <c r="SUM382" s="1"/>
      <c r="SUN382" s="1"/>
      <c r="SUO382" s="1"/>
      <c r="SUP382" s="1"/>
      <c r="SUQ382" s="1"/>
      <c r="SUR382" s="1"/>
      <c r="SUS382" s="1"/>
      <c r="SUT382" s="1"/>
      <c r="SUU382" s="1"/>
      <c r="SUV382" s="1"/>
      <c r="SUW382" s="1"/>
      <c r="SUX382" s="1"/>
      <c r="SUY382" s="1"/>
      <c r="SUZ382" s="1"/>
      <c r="SVA382" s="1"/>
      <c r="SVB382" s="1"/>
      <c r="SVC382" s="1"/>
      <c r="SVD382" s="1"/>
      <c r="SVE382" s="1"/>
      <c r="SVF382" s="1"/>
      <c r="SVG382" s="1"/>
      <c r="SVH382" s="1"/>
      <c r="SVI382" s="1"/>
      <c r="SVJ382" s="1"/>
      <c r="SVK382" s="1"/>
      <c r="SVL382" s="1"/>
      <c r="SVM382" s="1"/>
      <c r="SVN382" s="1"/>
      <c r="SVO382" s="1"/>
      <c r="SVP382" s="1"/>
      <c r="SVQ382" s="1"/>
      <c r="SVR382" s="1"/>
      <c r="SVS382" s="1"/>
      <c r="SVT382" s="1"/>
      <c r="SVU382" s="1"/>
      <c r="SVV382" s="1"/>
      <c r="SVW382" s="1"/>
      <c r="SVX382" s="1"/>
      <c r="SVY382" s="1"/>
      <c r="SVZ382" s="1"/>
      <c r="SWA382" s="1"/>
      <c r="SWB382" s="1"/>
      <c r="SWC382" s="1"/>
      <c r="SWD382" s="1"/>
      <c r="SWE382" s="1"/>
      <c r="SWF382" s="1"/>
      <c r="SWG382" s="1"/>
      <c r="SWH382" s="1"/>
      <c r="SWI382" s="1"/>
      <c r="SWJ382" s="1"/>
      <c r="SWK382" s="1"/>
      <c r="SWL382" s="1"/>
      <c r="SWM382" s="1"/>
      <c r="SWN382" s="1"/>
      <c r="SWO382" s="1"/>
      <c r="SWP382" s="1"/>
      <c r="SWQ382" s="1"/>
      <c r="SWR382" s="1"/>
      <c r="SWS382" s="1"/>
      <c r="SWT382" s="1"/>
      <c r="SWU382" s="1"/>
      <c r="SWV382" s="1"/>
      <c r="SWW382" s="1"/>
      <c r="SWX382" s="1"/>
      <c r="SWY382" s="1"/>
      <c r="SWZ382" s="1"/>
      <c r="SXA382" s="1"/>
      <c r="SXB382" s="1"/>
      <c r="SXC382" s="1"/>
      <c r="SXD382" s="1"/>
      <c r="SXE382" s="1"/>
      <c r="SXF382" s="1"/>
      <c r="SXG382" s="1"/>
      <c r="SXH382" s="1"/>
      <c r="SXI382" s="1"/>
      <c r="SXJ382" s="1"/>
      <c r="SXK382" s="1"/>
      <c r="SXL382" s="1"/>
      <c r="SXM382" s="1"/>
      <c r="SXN382" s="1"/>
      <c r="SXO382" s="1"/>
      <c r="SXP382" s="1"/>
      <c r="SXQ382" s="1"/>
      <c r="SXR382" s="1"/>
      <c r="SXS382" s="1"/>
      <c r="SXT382" s="1"/>
      <c r="SXU382" s="1"/>
      <c r="SXV382" s="1"/>
      <c r="SXW382" s="1"/>
      <c r="SXX382" s="1"/>
      <c r="SXY382" s="1"/>
      <c r="SXZ382" s="1"/>
      <c r="SYA382" s="1"/>
      <c r="SYB382" s="1"/>
      <c r="SYC382" s="1"/>
      <c r="SYD382" s="1"/>
      <c r="SYE382" s="1"/>
      <c r="SYF382" s="1"/>
      <c r="SYG382" s="1"/>
      <c r="SYH382" s="1"/>
      <c r="SYI382" s="1"/>
      <c r="SYJ382" s="1"/>
      <c r="SYK382" s="1"/>
      <c r="SYL382" s="1"/>
      <c r="SYM382" s="1"/>
      <c r="SYN382" s="1"/>
      <c r="SYO382" s="1"/>
      <c r="SYP382" s="1"/>
      <c r="SYQ382" s="1"/>
      <c r="SYR382" s="1"/>
      <c r="SYS382" s="1"/>
      <c r="SYT382" s="1"/>
      <c r="SYU382" s="1"/>
      <c r="SYV382" s="1"/>
      <c r="SYW382" s="1"/>
      <c r="SYX382" s="1"/>
      <c r="SYY382" s="1"/>
      <c r="SYZ382" s="1"/>
      <c r="SZA382" s="1"/>
      <c r="SZB382" s="1"/>
      <c r="SZC382" s="1"/>
      <c r="SZD382" s="1"/>
      <c r="SZE382" s="1"/>
      <c r="SZF382" s="1"/>
      <c r="SZG382" s="1"/>
      <c r="SZH382" s="1"/>
      <c r="SZI382" s="1"/>
      <c r="SZJ382" s="1"/>
      <c r="SZK382" s="1"/>
      <c r="SZL382" s="1"/>
      <c r="SZM382" s="1"/>
      <c r="SZN382" s="1"/>
      <c r="SZO382" s="1"/>
      <c r="SZP382" s="1"/>
      <c r="SZQ382" s="1"/>
      <c r="SZR382" s="1"/>
      <c r="SZS382" s="1"/>
      <c r="SZT382" s="1"/>
      <c r="SZU382" s="1"/>
      <c r="SZV382" s="1"/>
      <c r="SZW382" s="1"/>
      <c r="SZX382" s="1"/>
      <c r="SZY382" s="1"/>
      <c r="SZZ382" s="1"/>
      <c r="TAA382" s="1"/>
      <c r="TAB382" s="1"/>
      <c r="TAC382" s="1"/>
      <c r="TAD382" s="1"/>
      <c r="TAE382" s="1"/>
      <c r="TAF382" s="1"/>
      <c r="TAG382" s="1"/>
      <c r="TAH382" s="1"/>
      <c r="TAI382" s="1"/>
      <c r="TAJ382" s="1"/>
      <c r="TAK382" s="1"/>
      <c r="TAL382" s="1"/>
      <c r="TAM382" s="1"/>
      <c r="TAN382" s="1"/>
      <c r="TAO382" s="1"/>
      <c r="TAP382" s="1"/>
      <c r="TAQ382" s="1"/>
      <c r="TAR382" s="1"/>
      <c r="TAS382" s="1"/>
      <c r="TAT382" s="1"/>
      <c r="TAU382" s="1"/>
      <c r="TAV382" s="1"/>
      <c r="TAW382" s="1"/>
      <c r="TAX382" s="1"/>
      <c r="TAY382" s="1"/>
      <c r="TAZ382" s="1"/>
      <c r="TBA382" s="1"/>
      <c r="TBB382" s="1"/>
      <c r="TBC382" s="1"/>
      <c r="TBD382" s="1"/>
      <c r="TBE382" s="1"/>
      <c r="TBF382" s="1"/>
      <c r="TBG382" s="1"/>
      <c r="TBH382" s="1"/>
      <c r="TBI382" s="1"/>
      <c r="TBJ382" s="1"/>
      <c r="TBK382" s="1"/>
      <c r="TBL382" s="1"/>
      <c r="TBM382" s="1"/>
      <c r="TBN382" s="1"/>
      <c r="TBO382" s="1"/>
      <c r="TBP382" s="1"/>
      <c r="TBQ382" s="1"/>
      <c r="TBR382" s="1"/>
      <c r="TBS382" s="1"/>
      <c r="TBT382" s="1"/>
      <c r="TBU382" s="1"/>
      <c r="TBV382" s="1"/>
      <c r="TBW382" s="1"/>
      <c r="TBX382" s="1"/>
      <c r="TBY382" s="1"/>
      <c r="TBZ382" s="1"/>
      <c r="TCA382" s="1"/>
      <c r="TCB382" s="1"/>
      <c r="TCC382" s="1"/>
      <c r="TCD382" s="1"/>
      <c r="TCE382" s="1"/>
      <c r="TCF382" s="1"/>
      <c r="TCG382" s="1"/>
      <c r="TCH382" s="1"/>
      <c r="TCI382" s="1"/>
      <c r="TCJ382" s="1"/>
      <c r="TCK382" s="1"/>
      <c r="TCL382" s="1"/>
      <c r="TCM382" s="1"/>
      <c r="TCN382" s="1"/>
      <c r="TCO382" s="1"/>
      <c r="TCP382" s="1"/>
      <c r="TCQ382" s="1"/>
      <c r="TCR382" s="1"/>
      <c r="TCS382" s="1"/>
      <c r="TCT382" s="1"/>
      <c r="TCU382" s="1"/>
      <c r="TCV382" s="1"/>
      <c r="TCW382" s="1"/>
      <c r="TCX382" s="1"/>
      <c r="TCY382" s="1"/>
      <c r="TCZ382" s="1"/>
      <c r="TDA382" s="1"/>
      <c r="TDB382" s="1"/>
      <c r="TDC382" s="1"/>
      <c r="TDD382" s="1"/>
      <c r="TDE382" s="1"/>
      <c r="TDF382" s="1"/>
      <c r="TDG382" s="1"/>
      <c r="TDH382" s="1"/>
      <c r="TDI382" s="1"/>
      <c r="TDJ382" s="1"/>
      <c r="TDK382" s="1"/>
      <c r="TDL382" s="1"/>
      <c r="TDM382" s="1"/>
      <c r="TDN382" s="1"/>
      <c r="TDO382" s="1"/>
      <c r="TDP382" s="1"/>
      <c r="TDQ382" s="1"/>
      <c r="TDR382" s="1"/>
      <c r="TDS382" s="1"/>
      <c r="TDT382" s="1"/>
      <c r="TDU382" s="1"/>
      <c r="TDV382" s="1"/>
      <c r="TDW382" s="1"/>
      <c r="TDX382" s="1"/>
      <c r="TDY382" s="1"/>
      <c r="TDZ382" s="1"/>
      <c r="TEA382" s="1"/>
      <c r="TEB382" s="1"/>
      <c r="TEC382" s="1"/>
      <c r="TED382" s="1"/>
      <c r="TEE382" s="1"/>
      <c r="TEF382" s="1"/>
      <c r="TEG382" s="1"/>
      <c r="TEH382" s="1"/>
      <c r="TEI382" s="1"/>
      <c r="TEJ382" s="1"/>
      <c r="TEK382" s="1"/>
      <c r="TEL382" s="1"/>
      <c r="TEM382" s="1"/>
      <c r="TEN382" s="1"/>
      <c r="TEO382" s="1"/>
      <c r="TEP382" s="1"/>
      <c r="TEQ382" s="1"/>
      <c r="TER382" s="1"/>
      <c r="TES382" s="1"/>
      <c r="TET382" s="1"/>
      <c r="TEU382" s="1"/>
      <c r="TEV382" s="1"/>
      <c r="TEW382" s="1"/>
      <c r="TEX382" s="1"/>
      <c r="TEY382" s="1"/>
      <c r="TEZ382" s="1"/>
      <c r="TFA382" s="1"/>
      <c r="TFB382" s="1"/>
      <c r="TFC382" s="1"/>
      <c r="TFD382" s="1"/>
      <c r="TFE382" s="1"/>
      <c r="TFF382" s="1"/>
      <c r="TFG382" s="1"/>
      <c r="TFH382" s="1"/>
      <c r="TFI382" s="1"/>
      <c r="TFJ382" s="1"/>
      <c r="TFK382" s="1"/>
      <c r="TFL382" s="1"/>
      <c r="TFM382" s="1"/>
      <c r="TFN382" s="1"/>
      <c r="TFO382" s="1"/>
      <c r="TFP382" s="1"/>
      <c r="TFQ382" s="1"/>
      <c r="TFR382" s="1"/>
      <c r="TFS382" s="1"/>
      <c r="TFT382" s="1"/>
      <c r="TFU382" s="1"/>
      <c r="TFV382" s="1"/>
      <c r="TFW382" s="1"/>
      <c r="TFX382" s="1"/>
      <c r="TFY382" s="1"/>
      <c r="TFZ382" s="1"/>
      <c r="TGA382" s="1"/>
      <c r="TGB382" s="1"/>
      <c r="TGC382" s="1"/>
      <c r="TGD382" s="1"/>
      <c r="TGE382" s="1"/>
      <c r="TGF382" s="1"/>
      <c r="TGG382" s="1"/>
      <c r="TGH382" s="1"/>
      <c r="TGI382" s="1"/>
      <c r="TGJ382" s="1"/>
      <c r="TGK382" s="1"/>
      <c r="TGL382" s="1"/>
      <c r="TGM382" s="1"/>
      <c r="TGN382" s="1"/>
      <c r="TGO382" s="1"/>
      <c r="TGP382" s="1"/>
      <c r="TGQ382" s="1"/>
      <c r="TGR382" s="1"/>
      <c r="TGS382" s="1"/>
      <c r="TGT382" s="1"/>
      <c r="TGU382" s="1"/>
      <c r="TGV382" s="1"/>
      <c r="TGW382" s="1"/>
      <c r="TGX382" s="1"/>
      <c r="TGY382" s="1"/>
      <c r="TGZ382" s="1"/>
      <c r="THA382" s="1"/>
      <c r="THB382" s="1"/>
      <c r="THC382" s="1"/>
      <c r="THD382" s="1"/>
      <c r="THE382" s="1"/>
      <c r="THF382" s="1"/>
      <c r="THG382" s="1"/>
      <c r="THH382" s="1"/>
      <c r="THI382" s="1"/>
      <c r="THJ382" s="1"/>
      <c r="THK382" s="1"/>
      <c r="THL382" s="1"/>
      <c r="THM382" s="1"/>
      <c r="THN382" s="1"/>
      <c r="THO382" s="1"/>
      <c r="THP382" s="1"/>
      <c r="THQ382" s="1"/>
      <c r="THR382" s="1"/>
      <c r="THS382" s="1"/>
      <c r="THT382" s="1"/>
      <c r="THU382" s="1"/>
      <c r="THV382" s="1"/>
      <c r="THW382" s="1"/>
      <c r="THX382" s="1"/>
      <c r="THY382" s="1"/>
      <c r="THZ382" s="1"/>
      <c r="TIA382" s="1"/>
      <c r="TIB382" s="1"/>
      <c r="TIC382" s="1"/>
      <c r="TID382" s="1"/>
      <c r="TIE382" s="1"/>
      <c r="TIF382" s="1"/>
      <c r="TIG382" s="1"/>
      <c r="TIH382" s="1"/>
      <c r="TII382" s="1"/>
      <c r="TIJ382" s="1"/>
      <c r="TIK382" s="1"/>
      <c r="TIL382" s="1"/>
      <c r="TIM382" s="1"/>
      <c r="TIN382" s="1"/>
      <c r="TIO382" s="1"/>
      <c r="TIP382" s="1"/>
      <c r="TIQ382" s="1"/>
      <c r="TIR382" s="1"/>
      <c r="TIS382" s="1"/>
      <c r="TIT382" s="1"/>
      <c r="TIU382" s="1"/>
      <c r="TIV382" s="1"/>
      <c r="TIW382" s="1"/>
      <c r="TIX382" s="1"/>
      <c r="TIY382" s="1"/>
      <c r="TIZ382" s="1"/>
      <c r="TJA382" s="1"/>
      <c r="TJB382" s="1"/>
      <c r="TJC382" s="1"/>
      <c r="TJD382" s="1"/>
      <c r="TJE382" s="1"/>
      <c r="TJF382" s="1"/>
      <c r="TJG382" s="1"/>
      <c r="TJH382" s="1"/>
      <c r="TJI382" s="1"/>
      <c r="TJJ382" s="1"/>
      <c r="TJK382" s="1"/>
      <c r="TJL382" s="1"/>
      <c r="TJM382" s="1"/>
      <c r="TJN382" s="1"/>
      <c r="TJO382" s="1"/>
      <c r="TJP382" s="1"/>
      <c r="TJQ382" s="1"/>
      <c r="TJR382" s="1"/>
      <c r="TJS382" s="1"/>
      <c r="TJT382" s="1"/>
      <c r="TJU382" s="1"/>
      <c r="TJV382" s="1"/>
      <c r="TJW382" s="1"/>
      <c r="TJX382" s="1"/>
      <c r="TJY382" s="1"/>
      <c r="TJZ382" s="1"/>
      <c r="TKA382" s="1"/>
      <c r="TKB382" s="1"/>
      <c r="TKC382" s="1"/>
      <c r="TKD382" s="1"/>
      <c r="TKE382" s="1"/>
      <c r="TKF382" s="1"/>
      <c r="TKG382" s="1"/>
      <c r="TKH382" s="1"/>
      <c r="TKI382" s="1"/>
      <c r="TKJ382" s="1"/>
      <c r="TKK382" s="1"/>
      <c r="TKL382" s="1"/>
      <c r="TKM382" s="1"/>
      <c r="TKN382" s="1"/>
      <c r="TKO382" s="1"/>
      <c r="TKP382" s="1"/>
      <c r="TKQ382" s="1"/>
      <c r="TKR382" s="1"/>
      <c r="TKS382" s="1"/>
      <c r="TKT382" s="1"/>
      <c r="TKU382" s="1"/>
      <c r="TKV382" s="1"/>
      <c r="TKW382" s="1"/>
      <c r="TKX382" s="1"/>
      <c r="TKY382" s="1"/>
      <c r="TKZ382" s="1"/>
      <c r="TLA382" s="1"/>
      <c r="TLB382" s="1"/>
      <c r="TLC382" s="1"/>
      <c r="TLD382" s="1"/>
      <c r="TLE382" s="1"/>
      <c r="TLF382" s="1"/>
      <c r="TLG382" s="1"/>
      <c r="TLH382" s="1"/>
      <c r="TLI382" s="1"/>
      <c r="TLJ382" s="1"/>
      <c r="TLK382" s="1"/>
      <c r="TLL382" s="1"/>
      <c r="TLM382" s="1"/>
      <c r="TLN382" s="1"/>
      <c r="TLO382" s="1"/>
      <c r="TLP382" s="1"/>
      <c r="TLQ382" s="1"/>
      <c r="TLR382" s="1"/>
      <c r="TLS382" s="1"/>
      <c r="TLT382" s="1"/>
      <c r="TLU382" s="1"/>
      <c r="TLV382" s="1"/>
      <c r="TLW382" s="1"/>
      <c r="TLX382" s="1"/>
      <c r="TLY382" s="1"/>
      <c r="TLZ382" s="1"/>
      <c r="TMA382" s="1"/>
      <c r="TMB382" s="1"/>
      <c r="TMC382" s="1"/>
      <c r="TMD382" s="1"/>
      <c r="TME382" s="1"/>
      <c r="TMF382" s="1"/>
      <c r="TMG382" s="1"/>
      <c r="TMH382" s="1"/>
      <c r="TMI382" s="1"/>
      <c r="TMJ382" s="1"/>
      <c r="TMK382" s="1"/>
      <c r="TML382" s="1"/>
      <c r="TMM382" s="1"/>
      <c r="TMN382" s="1"/>
      <c r="TMO382" s="1"/>
      <c r="TMP382" s="1"/>
      <c r="TMQ382" s="1"/>
      <c r="TMR382" s="1"/>
      <c r="TMS382" s="1"/>
      <c r="TMT382" s="1"/>
      <c r="TMU382" s="1"/>
      <c r="TMV382" s="1"/>
      <c r="TMW382" s="1"/>
      <c r="TMX382" s="1"/>
      <c r="TMY382" s="1"/>
      <c r="TMZ382" s="1"/>
      <c r="TNA382" s="1"/>
      <c r="TNB382" s="1"/>
      <c r="TNC382" s="1"/>
      <c r="TND382" s="1"/>
      <c r="TNE382" s="1"/>
      <c r="TNF382" s="1"/>
      <c r="TNG382" s="1"/>
      <c r="TNH382" s="1"/>
      <c r="TNI382" s="1"/>
      <c r="TNJ382" s="1"/>
      <c r="TNK382" s="1"/>
      <c r="TNL382" s="1"/>
      <c r="TNM382" s="1"/>
      <c r="TNN382" s="1"/>
      <c r="TNO382" s="1"/>
      <c r="TNP382" s="1"/>
      <c r="TNQ382" s="1"/>
      <c r="TNR382" s="1"/>
      <c r="TNS382" s="1"/>
      <c r="TNT382" s="1"/>
      <c r="TNU382" s="1"/>
      <c r="TNV382" s="1"/>
      <c r="TNW382" s="1"/>
      <c r="TNX382" s="1"/>
      <c r="TNY382" s="1"/>
      <c r="TNZ382" s="1"/>
      <c r="TOA382" s="1"/>
      <c r="TOB382" s="1"/>
      <c r="TOC382" s="1"/>
      <c r="TOD382" s="1"/>
      <c r="TOE382" s="1"/>
      <c r="TOF382" s="1"/>
      <c r="TOG382" s="1"/>
      <c r="TOH382" s="1"/>
      <c r="TOI382" s="1"/>
      <c r="TOJ382" s="1"/>
      <c r="TOK382" s="1"/>
      <c r="TOL382" s="1"/>
      <c r="TOM382" s="1"/>
      <c r="TON382" s="1"/>
      <c r="TOO382" s="1"/>
      <c r="TOP382" s="1"/>
      <c r="TOQ382" s="1"/>
      <c r="TOR382" s="1"/>
      <c r="TOS382" s="1"/>
      <c r="TOT382" s="1"/>
      <c r="TOU382" s="1"/>
      <c r="TOV382" s="1"/>
      <c r="TOW382" s="1"/>
      <c r="TOX382" s="1"/>
      <c r="TOY382" s="1"/>
      <c r="TOZ382" s="1"/>
      <c r="TPA382" s="1"/>
      <c r="TPB382" s="1"/>
      <c r="TPC382" s="1"/>
      <c r="TPD382" s="1"/>
      <c r="TPE382" s="1"/>
      <c r="TPF382" s="1"/>
      <c r="TPG382" s="1"/>
      <c r="TPH382" s="1"/>
      <c r="TPI382" s="1"/>
      <c r="TPJ382" s="1"/>
      <c r="TPK382" s="1"/>
      <c r="TPL382" s="1"/>
      <c r="TPM382" s="1"/>
      <c r="TPN382" s="1"/>
      <c r="TPO382" s="1"/>
      <c r="TPP382" s="1"/>
      <c r="TPQ382" s="1"/>
      <c r="TPR382" s="1"/>
      <c r="TPS382" s="1"/>
      <c r="TPT382" s="1"/>
      <c r="TPU382" s="1"/>
      <c r="TPV382" s="1"/>
      <c r="TPW382" s="1"/>
      <c r="TPX382" s="1"/>
      <c r="TPY382" s="1"/>
      <c r="TPZ382" s="1"/>
      <c r="TQA382" s="1"/>
      <c r="TQB382" s="1"/>
      <c r="TQC382" s="1"/>
      <c r="TQD382" s="1"/>
      <c r="TQE382" s="1"/>
      <c r="TQF382" s="1"/>
      <c r="TQG382" s="1"/>
      <c r="TQH382" s="1"/>
      <c r="TQI382" s="1"/>
      <c r="TQJ382" s="1"/>
      <c r="TQK382" s="1"/>
      <c r="TQL382" s="1"/>
      <c r="TQM382" s="1"/>
      <c r="TQN382" s="1"/>
      <c r="TQO382" s="1"/>
      <c r="TQP382" s="1"/>
      <c r="TQQ382" s="1"/>
      <c r="TQR382" s="1"/>
      <c r="TQS382" s="1"/>
      <c r="TQT382" s="1"/>
      <c r="TQU382" s="1"/>
      <c r="TQV382" s="1"/>
      <c r="TQW382" s="1"/>
      <c r="TQX382" s="1"/>
      <c r="TQY382" s="1"/>
      <c r="TQZ382" s="1"/>
      <c r="TRA382" s="1"/>
      <c r="TRB382" s="1"/>
      <c r="TRC382" s="1"/>
      <c r="TRD382" s="1"/>
      <c r="TRE382" s="1"/>
      <c r="TRF382" s="1"/>
      <c r="TRG382" s="1"/>
      <c r="TRH382" s="1"/>
      <c r="TRI382" s="1"/>
      <c r="TRJ382" s="1"/>
      <c r="TRK382" s="1"/>
      <c r="TRL382" s="1"/>
      <c r="TRM382" s="1"/>
      <c r="TRN382" s="1"/>
      <c r="TRO382" s="1"/>
      <c r="TRP382" s="1"/>
      <c r="TRQ382" s="1"/>
      <c r="TRR382" s="1"/>
      <c r="TRS382" s="1"/>
      <c r="TRT382" s="1"/>
      <c r="TRU382" s="1"/>
      <c r="TRV382" s="1"/>
      <c r="TRW382" s="1"/>
      <c r="TRX382" s="1"/>
      <c r="TRY382" s="1"/>
      <c r="TRZ382" s="1"/>
      <c r="TSA382" s="1"/>
      <c r="TSB382" s="1"/>
      <c r="TSC382" s="1"/>
      <c r="TSD382" s="1"/>
      <c r="TSE382" s="1"/>
      <c r="TSF382" s="1"/>
      <c r="TSG382" s="1"/>
      <c r="TSH382" s="1"/>
      <c r="TSI382" s="1"/>
      <c r="TSJ382" s="1"/>
      <c r="TSK382" s="1"/>
      <c r="TSL382" s="1"/>
      <c r="TSM382" s="1"/>
      <c r="TSN382" s="1"/>
      <c r="TSO382" s="1"/>
      <c r="TSP382" s="1"/>
      <c r="TSQ382" s="1"/>
      <c r="TSR382" s="1"/>
      <c r="TSS382" s="1"/>
      <c r="TST382" s="1"/>
      <c r="TSU382" s="1"/>
      <c r="TSV382" s="1"/>
      <c r="TSW382" s="1"/>
      <c r="TSX382" s="1"/>
      <c r="TSY382" s="1"/>
      <c r="TSZ382" s="1"/>
      <c r="TTA382" s="1"/>
      <c r="TTB382" s="1"/>
      <c r="TTC382" s="1"/>
      <c r="TTD382" s="1"/>
      <c r="TTE382" s="1"/>
      <c r="TTF382" s="1"/>
      <c r="TTG382" s="1"/>
      <c r="TTH382" s="1"/>
      <c r="TTI382" s="1"/>
      <c r="TTJ382" s="1"/>
      <c r="TTK382" s="1"/>
      <c r="TTL382" s="1"/>
      <c r="TTM382" s="1"/>
      <c r="TTN382" s="1"/>
      <c r="TTO382" s="1"/>
      <c r="TTP382" s="1"/>
      <c r="TTQ382" s="1"/>
      <c r="TTR382" s="1"/>
      <c r="TTS382" s="1"/>
      <c r="TTT382" s="1"/>
      <c r="TTU382" s="1"/>
      <c r="TTV382" s="1"/>
      <c r="TTW382" s="1"/>
      <c r="TTX382" s="1"/>
      <c r="TTY382" s="1"/>
      <c r="TTZ382" s="1"/>
      <c r="TUA382" s="1"/>
      <c r="TUB382" s="1"/>
      <c r="TUC382" s="1"/>
      <c r="TUD382" s="1"/>
      <c r="TUE382" s="1"/>
      <c r="TUF382" s="1"/>
      <c r="TUG382" s="1"/>
      <c r="TUH382" s="1"/>
      <c r="TUI382" s="1"/>
      <c r="TUJ382" s="1"/>
      <c r="TUK382" s="1"/>
      <c r="TUL382" s="1"/>
      <c r="TUM382" s="1"/>
      <c r="TUN382" s="1"/>
      <c r="TUO382" s="1"/>
      <c r="TUP382" s="1"/>
      <c r="TUQ382" s="1"/>
      <c r="TUR382" s="1"/>
      <c r="TUS382" s="1"/>
      <c r="TUT382" s="1"/>
      <c r="TUU382" s="1"/>
      <c r="TUV382" s="1"/>
      <c r="TUW382" s="1"/>
      <c r="TUX382" s="1"/>
      <c r="TUY382" s="1"/>
      <c r="TUZ382" s="1"/>
      <c r="TVA382" s="1"/>
      <c r="TVB382" s="1"/>
      <c r="TVC382" s="1"/>
      <c r="TVD382" s="1"/>
      <c r="TVE382" s="1"/>
      <c r="TVF382" s="1"/>
      <c r="TVG382" s="1"/>
      <c r="TVH382" s="1"/>
      <c r="TVI382" s="1"/>
      <c r="TVJ382" s="1"/>
      <c r="TVK382" s="1"/>
      <c r="TVL382" s="1"/>
      <c r="TVM382" s="1"/>
      <c r="TVN382" s="1"/>
      <c r="TVO382" s="1"/>
      <c r="TVP382" s="1"/>
      <c r="TVQ382" s="1"/>
      <c r="TVR382" s="1"/>
      <c r="TVS382" s="1"/>
      <c r="TVT382" s="1"/>
      <c r="TVU382" s="1"/>
      <c r="TVV382" s="1"/>
      <c r="TVW382" s="1"/>
      <c r="TVX382" s="1"/>
      <c r="TVY382" s="1"/>
      <c r="TVZ382" s="1"/>
      <c r="TWA382" s="1"/>
      <c r="TWB382" s="1"/>
      <c r="TWC382" s="1"/>
      <c r="TWD382" s="1"/>
      <c r="TWE382" s="1"/>
      <c r="TWF382" s="1"/>
      <c r="TWG382" s="1"/>
      <c r="TWH382" s="1"/>
      <c r="TWI382" s="1"/>
      <c r="TWJ382" s="1"/>
      <c r="TWK382" s="1"/>
      <c r="TWL382" s="1"/>
      <c r="TWM382" s="1"/>
      <c r="TWN382" s="1"/>
      <c r="TWO382" s="1"/>
      <c r="TWP382" s="1"/>
      <c r="TWQ382" s="1"/>
      <c r="TWR382" s="1"/>
      <c r="TWS382" s="1"/>
      <c r="TWT382" s="1"/>
      <c r="TWU382" s="1"/>
      <c r="TWV382" s="1"/>
      <c r="TWW382" s="1"/>
      <c r="TWX382" s="1"/>
      <c r="TWY382" s="1"/>
      <c r="TWZ382" s="1"/>
      <c r="TXA382" s="1"/>
      <c r="TXB382" s="1"/>
      <c r="TXC382" s="1"/>
      <c r="TXD382" s="1"/>
      <c r="TXE382" s="1"/>
      <c r="TXF382" s="1"/>
      <c r="TXG382" s="1"/>
      <c r="TXH382" s="1"/>
      <c r="TXI382" s="1"/>
      <c r="TXJ382" s="1"/>
      <c r="TXK382" s="1"/>
      <c r="TXL382" s="1"/>
      <c r="TXM382" s="1"/>
      <c r="TXN382" s="1"/>
      <c r="TXO382" s="1"/>
      <c r="TXP382" s="1"/>
      <c r="TXQ382" s="1"/>
      <c r="TXR382" s="1"/>
      <c r="TXS382" s="1"/>
      <c r="TXT382" s="1"/>
      <c r="TXU382" s="1"/>
      <c r="TXV382" s="1"/>
      <c r="TXW382" s="1"/>
      <c r="TXX382" s="1"/>
      <c r="TXY382" s="1"/>
      <c r="TXZ382" s="1"/>
      <c r="TYA382" s="1"/>
      <c r="TYB382" s="1"/>
      <c r="TYC382" s="1"/>
      <c r="TYD382" s="1"/>
      <c r="TYE382" s="1"/>
      <c r="TYF382" s="1"/>
      <c r="TYG382" s="1"/>
      <c r="TYH382" s="1"/>
      <c r="TYI382" s="1"/>
      <c r="TYJ382" s="1"/>
      <c r="TYK382" s="1"/>
      <c r="TYL382" s="1"/>
      <c r="TYM382" s="1"/>
      <c r="TYN382" s="1"/>
      <c r="TYO382" s="1"/>
      <c r="TYP382" s="1"/>
      <c r="TYQ382" s="1"/>
      <c r="TYR382" s="1"/>
      <c r="TYS382" s="1"/>
      <c r="TYT382" s="1"/>
      <c r="TYU382" s="1"/>
      <c r="TYV382" s="1"/>
      <c r="TYW382" s="1"/>
      <c r="TYX382" s="1"/>
      <c r="TYY382" s="1"/>
      <c r="TYZ382" s="1"/>
      <c r="TZA382" s="1"/>
      <c r="TZB382" s="1"/>
      <c r="TZC382" s="1"/>
      <c r="TZD382" s="1"/>
      <c r="TZE382" s="1"/>
      <c r="TZF382" s="1"/>
      <c r="TZG382" s="1"/>
      <c r="TZH382" s="1"/>
      <c r="TZI382" s="1"/>
      <c r="TZJ382" s="1"/>
      <c r="TZK382" s="1"/>
      <c r="TZL382" s="1"/>
      <c r="TZM382" s="1"/>
      <c r="TZN382" s="1"/>
      <c r="TZO382" s="1"/>
      <c r="TZP382" s="1"/>
      <c r="TZQ382" s="1"/>
      <c r="TZR382" s="1"/>
      <c r="TZS382" s="1"/>
      <c r="TZT382" s="1"/>
      <c r="TZU382" s="1"/>
      <c r="TZV382" s="1"/>
      <c r="TZW382" s="1"/>
      <c r="TZX382" s="1"/>
      <c r="TZY382" s="1"/>
      <c r="TZZ382" s="1"/>
      <c r="UAA382" s="1"/>
      <c r="UAB382" s="1"/>
      <c r="UAC382" s="1"/>
      <c r="UAD382" s="1"/>
      <c r="UAE382" s="1"/>
      <c r="UAF382" s="1"/>
      <c r="UAG382" s="1"/>
      <c r="UAH382" s="1"/>
      <c r="UAI382" s="1"/>
      <c r="UAJ382" s="1"/>
      <c r="UAK382" s="1"/>
      <c r="UAL382" s="1"/>
      <c r="UAM382" s="1"/>
      <c r="UAN382" s="1"/>
      <c r="UAO382" s="1"/>
      <c r="UAP382" s="1"/>
      <c r="UAQ382" s="1"/>
      <c r="UAR382" s="1"/>
      <c r="UAS382" s="1"/>
      <c r="UAT382" s="1"/>
      <c r="UAU382" s="1"/>
      <c r="UAV382" s="1"/>
      <c r="UAW382" s="1"/>
      <c r="UAX382" s="1"/>
      <c r="UAY382" s="1"/>
      <c r="UAZ382" s="1"/>
      <c r="UBA382" s="1"/>
      <c r="UBB382" s="1"/>
      <c r="UBC382" s="1"/>
      <c r="UBD382" s="1"/>
      <c r="UBE382" s="1"/>
      <c r="UBF382" s="1"/>
      <c r="UBG382" s="1"/>
      <c r="UBH382" s="1"/>
      <c r="UBI382" s="1"/>
      <c r="UBJ382" s="1"/>
      <c r="UBK382" s="1"/>
      <c r="UBL382" s="1"/>
      <c r="UBM382" s="1"/>
      <c r="UBN382" s="1"/>
      <c r="UBO382" s="1"/>
      <c r="UBP382" s="1"/>
      <c r="UBQ382" s="1"/>
      <c r="UBR382" s="1"/>
      <c r="UBS382" s="1"/>
      <c r="UBT382" s="1"/>
      <c r="UBU382" s="1"/>
      <c r="UBV382" s="1"/>
      <c r="UBW382" s="1"/>
      <c r="UBX382" s="1"/>
      <c r="UBY382" s="1"/>
      <c r="UBZ382" s="1"/>
      <c r="UCA382" s="1"/>
      <c r="UCB382" s="1"/>
      <c r="UCC382" s="1"/>
      <c r="UCD382" s="1"/>
      <c r="UCE382" s="1"/>
      <c r="UCF382" s="1"/>
      <c r="UCG382" s="1"/>
      <c r="UCH382" s="1"/>
      <c r="UCI382" s="1"/>
      <c r="UCJ382" s="1"/>
      <c r="UCK382" s="1"/>
      <c r="UCL382" s="1"/>
      <c r="UCM382" s="1"/>
      <c r="UCN382" s="1"/>
      <c r="UCO382" s="1"/>
      <c r="UCP382" s="1"/>
      <c r="UCQ382" s="1"/>
      <c r="UCR382" s="1"/>
      <c r="UCS382" s="1"/>
      <c r="UCT382" s="1"/>
      <c r="UCU382" s="1"/>
      <c r="UCV382" s="1"/>
      <c r="UCW382" s="1"/>
      <c r="UCX382" s="1"/>
      <c r="UCY382" s="1"/>
      <c r="UCZ382" s="1"/>
      <c r="UDA382" s="1"/>
      <c r="UDB382" s="1"/>
      <c r="UDC382" s="1"/>
      <c r="UDD382" s="1"/>
      <c r="UDE382" s="1"/>
      <c r="UDF382" s="1"/>
      <c r="UDG382" s="1"/>
      <c r="UDH382" s="1"/>
      <c r="UDI382" s="1"/>
      <c r="UDJ382" s="1"/>
      <c r="UDK382" s="1"/>
      <c r="UDL382" s="1"/>
      <c r="UDM382" s="1"/>
      <c r="UDN382" s="1"/>
      <c r="UDO382" s="1"/>
      <c r="UDP382" s="1"/>
      <c r="UDQ382" s="1"/>
      <c r="UDR382" s="1"/>
      <c r="UDS382" s="1"/>
      <c r="UDT382" s="1"/>
      <c r="UDU382" s="1"/>
      <c r="UDV382" s="1"/>
      <c r="UDW382" s="1"/>
      <c r="UDX382" s="1"/>
      <c r="UDY382" s="1"/>
      <c r="UDZ382" s="1"/>
      <c r="UEA382" s="1"/>
      <c r="UEB382" s="1"/>
      <c r="UEC382" s="1"/>
      <c r="UED382" s="1"/>
      <c r="UEE382" s="1"/>
      <c r="UEF382" s="1"/>
      <c r="UEG382" s="1"/>
      <c r="UEH382" s="1"/>
      <c r="UEI382" s="1"/>
      <c r="UEJ382" s="1"/>
      <c r="UEK382" s="1"/>
      <c r="UEL382" s="1"/>
      <c r="UEM382" s="1"/>
      <c r="UEN382" s="1"/>
      <c r="UEO382" s="1"/>
      <c r="UEP382" s="1"/>
      <c r="UEQ382" s="1"/>
      <c r="UER382" s="1"/>
      <c r="UES382" s="1"/>
      <c r="UET382" s="1"/>
      <c r="UEU382" s="1"/>
      <c r="UEV382" s="1"/>
      <c r="UEW382" s="1"/>
      <c r="UEX382" s="1"/>
      <c r="UEY382" s="1"/>
      <c r="UEZ382" s="1"/>
      <c r="UFA382" s="1"/>
      <c r="UFB382" s="1"/>
      <c r="UFC382" s="1"/>
      <c r="UFD382" s="1"/>
      <c r="UFE382" s="1"/>
      <c r="UFF382" s="1"/>
      <c r="UFG382" s="1"/>
      <c r="UFH382" s="1"/>
      <c r="UFI382" s="1"/>
      <c r="UFJ382" s="1"/>
      <c r="UFK382" s="1"/>
      <c r="UFL382" s="1"/>
      <c r="UFM382" s="1"/>
      <c r="UFN382" s="1"/>
      <c r="UFO382" s="1"/>
      <c r="UFP382" s="1"/>
      <c r="UFQ382" s="1"/>
      <c r="UFR382" s="1"/>
      <c r="UFS382" s="1"/>
      <c r="UFT382" s="1"/>
      <c r="UFU382" s="1"/>
      <c r="UFV382" s="1"/>
      <c r="UFW382" s="1"/>
      <c r="UFX382" s="1"/>
      <c r="UFY382" s="1"/>
      <c r="UFZ382" s="1"/>
      <c r="UGA382" s="1"/>
      <c r="UGB382" s="1"/>
      <c r="UGC382" s="1"/>
      <c r="UGD382" s="1"/>
      <c r="UGE382" s="1"/>
      <c r="UGF382" s="1"/>
      <c r="UGG382" s="1"/>
      <c r="UGH382" s="1"/>
      <c r="UGI382" s="1"/>
      <c r="UGJ382" s="1"/>
      <c r="UGK382" s="1"/>
      <c r="UGL382" s="1"/>
      <c r="UGM382" s="1"/>
      <c r="UGN382" s="1"/>
      <c r="UGO382" s="1"/>
      <c r="UGP382" s="1"/>
      <c r="UGQ382" s="1"/>
      <c r="UGR382" s="1"/>
      <c r="UGS382" s="1"/>
      <c r="UGT382" s="1"/>
      <c r="UGU382" s="1"/>
      <c r="UGV382" s="1"/>
      <c r="UGW382" s="1"/>
      <c r="UGX382" s="1"/>
      <c r="UGY382" s="1"/>
      <c r="UGZ382" s="1"/>
      <c r="UHA382" s="1"/>
      <c r="UHB382" s="1"/>
      <c r="UHC382" s="1"/>
      <c r="UHD382" s="1"/>
      <c r="UHE382" s="1"/>
      <c r="UHF382" s="1"/>
      <c r="UHG382" s="1"/>
      <c r="UHH382" s="1"/>
      <c r="UHI382" s="1"/>
      <c r="UHJ382" s="1"/>
      <c r="UHK382" s="1"/>
      <c r="UHL382" s="1"/>
      <c r="UHM382" s="1"/>
      <c r="UHN382" s="1"/>
      <c r="UHO382" s="1"/>
      <c r="UHP382" s="1"/>
      <c r="UHQ382" s="1"/>
      <c r="UHR382" s="1"/>
      <c r="UHS382" s="1"/>
      <c r="UHT382" s="1"/>
      <c r="UHU382" s="1"/>
      <c r="UHV382" s="1"/>
      <c r="UHW382" s="1"/>
      <c r="UHX382" s="1"/>
      <c r="UHY382" s="1"/>
      <c r="UHZ382" s="1"/>
      <c r="UIA382" s="1"/>
      <c r="UIB382" s="1"/>
      <c r="UIC382" s="1"/>
      <c r="UID382" s="1"/>
      <c r="UIE382" s="1"/>
      <c r="UIF382" s="1"/>
      <c r="UIG382" s="1"/>
      <c r="UIH382" s="1"/>
      <c r="UII382" s="1"/>
      <c r="UIJ382" s="1"/>
      <c r="UIK382" s="1"/>
      <c r="UIL382" s="1"/>
      <c r="UIM382" s="1"/>
      <c r="UIN382" s="1"/>
      <c r="UIO382" s="1"/>
      <c r="UIP382" s="1"/>
      <c r="UIQ382" s="1"/>
      <c r="UIR382" s="1"/>
      <c r="UIS382" s="1"/>
      <c r="UIT382" s="1"/>
      <c r="UIU382" s="1"/>
      <c r="UIV382" s="1"/>
      <c r="UIW382" s="1"/>
      <c r="UIX382" s="1"/>
      <c r="UIY382" s="1"/>
      <c r="UIZ382" s="1"/>
      <c r="UJA382" s="1"/>
      <c r="UJB382" s="1"/>
      <c r="UJC382" s="1"/>
      <c r="UJD382" s="1"/>
      <c r="UJE382" s="1"/>
      <c r="UJF382" s="1"/>
      <c r="UJG382" s="1"/>
      <c r="UJH382" s="1"/>
      <c r="UJI382" s="1"/>
      <c r="UJJ382" s="1"/>
      <c r="UJK382" s="1"/>
      <c r="UJL382" s="1"/>
      <c r="UJM382" s="1"/>
      <c r="UJN382" s="1"/>
      <c r="UJO382" s="1"/>
      <c r="UJP382" s="1"/>
      <c r="UJQ382" s="1"/>
      <c r="UJR382" s="1"/>
      <c r="UJS382" s="1"/>
      <c r="UJT382" s="1"/>
      <c r="UJU382" s="1"/>
      <c r="UJV382" s="1"/>
      <c r="UJW382" s="1"/>
      <c r="UJX382" s="1"/>
      <c r="UJY382" s="1"/>
      <c r="UJZ382" s="1"/>
      <c r="UKA382" s="1"/>
      <c r="UKB382" s="1"/>
      <c r="UKC382" s="1"/>
      <c r="UKD382" s="1"/>
      <c r="UKE382" s="1"/>
      <c r="UKF382" s="1"/>
      <c r="UKG382" s="1"/>
      <c r="UKH382" s="1"/>
      <c r="UKI382" s="1"/>
      <c r="UKJ382" s="1"/>
      <c r="UKK382" s="1"/>
      <c r="UKL382" s="1"/>
      <c r="UKM382" s="1"/>
      <c r="UKN382" s="1"/>
      <c r="UKO382" s="1"/>
      <c r="UKP382" s="1"/>
      <c r="UKQ382" s="1"/>
      <c r="UKR382" s="1"/>
      <c r="UKS382" s="1"/>
      <c r="UKT382" s="1"/>
      <c r="UKU382" s="1"/>
      <c r="UKV382" s="1"/>
      <c r="UKW382" s="1"/>
      <c r="UKX382" s="1"/>
      <c r="UKY382" s="1"/>
      <c r="UKZ382" s="1"/>
      <c r="ULA382" s="1"/>
      <c r="ULB382" s="1"/>
      <c r="ULC382" s="1"/>
      <c r="ULD382" s="1"/>
      <c r="ULE382" s="1"/>
      <c r="ULF382" s="1"/>
      <c r="ULG382" s="1"/>
      <c r="ULH382" s="1"/>
      <c r="ULI382" s="1"/>
      <c r="ULJ382" s="1"/>
      <c r="ULK382" s="1"/>
      <c r="ULL382" s="1"/>
      <c r="ULM382" s="1"/>
      <c r="ULN382" s="1"/>
      <c r="ULO382" s="1"/>
      <c r="ULP382" s="1"/>
      <c r="ULQ382" s="1"/>
      <c r="ULR382" s="1"/>
      <c r="ULS382" s="1"/>
      <c r="ULT382" s="1"/>
      <c r="ULU382" s="1"/>
      <c r="ULV382" s="1"/>
      <c r="ULW382" s="1"/>
      <c r="ULX382" s="1"/>
      <c r="ULY382" s="1"/>
      <c r="ULZ382" s="1"/>
      <c r="UMA382" s="1"/>
      <c r="UMB382" s="1"/>
      <c r="UMC382" s="1"/>
      <c r="UMD382" s="1"/>
      <c r="UME382" s="1"/>
      <c r="UMF382" s="1"/>
      <c r="UMG382" s="1"/>
      <c r="UMH382" s="1"/>
      <c r="UMI382" s="1"/>
      <c r="UMJ382" s="1"/>
      <c r="UMK382" s="1"/>
      <c r="UML382" s="1"/>
      <c r="UMM382" s="1"/>
      <c r="UMN382" s="1"/>
      <c r="UMO382" s="1"/>
      <c r="UMP382" s="1"/>
      <c r="UMQ382" s="1"/>
      <c r="UMR382" s="1"/>
      <c r="UMS382" s="1"/>
      <c r="UMT382" s="1"/>
      <c r="UMU382" s="1"/>
      <c r="UMV382" s="1"/>
      <c r="UMW382" s="1"/>
      <c r="UMX382" s="1"/>
      <c r="UMY382" s="1"/>
      <c r="UMZ382" s="1"/>
      <c r="UNA382" s="1"/>
      <c r="UNB382" s="1"/>
      <c r="UNC382" s="1"/>
      <c r="UND382" s="1"/>
      <c r="UNE382" s="1"/>
      <c r="UNF382" s="1"/>
      <c r="UNG382" s="1"/>
      <c r="UNH382" s="1"/>
      <c r="UNI382" s="1"/>
      <c r="UNJ382" s="1"/>
      <c r="UNK382" s="1"/>
      <c r="UNL382" s="1"/>
      <c r="UNM382" s="1"/>
      <c r="UNN382" s="1"/>
      <c r="UNO382" s="1"/>
      <c r="UNP382" s="1"/>
      <c r="UNQ382" s="1"/>
      <c r="UNR382" s="1"/>
      <c r="UNS382" s="1"/>
      <c r="UNT382" s="1"/>
      <c r="UNU382" s="1"/>
      <c r="UNV382" s="1"/>
      <c r="UNW382" s="1"/>
      <c r="UNX382" s="1"/>
      <c r="UNY382" s="1"/>
      <c r="UNZ382" s="1"/>
      <c r="UOA382" s="1"/>
      <c r="UOB382" s="1"/>
      <c r="UOC382" s="1"/>
      <c r="UOD382" s="1"/>
      <c r="UOE382" s="1"/>
      <c r="UOF382" s="1"/>
      <c r="UOG382" s="1"/>
      <c r="UOH382" s="1"/>
      <c r="UOI382" s="1"/>
      <c r="UOJ382" s="1"/>
      <c r="UOK382" s="1"/>
      <c r="UOL382" s="1"/>
      <c r="UOM382" s="1"/>
      <c r="UON382" s="1"/>
      <c r="UOO382" s="1"/>
      <c r="UOP382" s="1"/>
      <c r="UOQ382" s="1"/>
      <c r="UOR382" s="1"/>
      <c r="UOS382" s="1"/>
      <c r="UOT382" s="1"/>
      <c r="UOU382" s="1"/>
      <c r="UOV382" s="1"/>
      <c r="UOW382" s="1"/>
      <c r="UOX382" s="1"/>
      <c r="UOY382" s="1"/>
      <c r="UOZ382" s="1"/>
      <c r="UPA382" s="1"/>
      <c r="UPB382" s="1"/>
      <c r="UPC382" s="1"/>
      <c r="UPD382" s="1"/>
      <c r="UPE382" s="1"/>
      <c r="UPF382" s="1"/>
      <c r="UPG382" s="1"/>
      <c r="UPH382" s="1"/>
      <c r="UPI382" s="1"/>
      <c r="UPJ382" s="1"/>
      <c r="UPK382" s="1"/>
      <c r="UPL382" s="1"/>
      <c r="UPM382" s="1"/>
      <c r="UPN382" s="1"/>
      <c r="UPO382" s="1"/>
      <c r="UPP382" s="1"/>
      <c r="UPQ382" s="1"/>
      <c r="UPR382" s="1"/>
      <c r="UPS382" s="1"/>
      <c r="UPT382" s="1"/>
      <c r="UPU382" s="1"/>
      <c r="UPV382" s="1"/>
      <c r="UPW382" s="1"/>
      <c r="UPX382" s="1"/>
      <c r="UPY382" s="1"/>
      <c r="UPZ382" s="1"/>
      <c r="UQA382" s="1"/>
      <c r="UQB382" s="1"/>
      <c r="UQC382" s="1"/>
      <c r="UQD382" s="1"/>
      <c r="UQE382" s="1"/>
      <c r="UQF382" s="1"/>
      <c r="UQG382" s="1"/>
      <c r="UQH382" s="1"/>
      <c r="UQI382" s="1"/>
      <c r="UQJ382" s="1"/>
      <c r="UQK382" s="1"/>
      <c r="UQL382" s="1"/>
      <c r="UQM382" s="1"/>
      <c r="UQN382" s="1"/>
      <c r="UQO382" s="1"/>
      <c r="UQP382" s="1"/>
      <c r="UQQ382" s="1"/>
      <c r="UQR382" s="1"/>
      <c r="UQS382" s="1"/>
      <c r="UQT382" s="1"/>
      <c r="UQU382" s="1"/>
      <c r="UQV382" s="1"/>
      <c r="UQW382" s="1"/>
      <c r="UQX382" s="1"/>
      <c r="UQY382" s="1"/>
      <c r="UQZ382" s="1"/>
      <c r="URA382" s="1"/>
      <c r="URB382" s="1"/>
      <c r="URC382" s="1"/>
      <c r="URD382" s="1"/>
      <c r="URE382" s="1"/>
      <c r="URF382" s="1"/>
      <c r="URG382" s="1"/>
      <c r="URH382" s="1"/>
      <c r="URI382" s="1"/>
      <c r="URJ382" s="1"/>
      <c r="URK382" s="1"/>
      <c r="URL382" s="1"/>
      <c r="URM382" s="1"/>
      <c r="URN382" s="1"/>
      <c r="URO382" s="1"/>
      <c r="URP382" s="1"/>
      <c r="URQ382" s="1"/>
      <c r="URR382" s="1"/>
      <c r="URS382" s="1"/>
      <c r="URT382" s="1"/>
      <c r="URU382" s="1"/>
      <c r="URV382" s="1"/>
      <c r="URW382" s="1"/>
      <c r="URX382" s="1"/>
      <c r="URY382" s="1"/>
      <c r="URZ382" s="1"/>
      <c r="USA382" s="1"/>
      <c r="USB382" s="1"/>
      <c r="USC382" s="1"/>
      <c r="USD382" s="1"/>
      <c r="USE382" s="1"/>
      <c r="USF382" s="1"/>
      <c r="USG382" s="1"/>
      <c r="USH382" s="1"/>
      <c r="USI382" s="1"/>
      <c r="USJ382" s="1"/>
      <c r="USK382" s="1"/>
      <c r="USL382" s="1"/>
      <c r="USM382" s="1"/>
      <c r="USN382" s="1"/>
      <c r="USO382" s="1"/>
      <c r="USP382" s="1"/>
      <c r="USQ382" s="1"/>
      <c r="USR382" s="1"/>
      <c r="USS382" s="1"/>
      <c r="UST382" s="1"/>
      <c r="USU382" s="1"/>
      <c r="USV382" s="1"/>
      <c r="USW382" s="1"/>
      <c r="USX382" s="1"/>
      <c r="USY382" s="1"/>
      <c r="USZ382" s="1"/>
      <c r="UTA382" s="1"/>
      <c r="UTB382" s="1"/>
      <c r="UTC382" s="1"/>
      <c r="UTD382" s="1"/>
      <c r="UTE382" s="1"/>
      <c r="UTF382" s="1"/>
      <c r="UTG382" s="1"/>
      <c r="UTH382" s="1"/>
      <c r="UTI382" s="1"/>
      <c r="UTJ382" s="1"/>
      <c r="UTK382" s="1"/>
      <c r="UTL382" s="1"/>
      <c r="UTM382" s="1"/>
      <c r="UTN382" s="1"/>
      <c r="UTO382" s="1"/>
      <c r="UTP382" s="1"/>
      <c r="UTQ382" s="1"/>
      <c r="UTR382" s="1"/>
      <c r="UTS382" s="1"/>
      <c r="UTT382" s="1"/>
      <c r="UTU382" s="1"/>
      <c r="UTV382" s="1"/>
      <c r="UTW382" s="1"/>
      <c r="UTX382" s="1"/>
      <c r="UTY382" s="1"/>
      <c r="UTZ382" s="1"/>
      <c r="UUA382" s="1"/>
      <c r="UUB382" s="1"/>
      <c r="UUC382" s="1"/>
      <c r="UUD382" s="1"/>
      <c r="UUE382" s="1"/>
      <c r="UUF382" s="1"/>
      <c r="UUG382" s="1"/>
      <c r="UUH382" s="1"/>
      <c r="UUI382" s="1"/>
      <c r="UUJ382" s="1"/>
      <c r="UUK382" s="1"/>
      <c r="UUL382" s="1"/>
      <c r="UUM382" s="1"/>
      <c r="UUN382" s="1"/>
      <c r="UUO382" s="1"/>
      <c r="UUP382" s="1"/>
      <c r="UUQ382" s="1"/>
      <c r="UUR382" s="1"/>
      <c r="UUS382" s="1"/>
      <c r="UUT382" s="1"/>
      <c r="UUU382" s="1"/>
      <c r="UUV382" s="1"/>
      <c r="UUW382" s="1"/>
      <c r="UUX382" s="1"/>
      <c r="UUY382" s="1"/>
      <c r="UUZ382" s="1"/>
      <c r="UVA382" s="1"/>
      <c r="UVB382" s="1"/>
      <c r="UVC382" s="1"/>
      <c r="UVD382" s="1"/>
      <c r="UVE382" s="1"/>
      <c r="UVF382" s="1"/>
      <c r="UVG382" s="1"/>
      <c r="UVH382" s="1"/>
      <c r="UVI382" s="1"/>
      <c r="UVJ382" s="1"/>
      <c r="UVK382" s="1"/>
      <c r="UVL382" s="1"/>
      <c r="UVM382" s="1"/>
      <c r="UVN382" s="1"/>
      <c r="UVO382" s="1"/>
      <c r="UVP382" s="1"/>
      <c r="UVQ382" s="1"/>
      <c r="UVR382" s="1"/>
      <c r="UVS382" s="1"/>
      <c r="UVT382" s="1"/>
      <c r="UVU382" s="1"/>
      <c r="UVV382" s="1"/>
      <c r="UVW382" s="1"/>
      <c r="UVX382" s="1"/>
      <c r="UVY382" s="1"/>
      <c r="UVZ382" s="1"/>
      <c r="UWA382" s="1"/>
      <c r="UWB382" s="1"/>
      <c r="UWC382" s="1"/>
      <c r="UWD382" s="1"/>
      <c r="UWE382" s="1"/>
      <c r="UWF382" s="1"/>
      <c r="UWG382" s="1"/>
      <c r="UWH382" s="1"/>
      <c r="UWI382" s="1"/>
      <c r="UWJ382" s="1"/>
      <c r="UWK382" s="1"/>
      <c r="UWL382" s="1"/>
      <c r="UWM382" s="1"/>
      <c r="UWN382" s="1"/>
      <c r="UWO382" s="1"/>
      <c r="UWP382" s="1"/>
      <c r="UWQ382" s="1"/>
      <c r="UWR382" s="1"/>
      <c r="UWS382" s="1"/>
      <c r="UWT382" s="1"/>
      <c r="UWU382" s="1"/>
      <c r="UWV382" s="1"/>
      <c r="UWW382" s="1"/>
      <c r="UWX382" s="1"/>
      <c r="UWY382" s="1"/>
      <c r="UWZ382" s="1"/>
      <c r="UXA382" s="1"/>
      <c r="UXB382" s="1"/>
      <c r="UXC382" s="1"/>
      <c r="UXD382" s="1"/>
      <c r="UXE382" s="1"/>
      <c r="UXF382" s="1"/>
      <c r="UXG382" s="1"/>
      <c r="UXH382" s="1"/>
      <c r="UXI382" s="1"/>
      <c r="UXJ382" s="1"/>
      <c r="UXK382" s="1"/>
      <c r="UXL382" s="1"/>
      <c r="UXM382" s="1"/>
      <c r="UXN382" s="1"/>
      <c r="UXO382" s="1"/>
      <c r="UXP382" s="1"/>
      <c r="UXQ382" s="1"/>
      <c r="UXR382" s="1"/>
      <c r="UXS382" s="1"/>
      <c r="UXT382" s="1"/>
      <c r="UXU382" s="1"/>
      <c r="UXV382" s="1"/>
      <c r="UXW382" s="1"/>
      <c r="UXX382" s="1"/>
      <c r="UXY382" s="1"/>
      <c r="UXZ382" s="1"/>
      <c r="UYA382" s="1"/>
      <c r="UYB382" s="1"/>
      <c r="UYC382" s="1"/>
      <c r="UYD382" s="1"/>
      <c r="UYE382" s="1"/>
      <c r="UYF382" s="1"/>
      <c r="UYG382" s="1"/>
      <c r="UYH382" s="1"/>
      <c r="UYI382" s="1"/>
      <c r="UYJ382" s="1"/>
      <c r="UYK382" s="1"/>
      <c r="UYL382" s="1"/>
      <c r="UYM382" s="1"/>
      <c r="UYN382" s="1"/>
      <c r="UYO382" s="1"/>
      <c r="UYP382" s="1"/>
      <c r="UYQ382" s="1"/>
      <c r="UYR382" s="1"/>
      <c r="UYS382" s="1"/>
      <c r="UYT382" s="1"/>
      <c r="UYU382" s="1"/>
      <c r="UYV382" s="1"/>
      <c r="UYW382" s="1"/>
      <c r="UYX382" s="1"/>
      <c r="UYY382" s="1"/>
      <c r="UYZ382" s="1"/>
      <c r="UZA382" s="1"/>
      <c r="UZB382" s="1"/>
      <c r="UZC382" s="1"/>
      <c r="UZD382" s="1"/>
      <c r="UZE382" s="1"/>
      <c r="UZF382" s="1"/>
      <c r="UZG382" s="1"/>
      <c r="UZH382" s="1"/>
      <c r="UZI382" s="1"/>
      <c r="UZJ382" s="1"/>
      <c r="UZK382" s="1"/>
      <c r="UZL382" s="1"/>
      <c r="UZM382" s="1"/>
      <c r="UZN382" s="1"/>
      <c r="UZO382" s="1"/>
      <c r="UZP382" s="1"/>
      <c r="UZQ382" s="1"/>
      <c r="UZR382" s="1"/>
      <c r="UZS382" s="1"/>
      <c r="UZT382" s="1"/>
      <c r="UZU382" s="1"/>
      <c r="UZV382" s="1"/>
      <c r="UZW382" s="1"/>
      <c r="UZX382" s="1"/>
      <c r="UZY382" s="1"/>
      <c r="UZZ382" s="1"/>
      <c r="VAA382" s="1"/>
      <c r="VAB382" s="1"/>
      <c r="VAC382" s="1"/>
      <c r="VAD382" s="1"/>
      <c r="VAE382" s="1"/>
      <c r="VAF382" s="1"/>
      <c r="VAG382" s="1"/>
      <c r="VAH382" s="1"/>
      <c r="VAI382" s="1"/>
      <c r="VAJ382" s="1"/>
      <c r="VAK382" s="1"/>
      <c r="VAL382" s="1"/>
      <c r="VAM382" s="1"/>
      <c r="VAN382" s="1"/>
      <c r="VAO382" s="1"/>
      <c r="VAP382" s="1"/>
      <c r="VAQ382" s="1"/>
      <c r="VAR382" s="1"/>
      <c r="VAS382" s="1"/>
      <c r="VAT382" s="1"/>
      <c r="VAU382" s="1"/>
      <c r="VAV382" s="1"/>
      <c r="VAW382" s="1"/>
      <c r="VAX382" s="1"/>
      <c r="VAY382" s="1"/>
      <c r="VAZ382" s="1"/>
      <c r="VBA382" s="1"/>
      <c r="VBB382" s="1"/>
      <c r="VBC382" s="1"/>
      <c r="VBD382" s="1"/>
      <c r="VBE382" s="1"/>
      <c r="VBF382" s="1"/>
      <c r="VBG382" s="1"/>
      <c r="VBH382" s="1"/>
      <c r="VBI382" s="1"/>
      <c r="VBJ382" s="1"/>
      <c r="VBK382" s="1"/>
      <c r="VBL382" s="1"/>
      <c r="VBM382" s="1"/>
      <c r="VBN382" s="1"/>
      <c r="VBO382" s="1"/>
      <c r="VBP382" s="1"/>
      <c r="VBQ382" s="1"/>
      <c r="VBR382" s="1"/>
      <c r="VBS382" s="1"/>
      <c r="VBT382" s="1"/>
      <c r="VBU382" s="1"/>
      <c r="VBV382" s="1"/>
      <c r="VBW382" s="1"/>
      <c r="VBX382" s="1"/>
      <c r="VBY382" s="1"/>
      <c r="VBZ382" s="1"/>
      <c r="VCA382" s="1"/>
      <c r="VCB382" s="1"/>
      <c r="VCC382" s="1"/>
      <c r="VCD382" s="1"/>
      <c r="VCE382" s="1"/>
      <c r="VCF382" s="1"/>
      <c r="VCG382" s="1"/>
      <c r="VCH382" s="1"/>
      <c r="VCI382" s="1"/>
      <c r="VCJ382" s="1"/>
      <c r="VCK382" s="1"/>
      <c r="VCL382" s="1"/>
      <c r="VCM382" s="1"/>
      <c r="VCN382" s="1"/>
      <c r="VCO382" s="1"/>
      <c r="VCP382" s="1"/>
      <c r="VCQ382" s="1"/>
      <c r="VCR382" s="1"/>
      <c r="VCS382" s="1"/>
      <c r="VCT382" s="1"/>
      <c r="VCU382" s="1"/>
      <c r="VCV382" s="1"/>
      <c r="VCW382" s="1"/>
      <c r="VCX382" s="1"/>
      <c r="VCY382" s="1"/>
      <c r="VCZ382" s="1"/>
      <c r="VDA382" s="1"/>
      <c r="VDB382" s="1"/>
      <c r="VDC382" s="1"/>
      <c r="VDD382" s="1"/>
      <c r="VDE382" s="1"/>
      <c r="VDF382" s="1"/>
      <c r="VDG382" s="1"/>
      <c r="VDH382" s="1"/>
      <c r="VDI382" s="1"/>
      <c r="VDJ382" s="1"/>
      <c r="VDK382" s="1"/>
      <c r="VDL382" s="1"/>
      <c r="VDM382" s="1"/>
      <c r="VDN382" s="1"/>
      <c r="VDO382" s="1"/>
      <c r="VDP382" s="1"/>
      <c r="VDQ382" s="1"/>
      <c r="VDR382" s="1"/>
      <c r="VDS382" s="1"/>
      <c r="VDT382" s="1"/>
      <c r="VDU382" s="1"/>
      <c r="VDV382" s="1"/>
      <c r="VDW382" s="1"/>
      <c r="VDX382" s="1"/>
      <c r="VDY382" s="1"/>
      <c r="VDZ382" s="1"/>
      <c r="VEA382" s="1"/>
      <c r="VEB382" s="1"/>
      <c r="VEC382" s="1"/>
      <c r="VED382" s="1"/>
      <c r="VEE382" s="1"/>
      <c r="VEF382" s="1"/>
      <c r="VEG382" s="1"/>
      <c r="VEH382" s="1"/>
      <c r="VEI382" s="1"/>
      <c r="VEJ382" s="1"/>
      <c r="VEK382" s="1"/>
      <c r="VEL382" s="1"/>
      <c r="VEM382" s="1"/>
      <c r="VEN382" s="1"/>
      <c r="VEO382" s="1"/>
      <c r="VEP382" s="1"/>
      <c r="VEQ382" s="1"/>
      <c r="VER382" s="1"/>
      <c r="VES382" s="1"/>
      <c r="VET382" s="1"/>
      <c r="VEU382" s="1"/>
      <c r="VEV382" s="1"/>
      <c r="VEW382" s="1"/>
      <c r="VEX382" s="1"/>
      <c r="VEY382" s="1"/>
      <c r="VEZ382" s="1"/>
      <c r="VFA382" s="1"/>
      <c r="VFB382" s="1"/>
      <c r="VFC382" s="1"/>
      <c r="VFD382" s="1"/>
      <c r="VFE382" s="1"/>
      <c r="VFF382" s="1"/>
      <c r="VFG382" s="1"/>
      <c r="VFH382" s="1"/>
      <c r="VFI382" s="1"/>
      <c r="VFJ382" s="1"/>
      <c r="VFK382" s="1"/>
      <c r="VFL382" s="1"/>
      <c r="VFM382" s="1"/>
      <c r="VFN382" s="1"/>
      <c r="VFO382" s="1"/>
      <c r="VFP382" s="1"/>
      <c r="VFQ382" s="1"/>
      <c r="VFR382" s="1"/>
      <c r="VFS382" s="1"/>
      <c r="VFT382" s="1"/>
      <c r="VFU382" s="1"/>
      <c r="VFV382" s="1"/>
      <c r="VFW382" s="1"/>
      <c r="VFX382" s="1"/>
      <c r="VFY382" s="1"/>
      <c r="VFZ382" s="1"/>
      <c r="VGA382" s="1"/>
      <c r="VGB382" s="1"/>
      <c r="VGC382" s="1"/>
      <c r="VGD382" s="1"/>
      <c r="VGE382" s="1"/>
      <c r="VGF382" s="1"/>
      <c r="VGG382" s="1"/>
      <c r="VGH382" s="1"/>
      <c r="VGI382" s="1"/>
      <c r="VGJ382" s="1"/>
      <c r="VGK382" s="1"/>
      <c r="VGL382" s="1"/>
      <c r="VGM382" s="1"/>
      <c r="VGN382" s="1"/>
      <c r="VGO382" s="1"/>
      <c r="VGP382" s="1"/>
      <c r="VGQ382" s="1"/>
      <c r="VGR382" s="1"/>
      <c r="VGS382" s="1"/>
      <c r="VGT382" s="1"/>
      <c r="VGU382" s="1"/>
      <c r="VGV382" s="1"/>
      <c r="VGW382" s="1"/>
      <c r="VGX382" s="1"/>
      <c r="VGY382" s="1"/>
      <c r="VGZ382" s="1"/>
      <c r="VHA382" s="1"/>
      <c r="VHB382" s="1"/>
      <c r="VHC382" s="1"/>
      <c r="VHD382" s="1"/>
      <c r="VHE382" s="1"/>
      <c r="VHF382" s="1"/>
      <c r="VHG382" s="1"/>
      <c r="VHH382" s="1"/>
      <c r="VHI382" s="1"/>
      <c r="VHJ382" s="1"/>
      <c r="VHK382" s="1"/>
      <c r="VHL382" s="1"/>
      <c r="VHM382" s="1"/>
      <c r="VHN382" s="1"/>
      <c r="VHO382" s="1"/>
      <c r="VHP382" s="1"/>
      <c r="VHQ382" s="1"/>
      <c r="VHR382" s="1"/>
      <c r="VHS382" s="1"/>
      <c r="VHT382" s="1"/>
      <c r="VHU382" s="1"/>
      <c r="VHV382" s="1"/>
      <c r="VHW382" s="1"/>
      <c r="VHX382" s="1"/>
      <c r="VHY382" s="1"/>
      <c r="VHZ382" s="1"/>
      <c r="VIA382" s="1"/>
      <c r="VIB382" s="1"/>
      <c r="VIC382" s="1"/>
      <c r="VID382" s="1"/>
      <c r="VIE382" s="1"/>
      <c r="VIF382" s="1"/>
      <c r="VIG382" s="1"/>
      <c r="VIH382" s="1"/>
      <c r="VII382" s="1"/>
      <c r="VIJ382" s="1"/>
      <c r="VIK382" s="1"/>
      <c r="VIL382" s="1"/>
      <c r="VIM382" s="1"/>
      <c r="VIN382" s="1"/>
      <c r="VIO382" s="1"/>
      <c r="VIP382" s="1"/>
      <c r="VIQ382" s="1"/>
      <c r="VIR382" s="1"/>
      <c r="VIS382" s="1"/>
      <c r="VIT382" s="1"/>
      <c r="VIU382" s="1"/>
      <c r="VIV382" s="1"/>
      <c r="VIW382" s="1"/>
      <c r="VIX382" s="1"/>
      <c r="VIY382" s="1"/>
      <c r="VIZ382" s="1"/>
      <c r="VJA382" s="1"/>
      <c r="VJB382" s="1"/>
      <c r="VJC382" s="1"/>
      <c r="VJD382" s="1"/>
      <c r="VJE382" s="1"/>
      <c r="VJF382" s="1"/>
      <c r="VJG382" s="1"/>
      <c r="VJH382" s="1"/>
      <c r="VJI382" s="1"/>
      <c r="VJJ382" s="1"/>
      <c r="VJK382" s="1"/>
      <c r="VJL382" s="1"/>
      <c r="VJM382" s="1"/>
      <c r="VJN382" s="1"/>
      <c r="VJO382" s="1"/>
      <c r="VJP382" s="1"/>
      <c r="VJQ382" s="1"/>
      <c r="VJR382" s="1"/>
      <c r="VJS382" s="1"/>
      <c r="VJT382" s="1"/>
      <c r="VJU382" s="1"/>
      <c r="VJV382" s="1"/>
      <c r="VJW382" s="1"/>
      <c r="VJX382" s="1"/>
      <c r="VJY382" s="1"/>
      <c r="VJZ382" s="1"/>
      <c r="VKA382" s="1"/>
      <c r="VKB382" s="1"/>
      <c r="VKC382" s="1"/>
      <c r="VKD382" s="1"/>
      <c r="VKE382" s="1"/>
      <c r="VKF382" s="1"/>
      <c r="VKG382" s="1"/>
      <c r="VKH382" s="1"/>
      <c r="VKI382" s="1"/>
      <c r="VKJ382" s="1"/>
      <c r="VKK382" s="1"/>
      <c r="VKL382" s="1"/>
      <c r="VKM382" s="1"/>
      <c r="VKN382" s="1"/>
      <c r="VKO382" s="1"/>
      <c r="VKP382" s="1"/>
      <c r="VKQ382" s="1"/>
      <c r="VKR382" s="1"/>
      <c r="VKS382" s="1"/>
      <c r="VKT382" s="1"/>
      <c r="VKU382" s="1"/>
      <c r="VKV382" s="1"/>
      <c r="VKW382" s="1"/>
      <c r="VKX382" s="1"/>
      <c r="VKY382" s="1"/>
      <c r="VKZ382" s="1"/>
      <c r="VLA382" s="1"/>
      <c r="VLB382" s="1"/>
      <c r="VLC382" s="1"/>
      <c r="VLD382" s="1"/>
      <c r="VLE382" s="1"/>
      <c r="VLF382" s="1"/>
      <c r="VLG382" s="1"/>
      <c r="VLH382" s="1"/>
      <c r="VLI382" s="1"/>
      <c r="VLJ382" s="1"/>
      <c r="VLK382" s="1"/>
      <c r="VLL382" s="1"/>
      <c r="VLM382" s="1"/>
      <c r="VLN382" s="1"/>
      <c r="VLO382" s="1"/>
      <c r="VLP382" s="1"/>
      <c r="VLQ382" s="1"/>
      <c r="VLR382" s="1"/>
      <c r="VLS382" s="1"/>
      <c r="VLT382" s="1"/>
      <c r="VLU382" s="1"/>
      <c r="VLV382" s="1"/>
      <c r="VLW382" s="1"/>
      <c r="VLX382" s="1"/>
      <c r="VLY382" s="1"/>
      <c r="VLZ382" s="1"/>
      <c r="VMA382" s="1"/>
      <c r="VMB382" s="1"/>
      <c r="VMC382" s="1"/>
      <c r="VMD382" s="1"/>
      <c r="VME382" s="1"/>
      <c r="VMF382" s="1"/>
      <c r="VMG382" s="1"/>
      <c r="VMH382" s="1"/>
      <c r="VMI382" s="1"/>
      <c r="VMJ382" s="1"/>
      <c r="VMK382" s="1"/>
      <c r="VML382" s="1"/>
      <c r="VMM382" s="1"/>
      <c r="VMN382" s="1"/>
      <c r="VMO382" s="1"/>
      <c r="VMP382" s="1"/>
      <c r="VMQ382" s="1"/>
      <c r="VMR382" s="1"/>
      <c r="VMS382" s="1"/>
      <c r="VMT382" s="1"/>
      <c r="VMU382" s="1"/>
      <c r="VMV382" s="1"/>
      <c r="VMW382" s="1"/>
      <c r="VMX382" s="1"/>
      <c r="VMY382" s="1"/>
      <c r="VMZ382" s="1"/>
      <c r="VNA382" s="1"/>
      <c r="VNB382" s="1"/>
      <c r="VNC382" s="1"/>
      <c r="VND382" s="1"/>
      <c r="VNE382" s="1"/>
      <c r="VNF382" s="1"/>
      <c r="VNG382" s="1"/>
      <c r="VNH382" s="1"/>
      <c r="VNI382" s="1"/>
      <c r="VNJ382" s="1"/>
      <c r="VNK382" s="1"/>
      <c r="VNL382" s="1"/>
      <c r="VNM382" s="1"/>
      <c r="VNN382" s="1"/>
      <c r="VNO382" s="1"/>
      <c r="VNP382" s="1"/>
      <c r="VNQ382" s="1"/>
      <c r="VNR382" s="1"/>
      <c r="VNS382" s="1"/>
      <c r="VNT382" s="1"/>
      <c r="VNU382" s="1"/>
      <c r="VNV382" s="1"/>
      <c r="VNW382" s="1"/>
      <c r="VNX382" s="1"/>
      <c r="VNY382" s="1"/>
      <c r="VNZ382" s="1"/>
      <c r="VOA382" s="1"/>
      <c r="VOB382" s="1"/>
      <c r="VOC382" s="1"/>
      <c r="VOD382" s="1"/>
      <c r="VOE382" s="1"/>
      <c r="VOF382" s="1"/>
      <c r="VOG382" s="1"/>
      <c r="VOH382" s="1"/>
      <c r="VOI382" s="1"/>
      <c r="VOJ382" s="1"/>
      <c r="VOK382" s="1"/>
      <c r="VOL382" s="1"/>
      <c r="VOM382" s="1"/>
      <c r="VON382" s="1"/>
      <c r="VOO382" s="1"/>
      <c r="VOP382" s="1"/>
      <c r="VOQ382" s="1"/>
      <c r="VOR382" s="1"/>
      <c r="VOS382" s="1"/>
      <c r="VOT382" s="1"/>
      <c r="VOU382" s="1"/>
      <c r="VOV382" s="1"/>
      <c r="VOW382" s="1"/>
      <c r="VOX382" s="1"/>
      <c r="VOY382" s="1"/>
      <c r="VOZ382" s="1"/>
      <c r="VPA382" s="1"/>
      <c r="VPB382" s="1"/>
      <c r="VPC382" s="1"/>
      <c r="VPD382" s="1"/>
      <c r="VPE382" s="1"/>
      <c r="VPF382" s="1"/>
      <c r="VPG382" s="1"/>
      <c r="VPH382" s="1"/>
      <c r="VPI382" s="1"/>
      <c r="VPJ382" s="1"/>
      <c r="VPK382" s="1"/>
      <c r="VPL382" s="1"/>
      <c r="VPM382" s="1"/>
      <c r="VPN382" s="1"/>
      <c r="VPO382" s="1"/>
      <c r="VPP382" s="1"/>
      <c r="VPQ382" s="1"/>
      <c r="VPR382" s="1"/>
      <c r="VPS382" s="1"/>
      <c r="VPT382" s="1"/>
      <c r="VPU382" s="1"/>
      <c r="VPV382" s="1"/>
      <c r="VPW382" s="1"/>
      <c r="VPX382" s="1"/>
      <c r="VPY382" s="1"/>
      <c r="VPZ382" s="1"/>
      <c r="VQA382" s="1"/>
      <c r="VQB382" s="1"/>
      <c r="VQC382" s="1"/>
      <c r="VQD382" s="1"/>
      <c r="VQE382" s="1"/>
      <c r="VQF382" s="1"/>
      <c r="VQG382" s="1"/>
      <c r="VQH382" s="1"/>
      <c r="VQI382" s="1"/>
      <c r="VQJ382" s="1"/>
      <c r="VQK382" s="1"/>
      <c r="VQL382" s="1"/>
      <c r="VQM382" s="1"/>
      <c r="VQN382" s="1"/>
      <c r="VQO382" s="1"/>
      <c r="VQP382" s="1"/>
      <c r="VQQ382" s="1"/>
      <c r="VQR382" s="1"/>
      <c r="VQS382" s="1"/>
      <c r="VQT382" s="1"/>
      <c r="VQU382" s="1"/>
      <c r="VQV382" s="1"/>
      <c r="VQW382" s="1"/>
      <c r="VQX382" s="1"/>
      <c r="VQY382" s="1"/>
      <c r="VQZ382" s="1"/>
      <c r="VRA382" s="1"/>
      <c r="VRB382" s="1"/>
      <c r="VRC382" s="1"/>
      <c r="VRD382" s="1"/>
      <c r="VRE382" s="1"/>
      <c r="VRF382" s="1"/>
      <c r="VRG382" s="1"/>
      <c r="VRH382" s="1"/>
      <c r="VRI382" s="1"/>
      <c r="VRJ382" s="1"/>
      <c r="VRK382" s="1"/>
      <c r="VRL382" s="1"/>
      <c r="VRM382" s="1"/>
      <c r="VRN382" s="1"/>
      <c r="VRO382" s="1"/>
      <c r="VRP382" s="1"/>
      <c r="VRQ382" s="1"/>
      <c r="VRR382" s="1"/>
      <c r="VRS382" s="1"/>
      <c r="VRT382" s="1"/>
      <c r="VRU382" s="1"/>
      <c r="VRV382" s="1"/>
      <c r="VRW382" s="1"/>
      <c r="VRX382" s="1"/>
      <c r="VRY382" s="1"/>
      <c r="VRZ382" s="1"/>
      <c r="VSA382" s="1"/>
      <c r="VSB382" s="1"/>
      <c r="VSC382" s="1"/>
      <c r="VSD382" s="1"/>
      <c r="VSE382" s="1"/>
      <c r="VSF382" s="1"/>
      <c r="VSG382" s="1"/>
      <c r="VSH382" s="1"/>
      <c r="VSI382" s="1"/>
      <c r="VSJ382" s="1"/>
      <c r="VSK382" s="1"/>
      <c r="VSL382" s="1"/>
      <c r="VSM382" s="1"/>
      <c r="VSN382" s="1"/>
      <c r="VSO382" s="1"/>
      <c r="VSP382" s="1"/>
      <c r="VSQ382" s="1"/>
      <c r="VSR382" s="1"/>
      <c r="VSS382" s="1"/>
      <c r="VST382" s="1"/>
      <c r="VSU382" s="1"/>
      <c r="VSV382" s="1"/>
      <c r="VSW382" s="1"/>
      <c r="VSX382" s="1"/>
      <c r="VSY382" s="1"/>
      <c r="VSZ382" s="1"/>
      <c r="VTA382" s="1"/>
      <c r="VTB382" s="1"/>
      <c r="VTC382" s="1"/>
      <c r="VTD382" s="1"/>
      <c r="VTE382" s="1"/>
      <c r="VTF382" s="1"/>
      <c r="VTG382" s="1"/>
      <c r="VTH382" s="1"/>
      <c r="VTI382" s="1"/>
      <c r="VTJ382" s="1"/>
      <c r="VTK382" s="1"/>
      <c r="VTL382" s="1"/>
      <c r="VTM382" s="1"/>
      <c r="VTN382" s="1"/>
      <c r="VTO382" s="1"/>
      <c r="VTP382" s="1"/>
      <c r="VTQ382" s="1"/>
      <c r="VTR382" s="1"/>
      <c r="VTS382" s="1"/>
      <c r="VTT382" s="1"/>
      <c r="VTU382" s="1"/>
      <c r="VTV382" s="1"/>
      <c r="VTW382" s="1"/>
      <c r="VTX382" s="1"/>
      <c r="VTY382" s="1"/>
      <c r="VTZ382" s="1"/>
      <c r="VUA382" s="1"/>
      <c r="VUB382" s="1"/>
      <c r="VUC382" s="1"/>
      <c r="VUD382" s="1"/>
      <c r="VUE382" s="1"/>
      <c r="VUF382" s="1"/>
      <c r="VUG382" s="1"/>
      <c r="VUH382" s="1"/>
      <c r="VUI382" s="1"/>
      <c r="VUJ382" s="1"/>
      <c r="VUK382" s="1"/>
      <c r="VUL382" s="1"/>
      <c r="VUM382" s="1"/>
      <c r="VUN382" s="1"/>
      <c r="VUO382" s="1"/>
      <c r="VUP382" s="1"/>
      <c r="VUQ382" s="1"/>
      <c r="VUR382" s="1"/>
      <c r="VUS382" s="1"/>
      <c r="VUT382" s="1"/>
      <c r="VUU382" s="1"/>
      <c r="VUV382" s="1"/>
      <c r="VUW382" s="1"/>
      <c r="VUX382" s="1"/>
      <c r="VUY382" s="1"/>
      <c r="VUZ382" s="1"/>
      <c r="VVA382" s="1"/>
      <c r="VVB382" s="1"/>
      <c r="VVC382" s="1"/>
      <c r="VVD382" s="1"/>
      <c r="VVE382" s="1"/>
      <c r="VVF382" s="1"/>
      <c r="VVG382" s="1"/>
      <c r="VVH382" s="1"/>
      <c r="VVI382" s="1"/>
      <c r="VVJ382" s="1"/>
      <c r="VVK382" s="1"/>
      <c r="VVL382" s="1"/>
      <c r="VVM382" s="1"/>
      <c r="VVN382" s="1"/>
      <c r="VVO382" s="1"/>
      <c r="VVP382" s="1"/>
      <c r="VVQ382" s="1"/>
      <c r="VVR382" s="1"/>
      <c r="VVS382" s="1"/>
      <c r="VVT382" s="1"/>
      <c r="VVU382" s="1"/>
      <c r="VVV382" s="1"/>
      <c r="VVW382" s="1"/>
      <c r="VVX382" s="1"/>
      <c r="VVY382" s="1"/>
      <c r="VVZ382" s="1"/>
      <c r="VWA382" s="1"/>
      <c r="VWB382" s="1"/>
      <c r="VWC382" s="1"/>
      <c r="VWD382" s="1"/>
      <c r="VWE382" s="1"/>
      <c r="VWF382" s="1"/>
      <c r="VWG382" s="1"/>
      <c r="VWH382" s="1"/>
      <c r="VWI382" s="1"/>
      <c r="VWJ382" s="1"/>
      <c r="VWK382" s="1"/>
      <c r="VWL382" s="1"/>
      <c r="VWM382" s="1"/>
      <c r="VWN382" s="1"/>
      <c r="VWO382" s="1"/>
      <c r="VWP382" s="1"/>
      <c r="VWQ382" s="1"/>
      <c r="VWR382" s="1"/>
      <c r="VWS382" s="1"/>
      <c r="VWT382" s="1"/>
      <c r="VWU382" s="1"/>
      <c r="VWV382" s="1"/>
      <c r="VWW382" s="1"/>
      <c r="VWX382" s="1"/>
      <c r="VWY382" s="1"/>
      <c r="VWZ382" s="1"/>
      <c r="VXA382" s="1"/>
      <c r="VXB382" s="1"/>
      <c r="VXC382" s="1"/>
      <c r="VXD382" s="1"/>
      <c r="VXE382" s="1"/>
      <c r="VXF382" s="1"/>
      <c r="VXG382" s="1"/>
      <c r="VXH382" s="1"/>
      <c r="VXI382" s="1"/>
      <c r="VXJ382" s="1"/>
      <c r="VXK382" s="1"/>
      <c r="VXL382" s="1"/>
      <c r="VXM382" s="1"/>
      <c r="VXN382" s="1"/>
      <c r="VXO382" s="1"/>
      <c r="VXP382" s="1"/>
      <c r="VXQ382" s="1"/>
      <c r="VXR382" s="1"/>
      <c r="VXS382" s="1"/>
      <c r="VXT382" s="1"/>
      <c r="VXU382" s="1"/>
      <c r="VXV382" s="1"/>
      <c r="VXW382" s="1"/>
      <c r="VXX382" s="1"/>
      <c r="VXY382" s="1"/>
      <c r="VXZ382" s="1"/>
      <c r="VYA382" s="1"/>
      <c r="VYB382" s="1"/>
      <c r="VYC382" s="1"/>
      <c r="VYD382" s="1"/>
      <c r="VYE382" s="1"/>
      <c r="VYF382" s="1"/>
      <c r="VYG382" s="1"/>
      <c r="VYH382" s="1"/>
      <c r="VYI382" s="1"/>
      <c r="VYJ382" s="1"/>
      <c r="VYK382" s="1"/>
      <c r="VYL382" s="1"/>
      <c r="VYM382" s="1"/>
      <c r="VYN382" s="1"/>
      <c r="VYO382" s="1"/>
      <c r="VYP382" s="1"/>
      <c r="VYQ382" s="1"/>
      <c r="VYR382" s="1"/>
      <c r="VYS382" s="1"/>
      <c r="VYT382" s="1"/>
      <c r="VYU382" s="1"/>
      <c r="VYV382" s="1"/>
      <c r="VYW382" s="1"/>
      <c r="VYX382" s="1"/>
      <c r="VYY382" s="1"/>
      <c r="VYZ382" s="1"/>
      <c r="VZA382" s="1"/>
      <c r="VZB382" s="1"/>
      <c r="VZC382" s="1"/>
      <c r="VZD382" s="1"/>
      <c r="VZE382" s="1"/>
      <c r="VZF382" s="1"/>
      <c r="VZG382" s="1"/>
      <c r="VZH382" s="1"/>
      <c r="VZI382" s="1"/>
      <c r="VZJ382" s="1"/>
      <c r="VZK382" s="1"/>
      <c r="VZL382" s="1"/>
      <c r="VZM382" s="1"/>
      <c r="VZN382" s="1"/>
      <c r="VZO382" s="1"/>
      <c r="VZP382" s="1"/>
      <c r="VZQ382" s="1"/>
      <c r="VZR382" s="1"/>
      <c r="VZS382" s="1"/>
      <c r="VZT382" s="1"/>
      <c r="VZU382" s="1"/>
      <c r="VZV382" s="1"/>
      <c r="VZW382" s="1"/>
      <c r="VZX382" s="1"/>
      <c r="VZY382" s="1"/>
      <c r="VZZ382" s="1"/>
      <c r="WAA382" s="1"/>
      <c r="WAB382" s="1"/>
      <c r="WAC382" s="1"/>
      <c r="WAD382" s="1"/>
      <c r="WAE382" s="1"/>
      <c r="WAF382" s="1"/>
      <c r="WAG382" s="1"/>
      <c r="WAH382" s="1"/>
      <c r="WAI382" s="1"/>
      <c r="WAJ382" s="1"/>
      <c r="WAK382" s="1"/>
      <c r="WAL382" s="1"/>
      <c r="WAM382" s="1"/>
      <c r="WAN382" s="1"/>
      <c r="WAO382" s="1"/>
      <c r="WAP382" s="1"/>
      <c r="WAQ382" s="1"/>
      <c r="WAR382" s="1"/>
      <c r="WAS382" s="1"/>
      <c r="WAT382" s="1"/>
      <c r="WAU382" s="1"/>
      <c r="WAV382" s="1"/>
      <c r="WAW382" s="1"/>
      <c r="WAX382" s="1"/>
      <c r="WAY382" s="1"/>
      <c r="WAZ382" s="1"/>
      <c r="WBA382" s="1"/>
      <c r="WBB382" s="1"/>
      <c r="WBC382" s="1"/>
      <c r="WBD382" s="1"/>
      <c r="WBE382" s="1"/>
      <c r="WBF382" s="1"/>
      <c r="WBG382" s="1"/>
      <c r="WBH382" s="1"/>
      <c r="WBI382" s="1"/>
      <c r="WBJ382" s="1"/>
      <c r="WBK382" s="1"/>
      <c r="WBL382" s="1"/>
      <c r="WBM382" s="1"/>
      <c r="WBN382" s="1"/>
      <c r="WBO382" s="1"/>
      <c r="WBP382" s="1"/>
      <c r="WBQ382" s="1"/>
      <c r="WBR382" s="1"/>
      <c r="WBS382" s="1"/>
      <c r="WBT382" s="1"/>
      <c r="WBU382" s="1"/>
      <c r="WBV382" s="1"/>
      <c r="WBW382" s="1"/>
      <c r="WBX382" s="1"/>
      <c r="WBY382" s="1"/>
      <c r="WBZ382" s="1"/>
      <c r="WCA382" s="1"/>
      <c r="WCB382" s="1"/>
      <c r="WCC382" s="1"/>
      <c r="WCD382" s="1"/>
      <c r="WCE382" s="1"/>
      <c r="WCF382" s="1"/>
      <c r="WCG382" s="1"/>
      <c r="WCH382" s="1"/>
      <c r="WCI382" s="1"/>
      <c r="WCJ382" s="1"/>
      <c r="WCK382" s="1"/>
      <c r="WCL382" s="1"/>
      <c r="WCM382" s="1"/>
      <c r="WCN382" s="1"/>
      <c r="WCO382" s="1"/>
      <c r="WCP382" s="1"/>
      <c r="WCQ382" s="1"/>
      <c r="WCR382" s="1"/>
      <c r="WCS382" s="1"/>
      <c r="WCT382" s="1"/>
      <c r="WCU382" s="1"/>
      <c r="WCV382" s="1"/>
      <c r="WCW382" s="1"/>
      <c r="WCX382" s="1"/>
      <c r="WCY382" s="1"/>
      <c r="WCZ382" s="1"/>
      <c r="WDA382" s="1"/>
      <c r="WDB382" s="1"/>
      <c r="WDC382" s="1"/>
      <c r="WDD382" s="1"/>
      <c r="WDE382" s="1"/>
      <c r="WDF382" s="1"/>
      <c r="WDG382" s="1"/>
      <c r="WDH382" s="1"/>
      <c r="WDI382" s="1"/>
      <c r="WDJ382" s="1"/>
      <c r="WDK382" s="1"/>
      <c r="WDL382" s="1"/>
      <c r="WDM382" s="1"/>
      <c r="WDN382" s="1"/>
      <c r="WDO382" s="1"/>
      <c r="WDP382" s="1"/>
      <c r="WDQ382" s="1"/>
      <c r="WDR382" s="1"/>
      <c r="WDS382" s="1"/>
      <c r="WDT382" s="1"/>
      <c r="WDU382" s="1"/>
      <c r="WDV382" s="1"/>
      <c r="WDW382" s="1"/>
      <c r="WDX382" s="1"/>
      <c r="WDY382" s="1"/>
      <c r="WDZ382" s="1"/>
      <c r="WEA382" s="1"/>
      <c r="WEB382" s="1"/>
      <c r="WEC382" s="1"/>
      <c r="WED382" s="1"/>
      <c r="WEE382" s="1"/>
      <c r="WEF382" s="1"/>
      <c r="WEG382" s="1"/>
      <c r="WEH382" s="1"/>
      <c r="WEI382" s="1"/>
      <c r="WEJ382" s="1"/>
      <c r="WEK382" s="1"/>
      <c r="WEL382" s="1"/>
      <c r="WEM382" s="1"/>
      <c r="WEN382" s="1"/>
      <c r="WEO382" s="1"/>
      <c r="WEP382" s="1"/>
      <c r="WEQ382" s="1"/>
      <c r="WER382" s="1"/>
      <c r="WES382" s="1"/>
      <c r="WET382" s="1"/>
      <c r="WEU382" s="1"/>
      <c r="WEV382" s="1"/>
      <c r="WEW382" s="1"/>
      <c r="WEX382" s="1"/>
      <c r="WEY382" s="1"/>
      <c r="WEZ382" s="1"/>
      <c r="WFA382" s="1"/>
      <c r="WFB382" s="1"/>
      <c r="WFC382" s="1"/>
      <c r="WFD382" s="1"/>
      <c r="WFE382" s="1"/>
      <c r="WFF382" s="1"/>
      <c r="WFG382" s="1"/>
      <c r="WFH382" s="1"/>
      <c r="WFI382" s="1"/>
      <c r="WFJ382" s="1"/>
      <c r="WFK382" s="1"/>
      <c r="WFL382" s="1"/>
      <c r="WFM382" s="1"/>
      <c r="WFN382" s="1"/>
      <c r="WFO382" s="1"/>
      <c r="WFP382" s="1"/>
      <c r="WFQ382" s="1"/>
      <c r="WFR382" s="1"/>
      <c r="WFS382" s="1"/>
      <c r="WFT382" s="1"/>
      <c r="WFU382" s="1"/>
      <c r="WFV382" s="1"/>
      <c r="WFW382" s="1"/>
      <c r="WFX382" s="1"/>
      <c r="WFY382" s="1"/>
      <c r="WFZ382" s="1"/>
      <c r="WGA382" s="1"/>
      <c r="WGB382" s="1"/>
      <c r="WGC382" s="1"/>
      <c r="WGD382" s="1"/>
      <c r="WGE382" s="1"/>
      <c r="WGF382" s="1"/>
      <c r="WGG382" s="1"/>
      <c r="WGH382" s="1"/>
      <c r="WGI382" s="1"/>
      <c r="WGJ382" s="1"/>
      <c r="WGK382" s="1"/>
      <c r="WGL382" s="1"/>
      <c r="WGM382" s="1"/>
      <c r="WGN382" s="1"/>
      <c r="WGO382" s="1"/>
      <c r="WGP382" s="1"/>
      <c r="WGQ382" s="1"/>
      <c r="WGR382" s="1"/>
      <c r="WGS382" s="1"/>
      <c r="WGT382" s="1"/>
      <c r="WGU382" s="1"/>
      <c r="WGV382" s="1"/>
      <c r="WGW382" s="1"/>
      <c r="WGX382" s="1"/>
      <c r="WGY382" s="1"/>
      <c r="WGZ382" s="1"/>
      <c r="WHA382" s="1"/>
      <c r="WHB382" s="1"/>
      <c r="WHC382" s="1"/>
      <c r="WHD382" s="1"/>
      <c r="WHE382" s="1"/>
      <c r="WHF382" s="1"/>
      <c r="WHG382" s="1"/>
      <c r="WHH382" s="1"/>
      <c r="WHI382" s="1"/>
      <c r="WHJ382" s="1"/>
      <c r="WHK382" s="1"/>
      <c r="WHL382" s="1"/>
      <c r="WHM382" s="1"/>
      <c r="WHN382" s="1"/>
      <c r="WHO382" s="1"/>
      <c r="WHP382" s="1"/>
      <c r="WHQ382" s="1"/>
      <c r="WHR382" s="1"/>
      <c r="WHS382" s="1"/>
      <c r="WHT382" s="1"/>
      <c r="WHU382" s="1"/>
      <c r="WHV382" s="1"/>
      <c r="WHW382" s="1"/>
      <c r="WHX382" s="1"/>
      <c r="WHY382" s="1"/>
      <c r="WHZ382" s="1"/>
      <c r="WIA382" s="1"/>
      <c r="WIB382" s="1"/>
      <c r="WIC382" s="1"/>
      <c r="WID382" s="1"/>
      <c r="WIE382" s="1"/>
      <c r="WIF382" s="1"/>
      <c r="WIG382" s="1"/>
      <c r="WIH382" s="1"/>
      <c r="WII382" s="1"/>
      <c r="WIJ382" s="1"/>
      <c r="WIK382" s="1"/>
      <c r="WIL382" s="1"/>
      <c r="WIM382" s="1"/>
      <c r="WIN382" s="1"/>
      <c r="WIO382" s="1"/>
      <c r="WIP382" s="1"/>
      <c r="WIQ382" s="1"/>
      <c r="WIR382" s="1"/>
      <c r="WIS382" s="1"/>
      <c r="WIT382" s="1"/>
      <c r="WIU382" s="1"/>
      <c r="WIV382" s="1"/>
      <c r="WIW382" s="1"/>
      <c r="WIX382" s="1"/>
      <c r="WIY382" s="1"/>
      <c r="WIZ382" s="1"/>
      <c r="WJA382" s="1"/>
      <c r="WJB382" s="1"/>
      <c r="WJC382" s="1"/>
      <c r="WJD382" s="1"/>
      <c r="WJE382" s="1"/>
      <c r="WJF382" s="1"/>
      <c r="WJG382" s="1"/>
      <c r="WJH382" s="1"/>
      <c r="WJI382" s="1"/>
      <c r="WJJ382" s="1"/>
      <c r="WJK382" s="1"/>
      <c r="WJL382" s="1"/>
      <c r="WJM382" s="1"/>
      <c r="WJN382" s="1"/>
      <c r="WJO382" s="1"/>
      <c r="WJP382" s="1"/>
      <c r="WJQ382" s="1"/>
      <c r="WJR382" s="1"/>
      <c r="WJS382" s="1"/>
      <c r="WJT382" s="1"/>
      <c r="WJU382" s="1"/>
      <c r="WJV382" s="1"/>
      <c r="WJW382" s="1"/>
      <c r="WJX382" s="1"/>
      <c r="WJY382" s="1"/>
      <c r="WJZ382" s="1"/>
      <c r="WKA382" s="1"/>
      <c r="WKB382" s="1"/>
      <c r="WKC382" s="1"/>
      <c r="WKD382" s="1"/>
      <c r="WKE382" s="1"/>
      <c r="WKF382" s="1"/>
      <c r="WKG382" s="1"/>
      <c r="WKH382" s="1"/>
      <c r="WKI382" s="1"/>
      <c r="WKJ382" s="1"/>
      <c r="WKK382" s="1"/>
      <c r="WKL382" s="1"/>
      <c r="WKM382" s="1"/>
      <c r="WKN382" s="1"/>
      <c r="WKO382" s="1"/>
      <c r="WKP382" s="1"/>
      <c r="WKQ382" s="1"/>
      <c r="WKR382" s="1"/>
      <c r="WKS382" s="1"/>
      <c r="WKT382" s="1"/>
      <c r="WKU382" s="1"/>
      <c r="WKV382" s="1"/>
      <c r="WKW382" s="1"/>
      <c r="WKX382" s="1"/>
      <c r="WKY382" s="1"/>
      <c r="WKZ382" s="1"/>
      <c r="WLA382" s="1"/>
      <c r="WLB382" s="1"/>
      <c r="WLC382" s="1"/>
      <c r="WLD382" s="1"/>
      <c r="WLE382" s="1"/>
      <c r="WLF382" s="1"/>
      <c r="WLG382" s="1"/>
      <c r="WLH382" s="1"/>
      <c r="WLI382" s="1"/>
      <c r="WLJ382" s="1"/>
      <c r="WLK382" s="1"/>
      <c r="WLL382" s="1"/>
      <c r="WLM382" s="1"/>
      <c r="WLN382" s="1"/>
      <c r="WLO382" s="1"/>
      <c r="WLP382" s="1"/>
      <c r="WLQ382" s="1"/>
      <c r="WLR382" s="1"/>
      <c r="WLS382" s="1"/>
      <c r="WLT382" s="1"/>
      <c r="WLU382" s="1"/>
      <c r="WLV382" s="1"/>
      <c r="WLW382" s="1"/>
      <c r="WLX382" s="1"/>
      <c r="WLY382" s="1"/>
      <c r="WLZ382" s="1"/>
      <c r="WMA382" s="1"/>
      <c r="WMB382" s="1"/>
      <c r="WMC382" s="1"/>
      <c r="WMD382" s="1"/>
      <c r="WME382" s="1"/>
      <c r="WMF382" s="1"/>
      <c r="WMG382" s="1"/>
      <c r="WMH382" s="1"/>
      <c r="WMI382" s="1"/>
      <c r="WMJ382" s="1"/>
      <c r="WMK382" s="1"/>
      <c r="WML382" s="1"/>
      <c r="WMM382" s="1"/>
      <c r="WMN382" s="1"/>
      <c r="WMO382" s="1"/>
      <c r="WMP382" s="1"/>
      <c r="WMQ382" s="1"/>
      <c r="WMR382" s="1"/>
      <c r="WMS382" s="1"/>
      <c r="WMT382" s="1"/>
      <c r="WMU382" s="1"/>
      <c r="WMV382" s="1"/>
      <c r="WMW382" s="1"/>
      <c r="WMX382" s="1"/>
      <c r="WMY382" s="1"/>
      <c r="WMZ382" s="1"/>
      <c r="WNA382" s="1"/>
      <c r="WNB382" s="1"/>
      <c r="WNC382" s="1"/>
      <c r="WND382" s="1"/>
      <c r="WNE382" s="1"/>
      <c r="WNF382" s="1"/>
      <c r="WNG382" s="1"/>
      <c r="WNH382" s="1"/>
      <c r="WNI382" s="1"/>
      <c r="WNJ382" s="1"/>
      <c r="WNK382" s="1"/>
      <c r="WNL382" s="1"/>
      <c r="WNM382" s="1"/>
      <c r="WNN382" s="1"/>
      <c r="WNO382" s="1"/>
      <c r="WNP382" s="1"/>
      <c r="WNQ382" s="1"/>
      <c r="WNR382" s="1"/>
      <c r="WNS382" s="1"/>
      <c r="WNT382" s="1"/>
      <c r="WNU382" s="1"/>
      <c r="WNV382" s="1"/>
      <c r="WNW382" s="1"/>
      <c r="WNX382" s="1"/>
      <c r="WNY382" s="1"/>
      <c r="WNZ382" s="1"/>
      <c r="WOA382" s="1"/>
      <c r="WOB382" s="1"/>
      <c r="WOC382" s="1"/>
      <c r="WOD382" s="1"/>
      <c r="WOE382" s="1"/>
      <c r="WOF382" s="1"/>
      <c r="WOG382" s="1"/>
      <c r="WOH382" s="1"/>
      <c r="WOI382" s="1"/>
      <c r="WOJ382" s="1"/>
      <c r="WOK382" s="1"/>
      <c r="WOL382" s="1"/>
      <c r="WOM382" s="1"/>
      <c r="WON382" s="1"/>
      <c r="WOO382" s="1"/>
      <c r="WOP382" s="1"/>
      <c r="WOQ382" s="1"/>
      <c r="WOR382" s="1"/>
      <c r="WOS382" s="1"/>
      <c r="WOT382" s="1"/>
      <c r="WOU382" s="1"/>
      <c r="WOV382" s="1"/>
      <c r="WOW382" s="1"/>
      <c r="WOX382" s="1"/>
      <c r="WOY382" s="1"/>
      <c r="WOZ382" s="1"/>
      <c r="WPA382" s="1"/>
      <c r="WPB382" s="1"/>
      <c r="WPC382" s="1"/>
      <c r="WPD382" s="1"/>
      <c r="WPE382" s="1"/>
      <c r="WPF382" s="1"/>
      <c r="WPG382" s="1"/>
      <c r="WPH382" s="1"/>
      <c r="WPI382" s="1"/>
      <c r="WPJ382" s="1"/>
      <c r="WPK382" s="1"/>
      <c r="WPL382" s="1"/>
      <c r="WPM382" s="1"/>
      <c r="WPN382" s="1"/>
      <c r="WPO382" s="1"/>
      <c r="WPP382" s="1"/>
      <c r="WPQ382" s="1"/>
      <c r="WPR382" s="1"/>
      <c r="WPS382" s="1"/>
      <c r="WPT382" s="1"/>
      <c r="WPU382" s="1"/>
      <c r="WPV382" s="1"/>
      <c r="WPW382" s="1"/>
      <c r="WPX382" s="1"/>
      <c r="WPY382" s="1"/>
      <c r="WPZ382" s="1"/>
      <c r="WQA382" s="1"/>
      <c r="WQB382" s="1"/>
      <c r="WQC382" s="1"/>
      <c r="WQD382" s="1"/>
      <c r="WQE382" s="1"/>
      <c r="WQF382" s="1"/>
      <c r="WQG382" s="1"/>
      <c r="WQH382" s="1"/>
      <c r="WQI382" s="1"/>
      <c r="WQJ382" s="1"/>
      <c r="WQK382" s="1"/>
      <c r="WQL382" s="1"/>
      <c r="WQM382" s="1"/>
      <c r="WQN382" s="1"/>
      <c r="WQO382" s="1"/>
      <c r="WQP382" s="1"/>
      <c r="WQQ382" s="1"/>
      <c r="WQR382" s="1"/>
      <c r="WQS382" s="1"/>
      <c r="WQT382" s="1"/>
      <c r="WQU382" s="1"/>
      <c r="WQV382" s="1"/>
      <c r="WQW382" s="1"/>
      <c r="WQX382" s="1"/>
      <c r="WQY382" s="1"/>
      <c r="WQZ382" s="1"/>
      <c r="WRA382" s="1"/>
      <c r="WRB382" s="1"/>
      <c r="WRC382" s="1"/>
      <c r="WRD382" s="1"/>
      <c r="WRE382" s="1"/>
      <c r="WRF382" s="1"/>
      <c r="WRG382" s="1"/>
      <c r="WRH382" s="1"/>
      <c r="WRI382" s="1"/>
      <c r="WRJ382" s="1"/>
      <c r="WRK382" s="1"/>
      <c r="WRL382" s="1"/>
      <c r="WRM382" s="1"/>
      <c r="WRN382" s="1"/>
      <c r="WRO382" s="1"/>
      <c r="WRP382" s="1"/>
      <c r="WRQ382" s="1"/>
      <c r="WRR382" s="1"/>
      <c r="WRS382" s="1"/>
      <c r="WRT382" s="1"/>
      <c r="WRU382" s="1"/>
      <c r="WRV382" s="1"/>
      <c r="WRW382" s="1"/>
      <c r="WRX382" s="1"/>
      <c r="WRY382" s="1"/>
      <c r="WRZ382" s="1"/>
      <c r="WSA382" s="1"/>
      <c r="WSB382" s="1"/>
      <c r="WSC382" s="1"/>
      <c r="WSD382" s="1"/>
      <c r="WSE382" s="1"/>
      <c r="WSF382" s="1"/>
      <c r="WSG382" s="1"/>
      <c r="WSH382" s="1"/>
      <c r="WSI382" s="1"/>
      <c r="WSJ382" s="1"/>
      <c r="WSK382" s="1"/>
      <c r="WSL382" s="1"/>
      <c r="WSM382" s="1"/>
      <c r="WSN382" s="1"/>
      <c r="WSO382" s="1"/>
      <c r="WSP382" s="1"/>
      <c r="WSQ382" s="1"/>
      <c r="WSR382" s="1"/>
      <c r="WSS382" s="1"/>
      <c r="WST382" s="1"/>
      <c r="WSU382" s="1"/>
      <c r="WSV382" s="1"/>
      <c r="WSW382" s="1"/>
      <c r="WSX382" s="1"/>
      <c r="WSY382" s="1"/>
      <c r="WSZ382" s="1"/>
      <c r="WTA382" s="1"/>
      <c r="WTB382" s="1"/>
      <c r="WTC382" s="1"/>
      <c r="WTD382" s="1"/>
      <c r="WTE382" s="1"/>
      <c r="WTF382" s="1"/>
      <c r="WTG382" s="1"/>
      <c r="WTH382" s="1"/>
      <c r="WTI382" s="1"/>
      <c r="WTJ382" s="1"/>
      <c r="WTK382" s="1"/>
      <c r="WTL382" s="1"/>
      <c r="WTM382" s="1"/>
      <c r="WTN382" s="1"/>
      <c r="WTO382" s="1"/>
      <c r="WTP382" s="1"/>
      <c r="WTQ382" s="1"/>
      <c r="WTR382" s="1"/>
      <c r="WTS382" s="1"/>
      <c r="WTT382" s="1"/>
      <c r="WTU382" s="1"/>
      <c r="WTV382" s="1"/>
      <c r="WTW382" s="1"/>
      <c r="WTX382" s="1"/>
      <c r="WTY382" s="1"/>
      <c r="WTZ382" s="1"/>
      <c r="WUA382" s="1"/>
      <c r="WUB382" s="1"/>
      <c r="WUC382" s="1"/>
      <c r="WUD382" s="1"/>
      <c r="WUE382" s="1"/>
      <c r="WUF382" s="1"/>
      <c r="WUG382" s="1"/>
      <c r="WUH382" s="1"/>
      <c r="WUI382" s="1"/>
      <c r="WUJ382" s="1"/>
      <c r="WUK382" s="1"/>
      <c r="WUL382" s="1"/>
      <c r="WUM382" s="1"/>
      <c r="WUN382" s="1"/>
      <c r="WUO382" s="1"/>
      <c r="WUP382" s="1"/>
      <c r="WUQ382" s="1"/>
      <c r="WUR382" s="1"/>
      <c r="WUS382" s="1"/>
      <c r="WUT382" s="1"/>
      <c r="WUU382" s="1"/>
      <c r="WUV382" s="1"/>
      <c r="WUW382" s="1"/>
      <c r="WUX382" s="1"/>
      <c r="WUY382" s="1"/>
      <c r="WUZ382" s="1"/>
      <c r="WVA382" s="1"/>
      <c r="WVB382" s="1"/>
      <c r="WVC382" s="1"/>
      <c r="WVD382" s="1"/>
      <c r="WVE382" s="1"/>
      <c r="WVF382" s="1"/>
      <c r="WVG382" s="1"/>
      <c r="WVH382" s="1"/>
      <c r="WVI382" s="1"/>
      <c r="WVJ382" s="1"/>
      <c r="WVK382" s="1"/>
      <c r="WVL382" s="1"/>
      <c r="WVM382" s="1"/>
      <c r="WVN382" s="1"/>
      <c r="WVO382" s="1"/>
      <c r="WVP382" s="1"/>
      <c r="WVQ382" s="1"/>
      <c r="WVR382" s="1"/>
      <c r="WVS382" s="1"/>
      <c r="WVT382" s="1"/>
      <c r="WVU382" s="1"/>
      <c r="WVV382" s="1"/>
      <c r="WVW382" s="1"/>
      <c r="WVX382" s="1"/>
      <c r="WVY382" s="1"/>
      <c r="WVZ382" s="1"/>
      <c r="WWA382" s="1"/>
      <c r="WWB382" s="1"/>
      <c r="WWC382" s="1"/>
      <c r="WWD382" s="1"/>
      <c r="WWE382" s="1"/>
      <c r="WWF382" s="1"/>
      <c r="WWG382" s="1"/>
      <c r="WWH382" s="1"/>
      <c r="WWI382" s="1"/>
      <c r="WWJ382" s="1"/>
      <c r="WWK382" s="1"/>
      <c r="WWL382" s="1"/>
      <c r="WWM382" s="1"/>
      <c r="WWN382" s="1"/>
      <c r="WWO382" s="1"/>
      <c r="WWP382" s="1"/>
      <c r="WWQ382" s="1"/>
      <c r="WWR382" s="1"/>
      <c r="WWS382" s="1"/>
      <c r="WWT382" s="1"/>
      <c r="WWU382" s="1"/>
      <c r="WWV382" s="1"/>
      <c r="WWW382" s="1"/>
      <c r="WWX382" s="1"/>
      <c r="WWY382" s="1"/>
      <c r="WWZ382" s="1"/>
      <c r="WXA382" s="1"/>
      <c r="WXB382" s="1"/>
      <c r="WXC382" s="1"/>
      <c r="WXD382" s="1"/>
      <c r="WXE382" s="1"/>
      <c r="WXF382" s="1"/>
      <c r="WXG382" s="1"/>
      <c r="WXH382" s="1"/>
      <c r="WXI382" s="1"/>
      <c r="WXJ382" s="1"/>
      <c r="WXK382" s="1"/>
      <c r="WXL382" s="1"/>
      <c r="WXM382" s="1"/>
      <c r="WXN382" s="1"/>
      <c r="WXO382" s="1"/>
      <c r="WXP382" s="1"/>
      <c r="WXQ382" s="1"/>
      <c r="WXR382" s="1"/>
      <c r="WXS382" s="1"/>
      <c r="WXT382" s="1"/>
      <c r="WXU382" s="1"/>
      <c r="WXV382" s="1"/>
      <c r="WXW382" s="1"/>
      <c r="WXX382" s="1"/>
      <c r="WXY382" s="1"/>
      <c r="WXZ382" s="1"/>
      <c r="WYA382" s="1"/>
      <c r="WYB382" s="1"/>
      <c r="WYC382" s="1"/>
      <c r="WYD382" s="1"/>
      <c r="WYE382" s="1"/>
      <c r="WYF382" s="1"/>
      <c r="WYG382" s="1"/>
      <c r="WYH382" s="1"/>
      <c r="WYI382" s="1"/>
      <c r="WYJ382" s="1"/>
      <c r="WYK382" s="1"/>
      <c r="WYL382" s="1"/>
      <c r="WYM382" s="1"/>
      <c r="WYN382" s="1"/>
      <c r="WYO382" s="1"/>
      <c r="WYP382" s="1"/>
      <c r="WYQ382" s="1"/>
      <c r="WYR382" s="1"/>
      <c r="WYS382" s="1"/>
      <c r="WYT382" s="1"/>
      <c r="WYU382" s="1"/>
      <c r="WYV382" s="1"/>
      <c r="WYW382" s="1"/>
      <c r="WYX382" s="1"/>
      <c r="WYY382" s="1"/>
      <c r="WYZ382" s="1"/>
      <c r="WZA382" s="1"/>
      <c r="WZB382" s="1"/>
      <c r="WZC382" s="1"/>
      <c r="WZD382" s="1"/>
      <c r="WZE382" s="1"/>
      <c r="WZF382" s="1"/>
      <c r="WZG382" s="1"/>
      <c r="WZH382" s="1"/>
      <c r="WZI382" s="1"/>
      <c r="WZJ382" s="1"/>
      <c r="WZK382" s="1"/>
      <c r="WZL382" s="1"/>
      <c r="WZM382" s="1"/>
      <c r="WZN382" s="1"/>
      <c r="WZO382" s="1"/>
      <c r="WZP382" s="1"/>
      <c r="WZQ382" s="1"/>
      <c r="WZR382" s="1"/>
      <c r="WZS382" s="1"/>
      <c r="WZT382" s="1"/>
      <c r="WZU382" s="1"/>
      <c r="WZV382" s="1"/>
      <c r="WZW382" s="1"/>
      <c r="WZX382" s="1"/>
      <c r="WZY382" s="1"/>
      <c r="WZZ382" s="1"/>
      <c r="XAA382" s="1"/>
      <c r="XAB382" s="1"/>
      <c r="XAC382" s="1"/>
      <c r="XAD382" s="1"/>
      <c r="XAE382" s="1"/>
      <c r="XAF382" s="1"/>
      <c r="XAG382" s="1"/>
      <c r="XAH382" s="1"/>
      <c r="XAI382" s="1"/>
      <c r="XAJ382" s="1"/>
      <c r="XAK382" s="1"/>
      <c r="XAL382" s="1"/>
      <c r="XAM382" s="1"/>
      <c r="XAN382" s="1"/>
      <c r="XAO382" s="1"/>
      <c r="XAP382" s="1"/>
      <c r="XAQ382" s="1"/>
      <c r="XAR382" s="1"/>
      <c r="XAS382" s="1"/>
      <c r="XAT382" s="1"/>
      <c r="XAU382" s="1"/>
      <c r="XAV382" s="1"/>
      <c r="XAW382" s="1"/>
      <c r="XAX382" s="1"/>
      <c r="XAY382" s="1"/>
      <c r="XAZ382" s="1"/>
      <c r="XBA382" s="1"/>
      <c r="XBB382" s="1"/>
      <c r="XBC382" s="1"/>
      <c r="XBD382" s="1"/>
      <c r="XBE382" s="1"/>
      <c r="XBF382" s="1"/>
      <c r="XBG382" s="1"/>
      <c r="XBH382" s="1"/>
      <c r="XBI382" s="1"/>
      <c r="XBJ382" s="1"/>
      <c r="XBK382" s="1"/>
      <c r="XBL382" s="1"/>
      <c r="XBM382" s="1"/>
      <c r="XBN382" s="1"/>
      <c r="XBO382" s="1"/>
      <c r="XBP382" s="1"/>
      <c r="XBQ382" s="1"/>
      <c r="XBR382" s="1"/>
      <c r="XBS382" s="1"/>
      <c r="XBT382" s="1"/>
      <c r="XBU382" s="1"/>
      <c r="XBV382" s="1"/>
      <c r="XBW382" s="1"/>
      <c r="XBX382" s="1"/>
      <c r="XBY382" s="1"/>
      <c r="XBZ382" s="1"/>
      <c r="XCA382" s="1"/>
      <c r="XCB382" s="1"/>
      <c r="XCC382" s="1"/>
      <c r="XCD382" s="1"/>
      <c r="XCE382" s="1"/>
      <c r="XCF382" s="1"/>
      <c r="XCG382" s="1"/>
      <c r="XCH382" s="1"/>
      <c r="XCI382" s="1"/>
      <c r="XCJ382" s="1"/>
      <c r="XCK382" s="1"/>
      <c r="XCL382" s="1"/>
      <c r="XCM382" s="1"/>
      <c r="XCN382" s="1"/>
      <c r="XCO382" s="1"/>
      <c r="XCP382" s="1"/>
      <c r="XCQ382" s="1"/>
      <c r="XCR382" s="1"/>
      <c r="XCS382" s="1"/>
      <c r="XCT382" s="1"/>
      <c r="XCU382" s="1"/>
      <c r="XCV382" s="1"/>
      <c r="XCW382" s="1"/>
      <c r="XCX382" s="1"/>
      <c r="XCY382" s="1"/>
      <c r="XCZ382" s="1"/>
      <c r="XDA382" s="1"/>
      <c r="XDB382" s="1"/>
      <c r="XDC382" s="1"/>
      <c r="XDD382" s="1"/>
      <c r="XDE382" s="1"/>
      <c r="XDF382" s="1"/>
      <c r="XDG382" s="1"/>
      <c r="XDH382" s="1"/>
      <c r="XDI382" s="1"/>
      <c r="XDJ382" s="1"/>
      <c r="XDK382" s="1"/>
      <c r="XDL382" s="1"/>
      <c r="XDM382" s="1"/>
      <c r="XDN382" s="1"/>
      <c r="XDO382" s="1"/>
      <c r="XDP382" s="1"/>
      <c r="XDQ382" s="1"/>
      <c r="XDR382" s="1"/>
      <c r="XDS382" s="1"/>
      <c r="XDT382" s="1"/>
      <c r="XDU382" s="1"/>
      <c r="XDV382" s="1"/>
      <c r="XDW382" s="1"/>
      <c r="XDX382" s="1"/>
      <c r="XDY382" s="1"/>
      <c r="XDZ382" s="1"/>
      <c r="XEA382" s="1"/>
      <c r="XEB382" s="1"/>
      <c r="XEC382" s="1"/>
      <c r="XED382" s="1"/>
      <c r="XEE382" s="1"/>
      <c r="XEF382" s="1"/>
      <c r="XEG382" s="1"/>
      <c r="XEH382" s="1"/>
      <c r="XEI382" s="1"/>
      <c r="XEJ382" s="1"/>
      <c r="XEK382" s="1"/>
      <c r="XEL382" s="1"/>
      <c r="XEM382" s="1"/>
      <c r="XEN382" s="1"/>
      <c r="XEO382" s="1"/>
      <c r="XEP382" s="1"/>
      <c r="XEQ382" s="1"/>
      <c r="XER382" s="1"/>
      <c r="XES382" s="1"/>
      <c r="XET382" s="1"/>
      <c r="XEU382" s="1"/>
      <c r="XEV382" s="1"/>
      <c r="XEW382" s="1"/>
      <c r="XEX382" s="1"/>
      <c r="XEY382" s="1"/>
      <c r="XEZ382" s="1"/>
      <c r="XFA382" s="1"/>
      <c r="XFB382" s="1"/>
    </row>
    <row r="383" spans="1:16382" s="13" customFormat="1" ht="30" customHeight="1">
      <c r="A383" s="411" t="s">
        <v>1654</v>
      </c>
      <c r="B383" s="255" t="s">
        <v>674</v>
      </c>
      <c r="C383" s="255" t="s">
        <v>675</v>
      </c>
      <c r="D383" s="282" t="s">
        <v>676</v>
      </c>
      <c r="E383" s="256">
        <v>15618.65</v>
      </c>
      <c r="F383" s="219">
        <f t="shared" ref="F383:F414" si="19">H383+I383+J383+K383+L383</f>
        <v>15618.65</v>
      </c>
      <c r="G383" s="220">
        <f>(H383+I383+J383)/F383</f>
        <v>0.50000032013010087</v>
      </c>
      <c r="H383" s="256">
        <v>6637.93</v>
      </c>
      <c r="I383" s="256">
        <v>1171.4000000000001</v>
      </c>
      <c r="J383" s="256">
        <v>0</v>
      </c>
      <c r="K383" s="256">
        <v>0</v>
      </c>
      <c r="L383" s="256">
        <v>7809.32</v>
      </c>
      <c r="M383" s="228">
        <v>43109</v>
      </c>
      <c r="N383" s="270">
        <v>43112</v>
      </c>
      <c r="O383" s="270">
        <v>43118</v>
      </c>
      <c r="P383" s="270"/>
      <c r="Q383" s="271">
        <v>43133</v>
      </c>
      <c r="R383" s="217" t="s">
        <v>909</v>
      </c>
      <c r="S383" s="257"/>
      <c r="T383" s="257"/>
      <c r="U383" s="258"/>
      <c r="V383" s="735">
        <f t="shared" si="16"/>
        <v>15618.65</v>
      </c>
    </row>
    <row r="384" spans="1:16382" s="13" customFormat="1" ht="30" customHeight="1">
      <c r="A384" s="411" t="s">
        <v>1653</v>
      </c>
      <c r="B384" s="255" t="s">
        <v>677</v>
      </c>
      <c r="C384" s="255" t="s">
        <v>678</v>
      </c>
      <c r="D384" s="282" t="s">
        <v>306</v>
      </c>
      <c r="E384" s="256">
        <v>32152.2</v>
      </c>
      <c r="F384" s="219">
        <f t="shared" si="19"/>
        <v>32152.2</v>
      </c>
      <c r="G384" s="220">
        <f t="shared" ref="G384:G414" si="20">(H384+I384+J384)/F384</f>
        <v>0.5</v>
      </c>
      <c r="H384" s="256">
        <v>13664.68</v>
      </c>
      <c r="I384" s="256">
        <v>2411.42</v>
      </c>
      <c r="J384" s="256">
        <v>0</v>
      </c>
      <c r="K384" s="256">
        <v>0</v>
      </c>
      <c r="L384" s="256">
        <v>16076.1</v>
      </c>
      <c r="M384" s="228">
        <v>43109</v>
      </c>
      <c r="N384" s="270">
        <v>43112</v>
      </c>
      <c r="O384" s="270">
        <v>43118</v>
      </c>
      <c r="P384" s="270"/>
      <c r="Q384" s="271">
        <v>43133</v>
      </c>
      <c r="R384" s="217" t="s">
        <v>911</v>
      </c>
      <c r="S384" s="257"/>
      <c r="T384" s="257"/>
      <c r="U384" s="258"/>
      <c r="V384" s="735">
        <f t="shared" si="16"/>
        <v>32152.2</v>
      </c>
    </row>
    <row r="385" spans="1:22" s="13" customFormat="1" ht="30" customHeight="1">
      <c r="A385" s="411" t="s">
        <v>1814</v>
      </c>
      <c r="B385" s="255" t="s">
        <v>679</v>
      </c>
      <c r="C385" s="255" t="s">
        <v>680</v>
      </c>
      <c r="D385" s="282" t="s">
        <v>681</v>
      </c>
      <c r="E385" s="256">
        <v>11763</v>
      </c>
      <c r="F385" s="219">
        <f t="shared" si="19"/>
        <v>11763</v>
      </c>
      <c r="G385" s="220">
        <f t="shared" si="20"/>
        <v>0.5</v>
      </c>
      <c r="H385" s="256">
        <v>4999.2700000000004</v>
      </c>
      <c r="I385" s="256">
        <v>882.23</v>
      </c>
      <c r="J385" s="256">
        <v>0</v>
      </c>
      <c r="K385" s="256">
        <v>0</v>
      </c>
      <c r="L385" s="256">
        <v>5881.5</v>
      </c>
      <c r="M385" s="228">
        <v>43109</v>
      </c>
      <c r="N385" s="270">
        <v>43112</v>
      </c>
      <c r="O385" s="270">
        <v>43118</v>
      </c>
      <c r="P385" s="270"/>
      <c r="Q385" s="271">
        <v>43133</v>
      </c>
      <c r="R385" s="217" t="s">
        <v>908</v>
      </c>
      <c r="S385" s="257"/>
      <c r="T385" s="257"/>
      <c r="U385" s="258"/>
      <c r="V385" s="735">
        <f t="shared" si="16"/>
        <v>11763</v>
      </c>
    </row>
    <row r="386" spans="1:22" s="13" customFormat="1" ht="30" customHeight="1">
      <c r="A386" s="411" t="s">
        <v>1814</v>
      </c>
      <c r="B386" s="255" t="s">
        <v>682</v>
      </c>
      <c r="C386" s="255" t="s">
        <v>683</v>
      </c>
      <c r="D386" s="282" t="s">
        <v>684</v>
      </c>
      <c r="E386" s="256">
        <v>7515.25</v>
      </c>
      <c r="F386" s="219">
        <f t="shared" si="19"/>
        <v>7515.25</v>
      </c>
      <c r="G386" s="220">
        <f t="shared" si="20"/>
        <v>0.50000066531386178</v>
      </c>
      <c r="H386" s="256">
        <v>3193.98</v>
      </c>
      <c r="I386" s="256">
        <v>563.65</v>
      </c>
      <c r="J386" s="256">
        <v>0</v>
      </c>
      <c r="K386" s="256">
        <v>0</v>
      </c>
      <c r="L386" s="256">
        <v>3757.62</v>
      </c>
      <c r="M386" s="228">
        <v>43109</v>
      </c>
      <c r="N386" s="270">
        <v>43112</v>
      </c>
      <c r="O386" s="270">
        <v>43118</v>
      </c>
      <c r="P386" s="270"/>
      <c r="Q386" s="271">
        <v>43133</v>
      </c>
      <c r="R386" s="217" t="s">
        <v>898</v>
      </c>
      <c r="S386" s="257"/>
      <c r="T386" s="257"/>
      <c r="U386" s="258"/>
      <c r="V386" s="735">
        <f t="shared" si="16"/>
        <v>7515.25</v>
      </c>
    </row>
    <row r="387" spans="1:22" s="13" customFormat="1" ht="30" customHeight="1">
      <c r="A387" s="411" t="s">
        <v>1814</v>
      </c>
      <c r="B387" s="255" t="s">
        <v>685</v>
      </c>
      <c r="C387" s="255" t="s">
        <v>686</v>
      </c>
      <c r="D387" s="282" t="s">
        <v>687</v>
      </c>
      <c r="E387" s="256">
        <v>6273.6</v>
      </c>
      <c r="F387" s="219">
        <f t="shared" si="19"/>
        <v>6273.6</v>
      </c>
      <c r="G387" s="220">
        <f t="shared" si="20"/>
        <v>0.5</v>
      </c>
      <c r="H387" s="256">
        <v>2666.28</v>
      </c>
      <c r="I387" s="256">
        <v>470.52</v>
      </c>
      <c r="J387" s="256">
        <v>0</v>
      </c>
      <c r="K387" s="256">
        <v>0</v>
      </c>
      <c r="L387" s="256">
        <v>3136.8</v>
      </c>
      <c r="M387" s="228">
        <v>43109</v>
      </c>
      <c r="N387" s="270">
        <v>43112</v>
      </c>
      <c r="O387" s="270">
        <v>43118</v>
      </c>
      <c r="P387" s="270"/>
      <c r="Q387" s="271">
        <v>43133</v>
      </c>
      <c r="R387" s="217" t="s">
        <v>904</v>
      </c>
      <c r="S387" s="257"/>
      <c r="T387" s="257"/>
      <c r="U387" s="258"/>
      <c r="V387" s="735">
        <f t="shared" si="16"/>
        <v>6273.6</v>
      </c>
    </row>
    <row r="388" spans="1:22" s="13" customFormat="1" ht="30" customHeight="1">
      <c r="A388" s="411" t="s">
        <v>1814</v>
      </c>
      <c r="B388" s="255" t="s">
        <v>688</v>
      </c>
      <c r="C388" s="255" t="s">
        <v>689</v>
      </c>
      <c r="D388" s="282" t="s">
        <v>690</v>
      </c>
      <c r="E388" s="256">
        <v>69300</v>
      </c>
      <c r="F388" s="219">
        <f t="shared" si="19"/>
        <v>58763</v>
      </c>
      <c r="G388" s="220">
        <f t="shared" si="20"/>
        <v>0.64620594591835001</v>
      </c>
      <c r="H388" s="256">
        <v>32181.5</v>
      </c>
      <c r="I388" s="256">
        <v>5791.5</v>
      </c>
      <c r="J388" s="256">
        <v>0</v>
      </c>
      <c r="K388" s="256">
        <v>0</v>
      </c>
      <c r="L388" s="256">
        <v>20790</v>
      </c>
      <c r="M388" s="228">
        <v>43109</v>
      </c>
      <c r="N388" s="270">
        <v>43112</v>
      </c>
      <c r="O388" s="270">
        <v>43118</v>
      </c>
      <c r="P388" s="270"/>
      <c r="Q388" s="271">
        <v>43133</v>
      </c>
      <c r="R388" s="217" t="s">
        <v>910</v>
      </c>
      <c r="S388" s="257"/>
      <c r="T388" s="257"/>
      <c r="U388" s="258"/>
      <c r="V388" s="735">
        <f t="shared" si="16"/>
        <v>58763</v>
      </c>
    </row>
    <row r="389" spans="1:22" s="13" customFormat="1" ht="30" customHeight="1">
      <c r="A389" s="411" t="s">
        <v>1814</v>
      </c>
      <c r="B389" s="255" t="s">
        <v>691</v>
      </c>
      <c r="C389" s="255" t="s">
        <v>692</v>
      </c>
      <c r="D389" s="282" t="s">
        <v>529</v>
      </c>
      <c r="E389" s="256">
        <v>18363.349999999999</v>
      </c>
      <c r="F389" s="219">
        <f t="shared" si="19"/>
        <v>18363.349999999999</v>
      </c>
      <c r="G389" s="220">
        <f t="shared" si="20"/>
        <v>0.5000002722814737</v>
      </c>
      <c r="H389" s="256">
        <v>7804.42</v>
      </c>
      <c r="I389" s="256">
        <v>1377.26</v>
      </c>
      <c r="J389" s="256">
        <v>0</v>
      </c>
      <c r="K389" s="256">
        <v>0</v>
      </c>
      <c r="L389" s="256">
        <v>9181.67</v>
      </c>
      <c r="M389" s="228">
        <v>43109</v>
      </c>
      <c r="N389" s="270">
        <v>43112</v>
      </c>
      <c r="O389" s="270">
        <v>43118</v>
      </c>
      <c r="P389" s="270"/>
      <c r="Q389" s="271">
        <v>43133</v>
      </c>
      <c r="R389" s="217" t="s">
        <v>906</v>
      </c>
      <c r="S389" s="257"/>
      <c r="T389" s="257"/>
      <c r="U389" s="258"/>
      <c r="V389" s="735">
        <f t="shared" si="16"/>
        <v>18363.349999999999</v>
      </c>
    </row>
    <row r="390" spans="1:22" s="13" customFormat="1" ht="30" customHeight="1">
      <c r="A390" s="411" t="s">
        <v>1814</v>
      </c>
      <c r="B390" s="255" t="s">
        <v>693</v>
      </c>
      <c r="C390" s="255" t="s">
        <v>694</v>
      </c>
      <c r="D390" s="282" t="s">
        <v>540</v>
      </c>
      <c r="E390" s="256">
        <v>30500</v>
      </c>
      <c r="F390" s="219">
        <f t="shared" si="19"/>
        <v>29700</v>
      </c>
      <c r="G390" s="220">
        <f t="shared" si="20"/>
        <v>0.65</v>
      </c>
      <c r="H390" s="256">
        <v>16409.25</v>
      </c>
      <c r="I390" s="256">
        <v>2895.75</v>
      </c>
      <c r="J390" s="256">
        <v>0</v>
      </c>
      <c r="K390" s="256">
        <v>0</v>
      </c>
      <c r="L390" s="256">
        <v>10395</v>
      </c>
      <c r="M390" s="228">
        <v>43109</v>
      </c>
      <c r="N390" s="270">
        <v>43112</v>
      </c>
      <c r="O390" s="270">
        <v>43118</v>
      </c>
      <c r="P390" s="270"/>
      <c r="Q390" s="271">
        <v>43133</v>
      </c>
      <c r="R390" s="217" t="s">
        <v>901</v>
      </c>
      <c r="S390" s="257"/>
      <c r="T390" s="257"/>
      <c r="U390" s="258"/>
      <c r="V390" s="735">
        <f t="shared" si="16"/>
        <v>29700</v>
      </c>
    </row>
    <row r="391" spans="1:22" s="13" customFormat="1" ht="30" customHeight="1">
      <c r="A391" s="411" t="s">
        <v>1814</v>
      </c>
      <c r="B391" s="255" t="s">
        <v>695</v>
      </c>
      <c r="C391" s="255" t="s">
        <v>696</v>
      </c>
      <c r="D391" s="282" t="s">
        <v>448</v>
      </c>
      <c r="E391" s="256">
        <v>28149</v>
      </c>
      <c r="F391" s="219">
        <f t="shared" si="19"/>
        <v>28149</v>
      </c>
      <c r="G391" s="220">
        <f t="shared" si="20"/>
        <v>0.64999999999999991</v>
      </c>
      <c r="H391" s="256">
        <v>15552.32</v>
      </c>
      <c r="I391" s="256">
        <v>2744.53</v>
      </c>
      <c r="J391" s="256">
        <v>0</v>
      </c>
      <c r="K391" s="256">
        <v>0</v>
      </c>
      <c r="L391" s="256">
        <v>9852.15</v>
      </c>
      <c r="M391" s="228">
        <v>43109</v>
      </c>
      <c r="N391" s="270">
        <v>43112</v>
      </c>
      <c r="O391" s="270">
        <v>43118</v>
      </c>
      <c r="P391" s="270"/>
      <c r="Q391" s="271">
        <v>43133</v>
      </c>
      <c r="R391" s="217" t="s">
        <v>902</v>
      </c>
      <c r="S391" s="257"/>
      <c r="T391" s="257"/>
      <c r="U391" s="258"/>
      <c r="V391" s="735">
        <f t="shared" si="16"/>
        <v>28149</v>
      </c>
    </row>
    <row r="392" spans="1:22" s="13" customFormat="1" ht="30" customHeight="1">
      <c r="A392" s="411" t="s">
        <v>1814</v>
      </c>
      <c r="B392" s="255" t="s">
        <v>697</v>
      </c>
      <c r="C392" s="255" t="s">
        <v>698</v>
      </c>
      <c r="D392" s="282" t="s">
        <v>699</v>
      </c>
      <c r="E392" s="256">
        <v>7650</v>
      </c>
      <c r="F392" s="219">
        <f t="shared" si="19"/>
        <v>6600</v>
      </c>
      <c r="G392" s="220">
        <f t="shared" si="20"/>
        <v>0.65</v>
      </c>
      <c r="H392" s="256">
        <v>3646.5</v>
      </c>
      <c r="I392" s="256">
        <v>643.5</v>
      </c>
      <c r="J392" s="256">
        <v>0</v>
      </c>
      <c r="K392" s="256">
        <v>0</v>
      </c>
      <c r="L392" s="256">
        <v>2310</v>
      </c>
      <c r="M392" s="228">
        <v>43109</v>
      </c>
      <c r="N392" s="270">
        <v>43112</v>
      </c>
      <c r="O392" s="270">
        <v>43118</v>
      </c>
      <c r="P392" s="270"/>
      <c r="Q392" s="271">
        <v>43133</v>
      </c>
      <c r="R392" s="217" t="s">
        <v>899</v>
      </c>
      <c r="S392" s="257"/>
      <c r="T392" s="257"/>
      <c r="U392" s="258"/>
      <c r="V392" s="735">
        <f t="shared" si="16"/>
        <v>6600</v>
      </c>
    </row>
    <row r="393" spans="1:22" s="13" customFormat="1" ht="30" customHeight="1">
      <c r="A393" s="411" t="s">
        <v>1814</v>
      </c>
      <c r="B393" s="255" t="s">
        <v>700</v>
      </c>
      <c r="C393" s="255" t="s">
        <v>701</v>
      </c>
      <c r="D393" s="282" t="s">
        <v>702</v>
      </c>
      <c r="E393" s="256">
        <v>17234</v>
      </c>
      <c r="F393" s="219">
        <f t="shared" si="19"/>
        <v>16434</v>
      </c>
      <c r="G393" s="220">
        <f t="shared" si="20"/>
        <v>0.65</v>
      </c>
      <c r="H393" s="256">
        <v>9079.7800000000007</v>
      </c>
      <c r="I393" s="256">
        <v>1602.32</v>
      </c>
      <c r="J393" s="256">
        <v>0</v>
      </c>
      <c r="K393" s="256">
        <v>0</v>
      </c>
      <c r="L393" s="256">
        <v>5751.9</v>
      </c>
      <c r="M393" s="228">
        <v>43109</v>
      </c>
      <c r="N393" s="270">
        <v>43112</v>
      </c>
      <c r="O393" s="270">
        <v>43118</v>
      </c>
      <c r="P393" s="270"/>
      <c r="Q393" s="271">
        <v>43133</v>
      </c>
      <c r="R393" s="217" t="s">
        <v>907</v>
      </c>
      <c r="S393" s="257"/>
      <c r="T393" s="257"/>
      <c r="U393" s="258"/>
      <c r="V393" s="735">
        <f t="shared" si="16"/>
        <v>16434</v>
      </c>
    </row>
    <row r="394" spans="1:22" s="13" customFormat="1" ht="30" customHeight="1">
      <c r="A394" s="411" t="s">
        <v>1814</v>
      </c>
      <c r="B394" s="255" t="s">
        <v>703</v>
      </c>
      <c r="C394" s="255" t="s">
        <v>704</v>
      </c>
      <c r="D394" s="282" t="s">
        <v>353</v>
      </c>
      <c r="E394" s="256">
        <v>30061</v>
      </c>
      <c r="F394" s="219">
        <f t="shared" si="19"/>
        <v>30061</v>
      </c>
      <c r="G394" s="220">
        <f t="shared" si="20"/>
        <v>0.5</v>
      </c>
      <c r="H394" s="256">
        <v>12775.92</v>
      </c>
      <c r="I394" s="256">
        <v>2254.58</v>
      </c>
      <c r="J394" s="256">
        <v>0</v>
      </c>
      <c r="K394" s="256">
        <v>0</v>
      </c>
      <c r="L394" s="256">
        <v>15030.5</v>
      </c>
      <c r="M394" s="228">
        <v>43109</v>
      </c>
      <c r="N394" s="270">
        <v>43112</v>
      </c>
      <c r="O394" s="270">
        <v>43118</v>
      </c>
      <c r="P394" s="270"/>
      <c r="Q394" s="271">
        <v>43133</v>
      </c>
      <c r="R394" s="217" t="s">
        <v>905</v>
      </c>
      <c r="S394" s="257"/>
      <c r="T394" s="257"/>
      <c r="U394" s="258"/>
      <c r="V394" s="735">
        <f t="shared" si="16"/>
        <v>30061</v>
      </c>
    </row>
    <row r="395" spans="1:22" s="13" customFormat="1" ht="30" customHeight="1">
      <c r="A395" s="411" t="s">
        <v>1814</v>
      </c>
      <c r="B395" s="255" t="s">
        <v>705</v>
      </c>
      <c r="C395" s="255" t="s">
        <v>706</v>
      </c>
      <c r="D395" s="282" t="s">
        <v>707</v>
      </c>
      <c r="E395" s="256">
        <v>17187.05</v>
      </c>
      <c r="F395" s="219">
        <f t="shared" si="19"/>
        <v>17188.050000000003</v>
      </c>
      <c r="G395" s="220">
        <f t="shared" si="20"/>
        <v>0.50002938087799365</v>
      </c>
      <c r="H395" s="256">
        <v>7305.5</v>
      </c>
      <c r="I395" s="256">
        <v>1289.03</v>
      </c>
      <c r="J395" s="256">
        <v>0</v>
      </c>
      <c r="K395" s="256">
        <v>0</v>
      </c>
      <c r="L395" s="256">
        <v>8593.52</v>
      </c>
      <c r="M395" s="228">
        <v>43109</v>
      </c>
      <c r="N395" s="270">
        <v>43112</v>
      </c>
      <c r="O395" s="270">
        <v>43118</v>
      </c>
      <c r="P395" s="270"/>
      <c r="Q395" s="271">
        <v>43133</v>
      </c>
      <c r="R395" s="217" t="s">
        <v>897</v>
      </c>
      <c r="S395" s="257"/>
      <c r="T395" s="257"/>
      <c r="U395" s="258"/>
      <c r="V395" s="735">
        <f t="shared" si="16"/>
        <v>17188.050000000003</v>
      </c>
    </row>
    <row r="396" spans="1:22" s="13" customFormat="1" ht="30" customHeight="1">
      <c r="A396" s="411" t="s">
        <v>1814</v>
      </c>
      <c r="B396" s="489" t="s">
        <v>708</v>
      </c>
      <c r="C396" s="255" t="s">
        <v>709</v>
      </c>
      <c r="D396" s="282" t="s">
        <v>79</v>
      </c>
      <c r="E396" s="256">
        <v>78146.5</v>
      </c>
      <c r="F396" s="219">
        <f t="shared" si="19"/>
        <v>22011</v>
      </c>
      <c r="G396" s="220">
        <f t="shared" si="20"/>
        <v>0.65</v>
      </c>
      <c r="H396" s="256">
        <v>12161.07</v>
      </c>
      <c r="I396" s="256">
        <v>2146.08</v>
      </c>
      <c r="J396" s="256">
        <v>0</v>
      </c>
      <c r="K396" s="256">
        <v>0</v>
      </c>
      <c r="L396" s="256">
        <v>7703.85</v>
      </c>
      <c r="M396" s="228">
        <v>43109</v>
      </c>
      <c r="N396" s="270">
        <v>43112</v>
      </c>
      <c r="O396" s="270">
        <v>43118</v>
      </c>
      <c r="P396" s="270"/>
      <c r="Q396" s="271">
        <v>43133</v>
      </c>
      <c r="R396" s="217" t="s">
        <v>900</v>
      </c>
      <c r="S396" s="257"/>
      <c r="T396" s="257"/>
      <c r="U396" s="258"/>
      <c r="V396" s="735">
        <f t="shared" si="16"/>
        <v>22011</v>
      </c>
    </row>
    <row r="397" spans="1:22" s="13" customFormat="1" ht="30" customHeight="1">
      <c r="A397" s="411" t="s">
        <v>1814</v>
      </c>
      <c r="B397" s="255" t="s">
        <v>939</v>
      </c>
      <c r="C397" s="255" t="s">
        <v>940</v>
      </c>
      <c r="D397" s="282" t="s">
        <v>941</v>
      </c>
      <c r="E397" s="256">
        <v>1188</v>
      </c>
      <c r="F397" s="219">
        <f t="shared" si="19"/>
        <v>1188</v>
      </c>
      <c r="G397" s="220">
        <f t="shared" si="20"/>
        <v>0.65</v>
      </c>
      <c r="H397" s="256">
        <v>656.37</v>
      </c>
      <c r="I397" s="256">
        <v>0</v>
      </c>
      <c r="J397" s="256">
        <v>115.83</v>
      </c>
      <c r="K397" s="256">
        <v>0</v>
      </c>
      <c r="L397" s="256">
        <v>415.8</v>
      </c>
      <c r="M397" s="228">
        <v>43137</v>
      </c>
      <c r="N397" s="270">
        <v>43152</v>
      </c>
      <c r="O397" s="270">
        <v>43167</v>
      </c>
      <c r="P397" s="270"/>
      <c r="Q397" s="271">
        <v>43195</v>
      </c>
      <c r="R397" s="217" t="s">
        <v>984</v>
      </c>
      <c r="S397" s="257"/>
      <c r="T397" s="257"/>
      <c r="U397" s="258"/>
      <c r="V397" s="735">
        <f t="shared" si="16"/>
        <v>1188</v>
      </c>
    </row>
    <row r="398" spans="1:22" s="13" customFormat="1" ht="30" customHeight="1">
      <c r="A398" s="411" t="s">
        <v>1814</v>
      </c>
      <c r="B398" s="255" t="s">
        <v>942</v>
      </c>
      <c r="C398" s="255" t="s">
        <v>943</v>
      </c>
      <c r="D398" s="282" t="s">
        <v>944</v>
      </c>
      <c r="E398" s="256">
        <v>57442.65</v>
      </c>
      <c r="F398" s="219">
        <f t="shared" si="19"/>
        <v>57442.65</v>
      </c>
      <c r="G398" s="220">
        <f t="shared" si="20"/>
        <v>0.50000008704333798</v>
      </c>
      <c r="H398" s="256">
        <v>24413.13</v>
      </c>
      <c r="I398" s="256">
        <v>0</v>
      </c>
      <c r="J398" s="256">
        <v>4308.2</v>
      </c>
      <c r="K398" s="256">
        <v>0</v>
      </c>
      <c r="L398" s="256">
        <v>28721.32</v>
      </c>
      <c r="M398" s="228">
        <v>43137</v>
      </c>
      <c r="N398" s="270">
        <v>43152</v>
      </c>
      <c r="O398" s="270">
        <v>43167</v>
      </c>
      <c r="P398" s="270"/>
      <c r="Q398" s="271">
        <v>43195</v>
      </c>
      <c r="R398" s="217" t="s">
        <v>982</v>
      </c>
      <c r="S398" s="257"/>
      <c r="T398" s="257"/>
      <c r="U398" s="258"/>
      <c r="V398" s="735">
        <f t="shared" si="16"/>
        <v>57442.65</v>
      </c>
    </row>
    <row r="399" spans="1:22" s="13" customFormat="1" ht="27.75" customHeight="1">
      <c r="A399" s="411" t="s">
        <v>1814</v>
      </c>
      <c r="B399" s="255" t="s">
        <v>945</v>
      </c>
      <c r="C399" s="255" t="s">
        <v>946</v>
      </c>
      <c r="D399" s="282" t="s">
        <v>947</v>
      </c>
      <c r="E399" s="256">
        <v>28754</v>
      </c>
      <c r="F399" s="219">
        <f t="shared" si="19"/>
        <v>28754</v>
      </c>
      <c r="G399" s="220">
        <f t="shared" si="20"/>
        <v>0.5</v>
      </c>
      <c r="H399" s="256">
        <v>12220.45</v>
      </c>
      <c r="I399" s="256">
        <v>0</v>
      </c>
      <c r="J399" s="256">
        <v>2156.5500000000002</v>
      </c>
      <c r="K399" s="256">
        <v>0</v>
      </c>
      <c r="L399" s="256">
        <v>14377</v>
      </c>
      <c r="M399" s="228">
        <v>43137</v>
      </c>
      <c r="N399" s="270">
        <v>43152</v>
      </c>
      <c r="O399" s="270">
        <v>43167</v>
      </c>
      <c r="P399" s="270"/>
      <c r="Q399" s="271">
        <v>43195</v>
      </c>
      <c r="R399" s="217" t="s">
        <v>983</v>
      </c>
      <c r="S399" s="257"/>
      <c r="T399" s="257"/>
      <c r="U399" s="258"/>
      <c r="V399" s="735">
        <f t="shared" si="16"/>
        <v>28754</v>
      </c>
    </row>
    <row r="400" spans="1:22" s="13" customFormat="1" ht="30" customHeight="1">
      <c r="A400" s="411" t="s">
        <v>1814</v>
      </c>
      <c r="B400" s="255" t="s">
        <v>948</v>
      </c>
      <c r="C400" s="255" t="s">
        <v>949</v>
      </c>
      <c r="D400" s="282" t="s">
        <v>950</v>
      </c>
      <c r="E400" s="256">
        <v>3498</v>
      </c>
      <c r="F400" s="219">
        <f t="shared" si="19"/>
        <v>3498</v>
      </c>
      <c r="G400" s="220">
        <f t="shared" si="20"/>
        <v>0.65000000000000013</v>
      </c>
      <c r="H400" s="256">
        <v>1932.64</v>
      </c>
      <c r="I400" s="256">
        <v>0</v>
      </c>
      <c r="J400" s="256">
        <v>341.06</v>
      </c>
      <c r="K400" s="256">
        <v>0</v>
      </c>
      <c r="L400" s="256">
        <v>1224.3</v>
      </c>
      <c r="M400" s="228">
        <v>43137</v>
      </c>
      <c r="N400" s="270">
        <v>43152</v>
      </c>
      <c r="O400" s="270">
        <v>43167</v>
      </c>
      <c r="P400" s="270"/>
      <c r="Q400" s="271">
        <v>43195</v>
      </c>
      <c r="R400" s="217" t="s">
        <v>977</v>
      </c>
      <c r="S400" s="257"/>
      <c r="T400" s="257"/>
      <c r="U400" s="258"/>
      <c r="V400" s="735">
        <f t="shared" si="16"/>
        <v>3498</v>
      </c>
    </row>
    <row r="401" spans="1:22" s="13" customFormat="1" ht="30" customHeight="1">
      <c r="A401" s="411" t="s">
        <v>1814</v>
      </c>
      <c r="B401" s="255" t="s">
        <v>974</v>
      </c>
      <c r="C401" s="255" t="s">
        <v>951</v>
      </c>
      <c r="D401" s="282" t="s">
        <v>170</v>
      </c>
      <c r="E401" s="256">
        <v>23331</v>
      </c>
      <c r="F401" s="219">
        <f t="shared" si="19"/>
        <v>23331</v>
      </c>
      <c r="G401" s="220">
        <f t="shared" si="20"/>
        <v>0.65</v>
      </c>
      <c r="H401" s="256">
        <v>12890.37</v>
      </c>
      <c r="I401" s="256">
        <v>0</v>
      </c>
      <c r="J401" s="256">
        <v>2274.7800000000002</v>
      </c>
      <c r="K401" s="256">
        <v>0</v>
      </c>
      <c r="L401" s="256">
        <v>8165.85</v>
      </c>
      <c r="M401" s="228">
        <v>43137</v>
      </c>
      <c r="N401" s="270">
        <v>43121</v>
      </c>
      <c r="O401" s="270">
        <v>43167</v>
      </c>
      <c r="P401" s="270"/>
      <c r="Q401" s="271">
        <v>43195</v>
      </c>
      <c r="R401" s="217" t="s">
        <v>975</v>
      </c>
      <c r="S401" s="257"/>
      <c r="T401" s="257"/>
      <c r="U401" s="258"/>
      <c r="V401" s="735">
        <f t="shared" si="16"/>
        <v>23331</v>
      </c>
    </row>
    <row r="402" spans="1:22" s="13" customFormat="1" ht="39.75" customHeight="1">
      <c r="A402" s="411" t="s">
        <v>1814</v>
      </c>
      <c r="B402" s="255" t="s">
        <v>988</v>
      </c>
      <c r="C402" s="255" t="s">
        <v>989</v>
      </c>
      <c r="D402" s="282" t="s">
        <v>990</v>
      </c>
      <c r="E402" s="256">
        <v>313625</v>
      </c>
      <c r="F402" s="219">
        <f t="shared" si="19"/>
        <v>213294</v>
      </c>
      <c r="G402" s="220">
        <f t="shared" si="20"/>
        <v>0.58106346170075107</v>
      </c>
      <c r="H402" s="256">
        <v>105346.74</v>
      </c>
      <c r="I402" s="256">
        <v>0</v>
      </c>
      <c r="J402" s="256">
        <v>18590.61</v>
      </c>
      <c r="K402" s="256">
        <v>0</v>
      </c>
      <c r="L402" s="256">
        <v>89356.65</v>
      </c>
      <c r="M402" s="228">
        <v>43196</v>
      </c>
      <c r="N402" s="287">
        <v>43202</v>
      </c>
      <c r="O402" s="270">
        <v>43223</v>
      </c>
      <c r="P402" s="270">
        <v>43256</v>
      </c>
      <c r="Q402" s="271">
        <v>43279</v>
      </c>
      <c r="R402" s="217" t="s">
        <v>1353</v>
      </c>
      <c r="S402" s="257"/>
      <c r="T402" s="257"/>
      <c r="U402" s="258"/>
      <c r="V402" s="735">
        <f t="shared" si="16"/>
        <v>213294</v>
      </c>
    </row>
    <row r="403" spans="1:22" s="13" customFormat="1" ht="30" customHeight="1">
      <c r="A403" s="411" t="s">
        <v>1814</v>
      </c>
      <c r="B403" s="255" t="s">
        <v>1046</v>
      </c>
      <c r="C403" s="255" t="s">
        <v>1047</v>
      </c>
      <c r="D403" s="282" t="s">
        <v>1048</v>
      </c>
      <c r="E403" s="256"/>
      <c r="F403" s="219">
        <f t="shared" si="19"/>
        <v>93640.25</v>
      </c>
      <c r="G403" s="220">
        <f t="shared" si="20"/>
        <v>0.53610226371672443</v>
      </c>
      <c r="H403" s="256">
        <v>42670.63</v>
      </c>
      <c r="I403" s="256">
        <v>0</v>
      </c>
      <c r="J403" s="256">
        <v>7530.12</v>
      </c>
      <c r="K403" s="256">
        <v>0</v>
      </c>
      <c r="L403" s="256">
        <v>43439.5</v>
      </c>
      <c r="M403" s="228">
        <v>43165</v>
      </c>
      <c r="N403" s="287">
        <v>43172</v>
      </c>
      <c r="O403" s="270">
        <v>43209</v>
      </c>
      <c r="P403" s="270"/>
      <c r="Q403" s="271">
        <v>43238</v>
      </c>
      <c r="R403" s="217" t="s">
        <v>1241</v>
      </c>
      <c r="S403" s="257"/>
      <c r="T403" s="257"/>
      <c r="U403" s="258"/>
      <c r="V403" s="735">
        <f t="shared" si="16"/>
        <v>93640.25</v>
      </c>
    </row>
    <row r="404" spans="1:22" s="25" customFormat="1" ht="30" customHeight="1">
      <c r="A404" s="577" t="s">
        <v>1815</v>
      </c>
      <c r="B404" s="489" t="s">
        <v>1049</v>
      </c>
      <c r="C404" s="255" t="s">
        <v>1050</v>
      </c>
      <c r="D404" s="255" t="s">
        <v>372</v>
      </c>
      <c r="E404" s="256"/>
      <c r="F404" s="219">
        <f t="shared" si="19"/>
        <v>61951.8</v>
      </c>
      <c r="G404" s="220">
        <f t="shared" si="20"/>
        <v>0.49999999999999994</v>
      </c>
      <c r="H404" s="256">
        <v>26329.51</v>
      </c>
      <c r="I404" s="256">
        <v>4646.3900000000003</v>
      </c>
      <c r="J404" s="256">
        <v>0</v>
      </c>
      <c r="K404" s="256">
        <v>0</v>
      </c>
      <c r="L404" s="256">
        <v>30975.9</v>
      </c>
      <c r="M404" s="228">
        <v>43165</v>
      </c>
      <c r="N404" s="287">
        <v>43172</v>
      </c>
      <c r="O404" s="270">
        <v>43209</v>
      </c>
      <c r="P404" s="270"/>
      <c r="Q404" s="271">
        <v>43238</v>
      </c>
      <c r="R404" s="228" t="s">
        <v>1242</v>
      </c>
      <c r="S404" s="271"/>
      <c r="T404" s="576"/>
      <c r="U404" s="282"/>
      <c r="V404" s="735">
        <f t="shared" si="16"/>
        <v>61951.8</v>
      </c>
    </row>
    <row r="405" spans="1:22" s="13" customFormat="1" ht="30" customHeight="1">
      <c r="A405" s="411" t="s">
        <v>1815</v>
      </c>
      <c r="B405" s="255" t="s">
        <v>1051</v>
      </c>
      <c r="C405" s="255" t="s">
        <v>1052</v>
      </c>
      <c r="D405" s="255" t="s">
        <v>506</v>
      </c>
      <c r="E405" s="256"/>
      <c r="F405" s="219">
        <f t="shared" si="19"/>
        <v>63716.25</v>
      </c>
      <c r="G405" s="220">
        <f t="shared" si="20"/>
        <v>0.50000007847291705</v>
      </c>
      <c r="H405" s="256">
        <v>27079.41</v>
      </c>
      <c r="I405" s="256">
        <v>0</v>
      </c>
      <c r="J405" s="256">
        <v>4778.72</v>
      </c>
      <c r="K405" s="256">
        <v>0</v>
      </c>
      <c r="L405" s="256">
        <v>31858.12</v>
      </c>
      <c r="M405" s="228">
        <v>43165</v>
      </c>
      <c r="N405" s="287">
        <v>43172</v>
      </c>
      <c r="O405" s="270">
        <v>43209</v>
      </c>
      <c r="P405" s="270"/>
      <c r="Q405" s="271">
        <v>43238</v>
      </c>
      <c r="R405" s="217" t="s">
        <v>1243</v>
      </c>
      <c r="S405" s="257"/>
      <c r="T405" s="257"/>
      <c r="U405" s="258"/>
      <c r="V405" s="735">
        <f t="shared" si="16"/>
        <v>63716.25</v>
      </c>
    </row>
    <row r="406" spans="1:22" s="13" customFormat="1" ht="30" customHeight="1">
      <c r="A406" s="411" t="s">
        <v>1815</v>
      </c>
      <c r="B406" s="255" t="s">
        <v>1226</v>
      </c>
      <c r="C406" s="255" t="s">
        <v>1227</v>
      </c>
      <c r="D406" s="255" t="s">
        <v>102</v>
      </c>
      <c r="E406" s="256">
        <v>24981</v>
      </c>
      <c r="F406" s="219">
        <f t="shared" si="19"/>
        <v>24981</v>
      </c>
      <c r="G406" s="220">
        <f t="shared" si="20"/>
        <v>0.65</v>
      </c>
      <c r="H406" s="256">
        <v>13802</v>
      </c>
      <c r="I406" s="256">
        <v>0</v>
      </c>
      <c r="J406" s="256">
        <v>2435.65</v>
      </c>
      <c r="K406" s="256">
        <v>0</v>
      </c>
      <c r="L406" s="256">
        <v>8743.35</v>
      </c>
      <c r="M406" s="335">
        <v>43165</v>
      </c>
      <c r="N406" s="335">
        <v>43172</v>
      </c>
      <c r="O406" s="271">
        <v>43195</v>
      </c>
      <c r="P406" s="282"/>
      <c r="Q406" s="271">
        <v>43286</v>
      </c>
      <c r="R406" s="257" t="s">
        <v>1231</v>
      </c>
      <c r="S406" s="257"/>
      <c r="T406" s="257"/>
      <c r="U406" s="258"/>
      <c r="V406" s="735">
        <f t="shared" ref="V406:V416" si="21">SUM(H406:L406)</f>
        <v>24981</v>
      </c>
    </row>
    <row r="407" spans="1:22" s="13" customFormat="1" ht="30" customHeight="1">
      <c r="A407" s="411" t="s">
        <v>1815</v>
      </c>
      <c r="B407" s="255" t="s">
        <v>1106</v>
      </c>
      <c r="C407" s="255" t="s">
        <v>1107</v>
      </c>
      <c r="D407" s="255" t="s">
        <v>232</v>
      </c>
      <c r="E407" s="256">
        <v>39000</v>
      </c>
      <c r="F407" s="219">
        <f t="shared" si="19"/>
        <v>8415</v>
      </c>
      <c r="G407" s="220">
        <f t="shared" si="20"/>
        <v>0.65</v>
      </c>
      <c r="H407" s="256">
        <v>4649.28</v>
      </c>
      <c r="I407" s="256">
        <v>0</v>
      </c>
      <c r="J407" s="256">
        <v>820.47</v>
      </c>
      <c r="K407" s="256">
        <v>0</v>
      </c>
      <c r="L407" s="256">
        <v>2945.25</v>
      </c>
      <c r="M407" s="293">
        <v>43223</v>
      </c>
      <c r="N407" s="287">
        <v>43235</v>
      </c>
      <c r="O407" s="270">
        <v>43258</v>
      </c>
      <c r="P407" s="270"/>
      <c r="Q407" s="271">
        <v>43271</v>
      </c>
      <c r="R407" s="217" t="s">
        <v>1335</v>
      </c>
      <c r="S407" s="257"/>
      <c r="T407" s="257"/>
      <c r="U407" s="258"/>
      <c r="V407" s="735">
        <f t="shared" si="21"/>
        <v>8415</v>
      </c>
    </row>
    <row r="408" spans="1:22" s="13" customFormat="1" ht="30" customHeight="1">
      <c r="A408" s="411" t="s">
        <v>1815</v>
      </c>
      <c r="B408" s="255" t="s">
        <v>1108</v>
      </c>
      <c r="C408" s="255" t="s">
        <v>1109</v>
      </c>
      <c r="D408" s="255" t="s">
        <v>282</v>
      </c>
      <c r="E408" s="256">
        <v>94179</v>
      </c>
      <c r="F408" s="219">
        <f t="shared" si="19"/>
        <v>30723</v>
      </c>
      <c r="G408" s="220">
        <f t="shared" si="20"/>
        <v>0.65</v>
      </c>
      <c r="H408" s="256">
        <v>16974.45</v>
      </c>
      <c r="I408" s="256">
        <v>0</v>
      </c>
      <c r="J408" s="256">
        <v>2995.5</v>
      </c>
      <c r="K408" s="256">
        <v>0</v>
      </c>
      <c r="L408" s="256">
        <v>10753.05</v>
      </c>
      <c r="M408" s="293">
        <v>43223</v>
      </c>
      <c r="N408" s="287">
        <v>43235</v>
      </c>
      <c r="O408" s="270">
        <v>43258</v>
      </c>
      <c r="P408" s="270"/>
      <c r="Q408" s="271">
        <v>43271</v>
      </c>
      <c r="R408" s="217" t="s">
        <v>1338</v>
      </c>
      <c r="S408" s="257"/>
      <c r="T408" s="257"/>
      <c r="U408" s="258"/>
      <c r="V408" s="735">
        <f t="shared" si="21"/>
        <v>30723</v>
      </c>
    </row>
    <row r="409" spans="1:22" s="13" customFormat="1" ht="30" customHeight="1">
      <c r="A409" s="411" t="s">
        <v>1815</v>
      </c>
      <c r="B409" s="255" t="s">
        <v>1110</v>
      </c>
      <c r="C409" s="255" t="s">
        <v>1111</v>
      </c>
      <c r="D409" s="255" t="s">
        <v>1112</v>
      </c>
      <c r="E409" s="256">
        <v>83618.600000000006</v>
      </c>
      <c r="F409" s="219">
        <f t="shared" si="19"/>
        <v>61845.999999999993</v>
      </c>
      <c r="G409" s="220">
        <f t="shared" si="20"/>
        <v>0.67092293761924782</v>
      </c>
      <c r="H409" s="256">
        <v>35269.81</v>
      </c>
      <c r="I409" s="256">
        <v>6224.09</v>
      </c>
      <c r="J409" s="256">
        <v>0</v>
      </c>
      <c r="K409" s="256">
        <v>0</v>
      </c>
      <c r="L409" s="256">
        <v>20352.099999999999</v>
      </c>
      <c r="M409" s="293">
        <v>43223</v>
      </c>
      <c r="N409" s="287">
        <v>43235</v>
      </c>
      <c r="O409" s="270">
        <v>43258</v>
      </c>
      <c r="P409" s="270"/>
      <c r="Q409" s="271">
        <v>43271</v>
      </c>
      <c r="R409" s="217" t="s">
        <v>1337</v>
      </c>
      <c r="S409" s="257"/>
      <c r="T409" s="257"/>
      <c r="U409" s="258"/>
      <c r="V409" s="735">
        <f t="shared" si="21"/>
        <v>61845.999999999993</v>
      </c>
    </row>
    <row r="410" spans="1:22" s="13" customFormat="1" ht="30" customHeight="1">
      <c r="A410" s="411" t="s">
        <v>1815</v>
      </c>
      <c r="B410" s="255" t="s">
        <v>1113</v>
      </c>
      <c r="C410" s="255" t="s">
        <v>1114</v>
      </c>
      <c r="D410" s="255" t="s">
        <v>522</v>
      </c>
      <c r="E410" s="256">
        <v>241548.4</v>
      </c>
      <c r="F410" s="219">
        <f t="shared" si="19"/>
        <v>89732.09</v>
      </c>
      <c r="G410" s="220">
        <f t="shared" si="20"/>
        <v>0.13043483106210946</v>
      </c>
      <c r="H410" s="256">
        <v>11704.19</v>
      </c>
      <c r="I410" s="256">
        <v>0</v>
      </c>
      <c r="J410" s="256">
        <v>0</v>
      </c>
      <c r="K410" s="256">
        <v>0</v>
      </c>
      <c r="L410" s="256">
        <v>78027.899999999994</v>
      </c>
      <c r="M410" s="293">
        <v>43223</v>
      </c>
      <c r="N410" s="287">
        <v>43235</v>
      </c>
      <c r="O410" s="270">
        <v>43258</v>
      </c>
      <c r="P410" s="270">
        <v>43294</v>
      </c>
      <c r="Q410" s="271">
        <v>43314</v>
      </c>
      <c r="R410" s="217" t="s">
        <v>1363</v>
      </c>
      <c r="S410" s="257"/>
      <c r="T410" s="257"/>
      <c r="U410" s="258"/>
      <c r="V410" s="735">
        <f t="shared" si="21"/>
        <v>89732.09</v>
      </c>
    </row>
    <row r="411" spans="1:22" s="13" customFormat="1" ht="30" customHeight="1">
      <c r="A411" s="411" t="s">
        <v>1815</v>
      </c>
      <c r="B411" s="255" t="s">
        <v>1115</v>
      </c>
      <c r="C411" s="255" t="s">
        <v>1116</v>
      </c>
      <c r="D411" s="255" t="s">
        <v>1105</v>
      </c>
      <c r="E411" s="256">
        <v>268464.64000000001</v>
      </c>
      <c r="F411" s="219">
        <f t="shared" si="19"/>
        <v>152938</v>
      </c>
      <c r="G411" s="220">
        <f t="shared" si="20"/>
        <v>0.63855745465482749</v>
      </c>
      <c r="H411" s="256">
        <v>82260.740000000005</v>
      </c>
      <c r="I411" s="256">
        <v>15398.96</v>
      </c>
      <c r="J411" s="256">
        <v>0</v>
      </c>
      <c r="K411" s="256">
        <v>0</v>
      </c>
      <c r="L411" s="256">
        <v>55278.3</v>
      </c>
      <c r="M411" s="293">
        <v>43223</v>
      </c>
      <c r="N411" s="287">
        <v>43235</v>
      </c>
      <c r="O411" s="270">
        <v>43258</v>
      </c>
      <c r="P411" s="270">
        <v>43294</v>
      </c>
      <c r="Q411" s="271">
        <v>43314</v>
      </c>
      <c r="R411" s="217" t="s">
        <v>1314</v>
      </c>
      <c r="S411" s="257"/>
      <c r="T411" s="257"/>
      <c r="U411" s="258"/>
      <c r="V411" s="735">
        <f t="shared" si="21"/>
        <v>152938</v>
      </c>
    </row>
    <row r="412" spans="1:22" s="13" customFormat="1" ht="30" customHeight="1">
      <c r="A412" s="411" t="s">
        <v>1815</v>
      </c>
      <c r="B412" s="489" t="s">
        <v>1117</v>
      </c>
      <c r="C412" s="255" t="s">
        <v>1118</v>
      </c>
      <c r="D412" s="255" t="s">
        <v>1119</v>
      </c>
      <c r="E412" s="256">
        <v>137293.95000000001</v>
      </c>
      <c r="F412" s="219">
        <f t="shared" si="19"/>
        <v>68617.5</v>
      </c>
      <c r="G412" s="220">
        <f t="shared" si="20"/>
        <v>0.5</v>
      </c>
      <c r="H412" s="256">
        <v>29162.43</v>
      </c>
      <c r="I412" s="256">
        <v>0</v>
      </c>
      <c r="J412" s="256">
        <v>5146.32</v>
      </c>
      <c r="K412" s="256">
        <v>0</v>
      </c>
      <c r="L412" s="256">
        <v>34308.75</v>
      </c>
      <c r="M412" s="293">
        <v>43223</v>
      </c>
      <c r="N412" s="287">
        <v>43235</v>
      </c>
      <c r="O412" s="270">
        <v>43258</v>
      </c>
      <c r="P412" s="270"/>
      <c r="Q412" s="271">
        <v>43271</v>
      </c>
      <c r="R412" s="217" t="s">
        <v>1342</v>
      </c>
      <c r="S412" s="257"/>
      <c r="T412" s="257"/>
      <c r="U412" s="258"/>
      <c r="V412" s="735">
        <f t="shared" si="21"/>
        <v>68617.5</v>
      </c>
    </row>
    <row r="413" spans="1:22" s="25" customFormat="1" ht="30" customHeight="1">
      <c r="A413" s="411" t="s">
        <v>1815</v>
      </c>
      <c r="B413" s="323" t="s">
        <v>1257</v>
      </c>
      <c r="C413" s="323" t="s">
        <v>1258</v>
      </c>
      <c r="D413" s="323" t="s">
        <v>57</v>
      </c>
      <c r="E413" s="256">
        <v>95849</v>
      </c>
      <c r="F413" s="219">
        <f t="shared" si="19"/>
        <v>42867</v>
      </c>
      <c r="G413" s="220">
        <f t="shared" si="20"/>
        <v>0.65</v>
      </c>
      <c r="H413" s="289">
        <v>23684.01</v>
      </c>
      <c r="I413" s="289">
        <v>4179.54</v>
      </c>
      <c r="J413" s="289">
        <v>0</v>
      </c>
      <c r="K413" s="289">
        <v>0</v>
      </c>
      <c r="L413" s="289">
        <v>15003.45</v>
      </c>
      <c r="M413" s="271">
        <v>43284</v>
      </c>
      <c r="N413" s="270">
        <v>43287</v>
      </c>
      <c r="O413" s="266">
        <v>43300</v>
      </c>
      <c r="P413" s="266"/>
      <c r="Q413" s="330">
        <v>43679</v>
      </c>
      <c r="R413" s="330" t="s">
        <v>1614</v>
      </c>
      <c r="S413" s="330"/>
      <c r="T413" s="330"/>
      <c r="U413" s="282"/>
      <c r="V413" s="735">
        <f t="shared" si="21"/>
        <v>42867</v>
      </c>
    </row>
    <row r="414" spans="1:22" s="25" customFormat="1" ht="30" customHeight="1">
      <c r="A414" s="411" t="s">
        <v>1815</v>
      </c>
      <c r="B414" s="323" t="s">
        <v>1254</v>
      </c>
      <c r="C414" s="323" t="s">
        <v>1255</v>
      </c>
      <c r="D414" s="323" t="s">
        <v>1256</v>
      </c>
      <c r="E414" s="256">
        <v>194241</v>
      </c>
      <c r="F414" s="219">
        <f t="shared" si="19"/>
        <v>82731</v>
      </c>
      <c r="G414" s="220">
        <f t="shared" si="20"/>
        <v>0.65</v>
      </c>
      <c r="H414" s="289">
        <v>45708.87</v>
      </c>
      <c r="I414" s="289">
        <v>8066.28</v>
      </c>
      <c r="J414" s="289">
        <v>0</v>
      </c>
      <c r="K414" s="289">
        <v>0</v>
      </c>
      <c r="L414" s="289">
        <v>28955.85</v>
      </c>
      <c r="M414" s="271">
        <v>43284</v>
      </c>
      <c r="N414" s="270">
        <v>43287</v>
      </c>
      <c r="O414" s="266">
        <v>43300</v>
      </c>
      <c r="P414" s="266">
        <v>43364</v>
      </c>
      <c r="Q414" s="330">
        <v>43399</v>
      </c>
      <c r="R414" s="330" t="s">
        <v>1664</v>
      </c>
      <c r="S414" s="330"/>
      <c r="T414" s="330"/>
      <c r="U414" s="282"/>
      <c r="V414" s="735">
        <f t="shared" si="21"/>
        <v>82731</v>
      </c>
    </row>
    <row r="415" spans="1:22" s="25" customFormat="1" ht="30" customHeight="1">
      <c r="A415" s="502" t="s">
        <v>1815</v>
      </c>
      <c r="B415" s="593"/>
      <c r="C415" s="563" t="s">
        <v>1050</v>
      </c>
      <c r="D415" s="563" t="s">
        <v>372</v>
      </c>
      <c r="E415" s="654">
        <f>SUM(E383:E414)</f>
        <v>1976927.84</v>
      </c>
      <c r="F415" s="655">
        <f>H415++I415+J415+K415+L415</f>
        <v>-61951.8</v>
      </c>
      <c r="G415" s="656">
        <v>0.5</v>
      </c>
      <c r="H415" s="654">
        <v>-26329.51</v>
      </c>
      <c r="I415" s="654">
        <v>-4646.3900000000003</v>
      </c>
      <c r="J415" s="654">
        <v>0</v>
      </c>
      <c r="K415" s="654">
        <v>0</v>
      </c>
      <c r="L415" s="654">
        <v>-30975.9</v>
      </c>
      <c r="M415" s="657">
        <v>43402</v>
      </c>
      <c r="N415" s="658">
        <v>43417</v>
      </c>
      <c r="O415" s="636">
        <v>43426</v>
      </c>
      <c r="P415" s="654"/>
      <c r="Q415" s="659" t="s">
        <v>1718</v>
      </c>
      <c r="R415" s="590" t="s">
        <v>1798</v>
      </c>
      <c r="S415" s="437"/>
      <c r="T415" s="437" t="s">
        <v>1804</v>
      </c>
      <c r="U415" s="151"/>
      <c r="V415" s="735">
        <f t="shared" si="21"/>
        <v>-61951.8</v>
      </c>
    </row>
    <row r="416" spans="1:22" s="485" customFormat="1" ht="30" customHeight="1">
      <c r="A416" s="963" t="s">
        <v>1805</v>
      </c>
      <c r="B416" s="963"/>
      <c r="C416" s="963"/>
      <c r="D416" s="963"/>
      <c r="E416" s="320">
        <f>SUM(E383:E414)</f>
        <v>1976927.84</v>
      </c>
      <c r="F416" s="320">
        <f>SUM(F383:F415)</f>
        <v>1348306.84</v>
      </c>
      <c r="G416" s="722">
        <f t="shared" ref="G416:G422" si="22">(H416+I416+J416+K416)/F416</f>
        <v>0.55633506242540476</v>
      </c>
      <c r="H416" s="320">
        <f>SUM(H383:H415)</f>
        <v>638503.92000000016</v>
      </c>
      <c r="I416" s="320">
        <f>SUM(I383:I415)</f>
        <v>60112.639999999999</v>
      </c>
      <c r="J416" s="232">
        <f>SUM(J383:J415)</f>
        <v>51493.810000000005</v>
      </c>
      <c r="K416" s="232">
        <f>SUM(K383:K415)</f>
        <v>0</v>
      </c>
      <c r="L416" s="232">
        <f>SUM(L383:L415)</f>
        <v>598196.46999999986</v>
      </c>
      <c r="M416" s="547"/>
      <c r="N416" s="547">
        <f>COUNTA(B383:B414)</f>
        <v>32</v>
      </c>
      <c r="O416" s="548"/>
      <c r="P416" s="548"/>
      <c r="Q416" s="548"/>
      <c r="R416" s="539"/>
      <c r="S416" s="538"/>
      <c r="T416" s="538"/>
      <c r="U416" s="484"/>
      <c r="V416" s="736">
        <f t="shared" si="21"/>
        <v>1348306.84</v>
      </c>
    </row>
    <row r="417" spans="1:22" s="235" customFormat="1" ht="30" customHeight="1">
      <c r="A417" s="432" t="s">
        <v>1816</v>
      </c>
      <c r="B417" s="489" t="s">
        <v>1411</v>
      </c>
      <c r="C417" s="489" t="s">
        <v>1412</v>
      </c>
      <c r="D417" s="489" t="s">
        <v>1413</v>
      </c>
      <c r="E417" s="646">
        <v>6208.25</v>
      </c>
      <c r="F417" s="644">
        <f t="shared" ref="F417:F455" si="23">H417+I417+J417+K417+L417</f>
        <v>6208.25</v>
      </c>
      <c r="G417" s="653">
        <f t="shared" si="22"/>
        <v>0.50000080537993796</v>
      </c>
      <c r="H417" s="646">
        <v>2638.51</v>
      </c>
      <c r="I417" s="646">
        <v>465.62</v>
      </c>
      <c r="J417" s="646">
        <v>0</v>
      </c>
      <c r="K417" s="646">
        <v>0</v>
      </c>
      <c r="L417" s="646">
        <v>3104.12</v>
      </c>
      <c r="M417" s="270">
        <v>43312</v>
      </c>
      <c r="N417" s="270">
        <v>43318</v>
      </c>
      <c r="O417" s="647">
        <v>43321</v>
      </c>
      <c r="P417" s="416"/>
      <c r="Q417" s="647">
        <v>43334</v>
      </c>
      <c r="R417" s="434" t="s">
        <v>1620</v>
      </c>
      <c r="S417" s="416"/>
      <c r="T417" s="416"/>
      <c r="U417" s="255"/>
      <c r="V417" s="735">
        <f t="shared" ref="V417:V461" si="24">SUM(H417:L417)</f>
        <v>6208.25</v>
      </c>
    </row>
    <row r="418" spans="1:22" s="25" customFormat="1" ht="30" customHeight="1">
      <c r="A418" s="432" t="s">
        <v>1816</v>
      </c>
      <c r="B418" s="255" t="s">
        <v>1376</v>
      </c>
      <c r="C418" s="255" t="s">
        <v>1377</v>
      </c>
      <c r="D418" s="255" t="s">
        <v>1378</v>
      </c>
      <c r="E418" s="256">
        <v>55547.5</v>
      </c>
      <c r="F418" s="644">
        <f t="shared" si="23"/>
        <v>55547.5</v>
      </c>
      <c r="G418" s="653">
        <f t="shared" si="22"/>
        <v>0.5</v>
      </c>
      <c r="H418" s="256">
        <v>23607.68</v>
      </c>
      <c r="I418" s="256">
        <v>4166.07</v>
      </c>
      <c r="J418" s="256">
        <v>0</v>
      </c>
      <c r="K418" s="256">
        <v>0</v>
      </c>
      <c r="L418" s="256">
        <v>27773.75</v>
      </c>
      <c r="M418" s="271">
        <v>43312</v>
      </c>
      <c r="N418" s="270">
        <v>43318</v>
      </c>
      <c r="O418" s="270">
        <v>43321</v>
      </c>
      <c r="P418" s="270"/>
      <c r="Q418" s="271">
        <v>43334</v>
      </c>
      <c r="R418" s="228" t="s">
        <v>1621</v>
      </c>
      <c r="S418" s="271"/>
      <c r="T418" s="271"/>
      <c r="U418" s="282"/>
      <c r="V418" s="735">
        <f t="shared" si="24"/>
        <v>55547.5</v>
      </c>
    </row>
    <row r="419" spans="1:22" s="25" customFormat="1" ht="30" customHeight="1">
      <c r="A419" s="432" t="s">
        <v>1816</v>
      </c>
      <c r="B419" s="255" t="s">
        <v>1379</v>
      </c>
      <c r="C419" s="255" t="s">
        <v>1380</v>
      </c>
      <c r="D419" s="255" t="s">
        <v>932</v>
      </c>
      <c r="E419" s="256">
        <v>72995.95</v>
      </c>
      <c r="F419" s="644">
        <f t="shared" si="23"/>
        <v>72995.95</v>
      </c>
      <c r="G419" s="653">
        <f t="shared" si="22"/>
        <v>0.50000006849695078</v>
      </c>
      <c r="H419" s="256">
        <v>31023.279999999999</v>
      </c>
      <c r="I419" s="256">
        <v>5474.7</v>
      </c>
      <c r="J419" s="256">
        <v>0</v>
      </c>
      <c r="K419" s="256">
        <v>0</v>
      </c>
      <c r="L419" s="256">
        <v>36497.97</v>
      </c>
      <c r="M419" s="293">
        <v>43312</v>
      </c>
      <c r="N419" s="287">
        <v>43318</v>
      </c>
      <c r="O419" s="270">
        <v>43321</v>
      </c>
      <c r="P419" s="270"/>
      <c r="Q419" s="271">
        <v>43334</v>
      </c>
      <c r="R419" s="228" t="s">
        <v>1622</v>
      </c>
      <c r="S419" s="271"/>
      <c r="T419" s="271"/>
      <c r="U419" s="282"/>
      <c r="V419" s="735">
        <f t="shared" si="24"/>
        <v>72995.95</v>
      </c>
    </row>
    <row r="420" spans="1:22" s="25" customFormat="1" ht="30" customHeight="1">
      <c r="A420" s="432" t="s">
        <v>1816</v>
      </c>
      <c r="B420" s="255" t="s">
        <v>1381</v>
      </c>
      <c r="C420" s="255" t="s">
        <v>1383</v>
      </c>
      <c r="D420" s="255" t="s">
        <v>586</v>
      </c>
      <c r="E420" s="256">
        <v>102338.1</v>
      </c>
      <c r="F420" s="644">
        <f t="shared" si="23"/>
        <v>86719.45</v>
      </c>
      <c r="G420" s="653">
        <f t="shared" si="22"/>
        <v>0.50000005765719224</v>
      </c>
      <c r="H420" s="256">
        <v>36855.769999999997</v>
      </c>
      <c r="I420" s="256">
        <v>6503.96</v>
      </c>
      <c r="J420" s="256">
        <v>0</v>
      </c>
      <c r="K420" s="256">
        <v>0</v>
      </c>
      <c r="L420" s="256">
        <v>43359.72</v>
      </c>
      <c r="M420" s="293">
        <v>43312</v>
      </c>
      <c r="N420" s="287">
        <v>43318</v>
      </c>
      <c r="O420" s="270">
        <v>43321</v>
      </c>
      <c r="P420" s="270"/>
      <c r="Q420" s="271">
        <v>43334</v>
      </c>
      <c r="R420" s="228" t="s">
        <v>1623</v>
      </c>
      <c r="S420" s="271"/>
      <c r="T420" s="271"/>
      <c r="U420" s="282"/>
      <c r="V420" s="735">
        <f t="shared" si="24"/>
        <v>86719.45</v>
      </c>
    </row>
    <row r="421" spans="1:22" s="25" customFormat="1" ht="30" customHeight="1">
      <c r="A421" s="432" t="s">
        <v>1816</v>
      </c>
      <c r="B421" s="255" t="s">
        <v>1382</v>
      </c>
      <c r="C421" s="255" t="s">
        <v>1384</v>
      </c>
      <c r="D421" s="255" t="s">
        <v>1385</v>
      </c>
      <c r="E421" s="256">
        <v>94251.86</v>
      </c>
      <c r="F421" s="644">
        <f t="shared" si="23"/>
        <v>93842.6</v>
      </c>
      <c r="G421" s="653">
        <f t="shared" si="22"/>
        <v>0.49999999999999994</v>
      </c>
      <c r="H421" s="256">
        <v>39883.1</v>
      </c>
      <c r="I421" s="256">
        <v>0</v>
      </c>
      <c r="J421" s="256">
        <v>7038.2</v>
      </c>
      <c r="K421" s="256">
        <v>0</v>
      </c>
      <c r="L421" s="256">
        <v>46921.3</v>
      </c>
      <c r="M421" s="293">
        <v>43312</v>
      </c>
      <c r="N421" s="287">
        <v>43318</v>
      </c>
      <c r="O421" s="270">
        <v>43321</v>
      </c>
      <c r="P421" s="270"/>
      <c r="Q421" s="271">
        <v>43334</v>
      </c>
      <c r="R421" s="228" t="s">
        <v>1624</v>
      </c>
      <c r="S421" s="271"/>
      <c r="T421" s="271"/>
      <c r="U421" s="282"/>
      <c r="V421" s="735">
        <f t="shared" si="24"/>
        <v>93842.6</v>
      </c>
    </row>
    <row r="422" spans="1:22" s="25" customFormat="1" ht="30" customHeight="1">
      <c r="A422" s="432" t="s">
        <v>1816</v>
      </c>
      <c r="B422" s="255" t="s">
        <v>1386</v>
      </c>
      <c r="C422" s="255" t="s">
        <v>1387</v>
      </c>
      <c r="D422" s="255" t="s">
        <v>947</v>
      </c>
      <c r="E422" s="256">
        <v>3790</v>
      </c>
      <c r="F422" s="644">
        <f t="shared" si="23"/>
        <v>3790.3</v>
      </c>
      <c r="G422" s="653">
        <f t="shared" si="22"/>
        <v>0.49999999999999994</v>
      </c>
      <c r="H422" s="256">
        <v>1610.87</v>
      </c>
      <c r="I422" s="256">
        <v>284.27999999999997</v>
      </c>
      <c r="J422" s="256">
        <v>0</v>
      </c>
      <c r="K422" s="256">
        <v>0</v>
      </c>
      <c r="L422" s="256">
        <v>1895.15</v>
      </c>
      <c r="M422" s="293">
        <v>43312</v>
      </c>
      <c r="N422" s="287">
        <v>43318</v>
      </c>
      <c r="O422" s="270">
        <v>43321</v>
      </c>
      <c r="P422" s="270"/>
      <c r="Q422" s="271">
        <v>43334</v>
      </c>
      <c r="R422" s="228" t="s">
        <v>1625</v>
      </c>
      <c r="S422" s="271"/>
      <c r="T422" s="271"/>
      <c r="U422" s="282"/>
      <c r="V422" s="735">
        <f t="shared" si="24"/>
        <v>3790.3</v>
      </c>
    </row>
    <row r="423" spans="1:22" s="25" customFormat="1" ht="30" customHeight="1">
      <c r="A423" s="432" t="s">
        <v>1816</v>
      </c>
      <c r="B423" s="295" t="s">
        <v>1444</v>
      </c>
      <c r="C423" s="255" t="s">
        <v>1445</v>
      </c>
      <c r="D423" s="255" t="s">
        <v>1446</v>
      </c>
      <c r="E423" s="213">
        <v>24375.55</v>
      </c>
      <c r="F423" s="644">
        <f t="shared" si="23"/>
        <v>24375.550000000003</v>
      </c>
      <c r="G423" s="645">
        <v>0.50000020512357668</v>
      </c>
      <c r="H423" s="646">
        <v>10359.61</v>
      </c>
      <c r="I423" s="646">
        <v>1828.17</v>
      </c>
      <c r="J423" s="646">
        <v>0</v>
      </c>
      <c r="K423" s="646">
        <v>0</v>
      </c>
      <c r="L423" s="646">
        <v>12187.77</v>
      </c>
      <c r="M423" s="228">
        <v>43342</v>
      </c>
      <c r="N423" s="251">
        <v>43346</v>
      </c>
      <c r="O423" s="251">
        <v>43360</v>
      </c>
      <c r="P423" s="151"/>
      <c r="Q423" s="647">
        <v>43384</v>
      </c>
      <c r="R423" s="434" t="s">
        <v>1601</v>
      </c>
      <c r="S423" s="434"/>
      <c r="T423" s="434"/>
      <c r="U423" s="282"/>
      <c r="V423" s="735">
        <f t="shared" si="24"/>
        <v>24375.550000000003</v>
      </c>
    </row>
    <row r="424" spans="1:22" s="25" customFormat="1" ht="30" customHeight="1">
      <c r="A424" s="432" t="s">
        <v>1816</v>
      </c>
      <c r="B424" s="295" t="s">
        <v>1447</v>
      </c>
      <c r="C424" s="255" t="s">
        <v>1448</v>
      </c>
      <c r="D424" s="255" t="s">
        <v>248</v>
      </c>
      <c r="E424" s="213">
        <v>40059.550000000003</v>
      </c>
      <c r="F424" s="644">
        <f t="shared" si="23"/>
        <v>40059.550000000003</v>
      </c>
      <c r="G424" s="645">
        <v>0.50000012481418288</v>
      </c>
      <c r="H424" s="646">
        <v>17025.310000000001</v>
      </c>
      <c r="I424" s="646">
        <v>3004.47</v>
      </c>
      <c r="J424" s="646">
        <v>0</v>
      </c>
      <c r="K424" s="646">
        <v>0</v>
      </c>
      <c r="L424" s="646">
        <v>20029.77</v>
      </c>
      <c r="M424" s="228">
        <v>43342</v>
      </c>
      <c r="N424" s="251">
        <v>43346</v>
      </c>
      <c r="O424" s="251">
        <v>43360</v>
      </c>
      <c r="P424" s="151"/>
      <c r="Q424" s="647">
        <v>43384</v>
      </c>
      <c r="R424" s="434" t="s">
        <v>1605</v>
      </c>
      <c r="S424" s="434"/>
      <c r="T424" s="434"/>
      <c r="U424" s="282"/>
      <c r="V424" s="735">
        <f t="shared" si="24"/>
        <v>40059.550000000003</v>
      </c>
    </row>
    <row r="425" spans="1:22" s="25" customFormat="1" ht="30" customHeight="1">
      <c r="A425" s="432" t="s">
        <v>1816</v>
      </c>
      <c r="B425" s="295" t="s">
        <v>1449</v>
      </c>
      <c r="C425" s="255" t="s">
        <v>1450</v>
      </c>
      <c r="D425" s="255" t="s">
        <v>229</v>
      </c>
      <c r="E425" s="213">
        <v>6535</v>
      </c>
      <c r="F425" s="644">
        <f t="shared" si="23"/>
        <v>6535</v>
      </c>
      <c r="G425" s="645">
        <v>0.5</v>
      </c>
      <c r="H425" s="646">
        <v>2777.37</v>
      </c>
      <c r="I425" s="646">
        <v>490.13</v>
      </c>
      <c r="J425" s="646">
        <v>0</v>
      </c>
      <c r="K425" s="646">
        <v>0</v>
      </c>
      <c r="L425" s="646">
        <v>3267.5</v>
      </c>
      <c r="M425" s="228">
        <v>43342</v>
      </c>
      <c r="N425" s="251">
        <v>43346</v>
      </c>
      <c r="O425" s="251">
        <v>43360</v>
      </c>
      <c r="P425" s="151"/>
      <c r="Q425" s="647">
        <v>43384</v>
      </c>
      <c r="R425" s="434" t="s">
        <v>1606</v>
      </c>
      <c r="S425" s="434"/>
      <c r="T425" s="434"/>
      <c r="U425" s="282"/>
      <c r="V425" s="735">
        <f t="shared" si="24"/>
        <v>6535</v>
      </c>
    </row>
    <row r="426" spans="1:22" s="25" customFormat="1" ht="30" customHeight="1">
      <c r="A426" s="432" t="s">
        <v>1816</v>
      </c>
      <c r="B426" s="295" t="s">
        <v>1451</v>
      </c>
      <c r="C426" s="255" t="s">
        <v>1452</v>
      </c>
      <c r="D426" s="255" t="s">
        <v>557</v>
      </c>
      <c r="E426" s="213">
        <v>30387.75</v>
      </c>
      <c r="F426" s="644">
        <f t="shared" si="23"/>
        <v>30387.75</v>
      </c>
      <c r="G426" s="645">
        <v>0.50000016453998741</v>
      </c>
      <c r="H426" s="646">
        <v>12914.79</v>
      </c>
      <c r="I426" s="646">
        <v>2279.09</v>
      </c>
      <c r="J426" s="646">
        <v>0</v>
      </c>
      <c r="K426" s="646">
        <v>0</v>
      </c>
      <c r="L426" s="646">
        <v>15193.87</v>
      </c>
      <c r="M426" s="228">
        <v>43342</v>
      </c>
      <c r="N426" s="251">
        <v>43346</v>
      </c>
      <c r="O426" s="251">
        <v>43360</v>
      </c>
      <c r="P426" s="151"/>
      <c r="Q426" s="647">
        <v>43384</v>
      </c>
      <c r="R426" s="434" t="s">
        <v>1604</v>
      </c>
      <c r="S426" s="434"/>
      <c r="T426" s="434"/>
      <c r="U426" s="282"/>
      <c r="V426" s="735">
        <f t="shared" si="24"/>
        <v>30387.75</v>
      </c>
    </row>
    <row r="427" spans="1:22" s="25" customFormat="1" ht="30" customHeight="1">
      <c r="A427" s="432" t="s">
        <v>1816</v>
      </c>
      <c r="B427" s="295" t="s">
        <v>1453</v>
      </c>
      <c r="C427" s="255" t="s">
        <v>1454</v>
      </c>
      <c r="D427" s="255" t="s">
        <v>152</v>
      </c>
      <c r="E427" s="213">
        <v>80993.59</v>
      </c>
      <c r="F427" s="644">
        <f t="shared" si="23"/>
        <v>80641.899999999994</v>
      </c>
      <c r="G427" s="645">
        <v>0.50000000000000011</v>
      </c>
      <c r="H427" s="646">
        <v>34272.800000000003</v>
      </c>
      <c r="I427" s="646">
        <v>6048.15</v>
      </c>
      <c r="J427" s="646">
        <v>0</v>
      </c>
      <c r="K427" s="646">
        <v>0</v>
      </c>
      <c r="L427" s="646">
        <v>40320.949999999997</v>
      </c>
      <c r="M427" s="228">
        <v>43342</v>
      </c>
      <c r="N427" s="251">
        <v>43346</v>
      </c>
      <c r="O427" s="251">
        <v>43360</v>
      </c>
      <c r="P427" s="151"/>
      <c r="Q427" s="647">
        <v>43384</v>
      </c>
      <c r="R427" s="434" t="s">
        <v>1607</v>
      </c>
      <c r="S427" s="434"/>
      <c r="T427" s="434"/>
      <c r="U427" s="282"/>
      <c r="V427" s="735">
        <f t="shared" si="24"/>
        <v>80641.899999999994</v>
      </c>
    </row>
    <row r="428" spans="1:22" s="25" customFormat="1" ht="30" customHeight="1">
      <c r="A428" s="432" t="s">
        <v>1816</v>
      </c>
      <c r="B428" s="295" t="s">
        <v>1455</v>
      </c>
      <c r="C428" s="255" t="s">
        <v>1456</v>
      </c>
      <c r="D428" s="255" t="s">
        <v>1457</v>
      </c>
      <c r="E428" s="213">
        <v>13723.5</v>
      </c>
      <c r="F428" s="644">
        <f t="shared" si="23"/>
        <v>13723.5</v>
      </c>
      <c r="G428" s="645">
        <v>0.5</v>
      </c>
      <c r="H428" s="646">
        <v>5832.48</v>
      </c>
      <c r="I428" s="646">
        <v>1029.27</v>
      </c>
      <c r="J428" s="646">
        <v>0</v>
      </c>
      <c r="K428" s="646">
        <v>0</v>
      </c>
      <c r="L428" s="646">
        <v>6861.75</v>
      </c>
      <c r="M428" s="228">
        <v>43342</v>
      </c>
      <c r="N428" s="251">
        <v>43346</v>
      </c>
      <c r="O428" s="251">
        <v>43360</v>
      </c>
      <c r="P428" s="151"/>
      <c r="Q428" s="647">
        <v>43384</v>
      </c>
      <c r="R428" s="434" t="s">
        <v>1600</v>
      </c>
      <c r="S428" s="434"/>
      <c r="T428" s="434"/>
      <c r="U428" s="282"/>
      <c r="V428" s="735">
        <f t="shared" si="24"/>
        <v>13723.5</v>
      </c>
    </row>
    <row r="429" spans="1:22" s="25" customFormat="1" ht="30" customHeight="1">
      <c r="A429" s="432" t="s">
        <v>1816</v>
      </c>
      <c r="B429" s="295" t="s">
        <v>1458</v>
      </c>
      <c r="C429" s="255" t="s">
        <v>1459</v>
      </c>
      <c r="D429" s="255" t="s">
        <v>1460</v>
      </c>
      <c r="E429" s="213">
        <v>16402.849999999999</v>
      </c>
      <c r="F429" s="644">
        <f t="shared" si="23"/>
        <v>16402.849999999999</v>
      </c>
      <c r="G429" s="645">
        <v>0.50000030482507618</v>
      </c>
      <c r="H429" s="646">
        <v>6971.21</v>
      </c>
      <c r="I429" s="646">
        <v>1230.22</v>
      </c>
      <c r="J429" s="646">
        <v>0</v>
      </c>
      <c r="K429" s="646">
        <v>0</v>
      </c>
      <c r="L429" s="646">
        <v>8201.42</v>
      </c>
      <c r="M429" s="228">
        <v>43342</v>
      </c>
      <c r="N429" s="251">
        <v>43346</v>
      </c>
      <c r="O429" s="251">
        <v>43360</v>
      </c>
      <c r="P429" s="151"/>
      <c r="Q429" s="647">
        <v>43384</v>
      </c>
      <c r="R429" s="434" t="s">
        <v>1609</v>
      </c>
      <c r="S429" s="434"/>
      <c r="T429" s="434"/>
      <c r="U429" s="282"/>
      <c r="V429" s="735">
        <f t="shared" si="24"/>
        <v>16402.849999999999</v>
      </c>
    </row>
    <row r="430" spans="1:22" s="25" customFormat="1" ht="30" customHeight="1">
      <c r="A430" s="432" t="s">
        <v>1816</v>
      </c>
      <c r="B430" s="295" t="s">
        <v>1461</v>
      </c>
      <c r="C430" s="255" t="s">
        <v>1462</v>
      </c>
      <c r="D430" s="255" t="s">
        <v>1463</v>
      </c>
      <c r="E430" s="213">
        <v>40750</v>
      </c>
      <c r="F430" s="644">
        <f t="shared" si="23"/>
        <v>40091</v>
      </c>
      <c r="G430" s="645">
        <v>0.68851238432565909</v>
      </c>
      <c r="H430" s="646">
        <v>23462.67</v>
      </c>
      <c r="I430" s="646">
        <v>4140.4799999999996</v>
      </c>
      <c r="J430" s="646">
        <v>0</v>
      </c>
      <c r="K430" s="646">
        <v>0</v>
      </c>
      <c r="L430" s="646">
        <v>12487.85</v>
      </c>
      <c r="M430" s="228">
        <v>43342</v>
      </c>
      <c r="N430" s="251">
        <v>43346</v>
      </c>
      <c r="O430" s="251">
        <v>43360</v>
      </c>
      <c r="P430" s="151"/>
      <c r="Q430" s="647">
        <v>43384</v>
      </c>
      <c r="R430" s="434" t="s">
        <v>1603</v>
      </c>
      <c r="S430" s="434"/>
      <c r="T430" s="434"/>
      <c r="U430" s="282"/>
      <c r="V430" s="735">
        <f t="shared" si="24"/>
        <v>40091</v>
      </c>
    </row>
    <row r="431" spans="1:22" s="25" customFormat="1" ht="30" customHeight="1">
      <c r="A431" s="432" t="s">
        <v>1816</v>
      </c>
      <c r="B431" s="648" t="s">
        <v>1464</v>
      </c>
      <c r="C431" s="416" t="s">
        <v>1465</v>
      </c>
      <c r="D431" s="416" t="s">
        <v>1466</v>
      </c>
      <c r="E431" s="213">
        <v>108415.65</v>
      </c>
      <c r="F431" s="644">
        <f t="shared" si="23"/>
        <v>108415.65</v>
      </c>
      <c r="G431" s="645">
        <v>0.500000046118803</v>
      </c>
      <c r="H431" s="646">
        <v>46076.65</v>
      </c>
      <c r="I431" s="646">
        <v>8131.18</v>
      </c>
      <c r="J431" s="646">
        <v>0</v>
      </c>
      <c r="K431" s="646">
        <v>0</v>
      </c>
      <c r="L431" s="646">
        <v>54207.82</v>
      </c>
      <c r="M431" s="228">
        <v>43342</v>
      </c>
      <c r="N431" s="251">
        <v>43346</v>
      </c>
      <c r="O431" s="251">
        <v>43360</v>
      </c>
      <c r="P431" s="151"/>
      <c r="Q431" s="647">
        <v>43384</v>
      </c>
      <c r="R431" s="434" t="s">
        <v>1602</v>
      </c>
      <c r="S431" s="434"/>
      <c r="T431" s="434"/>
      <c r="U431" s="435"/>
      <c r="V431" s="735">
        <f t="shared" si="24"/>
        <v>108415.65</v>
      </c>
    </row>
    <row r="432" spans="1:22" s="35" customFormat="1" ht="30" customHeight="1">
      <c r="A432" s="432" t="s">
        <v>1816</v>
      </c>
      <c r="B432" s="295" t="s">
        <v>1467</v>
      </c>
      <c r="C432" s="255" t="s">
        <v>1468</v>
      </c>
      <c r="D432" s="255" t="s">
        <v>1469</v>
      </c>
      <c r="E432" s="256">
        <v>26140</v>
      </c>
      <c r="F432" s="644">
        <f t="shared" si="23"/>
        <v>26140</v>
      </c>
      <c r="G432" s="281">
        <v>0.5</v>
      </c>
      <c r="H432" s="256">
        <v>11109.5</v>
      </c>
      <c r="I432" s="256">
        <v>1960.5</v>
      </c>
      <c r="J432" s="649">
        <v>0</v>
      </c>
      <c r="K432" s="256">
        <v>0</v>
      </c>
      <c r="L432" s="256">
        <v>13070</v>
      </c>
      <c r="M432" s="271">
        <v>43342</v>
      </c>
      <c r="N432" s="270">
        <v>43346</v>
      </c>
      <c r="O432" s="270">
        <v>43360</v>
      </c>
      <c r="P432" s="151"/>
      <c r="Q432" s="647">
        <v>43384</v>
      </c>
      <c r="R432" s="271" t="s">
        <v>1608</v>
      </c>
      <c r="S432" s="271"/>
      <c r="T432" s="271"/>
      <c r="U432" s="282"/>
      <c r="V432" s="735">
        <f t="shared" si="24"/>
        <v>26140</v>
      </c>
    </row>
    <row r="433" spans="1:92" s="35" customFormat="1" ht="30" customHeight="1">
      <c r="A433" s="432" t="s">
        <v>1816</v>
      </c>
      <c r="B433" s="650" t="s">
        <v>1483</v>
      </c>
      <c r="C433" s="651" t="s">
        <v>1484</v>
      </c>
      <c r="D433" s="651" t="s">
        <v>1485</v>
      </c>
      <c r="E433" s="487">
        <v>0</v>
      </c>
      <c r="F433" s="644">
        <f t="shared" si="23"/>
        <v>0</v>
      </c>
      <c r="G433" s="281" t="e">
        <f>(H433+I433+J433+K433)/F433</f>
        <v>#DIV/0!</v>
      </c>
      <c r="H433" s="487">
        <v>0</v>
      </c>
      <c r="I433" s="487">
        <v>0</v>
      </c>
      <c r="J433" s="601">
        <v>0</v>
      </c>
      <c r="K433" s="487">
        <v>0</v>
      </c>
      <c r="L433" s="487">
        <v>0</v>
      </c>
      <c r="M433" s="640">
        <v>43374</v>
      </c>
      <c r="N433" s="228">
        <v>43346</v>
      </c>
      <c r="O433" s="251">
        <v>43377</v>
      </c>
      <c r="P433" s="270"/>
      <c r="Q433" s="271">
        <v>43417</v>
      </c>
      <c r="R433" s="271" t="s">
        <v>1668</v>
      </c>
      <c r="S433" s="271"/>
      <c r="T433" s="271"/>
      <c r="U433" s="282"/>
      <c r="V433" s="735">
        <f t="shared" si="24"/>
        <v>0</v>
      </c>
    </row>
    <row r="434" spans="1:92" s="25" customFormat="1" ht="30" customHeight="1">
      <c r="A434" s="432" t="s">
        <v>1816</v>
      </c>
      <c r="B434" s="650" t="s">
        <v>1486</v>
      </c>
      <c r="C434" s="651" t="s">
        <v>1487</v>
      </c>
      <c r="D434" s="651" t="s">
        <v>321</v>
      </c>
      <c r="E434" s="487">
        <v>61237.46</v>
      </c>
      <c r="F434" s="644">
        <f t="shared" si="23"/>
        <v>60971.55</v>
      </c>
      <c r="G434" s="281">
        <f>(H434+I434+J434+K434)/F434</f>
        <v>0.50000008200545987</v>
      </c>
      <c r="H434" s="487">
        <v>25912.91</v>
      </c>
      <c r="I434" s="487">
        <v>4572.87</v>
      </c>
      <c r="J434" s="601">
        <v>0</v>
      </c>
      <c r="K434" s="487">
        <v>0</v>
      </c>
      <c r="L434" s="487">
        <v>30485.77</v>
      </c>
      <c r="M434" s="640">
        <v>43374</v>
      </c>
      <c r="N434" s="228">
        <v>43346</v>
      </c>
      <c r="O434" s="251">
        <v>43377</v>
      </c>
      <c r="P434" s="270"/>
      <c r="Q434" s="271">
        <v>43417</v>
      </c>
      <c r="R434" s="271" t="s">
        <v>1669</v>
      </c>
      <c r="S434" s="271"/>
      <c r="T434" s="271"/>
      <c r="U434" s="282"/>
      <c r="V434" s="735">
        <f t="shared" si="24"/>
        <v>60971.55</v>
      </c>
    </row>
    <row r="435" spans="1:92" s="25" customFormat="1" ht="30" customHeight="1">
      <c r="A435" s="432" t="s">
        <v>1816</v>
      </c>
      <c r="B435" s="650" t="s">
        <v>1488</v>
      </c>
      <c r="C435" s="651" t="s">
        <v>1489</v>
      </c>
      <c r="D435" s="651" t="s">
        <v>76</v>
      </c>
      <c r="E435" s="487">
        <v>42603</v>
      </c>
      <c r="F435" s="644">
        <f t="shared" si="23"/>
        <v>42603</v>
      </c>
      <c r="G435" s="281">
        <f>(H435+I435+J435+K435)/F435</f>
        <v>0.65</v>
      </c>
      <c r="H435" s="487">
        <v>23538.15</v>
      </c>
      <c r="I435" s="487">
        <v>4153.8</v>
      </c>
      <c r="J435" s="601">
        <v>0</v>
      </c>
      <c r="K435" s="487">
        <v>0</v>
      </c>
      <c r="L435" s="487">
        <v>14911.05</v>
      </c>
      <c r="M435" s="640">
        <v>43374</v>
      </c>
      <c r="N435" s="228">
        <v>43346</v>
      </c>
      <c r="O435" s="251">
        <v>43377</v>
      </c>
      <c r="P435" s="278"/>
      <c r="Q435" s="271">
        <v>43417</v>
      </c>
      <c r="R435" s="368" t="s">
        <v>1670</v>
      </c>
      <c r="S435" s="368"/>
      <c r="T435" s="368"/>
      <c r="U435" s="331"/>
      <c r="V435" s="735">
        <f t="shared" si="24"/>
        <v>42603</v>
      </c>
    </row>
    <row r="436" spans="1:92" s="25" customFormat="1" ht="30" customHeight="1">
      <c r="A436" s="432" t="s">
        <v>1816</v>
      </c>
      <c r="B436" s="650" t="s">
        <v>1490</v>
      </c>
      <c r="C436" s="651" t="s">
        <v>1491</v>
      </c>
      <c r="D436" s="651" t="s">
        <v>1492</v>
      </c>
      <c r="E436" s="487">
        <v>62736</v>
      </c>
      <c r="F436" s="644">
        <f t="shared" si="23"/>
        <v>60252.7</v>
      </c>
      <c r="G436" s="281">
        <f t="shared" ref="G436:G448" si="25">(H436+I436+J436+K436)/F436</f>
        <v>0.5</v>
      </c>
      <c r="H436" s="487">
        <v>25607.39</v>
      </c>
      <c r="I436" s="487">
        <v>4518.96</v>
      </c>
      <c r="J436" s="601">
        <v>0</v>
      </c>
      <c r="K436" s="487">
        <v>0</v>
      </c>
      <c r="L436" s="487">
        <v>30126.35</v>
      </c>
      <c r="M436" s="640">
        <v>43374</v>
      </c>
      <c r="N436" s="228">
        <v>43346</v>
      </c>
      <c r="O436" s="251">
        <v>43377</v>
      </c>
      <c r="P436" s="647"/>
      <c r="Q436" s="271">
        <v>43417</v>
      </c>
      <c r="R436" s="434" t="s">
        <v>1671</v>
      </c>
      <c r="S436" s="434"/>
      <c r="T436" s="434"/>
      <c r="U436" s="282"/>
      <c r="V436" s="735">
        <f t="shared" si="24"/>
        <v>60252.7</v>
      </c>
    </row>
    <row r="437" spans="1:92" s="25" customFormat="1" ht="30" customHeight="1">
      <c r="A437" s="432" t="s">
        <v>1816</v>
      </c>
      <c r="B437" s="237" t="s">
        <v>1543</v>
      </c>
      <c r="C437" s="637" t="s">
        <v>1544</v>
      </c>
      <c r="D437" s="637" t="s">
        <v>1282</v>
      </c>
      <c r="E437" s="638">
        <v>13101</v>
      </c>
      <c r="F437" s="644">
        <f t="shared" si="23"/>
        <v>13101</v>
      </c>
      <c r="G437" s="281">
        <f t="shared" si="25"/>
        <v>0.65</v>
      </c>
      <c r="H437" s="639">
        <v>7238.3</v>
      </c>
      <c r="I437" s="638">
        <v>0</v>
      </c>
      <c r="J437" s="639">
        <v>1277.3499999999999</v>
      </c>
      <c r="K437" s="487">
        <v>0</v>
      </c>
      <c r="L437" s="638">
        <v>4585.3500000000004</v>
      </c>
      <c r="M437" s="640">
        <v>43374</v>
      </c>
      <c r="N437" s="228">
        <v>43378</v>
      </c>
      <c r="O437" s="251">
        <v>43391</v>
      </c>
      <c r="P437" s="483"/>
      <c r="Q437" s="437" t="s">
        <v>1716</v>
      </c>
      <c r="R437" s="437" t="s">
        <v>1691</v>
      </c>
      <c r="S437" s="437"/>
      <c r="T437" s="437"/>
      <c r="U437" s="151"/>
      <c r="V437" s="735">
        <f t="shared" si="24"/>
        <v>13101</v>
      </c>
    </row>
    <row r="438" spans="1:92" s="25" customFormat="1" ht="30" customHeight="1">
      <c r="A438" s="432" t="s">
        <v>1816</v>
      </c>
      <c r="B438" s="237" t="s">
        <v>1545</v>
      </c>
      <c r="C438" s="637" t="s">
        <v>1546</v>
      </c>
      <c r="D438" s="637" t="s">
        <v>1547</v>
      </c>
      <c r="E438" s="638">
        <v>53587</v>
      </c>
      <c r="F438" s="644">
        <f t="shared" si="23"/>
        <v>16991</v>
      </c>
      <c r="G438" s="281">
        <f t="shared" si="25"/>
        <v>0.5</v>
      </c>
      <c r="H438" s="591">
        <v>7221.17</v>
      </c>
      <c r="I438" s="638">
        <v>0</v>
      </c>
      <c r="J438" s="639">
        <v>1274.33</v>
      </c>
      <c r="K438" s="487">
        <v>0</v>
      </c>
      <c r="L438" s="638">
        <v>8495.5</v>
      </c>
      <c r="M438" s="640">
        <v>43374</v>
      </c>
      <c r="N438" s="228">
        <v>43378</v>
      </c>
      <c r="O438" s="251">
        <v>43391</v>
      </c>
      <c r="P438" s="483"/>
      <c r="Q438" s="437" t="s">
        <v>1716</v>
      </c>
      <c r="R438" s="437" t="s">
        <v>1692</v>
      </c>
      <c r="S438" s="437"/>
      <c r="T438" s="437"/>
      <c r="U438" s="151"/>
      <c r="V438" s="735">
        <f t="shared" si="24"/>
        <v>16991</v>
      </c>
    </row>
    <row r="439" spans="1:92" s="25" customFormat="1" ht="30" customHeight="1">
      <c r="A439" s="432" t="s">
        <v>1816</v>
      </c>
      <c r="B439" s="237" t="s">
        <v>1548</v>
      </c>
      <c r="C439" s="637" t="s">
        <v>1549</v>
      </c>
      <c r="D439" s="637" t="s">
        <v>169</v>
      </c>
      <c r="E439" s="638">
        <v>54959.35</v>
      </c>
      <c r="F439" s="644">
        <f t="shared" si="23"/>
        <v>27447</v>
      </c>
      <c r="G439" s="281">
        <f t="shared" si="25"/>
        <v>0.5</v>
      </c>
      <c r="H439" s="591">
        <v>11664.97</v>
      </c>
      <c r="I439" s="638">
        <v>0</v>
      </c>
      <c r="J439" s="639">
        <v>2058.5300000000002</v>
      </c>
      <c r="K439" s="487">
        <v>0</v>
      </c>
      <c r="L439" s="638">
        <v>13723.5</v>
      </c>
      <c r="M439" s="640">
        <v>43374</v>
      </c>
      <c r="N439" s="228">
        <v>43378</v>
      </c>
      <c r="O439" s="251">
        <v>43391</v>
      </c>
      <c r="P439" s="483"/>
      <c r="Q439" s="437" t="s">
        <v>1716</v>
      </c>
      <c r="R439" s="437" t="s">
        <v>1693</v>
      </c>
      <c r="S439" s="437"/>
      <c r="T439" s="437"/>
      <c r="U439" s="151"/>
      <c r="V439" s="735">
        <f t="shared" si="24"/>
        <v>27447</v>
      </c>
    </row>
    <row r="440" spans="1:92" s="25" customFormat="1" ht="30" customHeight="1">
      <c r="A440" s="432" t="s">
        <v>1816</v>
      </c>
      <c r="B440" s="237" t="s">
        <v>1550</v>
      </c>
      <c r="C440" s="637" t="s">
        <v>1551</v>
      </c>
      <c r="D440" s="637" t="s">
        <v>1552</v>
      </c>
      <c r="E440" s="638">
        <v>27447</v>
      </c>
      <c r="F440" s="644">
        <f t="shared" si="23"/>
        <v>27447</v>
      </c>
      <c r="G440" s="281">
        <f t="shared" si="25"/>
        <v>0.5</v>
      </c>
      <c r="H440" s="591">
        <v>11664.97</v>
      </c>
      <c r="I440" s="638">
        <v>0</v>
      </c>
      <c r="J440" s="639">
        <v>2058.5300000000002</v>
      </c>
      <c r="K440" s="487">
        <v>0</v>
      </c>
      <c r="L440" s="638">
        <v>13723.5</v>
      </c>
      <c r="M440" s="640">
        <v>43374</v>
      </c>
      <c r="N440" s="228">
        <v>43378</v>
      </c>
      <c r="O440" s="251">
        <v>43391</v>
      </c>
      <c r="P440" s="483"/>
      <c r="Q440" s="437" t="s">
        <v>1716</v>
      </c>
      <c r="R440" s="437" t="s">
        <v>1694</v>
      </c>
      <c r="S440" s="437"/>
      <c r="T440" s="437"/>
      <c r="U440" s="151"/>
      <c r="V440" s="735">
        <f t="shared" si="24"/>
        <v>27447</v>
      </c>
    </row>
    <row r="441" spans="1:92" s="25" customFormat="1" ht="30" customHeight="1">
      <c r="A441" s="432" t="s">
        <v>1816</v>
      </c>
      <c r="B441" s="237" t="s">
        <v>1553</v>
      </c>
      <c r="C441" s="637" t="s">
        <v>1554</v>
      </c>
      <c r="D441" s="637" t="s">
        <v>1555</v>
      </c>
      <c r="E441" s="638">
        <v>55090.05</v>
      </c>
      <c r="F441" s="644">
        <f t="shared" si="23"/>
        <v>50580.9</v>
      </c>
      <c r="G441" s="281">
        <f t="shared" si="25"/>
        <v>0.5</v>
      </c>
      <c r="H441" s="591">
        <v>21496.880000000001</v>
      </c>
      <c r="I441" s="638">
        <v>0</v>
      </c>
      <c r="J441" s="639">
        <v>3793.57</v>
      </c>
      <c r="K441" s="487">
        <v>0</v>
      </c>
      <c r="L441" s="638">
        <v>25290.45</v>
      </c>
      <c r="M441" s="640">
        <v>43374</v>
      </c>
      <c r="N441" s="228">
        <v>43378</v>
      </c>
      <c r="O441" s="251">
        <v>43391</v>
      </c>
      <c r="P441" s="483"/>
      <c r="Q441" s="437" t="s">
        <v>1716</v>
      </c>
      <c r="R441" s="437" t="s">
        <v>1695</v>
      </c>
      <c r="S441" s="437"/>
      <c r="T441" s="437"/>
      <c r="U441" s="151"/>
      <c r="V441" s="735">
        <f t="shared" si="24"/>
        <v>50580.9</v>
      </c>
    </row>
    <row r="442" spans="1:92" s="25" customFormat="1" ht="30" customHeight="1">
      <c r="A442" s="432" t="s">
        <v>1816</v>
      </c>
      <c r="B442" s="237" t="s">
        <v>1556</v>
      </c>
      <c r="C442" s="637" t="s">
        <v>1557</v>
      </c>
      <c r="D442" s="637" t="s">
        <v>687</v>
      </c>
      <c r="E442" s="638">
        <v>17579.150000000001</v>
      </c>
      <c r="F442" s="644">
        <f t="shared" si="23"/>
        <v>17579.150000000001</v>
      </c>
      <c r="G442" s="281">
        <f t="shared" si="25"/>
        <v>0.50000028442785904</v>
      </c>
      <c r="H442" s="591">
        <v>7471.14</v>
      </c>
      <c r="I442" s="638">
        <v>0</v>
      </c>
      <c r="J442" s="639">
        <v>1318.44</v>
      </c>
      <c r="K442" s="487">
        <v>0</v>
      </c>
      <c r="L442" s="638">
        <v>8789.57</v>
      </c>
      <c r="M442" s="640">
        <v>43374</v>
      </c>
      <c r="N442" s="228">
        <v>43378</v>
      </c>
      <c r="O442" s="251">
        <v>43391</v>
      </c>
      <c r="P442" s="483"/>
      <c r="Q442" s="437" t="s">
        <v>1716</v>
      </c>
      <c r="R442" s="437" t="s">
        <v>1696</v>
      </c>
      <c r="S442" s="437"/>
      <c r="T442" s="437"/>
      <c r="U442" s="151"/>
      <c r="V442" s="735">
        <f t="shared" si="24"/>
        <v>17579.150000000001</v>
      </c>
    </row>
    <row r="443" spans="1:92" s="25" customFormat="1" ht="30" customHeight="1">
      <c r="A443" s="432" t="s">
        <v>1816</v>
      </c>
      <c r="B443" s="237" t="s">
        <v>1558</v>
      </c>
      <c r="C443" s="637" t="s">
        <v>1559</v>
      </c>
      <c r="D443" s="637" t="s">
        <v>1560</v>
      </c>
      <c r="E443" s="638">
        <v>56527.75</v>
      </c>
      <c r="F443" s="644">
        <f t="shared" si="23"/>
        <v>56527.75</v>
      </c>
      <c r="G443" s="281">
        <f t="shared" si="25"/>
        <v>0.50000008845213195</v>
      </c>
      <c r="H443" s="591">
        <v>24024.29</v>
      </c>
      <c r="I443" s="638">
        <v>0</v>
      </c>
      <c r="J443" s="639">
        <v>4239.59</v>
      </c>
      <c r="K443" s="487">
        <v>0</v>
      </c>
      <c r="L443" s="638">
        <v>28263.87</v>
      </c>
      <c r="M443" s="640">
        <v>43374</v>
      </c>
      <c r="N443" s="228">
        <v>43378</v>
      </c>
      <c r="O443" s="251">
        <v>43391</v>
      </c>
      <c r="P443" s="483"/>
      <c r="Q443" s="437" t="s">
        <v>1716</v>
      </c>
      <c r="R443" s="437" t="s">
        <v>1697</v>
      </c>
      <c r="S443" s="437"/>
      <c r="T443" s="437"/>
      <c r="U443" s="151"/>
      <c r="V443" s="735">
        <f t="shared" si="24"/>
        <v>56527.75</v>
      </c>
    </row>
    <row r="444" spans="1:92" s="25" customFormat="1" ht="30" customHeight="1">
      <c r="A444" s="432" t="s">
        <v>1816</v>
      </c>
      <c r="B444" s="237" t="s">
        <v>1561</v>
      </c>
      <c r="C444" s="637" t="s">
        <v>1562</v>
      </c>
      <c r="D444" s="637" t="s">
        <v>282</v>
      </c>
      <c r="E444" s="638">
        <v>16337.5</v>
      </c>
      <c r="F444" s="644">
        <f t="shared" si="23"/>
        <v>16337.5</v>
      </c>
      <c r="G444" s="281">
        <f>(H444+I444+J444+K444)/F444</f>
        <v>0.5</v>
      </c>
      <c r="H444" s="591">
        <v>6943.43</v>
      </c>
      <c r="I444" s="638">
        <v>0</v>
      </c>
      <c r="J444" s="639">
        <v>1225.32</v>
      </c>
      <c r="K444" s="487">
        <v>0</v>
      </c>
      <c r="L444" s="638">
        <v>8168.75</v>
      </c>
      <c r="M444" s="640">
        <v>43374</v>
      </c>
      <c r="N444" s="228">
        <v>43378</v>
      </c>
      <c r="O444" s="251">
        <v>43391</v>
      </c>
      <c r="P444" s="483"/>
      <c r="Q444" s="437" t="s">
        <v>1716</v>
      </c>
      <c r="R444" s="437" t="s">
        <v>1698</v>
      </c>
      <c r="S444" s="437"/>
      <c r="T444" s="437"/>
      <c r="U444" s="151"/>
      <c r="V444" s="735">
        <f t="shared" si="24"/>
        <v>16337.5</v>
      </c>
    </row>
    <row r="445" spans="1:92" s="25" customFormat="1" ht="30" customHeight="1">
      <c r="A445" s="432" t="s">
        <v>1816</v>
      </c>
      <c r="B445" s="237" t="s">
        <v>1563</v>
      </c>
      <c r="C445" s="637" t="s">
        <v>1564</v>
      </c>
      <c r="D445" s="637" t="s">
        <v>297</v>
      </c>
      <c r="E445" s="638">
        <v>65635</v>
      </c>
      <c r="F445" s="644">
        <f t="shared" si="23"/>
        <v>65350</v>
      </c>
      <c r="G445" s="281">
        <f t="shared" si="25"/>
        <v>0.5</v>
      </c>
      <c r="H445" s="591">
        <v>27773.75</v>
      </c>
      <c r="I445" s="638">
        <v>0</v>
      </c>
      <c r="J445" s="639">
        <v>4901.25</v>
      </c>
      <c r="K445" s="487">
        <v>0</v>
      </c>
      <c r="L445" s="638">
        <v>32675</v>
      </c>
      <c r="M445" s="640">
        <v>43374</v>
      </c>
      <c r="N445" s="228">
        <v>43378</v>
      </c>
      <c r="O445" s="251">
        <v>43391</v>
      </c>
      <c r="P445" s="483"/>
      <c r="Q445" s="437" t="s">
        <v>1716</v>
      </c>
      <c r="R445" s="437" t="s">
        <v>1699</v>
      </c>
      <c r="S445" s="437"/>
      <c r="T445" s="437"/>
      <c r="U445" s="151"/>
      <c r="V445" s="735">
        <f t="shared" si="24"/>
        <v>65350</v>
      </c>
    </row>
    <row r="446" spans="1:92" s="25" customFormat="1" ht="30" customHeight="1">
      <c r="A446" s="432" t="s">
        <v>1816</v>
      </c>
      <c r="B446" s="237" t="s">
        <v>1565</v>
      </c>
      <c r="C446" s="637" t="s">
        <v>1566</v>
      </c>
      <c r="D446" s="637" t="s">
        <v>1567</v>
      </c>
      <c r="E446" s="638">
        <v>115312.08</v>
      </c>
      <c r="F446" s="644">
        <f t="shared" si="23"/>
        <v>12600</v>
      </c>
      <c r="G446" s="281">
        <f t="shared" si="25"/>
        <v>0.75</v>
      </c>
      <c r="H446" s="591">
        <v>8032.5</v>
      </c>
      <c r="I446" s="638">
        <v>0</v>
      </c>
      <c r="J446" s="639">
        <v>1417.5</v>
      </c>
      <c r="K446" s="487">
        <v>0</v>
      </c>
      <c r="L446" s="638">
        <v>3150</v>
      </c>
      <c r="M446" s="640">
        <v>43374</v>
      </c>
      <c r="N446" s="228">
        <v>43378</v>
      </c>
      <c r="O446" s="251">
        <v>43391</v>
      </c>
      <c r="P446" s="483"/>
      <c r="Q446" s="437" t="s">
        <v>1716</v>
      </c>
      <c r="R446" s="437" t="s">
        <v>1700</v>
      </c>
      <c r="S446" s="437"/>
      <c r="T446" s="437"/>
      <c r="U446" s="151"/>
      <c r="V446" s="735">
        <f t="shared" si="24"/>
        <v>12600</v>
      </c>
    </row>
    <row r="447" spans="1:92" s="25" customFormat="1" ht="30" customHeight="1">
      <c r="A447" s="432" t="s">
        <v>1816</v>
      </c>
      <c r="B447" s="237" t="s">
        <v>1568</v>
      </c>
      <c r="C447" s="637" t="s">
        <v>1569</v>
      </c>
      <c r="D447" s="637" t="s">
        <v>506</v>
      </c>
      <c r="E447" s="638">
        <v>71884</v>
      </c>
      <c r="F447" s="644">
        <f t="shared" si="23"/>
        <v>45222.2</v>
      </c>
      <c r="G447" s="281">
        <f t="shared" si="25"/>
        <v>0.5</v>
      </c>
      <c r="H447" s="591">
        <v>19219.43</v>
      </c>
      <c r="I447" s="638">
        <v>0</v>
      </c>
      <c r="J447" s="639">
        <v>3391.67</v>
      </c>
      <c r="K447" s="487">
        <v>0</v>
      </c>
      <c r="L447" s="638">
        <v>22611.1</v>
      </c>
      <c r="M447" s="640">
        <v>43374</v>
      </c>
      <c r="N447" s="228">
        <v>43378</v>
      </c>
      <c r="O447" s="251">
        <v>43391</v>
      </c>
      <c r="P447" s="483"/>
      <c r="Q447" s="437" t="s">
        <v>1716</v>
      </c>
      <c r="R447" s="437" t="s">
        <v>1701</v>
      </c>
      <c r="S447" s="437"/>
      <c r="T447" s="437"/>
      <c r="U447" s="151"/>
      <c r="V447" s="735">
        <f t="shared" si="24"/>
        <v>45222.2</v>
      </c>
    </row>
    <row r="448" spans="1:92" s="25" customFormat="1" ht="30" customHeight="1">
      <c r="A448" s="432" t="s">
        <v>1816</v>
      </c>
      <c r="B448" s="211" t="s">
        <v>1508</v>
      </c>
      <c r="C448" s="212" t="s">
        <v>1509</v>
      </c>
      <c r="D448" s="151" t="s">
        <v>1510</v>
      </c>
      <c r="E448" s="641">
        <v>170716.64</v>
      </c>
      <c r="F448" s="644">
        <f t="shared" si="23"/>
        <v>168406.95</v>
      </c>
      <c r="G448" s="281">
        <f t="shared" si="25"/>
        <v>0.50000002968998603</v>
      </c>
      <c r="H448" s="638">
        <v>71572.95</v>
      </c>
      <c r="I448" s="638">
        <v>0</v>
      </c>
      <c r="J448" s="642">
        <v>12630.53</v>
      </c>
      <c r="K448" s="638">
        <v>0</v>
      </c>
      <c r="L448" s="638">
        <v>84203.47</v>
      </c>
      <c r="M448" s="643">
        <v>43374</v>
      </c>
      <c r="N448" s="368">
        <v>43378</v>
      </c>
      <c r="O448" s="278">
        <v>43384</v>
      </c>
      <c r="P448" s="483">
        <v>43404</v>
      </c>
      <c r="Q448" s="437">
        <v>43420</v>
      </c>
      <c r="R448" s="590" t="s">
        <v>1798</v>
      </c>
      <c r="S448" s="437"/>
      <c r="T448" s="437"/>
      <c r="U448" s="151"/>
      <c r="V448" s="735">
        <f t="shared" si="24"/>
        <v>168406.95</v>
      </c>
      <c r="CN448" s="25" t="s">
        <v>1511</v>
      </c>
    </row>
    <row r="449" spans="1:31" s="25" customFormat="1" ht="30" customHeight="1">
      <c r="A449" s="432" t="s">
        <v>1816</v>
      </c>
      <c r="B449" s="628" t="s">
        <v>1719</v>
      </c>
      <c r="C449" s="629" t="s">
        <v>1723</v>
      </c>
      <c r="D449" s="629" t="s">
        <v>1727</v>
      </c>
      <c r="E449" s="583">
        <v>86394</v>
      </c>
      <c r="F449" s="630">
        <f t="shared" si="23"/>
        <v>86394</v>
      </c>
      <c r="G449" s="631">
        <f>(H449+I449+J449+K449)/F449</f>
        <v>0.65</v>
      </c>
      <c r="H449" s="583">
        <v>47732.68</v>
      </c>
      <c r="I449" s="632">
        <v>0</v>
      </c>
      <c r="J449" s="583">
        <v>8423.42</v>
      </c>
      <c r="K449" s="632">
        <v>0</v>
      </c>
      <c r="L449" s="583">
        <v>30237.9</v>
      </c>
      <c r="M449" s="600">
        <v>43402</v>
      </c>
      <c r="N449" s="588">
        <v>43417</v>
      </c>
      <c r="O449" s="589">
        <v>43426</v>
      </c>
      <c r="P449" s="151"/>
      <c r="Q449" s="589" t="s">
        <v>1718</v>
      </c>
      <c r="R449" s="590" t="s">
        <v>1798</v>
      </c>
      <c r="S449" s="437"/>
      <c r="T449" s="437"/>
      <c r="U449" s="151"/>
      <c r="V449" s="735">
        <f t="shared" si="24"/>
        <v>86394</v>
      </c>
    </row>
    <row r="450" spans="1:31" s="25" customFormat="1" ht="30" customHeight="1">
      <c r="A450" s="432" t="s">
        <v>1816</v>
      </c>
      <c r="B450" s="628" t="s">
        <v>1720</v>
      </c>
      <c r="C450" s="629" t="s">
        <v>1724</v>
      </c>
      <c r="D450" s="629" t="s">
        <v>1728</v>
      </c>
      <c r="E450" s="583">
        <v>93391.18</v>
      </c>
      <c r="F450" s="630">
        <f t="shared" si="23"/>
        <v>30761</v>
      </c>
      <c r="G450" s="631">
        <f t="shared" ref="G450:G458" si="26">(H450+I450+J450+K450)/F450</f>
        <v>0.65</v>
      </c>
      <c r="H450" s="583">
        <v>16995.45</v>
      </c>
      <c r="I450" s="632">
        <v>0</v>
      </c>
      <c r="J450" s="583">
        <v>2999.2</v>
      </c>
      <c r="K450" s="632">
        <v>0</v>
      </c>
      <c r="L450" s="583">
        <v>10766.35</v>
      </c>
      <c r="M450" s="600">
        <v>43402</v>
      </c>
      <c r="N450" s="588">
        <v>43417</v>
      </c>
      <c r="O450" s="589">
        <v>43426</v>
      </c>
      <c r="P450" s="151"/>
      <c r="Q450" s="589" t="s">
        <v>1718</v>
      </c>
      <c r="R450" s="590" t="s">
        <v>1798</v>
      </c>
      <c r="S450" s="437"/>
      <c r="T450" s="437"/>
      <c r="U450" s="151"/>
      <c r="V450" s="735">
        <f t="shared" si="24"/>
        <v>30761</v>
      </c>
    </row>
    <row r="451" spans="1:31" s="25" customFormat="1" ht="30" customHeight="1">
      <c r="A451" s="432" t="s">
        <v>1816</v>
      </c>
      <c r="B451" s="628" t="s">
        <v>1721</v>
      </c>
      <c r="C451" s="629" t="s">
        <v>1725</v>
      </c>
      <c r="D451" s="629" t="s">
        <v>1729</v>
      </c>
      <c r="E451" s="583">
        <v>78411.399999999994</v>
      </c>
      <c r="F451" s="630">
        <f t="shared" si="23"/>
        <v>64756.399999999994</v>
      </c>
      <c r="G451" s="631">
        <f t="shared" si="26"/>
        <v>0.65312000049415964</v>
      </c>
      <c r="H451" s="583">
        <v>35949.64</v>
      </c>
      <c r="I451" s="632">
        <v>6344.06</v>
      </c>
      <c r="J451" s="583">
        <v>0</v>
      </c>
      <c r="K451" s="632">
        <v>0</v>
      </c>
      <c r="L451" s="583">
        <v>22462.7</v>
      </c>
      <c r="M451" s="600">
        <v>43402</v>
      </c>
      <c r="N451" s="588">
        <v>43417</v>
      </c>
      <c r="O451" s="589">
        <v>43426</v>
      </c>
      <c r="P451" s="151"/>
      <c r="Q451" s="589" t="s">
        <v>1718</v>
      </c>
      <c r="R451" s="590" t="s">
        <v>1798</v>
      </c>
      <c r="S451" s="437"/>
      <c r="T451" s="437"/>
      <c r="U451" s="151"/>
      <c r="V451" s="735">
        <f t="shared" si="24"/>
        <v>64756.399999999994</v>
      </c>
    </row>
    <row r="452" spans="1:31" s="25" customFormat="1" ht="30" customHeight="1">
      <c r="A452" s="432" t="s">
        <v>1816</v>
      </c>
      <c r="B452" s="628" t="s">
        <v>1722</v>
      </c>
      <c r="C452" s="629" t="s">
        <v>1726</v>
      </c>
      <c r="D452" s="629" t="s">
        <v>1730</v>
      </c>
      <c r="E452" s="583">
        <v>118404</v>
      </c>
      <c r="F452" s="630">
        <f t="shared" si="23"/>
        <v>108009</v>
      </c>
      <c r="G452" s="631">
        <f t="shared" si="26"/>
        <v>0.64999999999999991</v>
      </c>
      <c r="H452" s="583">
        <v>59674.97</v>
      </c>
      <c r="I452" s="632">
        <v>6053.43</v>
      </c>
      <c r="J452" s="583">
        <v>4477.45</v>
      </c>
      <c r="K452" s="632">
        <v>0</v>
      </c>
      <c r="L452" s="583">
        <v>37803.15</v>
      </c>
      <c r="M452" s="600">
        <v>43402</v>
      </c>
      <c r="N452" s="588">
        <v>43417</v>
      </c>
      <c r="O452" s="589">
        <v>43426</v>
      </c>
      <c r="P452" s="151"/>
      <c r="Q452" s="589" t="s">
        <v>1718</v>
      </c>
      <c r="R452" s="590" t="s">
        <v>1798</v>
      </c>
      <c r="S452" s="437"/>
      <c r="T452" s="437"/>
      <c r="U452" s="151"/>
      <c r="V452" s="735">
        <f t="shared" si="24"/>
        <v>108009</v>
      </c>
    </row>
    <row r="453" spans="1:31" s="25" customFormat="1" ht="30" customHeight="1">
      <c r="A453" s="432" t="s">
        <v>1816</v>
      </c>
      <c r="B453" s="628" t="s">
        <v>1735</v>
      </c>
      <c r="C453" s="629" t="s">
        <v>1733</v>
      </c>
      <c r="D453" s="629" t="s">
        <v>1731</v>
      </c>
      <c r="E453" s="583">
        <v>42608.2</v>
      </c>
      <c r="F453" s="630">
        <f t="shared" si="23"/>
        <v>42608.2</v>
      </c>
      <c r="G453" s="631">
        <f t="shared" si="26"/>
        <v>0.5</v>
      </c>
      <c r="H453" s="583">
        <v>18108.48</v>
      </c>
      <c r="I453" s="632">
        <v>3195.62</v>
      </c>
      <c r="J453" s="630">
        <v>0</v>
      </c>
      <c r="K453" s="630">
        <v>0</v>
      </c>
      <c r="L453" s="583">
        <v>21304.1</v>
      </c>
      <c r="M453" s="600">
        <v>43402</v>
      </c>
      <c r="N453" s="588">
        <v>43417</v>
      </c>
      <c r="O453" s="589">
        <v>43426</v>
      </c>
      <c r="P453" s="151"/>
      <c r="Q453" s="589" t="s">
        <v>1718</v>
      </c>
      <c r="R453" s="590" t="s">
        <v>1798</v>
      </c>
      <c r="S453" s="437"/>
      <c r="T453" s="437"/>
      <c r="U453" s="151"/>
      <c r="V453" s="735">
        <f t="shared" si="24"/>
        <v>42608.2</v>
      </c>
    </row>
    <row r="454" spans="1:31" s="25" customFormat="1" ht="30" customHeight="1">
      <c r="A454" s="432" t="s">
        <v>1816</v>
      </c>
      <c r="B454" s="628" t="s">
        <v>1736</v>
      </c>
      <c r="C454" s="629" t="s">
        <v>1734</v>
      </c>
      <c r="D454" s="629" t="s">
        <v>1732</v>
      </c>
      <c r="E454" s="583">
        <v>17665</v>
      </c>
      <c r="F454" s="630">
        <f t="shared" si="23"/>
        <v>15350</v>
      </c>
      <c r="G454" s="631">
        <f t="shared" si="26"/>
        <v>0.65325732899022804</v>
      </c>
      <c r="H454" s="583">
        <v>8523.3700000000008</v>
      </c>
      <c r="I454" s="632">
        <v>1504.13</v>
      </c>
      <c r="J454" s="630">
        <v>0</v>
      </c>
      <c r="K454" s="630">
        <v>0</v>
      </c>
      <c r="L454" s="583">
        <v>5322.5</v>
      </c>
      <c r="M454" s="600">
        <v>43402</v>
      </c>
      <c r="N454" s="588">
        <v>43417</v>
      </c>
      <c r="O454" s="589">
        <v>43426</v>
      </c>
      <c r="P454" s="151"/>
      <c r="Q454" s="589" t="s">
        <v>1718</v>
      </c>
      <c r="R454" s="590" t="s">
        <v>1798</v>
      </c>
      <c r="S454" s="437"/>
      <c r="T454" s="437"/>
      <c r="U454" s="151"/>
      <c r="V454" s="735">
        <f t="shared" si="24"/>
        <v>15350</v>
      </c>
    </row>
    <row r="455" spans="1:31" s="25" customFormat="1" ht="30" customHeight="1">
      <c r="A455" s="432" t="s">
        <v>1816</v>
      </c>
      <c r="B455" s="633" t="s">
        <v>1777</v>
      </c>
      <c r="C455" s="629" t="s">
        <v>1778</v>
      </c>
      <c r="D455" s="629" t="s">
        <v>1779</v>
      </c>
      <c r="E455" s="583">
        <v>195657.9</v>
      </c>
      <c r="F455" s="630">
        <f t="shared" si="23"/>
        <v>136189.4</v>
      </c>
      <c r="G455" s="631">
        <f t="shared" si="26"/>
        <v>0.5</v>
      </c>
      <c r="H455" s="632">
        <v>57880.49</v>
      </c>
      <c r="I455" s="632">
        <v>10214.209999999999</v>
      </c>
      <c r="J455" s="630">
        <v>0</v>
      </c>
      <c r="K455" s="630">
        <v>0</v>
      </c>
      <c r="L455" s="632">
        <v>68094.7</v>
      </c>
      <c r="M455" s="634">
        <v>43402</v>
      </c>
      <c r="N455" s="635">
        <v>43417</v>
      </c>
      <c r="O455" s="790">
        <v>43432</v>
      </c>
      <c r="P455" s="429"/>
      <c r="Q455" s="790" t="s">
        <v>1718</v>
      </c>
      <c r="R455" s="590" t="s">
        <v>1798</v>
      </c>
      <c r="S455" s="437"/>
      <c r="T455" s="437"/>
      <c r="U455" s="151"/>
      <c r="V455" s="735">
        <f t="shared" si="24"/>
        <v>136189.4</v>
      </c>
    </row>
    <row r="456" spans="1:31" s="780" customFormat="1" ht="30" customHeight="1">
      <c r="A456" s="773" t="s">
        <v>1816</v>
      </c>
      <c r="B456" s="782" t="s">
        <v>1824</v>
      </c>
      <c r="C456" s="783" t="s">
        <v>1825</v>
      </c>
      <c r="D456" s="783" t="s">
        <v>170</v>
      </c>
      <c r="E456" s="787">
        <v>21945</v>
      </c>
      <c r="F456" s="781">
        <f t="shared" ref="F456:F461" si="27">H456+I456+J456+K456+L456</f>
        <v>21582</v>
      </c>
      <c r="G456" s="775">
        <f>(H456+I456+J456+K456)/F456</f>
        <v>0.64999999999999991</v>
      </c>
      <c r="H456" s="788">
        <v>11924.05</v>
      </c>
      <c r="I456" s="789">
        <v>2104.25</v>
      </c>
      <c r="J456" s="789">
        <v>0</v>
      </c>
      <c r="K456" s="774">
        <v>0</v>
      </c>
      <c r="L456" s="789">
        <v>7553.7</v>
      </c>
      <c r="M456" s="791">
        <v>43427</v>
      </c>
      <c r="N456" s="766">
        <v>43434</v>
      </c>
      <c r="O456" s="792">
        <v>43447</v>
      </c>
      <c r="P456" s="778"/>
      <c r="Q456" s="793" t="s">
        <v>1718</v>
      </c>
      <c r="R456" s="776"/>
      <c r="S456" s="777"/>
      <c r="T456" s="777"/>
      <c r="U456" s="778">
        <v>0</v>
      </c>
      <c r="V456" s="735">
        <f t="shared" si="24"/>
        <v>21582</v>
      </c>
      <c r="X456" s="780">
        <v>0</v>
      </c>
      <c r="AD456" s="780">
        <v>0</v>
      </c>
      <c r="AE456" s="780">
        <v>7553.7</v>
      </c>
    </row>
    <row r="457" spans="1:31" s="780" customFormat="1" ht="30" customHeight="1">
      <c r="A457" s="773" t="s">
        <v>1816</v>
      </c>
      <c r="B457" s="782" t="s">
        <v>1826</v>
      </c>
      <c r="C457" s="783" t="s">
        <v>1827</v>
      </c>
      <c r="D457" s="783" t="s">
        <v>433</v>
      </c>
      <c r="E457" s="787">
        <v>145926</v>
      </c>
      <c r="F457" s="774">
        <f t="shared" si="27"/>
        <v>113322</v>
      </c>
      <c r="G457" s="775">
        <f t="shared" si="26"/>
        <v>0.65</v>
      </c>
      <c r="H457" s="788">
        <v>62610.400000000001</v>
      </c>
      <c r="I457" s="788">
        <v>0</v>
      </c>
      <c r="J457" s="789">
        <v>11048.9</v>
      </c>
      <c r="K457" s="774">
        <v>0</v>
      </c>
      <c r="L457" s="788">
        <v>39662.699999999997</v>
      </c>
      <c r="M457" s="791">
        <v>43427</v>
      </c>
      <c r="N457" s="766">
        <v>43434</v>
      </c>
      <c r="O457" s="792">
        <v>43447</v>
      </c>
      <c r="P457" s="778"/>
      <c r="Q457" s="793" t="s">
        <v>1718</v>
      </c>
      <c r="R457" s="776"/>
      <c r="S457" s="777"/>
      <c r="T457" s="777"/>
      <c r="U457" s="778"/>
      <c r="V457" s="735">
        <f t="shared" si="24"/>
        <v>113322</v>
      </c>
    </row>
    <row r="458" spans="1:31" s="780" customFormat="1" ht="30" customHeight="1">
      <c r="A458" s="773" t="s">
        <v>1816</v>
      </c>
      <c r="B458" s="782" t="s">
        <v>1828</v>
      </c>
      <c r="C458" s="783" t="s">
        <v>1829</v>
      </c>
      <c r="D458" s="783" t="s">
        <v>1390</v>
      </c>
      <c r="E458" s="787">
        <v>127545</v>
      </c>
      <c r="F458" s="774">
        <f t="shared" si="27"/>
        <v>127545</v>
      </c>
      <c r="G458" s="775">
        <f t="shared" si="26"/>
        <v>0.65</v>
      </c>
      <c r="H458" s="788">
        <v>70468.61</v>
      </c>
      <c r="I458" s="788">
        <v>0</v>
      </c>
      <c r="J458" s="789">
        <v>12435.64</v>
      </c>
      <c r="K458" s="774">
        <v>0</v>
      </c>
      <c r="L458" s="788">
        <v>44640.75</v>
      </c>
      <c r="M458" s="791">
        <v>43427</v>
      </c>
      <c r="N458" s="766">
        <v>43434</v>
      </c>
      <c r="O458" s="792">
        <v>43447</v>
      </c>
      <c r="P458" s="778"/>
      <c r="Q458" s="793" t="s">
        <v>1718</v>
      </c>
      <c r="R458" s="776"/>
      <c r="S458" s="777"/>
      <c r="T458" s="777"/>
      <c r="U458" s="778"/>
      <c r="V458" s="735">
        <f t="shared" si="24"/>
        <v>127545</v>
      </c>
    </row>
    <row r="459" spans="1:31" s="780" customFormat="1" ht="30" customHeight="1">
      <c r="A459" s="773" t="s">
        <v>1816</v>
      </c>
      <c r="B459" s="782" t="s">
        <v>1830</v>
      </c>
      <c r="C459" s="783" t="s">
        <v>1831</v>
      </c>
      <c r="D459" s="783" t="s">
        <v>1048</v>
      </c>
      <c r="E459" s="787">
        <v>54101.7</v>
      </c>
      <c r="F459" s="774">
        <f t="shared" si="27"/>
        <v>52847.7</v>
      </c>
      <c r="G459" s="775">
        <f>(H459+I459+J459+K459)/F459</f>
        <v>0.59769299326176917</v>
      </c>
      <c r="H459" s="788">
        <v>26848.69</v>
      </c>
      <c r="I459" s="788">
        <v>0</v>
      </c>
      <c r="J459" s="789">
        <v>4738.01</v>
      </c>
      <c r="K459" s="774">
        <v>0</v>
      </c>
      <c r="L459" s="788">
        <v>21261</v>
      </c>
      <c r="M459" s="791">
        <v>43427</v>
      </c>
      <c r="N459" s="766">
        <v>43434</v>
      </c>
      <c r="O459" s="792">
        <v>43447</v>
      </c>
      <c r="P459" s="778"/>
      <c r="Q459" s="793" t="s">
        <v>1718</v>
      </c>
      <c r="R459" s="776"/>
      <c r="S459" s="777"/>
      <c r="T459" s="777"/>
      <c r="U459" s="778"/>
      <c r="V459" s="735">
        <f t="shared" si="24"/>
        <v>52847.7</v>
      </c>
    </row>
    <row r="460" spans="1:31" s="780" customFormat="1" ht="30" customHeight="1">
      <c r="A460" s="773" t="s">
        <v>1816</v>
      </c>
      <c r="B460" s="782" t="s">
        <v>1832</v>
      </c>
      <c r="C460" s="783" t="s">
        <v>1833</v>
      </c>
      <c r="D460" s="783" t="s">
        <v>575</v>
      </c>
      <c r="E460" s="787">
        <v>67441.2</v>
      </c>
      <c r="F460" s="774">
        <f t="shared" si="27"/>
        <v>67441.2</v>
      </c>
      <c r="G460" s="775">
        <f>(H460+I460+J460+K460)/F460</f>
        <v>0.5</v>
      </c>
      <c r="H460" s="788">
        <v>28662.51</v>
      </c>
      <c r="I460" s="788">
        <v>0</v>
      </c>
      <c r="J460" s="789">
        <v>5058.09</v>
      </c>
      <c r="K460" s="774">
        <v>0</v>
      </c>
      <c r="L460" s="788">
        <v>33720.6</v>
      </c>
      <c r="M460" s="791">
        <v>43427</v>
      </c>
      <c r="N460" s="766">
        <v>43434</v>
      </c>
      <c r="O460" s="792">
        <v>43447</v>
      </c>
      <c r="P460" s="778"/>
      <c r="Q460" s="793" t="s">
        <v>1718</v>
      </c>
      <c r="R460" s="776"/>
      <c r="S460" s="777"/>
      <c r="T460" s="777"/>
      <c r="U460" s="778"/>
      <c r="V460" s="735">
        <f t="shared" si="24"/>
        <v>67441.2</v>
      </c>
    </row>
    <row r="461" spans="1:31" s="780" customFormat="1" ht="30" customHeight="1">
      <c r="A461" s="773" t="s">
        <v>1816</v>
      </c>
      <c r="B461" s="782" t="s">
        <v>1842</v>
      </c>
      <c r="C461" s="783" t="s">
        <v>1843</v>
      </c>
      <c r="D461" s="783" t="s">
        <v>235</v>
      </c>
      <c r="E461" s="787">
        <v>101227.16</v>
      </c>
      <c r="F461" s="774">
        <f t="shared" si="27"/>
        <v>69336.350000000006</v>
      </c>
      <c r="G461" s="775">
        <f>(H461+I461+J461+K461)/F461</f>
        <v>0.50000007211224695</v>
      </c>
      <c r="H461" s="788">
        <v>29467.95</v>
      </c>
      <c r="I461" s="788">
        <v>5200.2299999999996</v>
      </c>
      <c r="J461" s="789">
        <v>0</v>
      </c>
      <c r="K461" s="774">
        <v>0</v>
      </c>
      <c r="L461" s="788">
        <v>34668.17</v>
      </c>
      <c r="M461" s="791">
        <v>43427</v>
      </c>
      <c r="N461" s="766">
        <v>43434</v>
      </c>
      <c r="O461" s="792">
        <v>43447</v>
      </c>
      <c r="P461" s="778"/>
      <c r="Q461" s="793" t="s">
        <v>1718</v>
      </c>
      <c r="R461" s="776"/>
      <c r="S461" s="777"/>
      <c r="T461" s="777"/>
      <c r="U461" s="778"/>
      <c r="V461" s="735">
        <f t="shared" si="24"/>
        <v>69336.350000000006</v>
      </c>
    </row>
    <row r="462" spans="1:31" s="485" customFormat="1" ht="24.75" customHeight="1">
      <c r="A462" s="963" t="s">
        <v>1844</v>
      </c>
      <c r="B462" s="963"/>
      <c r="C462" s="963"/>
      <c r="D462" s="963"/>
      <c r="E462" s="320">
        <f>SUBTOTAL(9,E417:E461)</f>
        <v>2758385.8200000003</v>
      </c>
      <c r="F462" s="320">
        <f>SUM(F417:F461)</f>
        <v>2323436.7500000005</v>
      </c>
      <c r="G462" s="722">
        <f>(H462+I462+J462+K462)/F462</f>
        <v>0.54718704522513895</v>
      </c>
      <c r="H462" s="320">
        <f>SUM(H417:H461)</f>
        <v>1080651.1199999999</v>
      </c>
      <c r="I462" s="320">
        <f>SUM(I417:I461)</f>
        <v>94897.849999999991</v>
      </c>
      <c r="J462" s="320">
        <f>SUM(J417:J461)</f>
        <v>95805.519999999975</v>
      </c>
      <c r="K462" s="320">
        <f>SUM(K417:K461)</f>
        <v>0</v>
      </c>
      <c r="L462" s="320">
        <f>SUM(L417:L461)</f>
        <v>1052082.2599999995</v>
      </c>
      <c r="M462" s="547"/>
      <c r="N462" s="322">
        <f>COUNTA(B418:B461)</f>
        <v>44</v>
      </c>
      <c r="O462" s="538"/>
      <c r="P462" s="538"/>
      <c r="Q462" s="538"/>
      <c r="R462" s="539"/>
      <c r="S462" s="538"/>
      <c r="T462" s="538"/>
      <c r="U462" s="484"/>
      <c r="V462" s="736">
        <f>SUM(H462:L462)</f>
        <v>2323436.7499999995</v>
      </c>
      <c r="W462" s="735"/>
    </row>
    <row r="463" spans="1:31" s="13" customFormat="1" ht="30" customHeight="1">
      <c r="A463" s="400" t="s">
        <v>98</v>
      </c>
      <c r="B463" s="344" t="s">
        <v>99</v>
      </c>
      <c r="C463" s="311" t="s">
        <v>103</v>
      </c>
      <c r="D463" s="282" t="s">
        <v>101</v>
      </c>
      <c r="E463" s="277">
        <v>998090.94</v>
      </c>
      <c r="F463" s="701">
        <f t="shared" ref="F463:F477" si="28">H463+I463+J463+K463+L463</f>
        <v>996143.33000000007</v>
      </c>
      <c r="G463" s="346">
        <v>0.65</v>
      </c>
      <c r="H463" s="345">
        <v>246461.63</v>
      </c>
      <c r="I463" s="345">
        <v>0</v>
      </c>
      <c r="J463" s="345">
        <v>401031.53</v>
      </c>
      <c r="K463" s="345">
        <v>0</v>
      </c>
      <c r="L463" s="701">
        <v>348650.17</v>
      </c>
      <c r="M463" s="282" t="s">
        <v>804</v>
      </c>
      <c r="N463" s="282" t="s">
        <v>810</v>
      </c>
      <c r="O463" s="257" t="s">
        <v>881</v>
      </c>
      <c r="P463" s="257" t="s">
        <v>1675</v>
      </c>
      <c r="Q463" s="257" t="s">
        <v>797</v>
      </c>
      <c r="R463" s="257" t="s">
        <v>864</v>
      </c>
      <c r="T463" s="751" t="s">
        <v>1817</v>
      </c>
      <c r="U463" s="355"/>
      <c r="V463" s="737">
        <f t="shared" ref="V463:V530" si="29">SUM(H463:L463)</f>
        <v>996143.33000000007</v>
      </c>
    </row>
    <row r="464" spans="1:31" s="13" customFormat="1" ht="30" customHeight="1">
      <c r="A464" s="400" t="s">
        <v>98</v>
      </c>
      <c r="B464" s="344" t="s">
        <v>412</v>
      </c>
      <c r="C464" s="312" t="s">
        <v>104</v>
      </c>
      <c r="D464" s="283" t="s">
        <v>102</v>
      </c>
      <c r="E464" s="256">
        <v>280106.84000000003</v>
      </c>
      <c r="F464" s="345">
        <f t="shared" si="28"/>
        <v>277725</v>
      </c>
      <c r="G464" s="346">
        <v>0.65</v>
      </c>
      <c r="H464" s="345">
        <v>138681.57999999999</v>
      </c>
      <c r="I464" s="345">
        <v>0</v>
      </c>
      <c r="J464" s="345">
        <v>41839.67</v>
      </c>
      <c r="K464" s="345">
        <v>0</v>
      </c>
      <c r="L464" s="345">
        <v>97203.75</v>
      </c>
      <c r="M464" s="282" t="s">
        <v>804</v>
      </c>
      <c r="N464" s="282" t="s">
        <v>810</v>
      </c>
      <c r="O464" s="257" t="s">
        <v>881</v>
      </c>
      <c r="P464" s="257">
        <v>42570</v>
      </c>
      <c r="Q464" s="257" t="s">
        <v>797</v>
      </c>
      <c r="R464" s="257" t="s">
        <v>865</v>
      </c>
      <c r="S464" s="257"/>
      <c r="T464" s="257"/>
      <c r="U464" s="258"/>
      <c r="V464" s="737">
        <f t="shared" si="29"/>
        <v>277725</v>
      </c>
    </row>
    <row r="465" spans="1:22" s="13" customFormat="1" ht="30" customHeight="1">
      <c r="A465" s="400" t="s">
        <v>98</v>
      </c>
      <c r="B465" s="295" t="s">
        <v>502</v>
      </c>
      <c r="C465" s="255" t="s">
        <v>242</v>
      </c>
      <c r="D465" s="282" t="s">
        <v>243</v>
      </c>
      <c r="E465" s="256">
        <v>805982</v>
      </c>
      <c r="F465" s="345">
        <f t="shared" si="28"/>
        <v>805982</v>
      </c>
      <c r="G465" s="347">
        <f>(H465+I465+J465)/F465</f>
        <v>0.45</v>
      </c>
      <c r="H465" s="348">
        <v>65587.31</v>
      </c>
      <c r="I465" s="256">
        <v>0</v>
      </c>
      <c r="J465" s="348">
        <v>297104.59000000003</v>
      </c>
      <c r="K465" s="256">
        <v>0</v>
      </c>
      <c r="L465" s="256">
        <v>443290.1</v>
      </c>
      <c r="M465" s="496"/>
      <c r="N465" s="255" t="s">
        <v>712</v>
      </c>
      <c r="O465" s="255" t="s">
        <v>877</v>
      </c>
      <c r="P465" s="489" t="s">
        <v>1676</v>
      </c>
      <c r="Q465" s="255" t="s">
        <v>798</v>
      </c>
      <c r="R465" s="257" t="s">
        <v>820</v>
      </c>
      <c r="S465" s="257"/>
      <c r="T465" s="257"/>
      <c r="U465" s="258"/>
      <c r="V465" s="737">
        <f t="shared" si="29"/>
        <v>805982</v>
      </c>
    </row>
    <row r="466" spans="1:22" s="13" customFormat="1" ht="30" customHeight="1">
      <c r="A466" s="400" t="s">
        <v>98</v>
      </c>
      <c r="B466" s="295" t="s">
        <v>503</v>
      </c>
      <c r="C466" s="255" t="s">
        <v>245</v>
      </c>
      <c r="D466" s="282" t="s">
        <v>246</v>
      </c>
      <c r="E466" s="256">
        <v>410765.06</v>
      </c>
      <c r="F466" s="345">
        <f t="shared" si="28"/>
        <v>410765.05999999994</v>
      </c>
      <c r="G466" s="347">
        <f t="shared" ref="G466:G477" si="30">(H466+I466+J466)/F466</f>
        <v>0.65000000243448164</v>
      </c>
      <c r="H466" s="348">
        <v>225505.58</v>
      </c>
      <c r="I466" s="256">
        <v>0</v>
      </c>
      <c r="J466" s="348">
        <v>41491.71</v>
      </c>
      <c r="K466" s="256">
        <v>0</v>
      </c>
      <c r="L466" s="256">
        <v>143767.76999999999</v>
      </c>
      <c r="M466" s="496"/>
      <c r="N466" s="255" t="s">
        <v>883</v>
      </c>
      <c r="O466" s="255" t="s">
        <v>786</v>
      </c>
      <c r="P466" s="489" t="s">
        <v>1677</v>
      </c>
      <c r="Q466" s="255" t="s">
        <v>874</v>
      </c>
      <c r="R466" s="257" t="s">
        <v>866</v>
      </c>
      <c r="S466" s="257"/>
      <c r="T466" s="257"/>
      <c r="U466" s="258"/>
      <c r="V466" s="737">
        <f t="shared" si="29"/>
        <v>410765.05999999994</v>
      </c>
    </row>
    <row r="467" spans="1:22" s="13" customFormat="1" ht="30" customHeight="1">
      <c r="A467" s="400" t="s">
        <v>98</v>
      </c>
      <c r="B467" s="295" t="s">
        <v>312</v>
      </c>
      <c r="C467" s="255" t="s">
        <v>310</v>
      </c>
      <c r="D467" s="282" t="s">
        <v>311</v>
      </c>
      <c r="E467" s="256">
        <v>112473</v>
      </c>
      <c r="F467" s="345">
        <f t="shared" si="28"/>
        <v>112473</v>
      </c>
      <c r="G467" s="347">
        <f t="shared" si="30"/>
        <v>0.75</v>
      </c>
      <c r="H467" s="348">
        <v>71701.53</v>
      </c>
      <c r="I467" s="256">
        <v>12653.22</v>
      </c>
      <c r="J467" s="348">
        <v>0</v>
      </c>
      <c r="K467" s="256">
        <v>0</v>
      </c>
      <c r="L467" s="256">
        <v>28118.25</v>
      </c>
      <c r="M467" s="496"/>
      <c r="N467" s="255" t="s">
        <v>720</v>
      </c>
      <c r="O467" s="255" t="s">
        <v>726</v>
      </c>
      <c r="P467" s="255"/>
      <c r="Q467" s="270">
        <v>42789</v>
      </c>
      <c r="R467" s="257" t="s">
        <v>748</v>
      </c>
      <c r="S467" s="257"/>
      <c r="T467" s="257"/>
      <c r="U467" s="258"/>
      <c r="V467" s="737">
        <f t="shared" si="29"/>
        <v>112473</v>
      </c>
    </row>
    <row r="468" spans="1:22" s="13" customFormat="1" ht="30" customHeight="1">
      <c r="A468" s="400" t="s">
        <v>98</v>
      </c>
      <c r="B468" s="295" t="s">
        <v>383</v>
      </c>
      <c r="C468" s="255" t="s">
        <v>384</v>
      </c>
      <c r="D468" s="282" t="s">
        <v>76</v>
      </c>
      <c r="E468" s="256">
        <v>121691.3</v>
      </c>
      <c r="F468" s="345">
        <f t="shared" si="28"/>
        <v>121037.61000000002</v>
      </c>
      <c r="G468" s="347">
        <f t="shared" si="30"/>
        <v>0.65000002891663178</v>
      </c>
      <c r="H468" s="348">
        <v>66622.14</v>
      </c>
      <c r="I468" s="256">
        <v>11756.85</v>
      </c>
      <c r="J468" s="348">
        <v>295.45999999999998</v>
      </c>
      <c r="K468" s="256">
        <v>0</v>
      </c>
      <c r="L468" s="256">
        <v>42363.16</v>
      </c>
      <c r="M468" s="496"/>
      <c r="N468" s="255" t="s">
        <v>721</v>
      </c>
      <c r="O468" s="255" t="s">
        <v>727</v>
      </c>
      <c r="P468" s="255"/>
      <c r="Q468" s="255" t="s">
        <v>735</v>
      </c>
      <c r="R468" s="257" t="s">
        <v>778</v>
      </c>
      <c r="S468" s="257"/>
      <c r="T468" s="257"/>
      <c r="U468" s="258"/>
      <c r="V468" s="737">
        <f t="shared" si="29"/>
        <v>121037.61000000002</v>
      </c>
    </row>
    <row r="469" spans="1:22" s="13" customFormat="1" ht="30" customHeight="1">
      <c r="A469" s="400" t="s">
        <v>98</v>
      </c>
      <c r="B469" s="295" t="s">
        <v>365</v>
      </c>
      <c r="C469" s="255" t="s">
        <v>367</v>
      </c>
      <c r="D469" s="282" t="s">
        <v>366</v>
      </c>
      <c r="E469" s="256">
        <v>36180</v>
      </c>
      <c r="F469" s="345">
        <f t="shared" si="28"/>
        <v>2022.23</v>
      </c>
      <c r="G469" s="347">
        <f t="shared" si="30"/>
        <v>0.74999876374101859</v>
      </c>
      <c r="H469" s="348">
        <v>1157.67</v>
      </c>
      <c r="I469" s="256">
        <v>204.3</v>
      </c>
      <c r="J469" s="348">
        <v>154.69999999999999</v>
      </c>
      <c r="K469" s="256">
        <v>0</v>
      </c>
      <c r="L469" s="256">
        <v>505.56</v>
      </c>
      <c r="M469" s="496"/>
      <c r="N469" s="255" t="s">
        <v>721</v>
      </c>
      <c r="O469" s="255" t="s">
        <v>727</v>
      </c>
      <c r="P469" s="255"/>
      <c r="Q469" s="255" t="s">
        <v>735</v>
      </c>
      <c r="R469" s="257" t="s">
        <v>779</v>
      </c>
      <c r="S469" s="257"/>
      <c r="T469" s="257"/>
      <c r="U469" s="258"/>
      <c r="V469" s="737">
        <f t="shared" si="29"/>
        <v>2022.23</v>
      </c>
    </row>
    <row r="470" spans="1:22" s="13" customFormat="1" ht="30" customHeight="1">
      <c r="A470" s="400" t="s">
        <v>98</v>
      </c>
      <c r="B470" s="295" t="s">
        <v>991</v>
      </c>
      <c r="C470" s="255" t="s">
        <v>992</v>
      </c>
      <c r="D470" s="282" t="s">
        <v>151</v>
      </c>
      <c r="E470" s="256">
        <v>972907.94</v>
      </c>
      <c r="F470" s="345">
        <f t="shared" si="28"/>
        <v>917082.94000000006</v>
      </c>
      <c r="G470" s="347">
        <f>(H470+I470+J470)/F470</f>
        <v>0.37317639994480761</v>
      </c>
      <c r="H470" s="348">
        <v>290898.65000000002</v>
      </c>
      <c r="I470" s="256">
        <v>0</v>
      </c>
      <c r="J470" s="348">
        <v>51335.06</v>
      </c>
      <c r="K470" s="702">
        <v>253870.2</v>
      </c>
      <c r="L470" s="256">
        <v>320979.03000000003</v>
      </c>
      <c r="M470" s="271">
        <v>43196</v>
      </c>
      <c r="N470" s="270">
        <v>43202</v>
      </c>
      <c r="O470" s="270">
        <v>43223</v>
      </c>
      <c r="P470" s="270">
        <v>43256</v>
      </c>
      <c r="Q470" s="271">
        <v>43279</v>
      </c>
      <c r="R470" s="257" t="s">
        <v>1352</v>
      </c>
      <c r="S470" s="257"/>
      <c r="T470" s="751" t="s">
        <v>1817</v>
      </c>
      <c r="U470" s="258"/>
      <c r="V470" s="737">
        <f t="shared" si="29"/>
        <v>917082.94000000006</v>
      </c>
    </row>
    <row r="471" spans="1:22" s="13" customFormat="1" ht="30" customHeight="1">
      <c r="A471" s="400" t="s">
        <v>98</v>
      </c>
      <c r="B471" s="295" t="s">
        <v>1053</v>
      </c>
      <c r="C471" s="255" t="s">
        <v>1054</v>
      </c>
      <c r="D471" s="282" t="s">
        <v>615</v>
      </c>
      <c r="E471" s="503"/>
      <c r="F471" s="345">
        <f t="shared" si="28"/>
        <v>45608.060000000005</v>
      </c>
      <c r="G471" s="347">
        <f t="shared" si="30"/>
        <v>0.75000010962974528</v>
      </c>
      <c r="H471" s="348">
        <v>29075.14</v>
      </c>
      <c r="I471" s="256">
        <v>0</v>
      </c>
      <c r="J471" s="348">
        <v>5130.91</v>
      </c>
      <c r="K471" s="256">
        <v>0</v>
      </c>
      <c r="L471" s="256">
        <v>11402.01</v>
      </c>
      <c r="M471" s="271">
        <v>43165</v>
      </c>
      <c r="N471" s="270">
        <v>43172</v>
      </c>
      <c r="O471" s="270">
        <v>43209</v>
      </c>
      <c r="P471" s="270"/>
      <c r="Q471" s="271">
        <v>43238</v>
      </c>
      <c r="R471" s="257" t="s">
        <v>1367</v>
      </c>
      <c r="S471" s="257"/>
      <c r="T471" s="257"/>
      <c r="U471" s="258"/>
      <c r="V471" s="737">
        <f t="shared" si="29"/>
        <v>45608.060000000005</v>
      </c>
    </row>
    <row r="472" spans="1:22" s="13" customFormat="1" ht="30" customHeight="1">
      <c r="A472" s="400" t="s">
        <v>98</v>
      </c>
      <c r="B472" s="295" t="s">
        <v>1252</v>
      </c>
      <c r="C472" s="255" t="s">
        <v>1253</v>
      </c>
      <c r="D472" s="282" t="s">
        <v>311</v>
      </c>
      <c r="E472" s="256">
        <v>502399.78</v>
      </c>
      <c r="F472" s="345">
        <f t="shared" si="28"/>
        <v>499661.22000000003</v>
      </c>
      <c r="G472" s="347">
        <f t="shared" si="30"/>
        <v>0.75000001000678018</v>
      </c>
      <c r="H472" s="348">
        <v>318534.03000000003</v>
      </c>
      <c r="I472" s="256">
        <v>56211.89</v>
      </c>
      <c r="J472" s="348">
        <v>0</v>
      </c>
      <c r="K472" s="256">
        <v>0</v>
      </c>
      <c r="L472" s="256">
        <v>124915.3</v>
      </c>
      <c r="M472" s="499"/>
      <c r="N472" s="498"/>
      <c r="O472" s="270">
        <v>43293</v>
      </c>
      <c r="P472" s="270">
        <v>43294</v>
      </c>
      <c r="Q472" s="271">
        <v>42949</v>
      </c>
      <c r="R472" s="257" t="s">
        <v>1408</v>
      </c>
      <c r="S472" s="257"/>
      <c r="T472" s="257"/>
      <c r="U472" s="258"/>
      <c r="V472" s="737">
        <f t="shared" si="29"/>
        <v>499661.22000000003</v>
      </c>
    </row>
    <row r="473" spans="1:22" s="13" customFormat="1" ht="30" customHeight="1">
      <c r="A473" s="400" t="s">
        <v>98</v>
      </c>
      <c r="B473" s="255" t="s">
        <v>1120</v>
      </c>
      <c r="C473" s="255" t="s">
        <v>1121</v>
      </c>
      <c r="D473" s="255" t="s">
        <v>1122</v>
      </c>
      <c r="E473" s="256">
        <v>180605</v>
      </c>
      <c r="F473" s="345">
        <f t="shared" si="28"/>
        <v>157005</v>
      </c>
      <c r="G473" s="347">
        <f t="shared" si="30"/>
        <v>0.65</v>
      </c>
      <c r="H473" s="348">
        <v>80286.11</v>
      </c>
      <c r="I473" s="256">
        <v>0</v>
      </c>
      <c r="J473" s="348">
        <v>21767.14</v>
      </c>
      <c r="K473" s="277">
        <v>0</v>
      </c>
      <c r="L473" s="256">
        <v>54951.75</v>
      </c>
      <c r="M473" s="271">
        <v>43223</v>
      </c>
      <c r="N473" s="270">
        <v>43235</v>
      </c>
      <c r="O473" s="270">
        <v>43258</v>
      </c>
      <c r="P473" s="270">
        <v>43271</v>
      </c>
      <c r="Q473" s="271">
        <v>43291</v>
      </c>
      <c r="R473" s="257" t="s">
        <v>1615</v>
      </c>
      <c r="S473" s="257"/>
      <c r="T473" s="257"/>
      <c r="U473" s="258"/>
      <c r="V473" s="737">
        <f t="shared" si="29"/>
        <v>157005</v>
      </c>
    </row>
    <row r="474" spans="1:22" s="25" customFormat="1" ht="30" customHeight="1">
      <c r="A474" s="438" t="s">
        <v>98</v>
      </c>
      <c r="B474" s="295" t="s">
        <v>1426</v>
      </c>
      <c r="C474" s="255" t="s">
        <v>1427</v>
      </c>
      <c r="D474" s="255" t="s">
        <v>102</v>
      </c>
      <c r="E474" s="256">
        <v>436362.17</v>
      </c>
      <c r="F474" s="345">
        <f t="shared" si="28"/>
        <v>304485.07</v>
      </c>
      <c r="G474" s="347">
        <f t="shared" si="30"/>
        <v>0.65000031036004491</v>
      </c>
      <c r="H474" s="348">
        <v>161815.42000000001</v>
      </c>
      <c r="I474" s="256">
        <v>0</v>
      </c>
      <c r="J474" s="348">
        <v>36099.97</v>
      </c>
      <c r="K474" s="256">
        <v>0</v>
      </c>
      <c r="L474" s="256">
        <v>106569.68</v>
      </c>
      <c r="M474" s="271">
        <v>43342</v>
      </c>
      <c r="N474" s="270">
        <v>43346</v>
      </c>
      <c r="O474" s="270">
        <v>43349</v>
      </c>
      <c r="P474" s="626">
        <v>43364</v>
      </c>
      <c r="Q474" s="271">
        <v>43399</v>
      </c>
      <c r="R474" s="271" t="s">
        <v>1686</v>
      </c>
      <c r="S474" s="271"/>
      <c r="T474" s="271"/>
      <c r="U474" s="282"/>
      <c r="V474" s="737">
        <f t="shared" si="29"/>
        <v>304485.07</v>
      </c>
    </row>
    <row r="475" spans="1:22" s="25" customFormat="1" ht="30" customHeight="1">
      <c r="A475" s="438" t="s">
        <v>98</v>
      </c>
      <c r="B475" s="295" t="s">
        <v>1428</v>
      </c>
      <c r="C475" s="255" t="s">
        <v>1429</v>
      </c>
      <c r="D475" s="255" t="s">
        <v>1430</v>
      </c>
      <c r="E475" s="256">
        <v>224204.25</v>
      </c>
      <c r="F475" s="345">
        <f t="shared" si="28"/>
        <v>219316.25</v>
      </c>
      <c r="G475" s="347">
        <f t="shared" si="30"/>
        <v>0.75000001139906414</v>
      </c>
      <c r="H475" s="348">
        <v>139814.10999999999</v>
      </c>
      <c r="I475" s="256">
        <v>24673.08</v>
      </c>
      <c r="J475" s="348">
        <v>0</v>
      </c>
      <c r="K475" s="256">
        <v>0</v>
      </c>
      <c r="L475" s="256">
        <v>54829.06</v>
      </c>
      <c r="M475" s="271">
        <v>43342</v>
      </c>
      <c r="N475" s="270">
        <v>43346</v>
      </c>
      <c r="O475" s="270">
        <v>43349</v>
      </c>
      <c r="P475" s="626">
        <v>43364</v>
      </c>
      <c r="Q475" s="271">
        <v>43399</v>
      </c>
      <c r="R475" s="271" t="s">
        <v>1612</v>
      </c>
      <c r="S475" s="271"/>
      <c r="T475" s="271"/>
      <c r="U475" s="282"/>
      <c r="V475" s="737">
        <f t="shared" si="29"/>
        <v>219316.25</v>
      </c>
    </row>
    <row r="476" spans="1:22" s="25" customFormat="1" ht="45" customHeight="1">
      <c r="A476" s="438" t="s">
        <v>98</v>
      </c>
      <c r="B476" s="826" t="s">
        <v>1499</v>
      </c>
      <c r="C476" s="819" t="s">
        <v>1500</v>
      </c>
      <c r="D476" s="819" t="s">
        <v>1501</v>
      </c>
      <c r="E476" s="800">
        <v>45608.14</v>
      </c>
      <c r="F476" s="837">
        <f t="shared" si="28"/>
        <v>34744.639999999999</v>
      </c>
      <c r="G476" s="838">
        <f t="shared" si="30"/>
        <v>0.75</v>
      </c>
      <c r="H476" s="744">
        <v>9399.7099999999991</v>
      </c>
      <c r="I476" s="839">
        <v>1658.77</v>
      </c>
      <c r="J476" s="744">
        <v>15000</v>
      </c>
      <c r="K476" s="839">
        <v>0</v>
      </c>
      <c r="L476" s="839">
        <v>8686.16</v>
      </c>
      <c r="M476" s="397">
        <v>43342</v>
      </c>
      <c r="N476" s="830">
        <v>43434</v>
      </c>
      <c r="O476" s="830">
        <v>43447</v>
      </c>
      <c r="P476" s="840"/>
      <c r="Q476" s="397" t="s">
        <v>1718</v>
      </c>
      <c r="R476" s="397"/>
      <c r="S476" s="228"/>
      <c r="T476" s="228" t="s">
        <v>1869</v>
      </c>
      <c r="U476" s="151"/>
      <c r="V476" s="836">
        <f t="shared" si="29"/>
        <v>34744.639999999999</v>
      </c>
    </row>
    <row r="477" spans="1:22" s="25" customFormat="1" ht="30" customHeight="1">
      <c r="A477" s="438" t="s">
        <v>98</v>
      </c>
      <c r="B477" s="211" t="s">
        <v>1530</v>
      </c>
      <c r="C477" s="212" t="s">
        <v>1531</v>
      </c>
      <c r="D477" s="212" t="s">
        <v>1532</v>
      </c>
      <c r="E477" s="591">
        <v>761181.99</v>
      </c>
      <c r="F477" s="345">
        <f t="shared" si="28"/>
        <v>675444.23</v>
      </c>
      <c r="G477" s="347">
        <f t="shared" si="30"/>
        <v>0.65000000074025355</v>
      </c>
      <c r="H477" s="215">
        <v>370161.26</v>
      </c>
      <c r="I477" s="213">
        <v>0</v>
      </c>
      <c r="J477" s="215">
        <v>68877.490000000005</v>
      </c>
      <c r="K477" s="213">
        <v>0</v>
      </c>
      <c r="L477" s="213">
        <v>236405.48</v>
      </c>
      <c r="M477" s="228">
        <v>43374</v>
      </c>
      <c r="N477" s="251">
        <v>43378</v>
      </c>
      <c r="O477" s="251">
        <v>43384</v>
      </c>
      <c r="P477" s="396">
        <v>43404</v>
      </c>
      <c r="Q477" s="228">
        <v>43420</v>
      </c>
      <c r="R477" s="590" t="s">
        <v>1798</v>
      </c>
      <c r="S477" s="228"/>
      <c r="T477" s="228"/>
      <c r="U477" s="151"/>
      <c r="V477" s="737">
        <f t="shared" si="29"/>
        <v>675444.23</v>
      </c>
    </row>
    <row r="478" spans="1:22" s="546" customFormat="1" ht="28.5" customHeight="1">
      <c r="A478" s="976" t="s">
        <v>100</v>
      </c>
      <c r="B478" s="977"/>
      <c r="C478" s="977"/>
      <c r="D478" s="978"/>
      <c r="E478" s="349">
        <f>SUM(E463:E477)</f>
        <v>5888558.4099999992</v>
      </c>
      <c r="F478" s="349">
        <f>SUM(F463:F477)</f>
        <v>5579495.6400000006</v>
      </c>
      <c r="G478" s="723">
        <f>(H478+I478+J478+K478)/F478</f>
        <v>0.63748744321986772</v>
      </c>
      <c r="H478" s="349">
        <f>SUM(H463:H477)</f>
        <v>2215701.87</v>
      </c>
      <c r="I478" s="349">
        <f>SUM(I463:I477)</f>
        <v>107158.11</v>
      </c>
      <c r="J478" s="349">
        <f>SUM(J463:J477)</f>
        <v>980128.23</v>
      </c>
      <c r="K478" s="349">
        <f>SUM(K463:K477)</f>
        <v>253870.2</v>
      </c>
      <c r="L478" s="349">
        <f>SUM(L463:L477)</f>
        <v>2022637.23</v>
      </c>
      <c r="M478" s="353"/>
      <c r="N478" s="353">
        <f>COUNTA(B463:B477)</f>
        <v>15</v>
      </c>
      <c r="O478" s="353"/>
      <c r="P478" s="353"/>
      <c r="Q478" s="353"/>
      <c r="R478" s="353"/>
      <c r="S478" s="353"/>
      <c r="T478" s="353"/>
      <c r="U478" s="353"/>
      <c r="V478" s="736">
        <f t="shared" si="29"/>
        <v>5579495.6400000006</v>
      </c>
    </row>
    <row r="479" spans="1:22" s="14" customFormat="1" ht="24" customHeight="1">
      <c r="A479" s="398" t="s">
        <v>1208</v>
      </c>
      <c r="B479" s="389" t="s">
        <v>600</v>
      </c>
      <c r="C479" s="282" t="s">
        <v>1124</v>
      </c>
      <c r="D479" s="283" t="s">
        <v>601</v>
      </c>
      <c r="E479" s="277">
        <v>42000</v>
      </c>
      <c r="F479" s="277">
        <f t="shared" ref="F479:F508" si="31">H479+I479+J479+K479+L479</f>
        <v>42000</v>
      </c>
      <c r="G479" s="279">
        <f>(H479+I479+J479+K479)/F479</f>
        <v>1</v>
      </c>
      <c r="H479" s="277">
        <v>35700</v>
      </c>
      <c r="I479" s="277">
        <v>0</v>
      </c>
      <c r="J479" s="277">
        <v>6300</v>
      </c>
      <c r="K479" s="277">
        <v>0</v>
      </c>
      <c r="L479" s="277">
        <v>0</v>
      </c>
      <c r="M479" s="496"/>
      <c r="N479" s="270">
        <v>43053</v>
      </c>
      <c r="O479" s="270">
        <v>43062</v>
      </c>
      <c r="P479" s="270"/>
      <c r="Q479" s="270">
        <v>43084</v>
      </c>
      <c r="R479" s="257" t="s">
        <v>1137</v>
      </c>
      <c r="S479" s="271"/>
      <c r="T479" s="282"/>
      <c r="U479" s="285"/>
      <c r="V479" s="737">
        <f t="shared" si="29"/>
        <v>42000</v>
      </c>
    </row>
    <row r="480" spans="1:22" s="14" customFormat="1" ht="15.95" customHeight="1">
      <c r="A480" s="398" t="s">
        <v>1208</v>
      </c>
      <c r="B480" s="389" t="s">
        <v>141</v>
      </c>
      <c r="C480" s="282" t="s">
        <v>1124</v>
      </c>
      <c r="D480" s="283" t="s">
        <v>517</v>
      </c>
      <c r="E480" s="277">
        <v>39000</v>
      </c>
      <c r="F480" s="277">
        <f t="shared" si="31"/>
        <v>39000</v>
      </c>
      <c r="G480" s="279">
        <f t="shared" ref="G480:G528" si="32">(H480+I480+J480+K480)/F480</f>
        <v>1</v>
      </c>
      <c r="H480" s="277">
        <v>33150</v>
      </c>
      <c r="I480" s="277">
        <v>0</v>
      </c>
      <c r="J480" s="277">
        <v>5850</v>
      </c>
      <c r="K480" s="277">
        <v>0</v>
      </c>
      <c r="L480" s="277">
        <v>0</v>
      </c>
      <c r="M480" s="496"/>
      <c r="N480" s="270">
        <v>43053</v>
      </c>
      <c r="O480" s="270">
        <v>43062</v>
      </c>
      <c r="P480" s="270"/>
      <c r="Q480" s="270">
        <v>43084</v>
      </c>
      <c r="R480" s="257" t="s">
        <v>1135</v>
      </c>
      <c r="S480" s="271"/>
      <c r="T480" s="282"/>
      <c r="U480" s="285"/>
      <c r="V480" s="737">
        <f t="shared" si="29"/>
        <v>39000</v>
      </c>
    </row>
    <row r="481" spans="1:22" s="14" customFormat="1" ht="15.95" customHeight="1">
      <c r="A481" s="398" t="s">
        <v>1208</v>
      </c>
      <c r="B481" s="389" t="s">
        <v>531</v>
      </c>
      <c r="C481" s="282" t="s">
        <v>1124</v>
      </c>
      <c r="D481" s="283" t="s">
        <v>628</v>
      </c>
      <c r="E481" s="277">
        <v>45000</v>
      </c>
      <c r="F481" s="277">
        <f t="shared" si="31"/>
        <v>45000</v>
      </c>
      <c r="G481" s="279">
        <f t="shared" si="32"/>
        <v>1</v>
      </c>
      <c r="H481" s="277">
        <v>38250</v>
      </c>
      <c r="I481" s="277">
        <v>0</v>
      </c>
      <c r="J481" s="277">
        <v>6750</v>
      </c>
      <c r="K481" s="277">
        <v>0</v>
      </c>
      <c r="L481" s="277">
        <v>0</v>
      </c>
      <c r="M481" s="496"/>
      <c r="N481" s="270">
        <v>43025</v>
      </c>
      <c r="O481" s="270">
        <v>43034</v>
      </c>
      <c r="P481" s="255"/>
      <c r="Q481" s="270">
        <v>43084</v>
      </c>
      <c r="R481" s="257"/>
      <c r="S481" s="271"/>
      <c r="T481" s="282"/>
      <c r="U481" s="285"/>
      <c r="V481" s="737">
        <f t="shared" si="29"/>
        <v>45000</v>
      </c>
    </row>
    <row r="482" spans="1:22" s="14" customFormat="1" ht="15.95" customHeight="1">
      <c r="A482" s="398" t="s">
        <v>1208</v>
      </c>
      <c r="B482" s="389" t="s">
        <v>666</v>
      </c>
      <c r="C482" s="282" t="s">
        <v>1124</v>
      </c>
      <c r="D482" s="283" t="s">
        <v>668</v>
      </c>
      <c r="E482" s="277">
        <v>36000</v>
      </c>
      <c r="F482" s="277">
        <f t="shared" si="31"/>
        <v>36000</v>
      </c>
      <c r="G482" s="279">
        <f t="shared" si="32"/>
        <v>1</v>
      </c>
      <c r="H482" s="277">
        <v>30600</v>
      </c>
      <c r="I482" s="277">
        <v>0</v>
      </c>
      <c r="J482" s="277">
        <v>5400</v>
      </c>
      <c r="K482" s="277">
        <v>0</v>
      </c>
      <c r="L482" s="277">
        <v>0</v>
      </c>
      <c r="M482" s="496"/>
      <c r="N482" s="498"/>
      <c r="O482" s="270">
        <v>43083</v>
      </c>
      <c r="P482" s="255"/>
      <c r="Q482" s="270">
        <v>43084</v>
      </c>
      <c r="R482" s="257" t="s">
        <v>885</v>
      </c>
      <c r="S482" s="271"/>
      <c r="T482" s="282"/>
      <c r="U482" s="285"/>
      <c r="V482" s="737">
        <f t="shared" si="29"/>
        <v>36000</v>
      </c>
    </row>
    <row r="483" spans="1:22" s="14" customFormat="1" ht="15.95" customHeight="1">
      <c r="A483" s="398" t="s">
        <v>1208</v>
      </c>
      <c r="B483" s="389" t="s">
        <v>665</v>
      </c>
      <c r="C483" s="282" t="s">
        <v>1124</v>
      </c>
      <c r="D483" s="283" t="s">
        <v>658</v>
      </c>
      <c r="E483" s="277">
        <v>39000</v>
      </c>
      <c r="F483" s="277">
        <f t="shared" si="31"/>
        <v>39000</v>
      </c>
      <c r="G483" s="279">
        <f t="shared" si="32"/>
        <v>1</v>
      </c>
      <c r="H483" s="277">
        <v>33150</v>
      </c>
      <c r="I483" s="277">
        <v>0</v>
      </c>
      <c r="J483" s="277">
        <v>5850</v>
      </c>
      <c r="K483" s="277">
        <v>0</v>
      </c>
      <c r="L483" s="277">
        <v>0</v>
      </c>
      <c r="M483" s="496"/>
      <c r="N483" s="498"/>
      <c r="O483" s="270">
        <v>43083</v>
      </c>
      <c r="P483" s="255"/>
      <c r="Q483" s="270">
        <v>43084</v>
      </c>
      <c r="R483" s="257" t="s">
        <v>886</v>
      </c>
      <c r="S483" s="271"/>
      <c r="T483" s="282"/>
      <c r="U483" s="285"/>
      <c r="V483" s="737">
        <f t="shared" si="29"/>
        <v>39000</v>
      </c>
    </row>
    <row r="484" spans="1:22" s="25" customFormat="1" ht="15.95" customHeight="1">
      <c r="A484" s="398" t="s">
        <v>1208</v>
      </c>
      <c r="B484" s="389" t="s">
        <v>128</v>
      </c>
      <c r="C484" s="282" t="s">
        <v>1124</v>
      </c>
      <c r="D484" s="282" t="s">
        <v>49</v>
      </c>
      <c r="E484" s="277">
        <v>39000</v>
      </c>
      <c r="F484" s="277">
        <f t="shared" si="31"/>
        <v>39000</v>
      </c>
      <c r="G484" s="279">
        <f t="shared" si="32"/>
        <v>1</v>
      </c>
      <c r="H484" s="277">
        <v>33150</v>
      </c>
      <c r="I484" s="277">
        <v>0</v>
      </c>
      <c r="J484" s="277">
        <v>5850</v>
      </c>
      <c r="K484" s="277">
        <v>0</v>
      </c>
      <c r="L484" s="277">
        <v>0</v>
      </c>
      <c r="M484" s="282" t="s">
        <v>806</v>
      </c>
      <c r="N484" s="282" t="s">
        <v>799</v>
      </c>
      <c r="O484" s="497"/>
      <c r="P484" s="282"/>
      <c r="Q484" s="285" t="s">
        <v>799</v>
      </c>
      <c r="R484" s="257" t="s">
        <v>871</v>
      </c>
      <c r="S484" s="271">
        <v>42356</v>
      </c>
      <c r="T484" s="282"/>
      <c r="U484" s="285"/>
      <c r="V484" s="737">
        <f t="shared" si="29"/>
        <v>39000</v>
      </c>
    </row>
    <row r="485" spans="1:22" s="25" customFormat="1" ht="15.95" customHeight="1">
      <c r="A485" s="398" t="s">
        <v>1208</v>
      </c>
      <c r="B485" s="389" t="s">
        <v>130</v>
      </c>
      <c r="C485" s="282" t="s">
        <v>1124</v>
      </c>
      <c r="D485" s="282" t="s">
        <v>270</v>
      </c>
      <c r="E485" s="277">
        <v>45000</v>
      </c>
      <c r="F485" s="277">
        <f t="shared" si="31"/>
        <v>45000</v>
      </c>
      <c r="G485" s="279">
        <f t="shared" si="32"/>
        <v>1</v>
      </c>
      <c r="H485" s="277">
        <v>38250</v>
      </c>
      <c r="I485" s="277">
        <v>0</v>
      </c>
      <c r="J485" s="277">
        <v>6750</v>
      </c>
      <c r="K485" s="277">
        <v>0</v>
      </c>
      <c r="L485" s="277">
        <v>0</v>
      </c>
      <c r="M485" s="282" t="s">
        <v>806</v>
      </c>
      <c r="N485" s="282" t="s">
        <v>799</v>
      </c>
      <c r="O485" s="496"/>
      <c r="P485" s="282"/>
      <c r="Q485" s="285" t="s">
        <v>799</v>
      </c>
      <c r="R485" s="257" t="s">
        <v>871</v>
      </c>
      <c r="S485" s="271">
        <v>42359</v>
      </c>
      <c r="T485" s="282"/>
      <c r="U485" s="285"/>
      <c r="V485" s="737">
        <f t="shared" si="29"/>
        <v>45000</v>
      </c>
    </row>
    <row r="486" spans="1:22" s="25" customFormat="1" ht="15.95" customHeight="1">
      <c r="A486" s="398" t="s">
        <v>1208</v>
      </c>
      <c r="B486" s="382" t="s">
        <v>140</v>
      </c>
      <c r="C486" s="282" t="s">
        <v>1124</v>
      </c>
      <c r="D486" s="282" t="s">
        <v>157</v>
      </c>
      <c r="E486" s="256">
        <v>39000</v>
      </c>
      <c r="F486" s="277">
        <f t="shared" si="31"/>
        <v>39000</v>
      </c>
      <c r="G486" s="279">
        <f t="shared" si="32"/>
        <v>1</v>
      </c>
      <c r="H486" s="256">
        <v>33150</v>
      </c>
      <c r="I486" s="277">
        <v>0</v>
      </c>
      <c r="J486" s="277">
        <v>5850</v>
      </c>
      <c r="K486" s="277">
        <v>0</v>
      </c>
      <c r="L486" s="277">
        <v>0</v>
      </c>
      <c r="M486" s="496" t="s">
        <v>132</v>
      </c>
      <c r="N486" s="496"/>
      <c r="O486" s="257" t="s">
        <v>875</v>
      </c>
      <c r="P486" s="282"/>
      <c r="Q486" s="285" t="s">
        <v>786</v>
      </c>
      <c r="R486" s="257" t="s">
        <v>867</v>
      </c>
      <c r="S486" s="271"/>
      <c r="T486" s="282"/>
      <c r="U486" s="285"/>
      <c r="V486" s="737">
        <f t="shared" si="29"/>
        <v>39000</v>
      </c>
    </row>
    <row r="487" spans="1:22" s="25" customFormat="1" ht="15.95" customHeight="1">
      <c r="A487" s="398" t="s">
        <v>1208</v>
      </c>
      <c r="B487" s="382" t="s">
        <v>141</v>
      </c>
      <c r="C487" s="282" t="s">
        <v>1124</v>
      </c>
      <c r="D487" s="282" t="s">
        <v>158</v>
      </c>
      <c r="E487" s="256">
        <v>39000</v>
      </c>
      <c r="F487" s="277">
        <f t="shared" si="31"/>
        <v>39000</v>
      </c>
      <c r="G487" s="279">
        <f t="shared" si="32"/>
        <v>1</v>
      </c>
      <c r="H487" s="256">
        <v>33150</v>
      </c>
      <c r="I487" s="277">
        <v>0</v>
      </c>
      <c r="J487" s="277">
        <v>5850</v>
      </c>
      <c r="K487" s="277">
        <v>0</v>
      </c>
      <c r="L487" s="277">
        <v>0</v>
      </c>
      <c r="M487" s="496" t="s">
        <v>132</v>
      </c>
      <c r="N487" s="496"/>
      <c r="O487" s="257" t="s">
        <v>875</v>
      </c>
      <c r="P487" s="282"/>
      <c r="Q487" s="285" t="s">
        <v>786</v>
      </c>
      <c r="R487" s="257" t="s">
        <v>868</v>
      </c>
      <c r="S487" s="271"/>
      <c r="T487" s="282"/>
      <c r="U487" s="285"/>
      <c r="V487" s="737">
        <f t="shared" si="29"/>
        <v>39000</v>
      </c>
    </row>
    <row r="488" spans="1:22" s="14" customFormat="1" ht="15.95" customHeight="1">
      <c r="A488" s="398" t="s">
        <v>1208</v>
      </c>
      <c r="B488" s="389" t="s">
        <v>129</v>
      </c>
      <c r="C488" s="282" t="s">
        <v>1124</v>
      </c>
      <c r="D488" s="283" t="s">
        <v>50</v>
      </c>
      <c r="E488" s="351">
        <v>44700</v>
      </c>
      <c r="F488" s="277">
        <f t="shared" si="31"/>
        <v>44700</v>
      </c>
      <c r="G488" s="279">
        <f t="shared" si="32"/>
        <v>1</v>
      </c>
      <c r="H488" s="277">
        <v>37995</v>
      </c>
      <c r="I488" s="277">
        <v>0</v>
      </c>
      <c r="J488" s="277">
        <v>6705</v>
      </c>
      <c r="K488" s="277">
        <v>0</v>
      </c>
      <c r="L488" s="277">
        <v>0</v>
      </c>
      <c r="M488" s="282" t="s">
        <v>806</v>
      </c>
      <c r="N488" s="282" t="s">
        <v>799</v>
      </c>
      <c r="O488" s="496"/>
      <c r="P488" s="282"/>
      <c r="Q488" s="285" t="s">
        <v>799</v>
      </c>
      <c r="R488" s="257" t="s">
        <v>871</v>
      </c>
      <c r="S488" s="271">
        <v>42359</v>
      </c>
      <c r="T488" s="282"/>
      <c r="U488" s="285"/>
      <c r="V488" s="737">
        <f t="shared" si="29"/>
        <v>44700</v>
      </c>
    </row>
    <row r="489" spans="1:22" s="14" customFormat="1" ht="15.95" customHeight="1">
      <c r="A489" s="398" t="s">
        <v>1208</v>
      </c>
      <c r="B489" s="389" t="s">
        <v>510</v>
      </c>
      <c r="C489" s="282" t="s">
        <v>1124</v>
      </c>
      <c r="D489" s="283" t="s">
        <v>50</v>
      </c>
      <c r="E489" s="351">
        <v>300</v>
      </c>
      <c r="F489" s="277">
        <f t="shared" si="31"/>
        <v>300</v>
      </c>
      <c r="G489" s="279">
        <f t="shared" si="32"/>
        <v>1</v>
      </c>
      <c r="H489" s="277">
        <v>255</v>
      </c>
      <c r="I489" s="277">
        <v>0</v>
      </c>
      <c r="J489" s="277">
        <v>45</v>
      </c>
      <c r="K489" s="277">
        <v>0</v>
      </c>
      <c r="L489" s="277">
        <v>0</v>
      </c>
      <c r="M489" s="496"/>
      <c r="N489" s="255" t="s">
        <v>714</v>
      </c>
      <c r="O489" s="255" t="s">
        <v>728</v>
      </c>
      <c r="P489" s="255"/>
      <c r="Q489" s="255" t="s">
        <v>735</v>
      </c>
      <c r="R489" s="257" t="s">
        <v>780</v>
      </c>
      <c r="S489" s="271"/>
      <c r="T489" s="282"/>
      <c r="U489" s="285"/>
      <c r="V489" s="737">
        <f t="shared" si="29"/>
        <v>300</v>
      </c>
    </row>
    <row r="490" spans="1:22" s="14" customFormat="1" ht="15.95" customHeight="1">
      <c r="A490" s="398" t="s">
        <v>1208</v>
      </c>
      <c r="B490" s="389" t="s">
        <v>600</v>
      </c>
      <c r="C490" s="282" t="s">
        <v>1124</v>
      </c>
      <c r="D490" s="283" t="s">
        <v>601</v>
      </c>
      <c r="E490" s="277">
        <v>42000</v>
      </c>
      <c r="F490" s="277">
        <f t="shared" si="31"/>
        <v>42000</v>
      </c>
      <c r="G490" s="279">
        <f t="shared" si="32"/>
        <v>1</v>
      </c>
      <c r="H490" s="277">
        <v>35700</v>
      </c>
      <c r="I490" s="277">
        <v>0</v>
      </c>
      <c r="J490" s="277">
        <v>6300</v>
      </c>
      <c r="K490" s="277">
        <v>0</v>
      </c>
      <c r="L490" s="277">
        <v>0</v>
      </c>
      <c r="M490" s="226"/>
      <c r="N490" s="270">
        <v>43053</v>
      </c>
      <c r="O490" s="270">
        <v>43062</v>
      </c>
      <c r="P490" s="270"/>
      <c r="Q490" s="271">
        <v>43084</v>
      </c>
      <c r="R490" s="257"/>
      <c r="S490" s="271"/>
      <c r="T490" s="282"/>
      <c r="U490" s="285"/>
      <c r="V490" s="737">
        <f t="shared" si="29"/>
        <v>42000</v>
      </c>
    </row>
    <row r="491" spans="1:22" s="14" customFormat="1" ht="15.95" customHeight="1">
      <c r="A491" s="398" t="s">
        <v>1208</v>
      </c>
      <c r="B491" s="390" t="s">
        <v>141</v>
      </c>
      <c r="C491" s="331" t="s">
        <v>1124</v>
      </c>
      <c r="D491" s="332" t="s">
        <v>517</v>
      </c>
      <c r="E491" s="333">
        <v>39000</v>
      </c>
      <c r="F491" s="277">
        <f t="shared" si="31"/>
        <v>39000</v>
      </c>
      <c r="G491" s="279">
        <f t="shared" si="32"/>
        <v>1</v>
      </c>
      <c r="H491" s="333">
        <v>33150</v>
      </c>
      <c r="I491" s="333">
        <v>0</v>
      </c>
      <c r="J491" s="333">
        <v>5850</v>
      </c>
      <c r="K491" s="333">
        <v>0</v>
      </c>
      <c r="L491" s="333">
        <v>0</v>
      </c>
      <c r="M491" s="226"/>
      <c r="N491" s="278">
        <v>43053</v>
      </c>
      <c r="O491" s="278">
        <v>43062</v>
      </c>
      <c r="P491" s="278"/>
      <c r="Q491" s="335">
        <v>43084</v>
      </c>
      <c r="R491" s="336" t="s">
        <v>1139</v>
      </c>
      <c r="S491" s="335"/>
      <c r="T491" s="331"/>
      <c r="U491" s="337"/>
      <c r="V491" s="737">
        <f t="shared" si="29"/>
        <v>39000</v>
      </c>
    </row>
    <row r="492" spans="1:22" s="14" customFormat="1" ht="15.95" customHeight="1">
      <c r="A492" s="398" t="s">
        <v>1208</v>
      </c>
      <c r="B492" s="391" t="s">
        <v>531</v>
      </c>
      <c r="C492" s="282" t="s">
        <v>1124</v>
      </c>
      <c r="D492" s="249" t="s">
        <v>628</v>
      </c>
      <c r="E492" s="149">
        <v>45000</v>
      </c>
      <c r="F492" s="277">
        <f t="shared" si="31"/>
        <v>45000</v>
      </c>
      <c r="G492" s="279">
        <f t="shared" si="32"/>
        <v>1</v>
      </c>
      <c r="H492" s="149">
        <v>38250</v>
      </c>
      <c r="I492" s="149">
        <v>0</v>
      </c>
      <c r="J492" s="149">
        <v>6750</v>
      </c>
      <c r="K492" s="149">
        <v>0</v>
      </c>
      <c r="L492" s="149">
        <v>0</v>
      </c>
      <c r="M492" s="226"/>
      <c r="N492" s="251">
        <v>43025</v>
      </c>
      <c r="O492" s="251">
        <v>43034</v>
      </c>
      <c r="P492" s="212"/>
      <c r="Q492" s="228">
        <v>43081</v>
      </c>
      <c r="R492" s="217" t="s">
        <v>869</v>
      </c>
      <c r="S492" s="228"/>
      <c r="T492" s="151"/>
      <c r="U492" s="155"/>
      <c r="V492" s="737">
        <f t="shared" si="29"/>
        <v>45000</v>
      </c>
    </row>
    <row r="493" spans="1:22" s="14" customFormat="1" ht="15.95" customHeight="1">
      <c r="A493" s="398" t="s">
        <v>1208</v>
      </c>
      <c r="B493" s="392" t="s">
        <v>532</v>
      </c>
      <c r="C493" s="326" t="s">
        <v>1124</v>
      </c>
      <c r="D493" s="327" t="s">
        <v>629</v>
      </c>
      <c r="E493" s="328">
        <v>45000</v>
      </c>
      <c r="F493" s="277">
        <f t="shared" si="31"/>
        <v>45000</v>
      </c>
      <c r="G493" s="279">
        <f t="shared" si="32"/>
        <v>1</v>
      </c>
      <c r="H493" s="328">
        <v>38250</v>
      </c>
      <c r="I493" s="328">
        <v>0</v>
      </c>
      <c r="J493" s="328">
        <v>6750</v>
      </c>
      <c r="K493" s="328">
        <v>0</v>
      </c>
      <c r="L493" s="328">
        <v>0</v>
      </c>
      <c r="M493" s="226"/>
      <c r="N493" s="266">
        <v>43025</v>
      </c>
      <c r="O493" s="266">
        <v>43034</v>
      </c>
      <c r="P493" s="323"/>
      <c r="Q493" s="330">
        <v>43081</v>
      </c>
      <c r="R493" s="325" t="s">
        <v>870</v>
      </c>
      <c r="S493" s="260"/>
      <c r="T493" s="35"/>
      <c r="U493" s="259"/>
      <c r="V493" s="737">
        <f t="shared" si="29"/>
        <v>45000</v>
      </c>
    </row>
    <row r="494" spans="1:22" s="14" customFormat="1" ht="15.95" customHeight="1">
      <c r="A494" s="398" t="s">
        <v>1208</v>
      </c>
      <c r="B494" s="389" t="s">
        <v>666</v>
      </c>
      <c r="C494" s="282" t="s">
        <v>1124</v>
      </c>
      <c r="D494" s="283" t="s">
        <v>667</v>
      </c>
      <c r="E494" s="277">
        <v>36000</v>
      </c>
      <c r="F494" s="277">
        <f t="shared" si="31"/>
        <v>36000</v>
      </c>
      <c r="G494" s="279">
        <f t="shared" si="32"/>
        <v>1</v>
      </c>
      <c r="H494" s="277">
        <v>30600</v>
      </c>
      <c r="I494" s="277">
        <v>0</v>
      </c>
      <c r="J494" s="277">
        <v>5400</v>
      </c>
      <c r="K494" s="277">
        <v>0</v>
      </c>
      <c r="L494" s="277">
        <v>0</v>
      </c>
      <c r="M494" s="496"/>
      <c r="N494" s="270">
        <v>43082</v>
      </c>
      <c r="O494" s="270">
        <v>43083</v>
      </c>
      <c r="P494" s="255"/>
      <c r="Q494" s="271" t="s">
        <v>599</v>
      </c>
      <c r="R494" s="257"/>
      <c r="S494" s="271"/>
      <c r="T494" s="282"/>
      <c r="U494" s="285"/>
      <c r="V494" s="737">
        <f t="shared" si="29"/>
        <v>36000</v>
      </c>
    </row>
    <row r="495" spans="1:22" s="14" customFormat="1" ht="15.95" customHeight="1">
      <c r="A495" s="398" t="s">
        <v>1208</v>
      </c>
      <c r="B495" s="389" t="s">
        <v>952</v>
      </c>
      <c r="C495" s="282" t="s">
        <v>1124</v>
      </c>
      <c r="D495" s="283" t="s">
        <v>954</v>
      </c>
      <c r="E495" s="277">
        <v>39000</v>
      </c>
      <c r="F495" s="277">
        <f t="shared" si="31"/>
        <v>39000</v>
      </c>
      <c r="G495" s="279">
        <f t="shared" si="32"/>
        <v>1</v>
      </c>
      <c r="H495" s="277">
        <v>33150</v>
      </c>
      <c r="I495" s="277">
        <v>0</v>
      </c>
      <c r="J495" s="277">
        <v>5850</v>
      </c>
      <c r="K495" s="277">
        <v>0</v>
      </c>
      <c r="L495" s="277">
        <v>0</v>
      </c>
      <c r="M495" s="496"/>
      <c r="N495" s="270">
        <v>43082</v>
      </c>
      <c r="O495" s="270">
        <v>43083</v>
      </c>
      <c r="P495" s="255"/>
      <c r="Q495" s="271">
        <v>43195</v>
      </c>
      <c r="R495" s="257"/>
      <c r="S495" s="271"/>
      <c r="T495" s="282"/>
      <c r="U495" s="285"/>
      <c r="V495" s="737">
        <f t="shared" si="29"/>
        <v>39000</v>
      </c>
    </row>
    <row r="496" spans="1:22" s="229" customFormat="1" ht="15.95" customHeight="1">
      <c r="A496" s="398" t="s">
        <v>1208</v>
      </c>
      <c r="B496" s="393" t="s">
        <v>1224</v>
      </c>
      <c r="C496" s="282" t="s">
        <v>1124</v>
      </c>
      <c r="D496" s="283" t="s">
        <v>1225</v>
      </c>
      <c r="E496" s="277">
        <v>45000</v>
      </c>
      <c r="F496" s="277">
        <f t="shared" si="31"/>
        <v>45000</v>
      </c>
      <c r="G496" s="279">
        <f t="shared" si="32"/>
        <v>1</v>
      </c>
      <c r="H496" s="277">
        <v>38250</v>
      </c>
      <c r="I496" s="277">
        <v>0</v>
      </c>
      <c r="J496" s="277">
        <v>6750</v>
      </c>
      <c r="K496" s="277">
        <v>0</v>
      </c>
      <c r="L496" s="277">
        <v>0</v>
      </c>
      <c r="M496" s="335">
        <v>43165</v>
      </c>
      <c r="N496" s="335">
        <v>43172</v>
      </c>
      <c r="O496" s="271">
        <v>43195</v>
      </c>
      <c r="P496" s="282"/>
      <c r="Q496" s="271">
        <v>43286</v>
      </c>
      <c r="R496" s="271" t="s">
        <v>1230</v>
      </c>
      <c r="S496" s="271"/>
      <c r="T496" s="282"/>
      <c r="U496" s="282"/>
      <c r="V496" s="737">
        <f t="shared" si="29"/>
        <v>45000</v>
      </c>
    </row>
    <row r="497" spans="1:22" s="14" customFormat="1" ht="15.95" customHeight="1">
      <c r="A497" s="398" t="s">
        <v>1208</v>
      </c>
      <c r="B497" s="394" t="s">
        <v>1123</v>
      </c>
      <c r="C497" s="282" t="s">
        <v>1124</v>
      </c>
      <c r="D497" s="311" t="s">
        <v>1125</v>
      </c>
      <c r="E497" s="277">
        <v>36000</v>
      </c>
      <c r="F497" s="277">
        <f t="shared" si="31"/>
        <v>36000</v>
      </c>
      <c r="G497" s="279">
        <f t="shared" si="32"/>
        <v>1</v>
      </c>
      <c r="H497" s="277">
        <v>30600</v>
      </c>
      <c r="I497" s="277">
        <v>0</v>
      </c>
      <c r="J497" s="277">
        <v>5400</v>
      </c>
      <c r="K497" s="277">
        <v>0</v>
      </c>
      <c r="L497" s="277">
        <v>0</v>
      </c>
      <c r="M497" s="271">
        <v>43223</v>
      </c>
      <c r="N497" s="270">
        <v>43235</v>
      </c>
      <c r="O497" s="270">
        <v>43258</v>
      </c>
      <c r="P497" s="270"/>
      <c r="Q497" s="271">
        <v>43271</v>
      </c>
      <c r="R497" s="257" t="s">
        <v>1329</v>
      </c>
      <c r="S497" s="271"/>
      <c r="T497" s="282"/>
      <c r="U497" s="285"/>
      <c r="V497" s="737">
        <f t="shared" si="29"/>
        <v>36000</v>
      </c>
    </row>
    <row r="498" spans="1:22" s="14" customFormat="1" ht="15.95" customHeight="1">
      <c r="A498" s="398" t="s">
        <v>1208</v>
      </c>
      <c r="B498" s="394" t="s">
        <v>1126</v>
      </c>
      <c r="C498" s="282" t="s">
        <v>1124</v>
      </c>
      <c r="D498" s="311" t="s">
        <v>1127</v>
      </c>
      <c r="E498" s="277">
        <v>45000</v>
      </c>
      <c r="F498" s="277">
        <f t="shared" si="31"/>
        <v>45000</v>
      </c>
      <c r="G498" s="279">
        <f t="shared" si="32"/>
        <v>1</v>
      </c>
      <c r="H498" s="277">
        <v>38250</v>
      </c>
      <c r="I498" s="277">
        <v>6750</v>
      </c>
      <c r="J498" s="277">
        <v>0</v>
      </c>
      <c r="K498" s="277">
        <v>0</v>
      </c>
      <c r="L498" s="277">
        <v>0</v>
      </c>
      <c r="M498" s="271">
        <v>43223</v>
      </c>
      <c r="N498" s="270">
        <v>43235</v>
      </c>
      <c r="O498" s="270">
        <v>43258</v>
      </c>
      <c r="P498" s="270"/>
      <c r="Q498" s="271">
        <v>43271</v>
      </c>
      <c r="R498" s="257" t="s">
        <v>1332</v>
      </c>
      <c r="S498" s="271"/>
      <c r="T498" s="282"/>
      <c r="U498" s="285"/>
      <c r="V498" s="737">
        <f t="shared" si="29"/>
        <v>45000</v>
      </c>
    </row>
    <row r="499" spans="1:22" s="14" customFormat="1" ht="15.95" customHeight="1">
      <c r="A499" s="398" t="s">
        <v>1208</v>
      </c>
      <c r="B499" s="409" t="s">
        <v>1204</v>
      </c>
      <c r="C499" s="282" t="s">
        <v>1124</v>
      </c>
      <c r="D499" s="311" t="s">
        <v>1199</v>
      </c>
      <c r="E499" s="277">
        <v>22500</v>
      </c>
      <c r="F499" s="277">
        <f t="shared" si="31"/>
        <v>22500</v>
      </c>
      <c r="G499" s="279">
        <f t="shared" si="32"/>
        <v>1</v>
      </c>
      <c r="H499" s="277">
        <v>19125</v>
      </c>
      <c r="I499" s="277">
        <v>0</v>
      </c>
      <c r="J499" s="277">
        <v>3375</v>
      </c>
      <c r="K499" s="277">
        <v>0</v>
      </c>
      <c r="L499" s="277">
        <v>0</v>
      </c>
      <c r="M499" s="271">
        <v>43255</v>
      </c>
      <c r="N499" s="270">
        <v>43263</v>
      </c>
      <c r="O499" s="270">
        <v>43279</v>
      </c>
      <c r="P499" s="270"/>
      <c r="Q499" s="271">
        <v>43304</v>
      </c>
      <c r="R499" s="257" t="s">
        <v>1326</v>
      </c>
      <c r="S499" s="271"/>
      <c r="T499" s="282"/>
      <c r="U499" s="285"/>
      <c r="V499" s="737">
        <f t="shared" si="29"/>
        <v>22500</v>
      </c>
    </row>
    <row r="500" spans="1:22" s="229" customFormat="1" ht="15" customHeight="1">
      <c r="A500" s="398" t="s">
        <v>1208</v>
      </c>
      <c r="B500" s="440" t="s">
        <v>1306</v>
      </c>
      <c r="C500" s="282" t="s">
        <v>1124</v>
      </c>
      <c r="D500" s="255" t="s">
        <v>1307</v>
      </c>
      <c r="E500" s="256">
        <v>48000</v>
      </c>
      <c r="F500" s="277">
        <f t="shared" si="31"/>
        <v>48000</v>
      </c>
      <c r="G500" s="279">
        <f t="shared" si="32"/>
        <v>1</v>
      </c>
      <c r="H500" s="256">
        <v>40800</v>
      </c>
      <c r="I500" s="256">
        <v>0</v>
      </c>
      <c r="J500" s="256">
        <v>7200</v>
      </c>
      <c r="K500" s="256">
        <v>0</v>
      </c>
      <c r="L500" s="256">
        <v>0</v>
      </c>
      <c r="M500" s="335">
        <v>43284</v>
      </c>
      <c r="N500" s="357">
        <v>43287</v>
      </c>
      <c r="O500" s="366">
        <v>43300</v>
      </c>
      <c r="P500" s="251"/>
      <c r="Q500" s="228">
        <v>43314</v>
      </c>
      <c r="R500" s="335" t="s">
        <v>1616</v>
      </c>
      <c r="S500" s="228"/>
      <c r="T500" s="151"/>
      <c r="U500" s="151"/>
      <c r="V500" s="737">
        <f t="shared" si="29"/>
        <v>48000</v>
      </c>
    </row>
    <row r="501" spans="1:22" s="229" customFormat="1" ht="15.95" customHeight="1">
      <c r="A501" s="398" t="s">
        <v>1208</v>
      </c>
      <c r="B501" s="381" t="s">
        <v>1308</v>
      </c>
      <c r="C501" s="282" t="s">
        <v>1124</v>
      </c>
      <c r="D501" s="255" t="s">
        <v>1268</v>
      </c>
      <c r="E501" s="256">
        <v>45000</v>
      </c>
      <c r="F501" s="277">
        <f t="shared" si="31"/>
        <v>45000</v>
      </c>
      <c r="G501" s="279">
        <f t="shared" si="32"/>
        <v>1</v>
      </c>
      <c r="H501" s="256">
        <v>38250</v>
      </c>
      <c r="I501" s="256">
        <v>0</v>
      </c>
      <c r="J501" s="256">
        <v>6750</v>
      </c>
      <c r="K501" s="256">
        <v>0</v>
      </c>
      <c r="L501" s="256">
        <v>0</v>
      </c>
      <c r="M501" s="335">
        <v>43284</v>
      </c>
      <c r="N501" s="357">
        <v>43287</v>
      </c>
      <c r="O501" s="366">
        <v>43300</v>
      </c>
      <c r="P501" s="251"/>
      <c r="Q501" s="228">
        <v>43314</v>
      </c>
      <c r="R501" s="335" t="s">
        <v>1617</v>
      </c>
      <c r="S501" s="228"/>
      <c r="T501" s="151"/>
      <c r="U501" s="151"/>
      <c r="V501" s="737">
        <f t="shared" si="29"/>
        <v>45000</v>
      </c>
    </row>
    <row r="502" spans="1:22" s="229" customFormat="1" ht="15.95" customHeight="1">
      <c r="A502" s="398" t="s">
        <v>1208</v>
      </c>
      <c r="B502" s="440" t="s">
        <v>1309</v>
      </c>
      <c r="C502" s="282" t="s">
        <v>1124</v>
      </c>
      <c r="D502" s="203" t="s">
        <v>1310</v>
      </c>
      <c r="E502" s="256">
        <v>48000</v>
      </c>
      <c r="F502" s="277">
        <f t="shared" si="31"/>
        <v>48000</v>
      </c>
      <c r="G502" s="279">
        <f t="shared" si="32"/>
        <v>1</v>
      </c>
      <c r="H502" s="256">
        <v>40800</v>
      </c>
      <c r="I502" s="256">
        <v>0</v>
      </c>
      <c r="J502" s="256">
        <v>7200</v>
      </c>
      <c r="K502" s="256">
        <v>0</v>
      </c>
      <c r="L502" s="256">
        <v>0</v>
      </c>
      <c r="M502" s="335">
        <v>43284</v>
      </c>
      <c r="N502" s="357">
        <v>43287</v>
      </c>
      <c r="O502" s="366">
        <v>43300</v>
      </c>
      <c r="P502" s="251"/>
      <c r="Q502" s="228">
        <v>43314</v>
      </c>
      <c r="R502" s="335" t="s">
        <v>1618</v>
      </c>
      <c r="S502" s="228"/>
      <c r="T502" s="151"/>
      <c r="U502" s="151"/>
      <c r="V502" s="737">
        <f t="shared" si="29"/>
        <v>48000</v>
      </c>
    </row>
    <row r="503" spans="1:22" s="229" customFormat="1" ht="15.95" customHeight="1">
      <c r="A503" s="398" t="s">
        <v>1208</v>
      </c>
      <c r="B503" s="440" t="s">
        <v>1374</v>
      </c>
      <c r="C503" s="282" t="s">
        <v>1124</v>
      </c>
      <c r="D503" s="203" t="s">
        <v>1063</v>
      </c>
      <c r="E503" s="369">
        <v>45000</v>
      </c>
      <c r="F503" s="277">
        <f t="shared" si="31"/>
        <v>45000</v>
      </c>
      <c r="G503" s="279">
        <f t="shared" si="32"/>
        <v>1</v>
      </c>
      <c r="H503" s="369">
        <v>38250</v>
      </c>
      <c r="I503" s="369">
        <v>0</v>
      </c>
      <c r="J503" s="369">
        <v>6750</v>
      </c>
      <c r="K503" s="369">
        <v>0</v>
      </c>
      <c r="L503" s="369">
        <v>0</v>
      </c>
      <c r="M503" s="260">
        <v>43312</v>
      </c>
      <c r="N503" s="278">
        <v>43318</v>
      </c>
      <c r="O503" s="252">
        <v>43321</v>
      </c>
      <c r="P503" s="697"/>
      <c r="Q503" s="697">
        <v>43334</v>
      </c>
      <c r="R503" s="368" t="s">
        <v>1619</v>
      </c>
      <c r="S503" s="271"/>
      <c r="T503" s="282"/>
      <c r="U503" s="282"/>
      <c r="V503" s="737">
        <f t="shared" si="29"/>
        <v>45000</v>
      </c>
    </row>
    <row r="504" spans="1:22" s="229" customFormat="1" ht="23.25" customHeight="1">
      <c r="A504" s="398" t="s">
        <v>1208</v>
      </c>
      <c r="B504" s="211" t="s">
        <v>1502</v>
      </c>
      <c r="C504" s="212" t="s">
        <v>1503</v>
      </c>
      <c r="D504" s="212" t="s">
        <v>1504</v>
      </c>
      <c r="E504" s="578">
        <v>45000</v>
      </c>
      <c r="F504" s="277">
        <f t="shared" si="31"/>
        <v>45000</v>
      </c>
      <c r="G504" s="279">
        <f t="shared" si="32"/>
        <v>1</v>
      </c>
      <c r="H504" s="578">
        <v>38250</v>
      </c>
      <c r="I504" s="578">
        <v>0</v>
      </c>
      <c r="J504" s="578">
        <v>6750</v>
      </c>
      <c r="K504" s="578">
        <v>0</v>
      </c>
      <c r="L504" s="578">
        <v>0</v>
      </c>
      <c r="M504" s="271"/>
      <c r="N504" s="270">
        <v>43346</v>
      </c>
      <c r="O504" s="270">
        <v>43377</v>
      </c>
      <c r="P504" s="270"/>
      <c r="Q504" s="270">
        <v>43417</v>
      </c>
      <c r="R504" s="271" t="s">
        <v>1665</v>
      </c>
      <c r="S504" s="228"/>
      <c r="T504" s="151"/>
      <c r="U504" s="151"/>
      <c r="V504" s="737">
        <f t="shared" si="29"/>
        <v>45000</v>
      </c>
    </row>
    <row r="505" spans="1:22" s="229" customFormat="1" ht="30.75" customHeight="1">
      <c r="A505" s="515" t="s">
        <v>1208</v>
      </c>
      <c r="B505" s="216" t="s">
        <v>1576</v>
      </c>
      <c r="C505" s="172" t="s">
        <v>156</v>
      </c>
      <c r="D505" s="172" t="s">
        <v>1518</v>
      </c>
      <c r="E505" s="580">
        <v>45000</v>
      </c>
      <c r="F505" s="277">
        <f t="shared" si="31"/>
        <v>45000</v>
      </c>
      <c r="G505" s="279">
        <f t="shared" si="32"/>
        <v>1</v>
      </c>
      <c r="H505" s="369">
        <v>38250</v>
      </c>
      <c r="I505" s="369">
        <v>0</v>
      </c>
      <c r="J505" s="369">
        <v>6750</v>
      </c>
      <c r="K505" s="369">
        <v>0</v>
      </c>
      <c r="L505" s="369">
        <v>0</v>
      </c>
      <c r="M505" s="271">
        <v>43374</v>
      </c>
      <c r="N505" s="270">
        <v>43378</v>
      </c>
      <c r="O505" s="270">
        <v>43391</v>
      </c>
      <c r="P505" s="270"/>
      <c r="Q505" s="270">
        <v>43411</v>
      </c>
      <c r="R505" s="271" t="s">
        <v>1702</v>
      </c>
      <c r="S505" s="228"/>
      <c r="T505" s="151"/>
      <c r="U505" s="151"/>
      <c r="V505" s="737">
        <f t="shared" si="29"/>
        <v>45000</v>
      </c>
    </row>
    <row r="506" spans="1:22" s="229" customFormat="1" ht="30" customHeight="1">
      <c r="A506" s="515" t="s">
        <v>1208</v>
      </c>
      <c r="B506" s="581" t="s">
        <v>1752</v>
      </c>
      <c r="C506" s="582" t="s">
        <v>156</v>
      </c>
      <c r="D506" s="581" t="s">
        <v>1755</v>
      </c>
      <c r="E506" s="583">
        <v>45000</v>
      </c>
      <c r="F506" s="584">
        <f t="shared" si="31"/>
        <v>45000</v>
      </c>
      <c r="G506" s="585">
        <f t="shared" si="32"/>
        <v>1</v>
      </c>
      <c r="H506" s="586">
        <v>38250</v>
      </c>
      <c r="I506" s="586">
        <v>0</v>
      </c>
      <c r="J506" s="586">
        <v>6750</v>
      </c>
      <c r="K506" s="587">
        <v>0</v>
      </c>
      <c r="L506" s="587">
        <v>0</v>
      </c>
      <c r="M506" s="588">
        <v>43402</v>
      </c>
      <c r="N506" s="589">
        <v>43417</v>
      </c>
      <c r="O506" s="589">
        <v>43426</v>
      </c>
      <c r="P506" s="251"/>
      <c r="Q506" s="589" t="s">
        <v>1718</v>
      </c>
      <c r="R506" s="590" t="s">
        <v>1798</v>
      </c>
      <c r="S506" s="228"/>
      <c r="T506" s="151"/>
      <c r="U506" s="151"/>
      <c r="V506" s="737">
        <f t="shared" si="29"/>
        <v>45000</v>
      </c>
    </row>
    <row r="507" spans="1:22" s="229" customFormat="1" ht="36.75" customHeight="1">
      <c r="A507" s="515" t="s">
        <v>1208</v>
      </c>
      <c r="B507" s="581" t="s">
        <v>1753</v>
      </c>
      <c r="C507" s="582" t="s">
        <v>156</v>
      </c>
      <c r="D507" s="581" t="s">
        <v>1747</v>
      </c>
      <c r="E507" s="583">
        <v>22500</v>
      </c>
      <c r="F507" s="584">
        <f t="shared" si="31"/>
        <v>22500</v>
      </c>
      <c r="G507" s="585">
        <f t="shared" si="32"/>
        <v>1</v>
      </c>
      <c r="H507" s="586">
        <v>19125</v>
      </c>
      <c r="I507" s="586">
        <v>0</v>
      </c>
      <c r="J507" s="586">
        <v>3375</v>
      </c>
      <c r="K507" s="587">
        <v>0</v>
      </c>
      <c r="L507" s="587">
        <v>0</v>
      </c>
      <c r="M507" s="588">
        <v>43402</v>
      </c>
      <c r="N507" s="589">
        <v>43417</v>
      </c>
      <c r="O507" s="589">
        <v>43426</v>
      </c>
      <c r="P507" s="251"/>
      <c r="Q507" s="589" t="s">
        <v>1718</v>
      </c>
      <c r="R507" s="590" t="s">
        <v>1798</v>
      </c>
      <c r="S507" s="228"/>
      <c r="T507" s="151"/>
      <c r="U507" s="151"/>
      <c r="V507" s="737">
        <f t="shared" si="29"/>
        <v>22500</v>
      </c>
    </row>
    <row r="508" spans="1:22" s="229" customFormat="1" ht="31.5" customHeight="1">
      <c r="A508" s="515" t="s">
        <v>1208</v>
      </c>
      <c r="B508" s="581" t="s">
        <v>1754</v>
      </c>
      <c r="C508" s="582" t="s">
        <v>156</v>
      </c>
      <c r="D508" s="581" t="s">
        <v>1756</v>
      </c>
      <c r="E508" s="583">
        <v>45000</v>
      </c>
      <c r="F508" s="584">
        <f t="shared" si="31"/>
        <v>45000</v>
      </c>
      <c r="G508" s="585">
        <f t="shared" si="32"/>
        <v>1</v>
      </c>
      <c r="H508" s="586">
        <v>38250</v>
      </c>
      <c r="I508" s="586">
        <v>0</v>
      </c>
      <c r="J508" s="586">
        <v>6750</v>
      </c>
      <c r="K508" s="587">
        <v>0</v>
      </c>
      <c r="L508" s="587">
        <v>0</v>
      </c>
      <c r="M508" s="588">
        <v>43402</v>
      </c>
      <c r="N508" s="589">
        <v>43417</v>
      </c>
      <c r="O508" s="589">
        <v>43426</v>
      </c>
      <c r="P508" s="251"/>
      <c r="Q508" s="589" t="s">
        <v>1718</v>
      </c>
      <c r="R508" s="590" t="s">
        <v>1798</v>
      </c>
      <c r="S508" s="228"/>
      <c r="T508" s="151"/>
      <c r="U508" s="151"/>
      <c r="V508" s="737">
        <f t="shared" si="29"/>
        <v>45000</v>
      </c>
    </row>
    <row r="509" spans="1:22" s="470" customFormat="1" ht="23.25" customHeight="1">
      <c r="A509" s="535"/>
      <c r="B509" s="339"/>
      <c r="C509" s="340" t="s">
        <v>51</v>
      </c>
      <c r="D509" s="341"/>
      <c r="E509" s="342">
        <f>SUM(E479:E508)</f>
        <v>1191000</v>
      </c>
      <c r="F509" s="342">
        <f>SUM(F479:F508)</f>
        <v>1191000</v>
      </c>
      <c r="G509" s="724">
        <f t="shared" si="32"/>
        <v>1</v>
      </c>
      <c r="H509" s="342">
        <f>SUM(H479:H508)</f>
        <v>1012350</v>
      </c>
      <c r="I509" s="342">
        <f>SUM(I479:I508)</f>
        <v>6750</v>
      </c>
      <c r="J509" s="342">
        <f>SUM(J479:J508)</f>
        <v>171900</v>
      </c>
      <c r="K509" s="342">
        <f>SUM(K479:K508)</f>
        <v>0</v>
      </c>
      <c r="L509" s="342">
        <f>SUM(L479:L508)</f>
        <v>0</v>
      </c>
      <c r="M509" s="528"/>
      <c r="N509" s="516">
        <f>COUNTA(B479:B505)</f>
        <v>27</v>
      </c>
      <c r="O509" s="528"/>
      <c r="P509" s="528"/>
      <c r="Q509" s="528"/>
      <c r="R509" s="529"/>
      <c r="S509" s="528"/>
      <c r="T509" s="528"/>
      <c r="U509" s="471"/>
      <c r="V509" s="736">
        <f t="shared" si="29"/>
        <v>1191000</v>
      </c>
    </row>
    <row r="510" spans="1:22" s="811" customFormat="1" ht="33.75" customHeight="1">
      <c r="A510" s="812" t="s">
        <v>1857</v>
      </c>
      <c r="B510" s="782" t="s">
        <v>1859</v>
      </c>
      <c r="C510" s="783" t="s">
        <v>1860</v>
      </c>
      <c r="D510" s="783" t="s">
        <v>1861</v>
      </c>
      <c r="E510" s="788">
        <v>12000</v>
      </c>
      <c r="F510" s="813">
        <f>H510+I510+J510+K510+L510</f>
        <v>12000</v>
      </c>
      <c r="G510" s="814">
        <f t="shared" si="32"/>
        <v>1</v>
      </c>
      <c r="H510" s="815">
        <v>10200</v>
      </c>
      <c r="I510" s="815">
        <v>1800</v>
      </c>
      <c r="J510" s="798">
        <v>0</v>
      </c>
      <c r="K510" s="798">
        <v>0</v>
      </c>
      <c r="L510" s="800">
        <v>0</v>
      </c>
      <c r="M510" s="791">
        <v>43427</v>
      </c>
      <c r="N510" s="792">
        <v>43434</v>
      </c>
      <c r="O510" s="791">
        <v>43447</v>
      </c>
      <c r="P510" s="808"/>
      <c r="Q510" s="796" t="s">
        <v>1718</v>
      </c>
      <c r="R510" s="809"/>
      <c r="S510" s="808"/>
      <c r="T510" s="808"/>
      <c r="U510" s="808"/>
      <c r="V510" s="810"/>
    </row>
    <row r="511" spans="1:22" s="811" customFormat="1" ht="35.25" customHeight="1">
      <c r="A511" s="812" t="s">
        <v>1857</v>
      </c>
      <c r="B511" s="782" t="s">
        <v>1862</v>
      </c>
      <c r="C511" s="783" t="s">
        <v>1863</v>
      </c>
      <c r="D511" s="783" t="s">
        <v>1864</v>
      </c>
      <c r="E511" s="788">
        <v>12000</v>
      </c>
      <c r="F511" s="813">
        <f>H511+I511+J511+K511+L511</f>
        <v>12000</v>
      </c>
      <c r="G511" s="814">
        <f>(H511+I511+J511+K511)/F511</f>
        <v>1</v>
      </c>
      <c r="H511" s="815">
        <v>10200</v>
      </c>
      <c r="I511" s="815">
        <v>1800</v>
      </c>
      <c r="J511" s="798">
        <v>0</v>
      </c>
      <c r="K511" s="798">
        <v>0</v>
      </c>
      <c r="L511" s="800">
        <v>0</v>
      </c>
      <c r="M511" s="791">
        <v>43427</v>
      </c>
      <c r="N511" s="792">
        <v>43434</v>
      </c>
      <c r="O511" s="791">
        <v>43447</v>
      </c>
      <c r="P511" s="808"/>
      <c r="Q511" s="808"/>
      <c r="R511" s="809"/>
      <c r="S511" s="808"/>
      <c r="T511" s="808"/>
      <c r="U511" s="808"/>
      <c r="V511" s="810"/>
    </row>
    <row r="512" spans="1:22" s="470" customFormat="1" ht="23.25" customHeight="1">
      <c r="A512" s="801"/>
      <c r="B512" s="802"/>
      <c r="C512" s="340" t="s">
        <v>1858</v>
      </c>
      <c r="D512" s="803"/>
      <c r="E512" s="804">
        <f>SUM(E510:E511)</f>
        <v>24000</v>
      </c>
      <c r="F512" s="804">
        <f>SUM(F510:F511)</f>
        <v>24000</v>
      </c>
      <c r="G512" s="816">
        <f>(H512+I512+J512+K512)/F512</f>
        <v>1</v>
      </c>
      <c r="H512" s="804">
        <f>SUM(H510:H511)</f>
        <v>20400</v>
      </c>
      <c r="I512" s="804">
        <f>SUM(I510:I511)</f>
        <v>3600</v>
      </c>
      <c r="J512" s="804">
        <f>SUM(J510:J511)</f>
        <v>0</v>
      </c>
      <c r="K512" s="804">
        <f>SUM(K510:K511)</f>
        <v>0</v>
      </c>
      <c r="L512" s="804">
        <f>SUM(L510:L511)</f>
        <v>0</v>
      </c>
      <c r="M512" s="805"/>
      <c r="N512" s="806">
        <f>COUNTA(B510:B511)</f>
        <v>2</v>
      </c>
      <c r="O512" s="805"/>
      <c r="P512" s="805"/>
      <c r="Q512" s="805"/>
      <c r="R512" s="530"/>
      <c r="S512" s="805"/>
      <c r="T512" s="805"/>
      <c r="U512" s="807"/>
      <c r="V512" s="736"/>
    </row>
    <row r="513" spans="1:22" s="527" customFormat="1" ht="66" customHeight="1">
      <c r="A513" s="534" t="s">
        <v>1780</v>
      </c>
      <c r="B513" s="592" t="s">
        <v>1782</v>
      </c>
      <c r="C513" s="593" t="s">
        <v>1783</v>
      </c>
      <c r="D513" s="594" t="s">
        <v>1784</v>
      </c>
      <c r="E513" s="595">
        <v>199387</v>
      </c>
      <c r="F513" s="596">
        <f>H513+I513+J513+K513+L513</f>
        <v>199387</v>
      </c>
      <c r="G513" s="611">
        <f t="shared" si="32"/>
        <v>0.64999724154533645</v>
      </c>
      <c r="H513" s="586">
        <v>110160.85</v>
      </c>
      <c r="I513" s="586">
        <v>19440.150000000001</v>
      </c>
      <c r="J513" s="598">
        <v>0</v>
      </c>
      <c r="K513" s="598">
        <v>0</v>
      </c>
      <c r="L513" s="583">
        <v>69786</v>
      </c>
      <c r="M513" s="581" t="s">
        <v>1785</v>
      </c>
      <c r="N513" s="599">
        <v>43417</v>
      </c>
      <c r="O513" s="600">
        <v>43426</v>
      </c>
      <c r="P513" s="600">
        <v>43432</v>
      </c>
      <c r="Q513" s="589" t="s">
        <v>1718</v>
      </c>
      <c r="R513" s="590" t="s">
        <v>1798</v>
      </c>
      <c r="S513" s="526"/>
      <c r="T513" s="526"/>
      <c r="U513" s="526"/>
      <c r="V513" s="737">
        <f t="shared" si="29"/>
        <v>199387</v>
      </c>
    </row>
    <row r="514" spans="1:22" s="470" customFormat="1" ht="34.5" customHeight="1">
      <c r="A514" s="535"/>
      <c r="B514" s="205"/>
      <c r="C514" s="206" t="s">
        <v>1781</v>
      </c>
      <c r="D514" s="304"/>
      <c r="E514" s="223">
        <f>SUBTOTAL(9,E513)</f>
        <v>199387</v>
      </c>
      <c r="F514" s="525">
        <f>SUBTOTAL(9,F513)</f>
        <v>199387</v>
      </c>
      <c r="G514" s="721">
        <f t="shared" si="32"/>
        <v>0.64999724154533645</v>
      </c>
      <c r="H514" s="525">
        <f>SUBTOTAL(9,H513)</f>
        <v>110160.85</v>
      </c>
      <c r="I514" s="525">
        <f>SUBTOTAL(9,I513)</f>
        <v>19440.150000000001</v>
      </c>
      <c r="J514" s="525">
        <f>SUBTOTAL(9,J513)</f>
        <v>0</v>
      </c>
      <c r="K514" s="525">
        <f>SUBTOTAL(9,K513)</f>
        <v>0</v>
      </c>
      <c r="L514" s="525">
        <f>SUBTOTAL(9,L513)</f>
        <v>69786</v>
      </c>
      <c r="M514" s="528"/>
      <c r="N514" s="516">
        <f>COUNTA(B513)</f>
        <v>1</v>
      </c>
      <c r="O514" s="528"/>
      <c r="P514" s="528"/>
      <c r="Q514" s="528"/>
      <c r="R514" s="530"/>
      <c r="S514" s="528"/>
      <c r="T514" s="528"/>
      <c r="U514" s="471"/>
      <c r="V514" s="736">
        <f t="shared" si="29"/>
        <v>199387</v>
      </c>
    </row>
    <row r="515" spans="1:22" s="439" customFormat="1" ht="64.5" customHeight="1">
      <c r="A515" s="255" t="s">
        <v>1431</v>
      </c>
      <c r="B515" s="295" t="s">
        <v>1432</v>
      </c>
      <c r="C515" s="255" t="s">
        <v>1433</v>
      </c>
      <c r="D515" s="255" t="s">
        <v>255</v>
      </c>
      <c r="E515" s="488">
        <v>5100000</v>
      </c>
      <c r="F515" s="488">
        <f>H515+I515+J515+K515+L515</f>
        <v>5100000</v>
      </c>
      <c r="G515" s="347">
        <f t="shared" si="32"/>
        <v>1</v>
      </c>
      <c r="H515" s="601">
        <v>4335000</v>
      </c>
      <c r="I515" s="602">
        <v>765000</v>
      </c>
      <c r="J515" s="602">
        <v>0</v>
      </c>
      <c r="K515" s="602">
        <v>0</v>
      </c>
      <c r="L515" s="602">
        <v>0</v>
      </c>
      <c r="M515" s="271">
        <v>43344</v>
      </c>
      <c r="N515" s="270">
        <v>43346</v>
      </c>
      <c r="O515" s="270">
        <v>43349</v>
      </c>
      <c r="P515" s="270">
        <v>43364</v>
      </c>
      <c r="Q515" s="604">
        <v>43399</v>
      </c>
      <c r="R515" s="335" t="s">
        <v>1613</v>
      </c>
      <c r="S515" s="605"/>
      <c r="T515" s="605"/>
      <c r="U515" s="605"/>
      <c r="V515" s="737">
        <f t="shared" si="29"/>
        <v>5100000</v>
      </c>
    </row>
    <row r="516" spans="1:22" s="458" customFormat="1" ht="30.75" customHeight="1">
      <c r="A516" s="401"/>
      <c r="B516" s="339"/>
      <c r="C516" s="340" t="s">
        <v>1434</v>
      </c>
      <c r="D516" s="341"/>
      <c r="E516" s="342">
        <f>SUBTOTAL(9,E515)</f>
        <v>5100000</v>
      </c>
      <c r="F516" s="402">
        <f>SUM(F515)</f>
        <v>5100000</v>
      </c>
      <c r="G516" s="718">
        <f t="shared" si="32"/>
        <v>1</v>
      </c>
      <c r="H516" s="342">
        <f>SUBTOTAL(9,H515)</f>
        <v>4335000</v>
      </c>
      <c r="I516" s="342">
        <f>SUBTOTAL(9,I515)</f>
        <v>765000</v>
      </c>
      <c r="J516" s="342">
        <f>SUBTOTAL(9,J515)</f>
        <v>0</v>
      </c>
      <c r="K516" s="342">
        <f>SUBTOTAL(9,K515)</f>
        <v>0</v>
      </c>
      <c r="L516" s="342">
        <f>SUBTOTAL(9,L515)</f>
        <v>0</v>
      </c>
      <c r="M516" s="531"/>
      <c r="N516" s="236">
        <f>COUNTA(B528)</f>
        <v>1</v>
      </c>
      <c r="O516" s="531"/>
      <c r="P516" s="532"/>
      <c r="Q516" s="532"/>
      <c r="R516" s="533"/>
      <c r="S516" s="540"/>
      <c r="T516" s="540"/>
      <c r="U516" s="469"/>
      <c r="V516" s="736">
        <f t="shared" si="29"/>
        <v>5100000</v>
      </c>
    </row>
    <row r="517" spans="1:22" s="229" customFormat="1" ht="48.75" customHeight="1">
      <c r="A517" s="416" t="s">
        <v>1479</v>
      </c>
      <c r="B517" s="295" t="s">
        <v>1480</v>
      </c>
      <c r="C517" s="255" t="s">
        <v>1481</v>
      </c>
      <c r="D517" s="255" t="s">
        <v>1482</v>
      </c>
      <c r="E517" s="348">
        <v>135100</v>
      </c>
      <c r="F517" s="606">
        <f>H517+I517+J517+K517+L517</f>
        <v>96651.79</v>
      </c>
      <c r="G517" s="279">
        <f t="shared" si="32"/>
        <v>0.74999997413395036</v>
      </c>
      <c r="H517" s="277">
        <v>61615.51</v>
      </c>
      <c r="I517" s="277">
        <v>0</v>
      </c>
      <c r="J517" s="277">
        <v>10873.33</v>
      </c>
      <c r="K517" s="277">
        <v>0</v>
      </c>
      <c r="L517" s="277">
        <v>24162.95</v>
      </c>
      <c r="M517" s="228">
        <v>43342</v>
      </c>
      <c r="N517" s="251">
        <v>43346</v>
      </c>
      <c r="O517" s="251">
        <v>43360</v>
      </c>
      <c r="P517" s="251"/>
      <c r="Q517" s="228">
        <v>43384</v>
      </c>
      <c r="R517" s="228" t="s">
        <v>1610</v>
      </c>
      <c r="S517" s="260"/>
      <c r="T517" s="35"/>
      <c r="U517" s="35"/>
      <c r="V517" s="737">
        <f t="shared" si="29"/>
        <v>96651.79</v>
      </c>
    </row>
    <row r="518" spans="1:22" s="229" customFormat="1" ht="52.5" customHeight="1">
      <c r="A518" s="416" t="s">
        <v>1479</v>
      </c>
      <c r="B518" s="607" t="s">
        <v>1506</v>
      </c>
      <c r="C518" s="608" t="s">
        <v>1507</v>
      </c>
      <c r="D518" s="608" t="s">
        <v>1482</v>
      </c>
      <c r="E518" s="215">
        <v>14500</v>
      </c>
      <c r="F518" s="606">
        <f>H518+I518+J518+K518+L518</f>
        <v>10506.07</v>
      </c>
      <c r="G518" s="279">
        <f t="shared" si="32"/>
        <v>0.7499997620423241</v>
      </c>
      <c r="H518" s="149">
        <v>6697.61</v>
      </c>
      <c r="I518" s="149">
        <v>0</v>
      </c>
      <c r="J518" s="149">
        <v>1181.94</v>
      </c>
      <c r="K518" s="149">
        <v>0</v>
      </c>
      <c r="L518" s="149">
        <v>2626.52</v>
      </c>
      <c r="M518" s="228">
        <v>43342</v>
      </c>
      <c r="N518" s="251">
        <v>43346</v>
      </c>
      <c r="O518" s="251">
        <v>43377</v>
      </c>
      <c r="P518" s="251"/>
      <c r="Q518" s="228">
        <v>43417</v>
      </c>
      <c r="R518" s="228" t="s">
        <v>1666</v>
      </c>
      <c r="S518" s="228"/>
      <c r="T518" s="151"/>
      <c r="U518" s="151"/>
      <c r="V518" s="737">
        <f t="shared" si="29"/>
        <v>10506.07</v>
      </c>
    </row>
    <row r="519" spans="1:22" s="229" customFormat="1" ht="54" customHeight="1">
      <c r="A519" s="416" t="s">
        <v>1479</v>
      </c>
      <c r="B519" s="211" t="s">
        <v>1577</v>
      </c>
      <c r="C519" s="212" t="s">
        <v>1578</v>
      </c>
      <c r="D519" s="212" t="s">
        <v>1579</v>
      </c>
      <c r="E519" s="215">
        <v>123700</v>
      </c>
      <c r="F519" s="606">
        <f>H519+I519+J519+K519+L519</f>
        <v>88949.34</v>
      </c>
      <c r="G519" s="279">
        <f t="shared" si="32"/>
        <v>0.74999994378822821</v>
      </c>
      <c r="H519" s="149">
        <v>56705.2</v>
      </c>
      <c r="I519" s="149">
        <v>0</v>
      </c>
      <c r="J519" s="149">
        <v>10006.799999999999</v>
      </c>
      <c r="K519" s="149">
        <v>0</v>
      </c>
      <c r="L519" s="149">
        <v>22237.34</v>
      </c>
      <c r="M519" s="228">
        <v>43374</v>
      </c>
      <c r="N519" s="251">
        <v>43378</v>
      </c>
      <c r="O519" s="251">
        <v>43391</v>
      </c>
      <c r="P519" s="251"/>
      <c r="Q519" s="251">
        <v>43411</v>
      </c>
      <c r="R519" s="335" t="s">
        <v>1703</v>
      </c>
      <c r="S519" s="228"/>
      <c r="T519" s="151"/>
      <c r="U519" s="151"/>
      <c r="V519" s="737">
        <f t="shared" si="29"/>
        <v>88949.34</v>
      </c>
    </row>
    <row r="520" spans="1:22" s="229" customFormat="1" ht="66" customHeight="1">
      <c r="A520" s="416" t="s">
        <v>1479</v>
      </c>
      <c r="B520" s="211" t="s">
        <v>1580</v>
      </c>
      <c r="C520" s="212" t="s">
        <v>1581</v>
      </c>
      <c r="D520" s="212" t="s">
        <v>1582</v>
      </c>
      <c r="E520" s="215">
        <v>11880.75</v>
      </c>
      <c r="F520" s="606">
        <f>H520+I520+J520+K520+L520</f>
        <v>10950</v>
      </c>
      <c r="G520" s="279">
        <f t="shared" si="32"/>
        <v>0.75</v>
      </c>
      <c r="H520" s="149">
        <v>6980.62</v>
      </c>
      <c r="I520" s="149">
        <v>0</v>
      </c>
      <c r="J520" s="149">
        <v>1231.8800000000001</v>
      </c>
      <c r="K520" s="149">
        <v>0</v>
      </c>
      <c r="L520" s="149">
        <v>2737.5</v>
      </c>
      <c r="M520" s="228">
        <v>43374</v>
      </c>
      <c r="N520" s="251">
        <v>43378</v>
      </c>
      <c r="O520" s="251">
        <v>43391</v>
      </c>
      <c r="P520" s="251"/>
      <c r="Q520" s="228">
        <v>43411</v>
      </c>
      <c r="R520" s="335" t="s">
        <v>1704</v>
      </c>
      <c r="S520" s="228"/>
      <c r="T520" s="151"/>
      <c r="U520" s="151"/>
      <c r="V520" s="737">
        <f t="shared" si="29"/>
        <v>10950</v>
      </c>
    </row>
    <row r="521" spans="1:22" ht="27.75" customHeight="1">
      <c r="A521" s="204"/>
      <c r="B521" s="205"/>
      <c r="C521" s="206" t="s">
        <v>550</v>
      </c>
      <c r="D521" s="304"/>
      <c r="E521" s="464">
        <f>SUBTOTAL(9,E517:E520)</f>
        <v>285180.75</v>
      </c>
      <c r="F521" s="207">
        <f>SUM(F517:F520)</f>
        <v>207057.19999999998</v>
      </c>
      <c r="G521" s="725">
        <f t="shared" si="32"/>
        <v>0.74999995170416689</v>
      </c>
      <c r="H521" s="207">
        <f>SUM(H517:H520)</f>
        <v>131998.94</v>
      </c>
      <c r="I521" s="207">
        <f>SUBTOTAL(9,I517:I520)</f>
        <v>0</v>
      </c>
      <c r="J521" s="207">
        <f>SUM(J517:J520)</f>
        <v>23293.95</v>
      </c>
      <c r="K521" s="207">
        <f>SUBTOTAL(9,K517:K520)</f>
        <v>0</v>
      </c>
      <c r="L521" s="207">
        <f>SUM(L517:L520)</f>
        <v>51764.31</v>
      </c>
      <c r="M521" s="541"/>
      <c r="N521" s="236">
        <f>COUNTA(B517:B520)</f>
        <v>4</v>
      </c>
      <c r="O521" s="541"/>
      <c r="P521" s="541"/>
      <c r="Q521" s="541"/>
      <c r="R521" s="542"/>
      <c r="S521" s="541"/>
      <c r="T521" s="541"/>
      <c r="V521" s="736">
        <f t="shared" si="29"/>
        <v>207057.2</v>
      </c>
    </row>
    <row r="522" spans="1:22" s="14" customFormat="1" ht="51" customHeight="1">
      <c r="A522" s="417" t="s">
        <v>478</v>
      </c>
      <c r="B522" s="253" t="s">
        <v>627</v>
      </c>
      <c r="C522" s="44" t="s">
        <v>479</v>
      </c>
      <c r="D522" s="199" t="s">
        <v>480</v>
      </c>
      <c r="E522" s="744">
        <v>998031.48</v>
      </c>
      <c r="F522" s="745">
        <f>H522+I522+J522+K522+L522</f>
        <v>701636.85</v>
      </c>
      <c r="G522" s="746">
        <f t="shared" si="32"/>
        <v>0.7489309890151864</v>
      </c>
      <c r="H522" s="747">
        <v>424264.17</v>
      </c>
      <c r="I522" s="747">
        <v>75399.56</v>
      </c>
      <c r="J522" s="747">
        <v>0</v>
      </c>
      <c r="K522" s="755">
        <v>25813.85</v>
      </c>
      <c r="L522" s="747">
        <v>176159.27</v>
      </c>
      <c r="M522" s="748"/>
      <c r="N522" s="749">
        <v>42950</v>
      </c>
      <c r="O522" s="749">
        <v>42992</v>
      </c>
      <c r="P522" s="749">
        <v>43020</v>
      </c>
      <c r="Q522" s="397">
        <v>43062</v>
      </c>
      <c r="R522" s="397" t="s">
        <v>1148</v>
      </c>
      <c r="S522" s="750"/>
      <c r="T522" s="743" t="s">
        <v>1820</v>
      </c>
      <c r="U522" s="46"/>
      <c r="V522" s="737">
        <f t="shared" si="29"/>
        <v>701636.85</v>
      </c>
    </row>
    <row r="523" spans="1:22" ht="27.75" customHeight="1">
      <c r="A523" s="404"/>
      <c r="B523" s="517"/>
      <c r="C523" s="518" t="s">
        <v>1505</v>
      </c>
      <c r="D523" s="519"/>
      <c r="E523" s="520">
        <f>SUM(E522:E522)</f>
        <v>998031.48</v>
      </c>
      <c r="F523" s="521">
        <f>SUM(F522:F522)</f>
        <v>701636.85</v>
      </c>
      <c r="G523" s="726">
        <f t="shared" si="32"/>
        <v>0.7489309890151864</v>
      </c>
      <c r="H523" s="521">
        <f>SUM(H522:H522)</f>
        <v>424264.17</v>
      </c>
      <c r="I523" s="521">
        <f>SUM(I522:I522)</f>
        <v>75399.56</v>
      </c>
      <c r="J523" s="521">
        <f>SUM(J522:J522)</f>
        <v>0</v>
      </c>
      <c r="K523" s="521">
        <f>SUM(K522:K522)</f>
        <v>25813.85</v>
      </c>
      <c r="L523" s="521">
        <f>SUM(L522:L522)</f>
        <v>176159.27</v>
      </c>
      <c r="M523" s="541"/>
      <c r="N523" s="236">
        <f>COUNTA(B522:B522)</f>
        <v>1</v>
      </c>
      <c r="O523" s="541"/>
      <c r="P523" s="541"/>
      <c r="Q523" s="541"/>
      <c r="R523" s="543"/>
      <c r="S523" s="541"/>
      <c r="T523" s="541"/>
      <c r="V523" s="736">
        <f t="shared" si="29"/>
        <v>701636.85</v>
      </c>
    </row>
    <row r="524" spans="1:22" s="211" customFormat="1" ht="45.75" customHeight="1">
      <c r="A524" s="151" t="s">
        <v>1759</v>
      </c>
      <c r="B524" s="609">
        <v>10</v>
      </c>
      <c r="C524" s="582" t="s">
        <v>1757</v>
      </c>
      <c r="D524" s="582" t="s">
        <v>1760</v>
      </c>
      <c r="E524" s="583">
        <v>257008.4</v>
      </c>
      <c r="F524" s="610">
        <f>H524+I524+J524+K524+L524</f>
        <v>257008.40000000002</v>
      </c>
      <c r="G524" s="611">
        <f t="shared" si="32"/>
        <v>1</v>
      </c>
      <c r="H524" s="583">
        <v>218457.14</v>
      </c>
      <c r="I524" s="610">
        <v>0</v>
      </c>
      <c r="J524" s="610">
        <v>38551.26</v>
      </c>
      <c r="K524" s="610">
        <v>0</v>
      </c>
      <c r="L524" s="610">
        <v>0</v>
      </c>
      <c r="M524" s="600">
        <v>43402</v>
      </c>
      <c r="N524" s="589">
        <v>43417</v>
      </c>
      <c r="O524" s="600">
        <v>43426</v>
      </c>
      <c r="P524" s="600">
        <v>43432</v>
      </c>
      <c r="Q524" s="581" t="s">
        <v>1718</v>
      </c>
      <c r="R524" s="588" t="s">
        <v>1798</v>
      </c>
      <c r="V524" s="737">
        <f t="shared" si="29"/>
        <v>257008.40000000002</v>
      </c>
    </row>
    <row r="525" spans="1:22" s="817" customFormat="1" ht="45.75" customHeight="1">
      <c r="A525" s="35"/>
      <c r="B525" s="818">
        <v>23</v>
      </c>
      <c r="C525" s="819" t="s">
        <v>1757</v>
      </c>
      <c r="D525" s="783" t="s">
        <v>1865</v>
      </c>
      <c r="E525" s="788">
        <v>360846.11</v>
      </c>
      <c r="F525" s="764">
        <f>H525+I525+J525+K525+L525</f>
        <v>360846.11</v>
      </c>
      <c r="G525" s="814">
        <f>(H525+I525+J525+K525)/F525</f>
        <v>1</v>
      </c>
      <c r="H525" s="800">
        <v>306719.19</v>
      </c>
      <c r="I525" s="764">
        <v>0</v>
      </c>
      <c r="J525" s="764">
        <v>54126.92</v>
      </c>
      <c r="K525" s="764">
        <v>0</v>
      </c>
      <c r="L525" s="764">
        <v>0</v>
      </c>
      <c r="M525" s="791">
        <v>43427</v>
      </c>
      <c r="N525" s="792">
        <v>43434</v>
      </c>
      <c r="O525" s="791">
        <v>43447</v>
      </c>
      <c r="P525" s="822"/>
      <c r="Q525" s="823" t="s">
        <v>1718</v>
      </c>
      <c r="R525" s="776"/>
      <c r="V525" s="737"/>
    </row>
    <row r="526" spans="1:22" s="458" customFormat="1" ht="30" customHeight="1">
      <c r="A526" s="401"/>
      <c r="B526" s="523"/>
      <c r="C526" s="340" t="s">
        <v>1758</v>
      </c>
      <c r="D526" s="341"/>
      <c r="E526" s="342">
        <f>SUBTOTAL(9,E524:E525)</f>
        <v>617854.51</v>
      </c>
      <c r="F526" s="342">
        <f>SUBTOTAL(9,F524:F525)</f>
        <v>617854.51</v>
      </c>
      <c r="G526" s="537">
        <f t="shared" si="32"/>
        <v>1</v>
      </c>
      <c r="H526" s="342">
        <f>SUBTOTAL(9,H524:H525)</f>
        <v>525176.33000000007</v>
      </c>
      <c r="I526" s="342">
        <f>SUBTOTAL(9,I524:I525)</f>
        <v>0</v>
      </c>
      <c r="J526" s="342">
        <f>SUBTOTAL(9,J524:J525)</f>
        <v>92678.18</v>
      </c>
      <c r="K526" s="342">
        <f>SUBTOTAL(9,K524)</f>
        <v>0</v>
      </c>
      <c r="L526" s="342">
        <f>SUBTOTAL(9,L524)</f>
        <v>0</v>
      </c>
      <c r="M526" s="820"/>
      <c r="N526" s="821">
        <f>B525+B524</f>
        <v>33</v>
      </c>
      <c r="O526" s="820"/>
      <c r="P526" s="820"/>
      <c r="Q526" s="820"/>
      <c r="R526" s="824"/>
      <c r="S526" s="531"/>
      <c r="T526" s="531"/>
      <c r="V526" s="736">
        <f t="shared" si="29"/>
        <v>617854.51</v>
      </c>
    </row>
    <row r="527" spans="1:22" s="439" customFormat="1" ht="55.5" customHeight="1">
      <c r="A527" s="536" t="s">
        <v>1786</v>
      </c>
      <c r="B527" s="581" t="s">
        <v>1787</v>
      </c>
      <c r="C527" s="582" t="s">
        <v>1788</v>
      </c>
      <c r="D527" s="612" t="s">
        <v>1789</v>
      </c>
      <c r="E527" s="583">
        <v>3581553.71</v>
      </c>
      <c r="F527" s="613">
        <f>H527+I527+J527+K527+L527</f>
        <v>3050763.84</v>
      </c>
      <c r="G527" s="614">
        <f t="shared" si="32"/>
        <v>0.75</v>
      </c>
      <c r="H527" s="613">
        <v>1944861.95</v>
      </c>
      <c r="I527" s="613">
        <v>343210.93</v>
      </c>
      <c r="J527" s="613">
        <v>0</v>
      </c>
      <c r="K527" s="613">
        <v>0</v>
      </c>
      <c r="L527" s="613">
        <v>762690.96</v>
      </c>
      <c r="M527" s="615">
        <v>43402</v>
      </c>
      <c r="N527" s="599">
        <v>43417</v>
      </c>
      <c r="O527" s="615">
        <v>43426</v>
      </c>
      <c r="P527" s="615">
        <v>43432</v>
      </c>
      <c r="Q527" s="581" t="s">
        <v>1718</v>
      </c>
      <c r="R527" s="616" t="s">
        <v>1798</v>
      </c>
      <c r="V527" s="737">
        <f t="shared" si="29"/>
        <v>3050763.84</v>
      </c>
    </row>
    <row r="528" spans="1:22" s="234" customFormat="1" ht="58.5" customHeight="1">
      <c r="A528" s="416" t="s">
        <v>1435</v>
      </c>
      <c r="B528" s="617" t="s">
        <v>1436</v>
      </c>
      <c r="C528" s="618" t="s">
        <v>1437</v>
      </c>
      <c r="D528" s="618" t="s">
        <v>1438</v>
      </c>
      <c r="E528" s="619">
        <v>188370.55</v>
      </c>
      <c r="F528" s="619">
        <f>H528+I528+J528+K528+L528</f>
        <v>169929.86</v>
      </c>
      <c r="G528" s="727">
        <f t="shared" si="32"/>
        <v>1</v>
      </c>
      <c r="H528" s="619">
        <v>142801.01999999999</v>
      </c>
      <c r="I528" s="619">
        <v>25200.19</v>
      </c>
      <c r="J528" s="619">
        <v>1928.65</v>
      </c>
      <c r="K528" s="619">
        <v>0</v>
      </c>
      <c r="L528" s="619">
        <v>0</v>
      </c>
      <c r="M528" s="271">
        <v>43344</v>
      </c>
      <c r="N528" s="270">
        <v>43346</v>
      </c>
      <c r="O528" s="270">
        <v>43349</v>
      </c>
      <c r="P528" s="251">
        <v>43364</v>
      </c>
      <c r="Q528" s="239">
        <v>43399</v>
      </c>
      <c r="R528" s="581" t="s">
        <v>1798</v>
      </c>
      <c r="S528" s="237"/>
      <c r="T528" s="237"/>
      <c r="U528" s="237"/>
      <c r="V528" s="737">
        <f t="shared" si="29"/>
        <v>169929.86</v>
      </c>
    </row>
    <row r="529" spans="1:22" ht="18" customHeight="1">
      <c r="A529" s="404"/>
      <c r="B529" s="405"/>
      <c r="C529" s="206" t="s">
        <v>1439</v>
      </c>
      <c r="D529" s="406"/>
      <c r="E529" s="465">
        <f>SUBTOTAL(9,E527:E528)</f>
        <v>3769924.26</v>
      </c>
      <c r="F529" s="403">
        <f>SUM(F527:F528)</f>
        <v>3220693.6999999997</v>
      </c>
      <c r="G529" s="728">
        <f>SUBTOTAL(9,G528)</f>
        <v>1</v>
      </c>
      <c r="H529" s="403">
        <f>SUM(H527:H528)</f>
        <v>2087662.97</v>
      </c>
      <c r="I529" s="403">
        <f>SUM(I527:I528)</f>
        <v>368411.12</v>
      </c>
      <c r="J529" s="403">
        <f>SUM(J527:J528)</f>
        <v>1928.65</v>
      </c>
      <c r="K529" s="403">
        <f>SUBTOTAL(9,K527:K528)</f>
        <v>0</v>
      </c>
      <c r="L529" s="403">
        <f>SUM(L527:L528)</f>
        <v>762690.96</v>
      </c>
      <c r="M529" s="541"/>
      <c r="N529" s="236">
        <f>COUNTA(A527:A528)</f>
        <v>2</v>
      </c>
      <c r="O529" s="541"/>
      <c r="P529" s="541"/>
      <c r="Q529" s="541"/>
      <c r="R529" s="542"/>
      <c r="S529" s="541"/>
      <c r="T529" s="541"/>
      <c r="V529" s="736">
        <f t="shared" si="29"/>
        <v>3220693.6999999997</v>
      </c>
    </row>
    <row r="530" spans="1:22" s="234" customFormat="1" ht="66.75" customHeight="1">
      <c r="A530" s="421" t="s">
        <v>1533</v>
      </c>
      <c r="B530" s="211" t="s">
        <v>1534</v>
      </c>
      <c r="C530" s="212" t="s">
        <v>1535</v>
      </c>
      <c r="D530" s="212" t="s">
        <v>1536</v>
      </c>
      <c r="E530" s="621">
        <v>400272.75</v>
      </c>
      <c r="F530" s="621">
        <f>H530+I530+J530+K530+L530</f>
        <v>350903.83</v>
      </c>
      <c r="G530" s="729">
        <f>(H530+I530+J530+K530)/F530</f>
        <v>1</v>
      </c>
      <c r="H530" s="621">
        <v>298268.26</v>
      </c>
      <c r="I530" s="621">
        <v>0</v>
      </c>
      <c r="J530" s="621">
        <v>52635.57</v>
      </c>
      <c r="K530" s="621">
        <v>0</v>
      </c>
      <c r="L530" s="621">
        <v>0</v>
      </c>
      <c r="M530" s="239">
        <v>43374</v>
      </c>
      <c r="N530" s="251">
        <v>43378</v>
      </c>
      <c r="O530" s="239">
        <v>43384</v>
      </c>
      <c r="P530" s="239">
        <v>43404</v>
      </c>
      <c r="Q530" s="239">
        <v>43420</v>
      </c>
      <c r="R530" s="581" t="s">
        <v>1798</v>
      </c>
      <c r="S530" s="237"/>
      <c r="T530" s="237"/>
      <c r="U530" s="237"/>
      <c r="V530" s="737">
        <f t="shared" si="29"/>
        <v>350903.83</v>
      </c>
    </row>
    <row r="531" spans="1:22" s="234" customFormat="1" ht="52.5" customHeight="1">
      <c r="A531" s="421" t="s">
        <v>1761</v>
      </c>
      <c r="B531" s="211" t="s">
        <v>1537</v>
      </c>
      <c r="C531" s="212" t="s">
        <v>1538</v>
      </c>
      <c r="D531" s="212" t="s">
        <v>1539</v>
      </c>
      <c r="E531" s="621">
        <v>201591.22</v>
      </c>
      <c r="F531" s="621">
        <f>H531+I531+J531+K531+L531</f>
        <v>198861.45</v>
      </c>
      <c r="G531" s="729">
        <f>(H531+I531+J531+K531)/F531</f>
        <v>0.79999999999999993</v>
      </c>
      <c r="H531" s="621">
        <v>135225.79</v>
      </c>
      <c r="I531" s="621">
        <v>0</v>
      </c>
      <c r="J531" s="621">
        <v>23863.37</v>
      </c>
      <c r="K531" s="621">
        <v>0</v>
      </c>
      <c r="L531" s="621">
        <v>39772.29</v>
      </c>
      <c r="M531" s="239">
        <v>43374</v>
      </c>
      <c r="N531" s="251">
        <v>43378</v>
      </c>
      <c r="O531" s="239">
        <v>43384</v>
      </c>
      <c r="P531" s="239">
        <v>43404</v>
      </c>
      <c r="Q531" s="239">
        <v>43420</v>
      </c>
      <c r="R531" s="581" t="s">
        <v>1798</v>
      </c>
      <c r="S531" s="237"/>
      <c r="T531" s="237"/>
      <c r="U531" s="237"/>
      <c r="V531" s="737">
        <f t="shared" ref="V531:V543" si="33">SUM(H531:L531)</f>
        <v>198861.45</v>
      </c>
    </row>
    <row r="532" spans="1:22" s="234" customFormat="1" ht="67.5" customHeight="1">
      <c r="A532" s="421" t="s">
        <v>1634</v>
      </c>
      <c r="B532" s="211" t="s">
        <v>1583</v>
      </c>
      <c r="C532" s="212" t="s">
        <v>1584</v>
      </c>
      <c r="D532" s="212" t="s">
        <v>1539</v>
      </c>
      <c r="E532" s="149">
        <v>77050.17</v>
      </c>
      <c r="F532" s="621">
        <f>H532+I532+J532+K532+L532</f>
        <v>75808.76999999999</v>
      </c>
      <c r="G532" s="729">
        <f t="shared" ref="G532:G541" si="34">(H532+I532+J532+K532)/F532</f>
        <v>0.80000005276434383</v>
      </c>
      <c r="H532" s="621">
        <v>51549.96</v>
      </c>
      <c r="I532" s="621">
        <v>0</v>
      </c>
      <c r="J532" s="621">
        <v>9097.06</v>
      </c>
      <c r="K532" s="621">
        <v>0</v>
      </c>
      <c r="L532" s="621">
        <v>15161.75</v>
      </c>
      <c r="M532" s="239">
        <v>43374</v>
      </c>
      <c r="N532" s="251">
        <v>43378</v>
      </c>
      <c r="O532" s="239">
        <v>43391</v>
      </c>
      <c r="P532" s="239"/>
      <c r="Q532" s="239">
        <v>43411</v>
      </c>
      <c r="R532" s="228" t="s">
        <v>1705</v>
      </c>
      <c r="S532" s="237"/>
      <c r="T532" s="237"/>
      <c r="U532" s="237"/>
      <c r="V532" s="737">
        <f t="shared" si="33"/>
        <v>75808.76999999999</v>
      </c>
    </row>
    <row r="533" spans="1:22" s="833" customFormat="1" ht="63.75" customHeight="1">
      <c r="A533" s="825" t="s">
        <v>1634</v>
      </c>
      <c r="B533" s="826" t="s">
        <v>1585</v>
      </c>
      <c r="C533" s="819" t="s">
        <v>1586</v>
      </c>
      <c r="D533" s="819" t="s">
        <v>1539</v>
      </c>
      <c r="E533" s="798">
        <v>77780.12</v>
      </c>
      <c r="F533" s="827">
        <f>H533+I533+J533+K533+L533</f>
        <v>76268.899999999994</v>
      </c>
      <c r="G533" s="828">
        <f t="shared" si="34"/>
        <v>0.8</v>
      </c>
      <c r="H533" s="827">
        <v>51862.85</v>
      </c>
      <c r="I533" s="827">
        <v>0</v>
      </c>
      <c r="J533" s="827">
        <v>9152.27</v>
      </c>
      <c r="K533" s="827">
        <v>0</v>
      </c>
      <c r="L533" s="827">
        <v>15253.78</v>
      </c>
      <c r="M533" s="829">
        <v>43427</v>
      </c>
      <c r="N533" s="830">
        <v>43434</v>
      </c>
      <c r="O533" s="829">
        <v>43447</v>
      </c>
      <c r="P533" s="829"/>
      <c r="Q533" s="835" t="s">
        <v>1718</v>
      </c>
      <c r="R533" s="397"/>
      <c r="S533" s="831"/>
      <c r="T533" s="834" t="s">
        <v>1866</v>
      </c>
      <c r="U533" s="831"/>
      <c r="V533" s="832">
        <f t="shared" si="33"/>
        <v>76268.899999999994</v>
      </c>
    </row>
    <row r="534" spans="1:22" s="458" customFormat="1" ht="22.5" customHeight="1">
      <c r="A534" s="418"/>
      <c r="B534" s="205"/>
      <c r="C534" s="206"/>
      <c r="D534" s="304"/>
      <c r="E534" s="223">
        <f>SUBTOTAL(9,E530:E533)</f>
        <v>756694.26</v>
      </c>
      <c r="F534" s="223">
        <f>SUM(F530:F533)</f>
        <v>701842.95000000007</v>
      </c>
      <c r="G534" s="510">
        <f t="shared" si="34"/>
        <v>0.89999497750885726</v>
      </c>
      <c r="H534" s="223">
        <f>SUM(H530:H533)</f>
        <v>536906.8600000001</v>
      </c>
      <c r="I534" s="223">
        <f>SUBTOTAL(9,I530:I533)</f>
        <v>0</v>
      </c>
      <c r="J534" s="223">
        <f>SUM(J530:J533)</f>
        <v>94748.27</v>
      </c>
      <c r="K534" s="223">
        <f>SUBTOTAL(9,K530:K533)</f>
        <v>0</v>
      </c>
      <c r="L534" s="223">
        <f>SUM(L530:L533)</f>
        <v>70187.820000000007</v>
      </c>
      <c r="M534" s="531"/>
      <c r="N534" s="236">
        <f>COUNTA(B530:B533)</f>
        <v>4</v>
      </c>
      <c r="O534" s="531"/>
      <c r="P534" s="531"/>
      <c r="Q534" s="531"/>
      <c r="R534" s="544"/>
      <c r="S534" s="531"/>
      <c r="T534" s="531"/>
      <c r="V534" s="736">
        <f t="shared" si="33"/>
        <v>701842.95000000019</v>
      </c>
    </row>
    <row r="535" spans="1:22" s="234" customFormat="1" ht="51.75" customHeight="1">
      <c r="A535" s="433" t="s">
        <v>477</v>
      </c>
      <c r="B535" s="151" t="s">
        <v>469</v>
      </c>
      <c r="C535" s="151" t="s">
        <v>470</v>
      </c>
      <c r="D535" s="151" t="s">
        <v>474</v>
      </c>
      <c r="E535" s="215">
        <v>35000</v>
      </c>
      <c r="F535" s="213">
        <f>H535+I535+J535+K535+L535</f>
        <v>35000</v>
      </c>
      <c r="G535" s="729">
        <f t="shared" si="34"/>
        <v>1</v>
      </c>
      <c r="H535" s="213">
        <v>29750</v>
      </c>
      <c r="I535" s="213">
        <v>0</v>
      </c>
      <c r="J535" s="213">
        <v>5250</v>
      </c>
      <c r="K535" s="213">
        <v>0</v>
      </c>
      <c r="L535" s="213">
        <v>0</v>
      </c>
      <c r="M535" s="494"/>
      <c r="N535" s="238">
        <v>42950</v>
      </c>
      <c r="O535" s="239">
        <v>42992</v>
      </c>
      <c r="P535" s="237"/>
      <c r="Q535" s="239">
        <v>43024</v>
      </c>
      <c r="R535" s="217" t="s">
        <v>1174</v>
      </c>
      <c r="S535" s="237"/>
      <c r="T535" s="237"/>
      <c r="U535" s="237"/>
      <c r="V535" s="737">
        <f t="shared" si="33"/>
        <v>35000</v>
      </c>
    </row>
    <row r="536" spans="1:22" s="234" customFormat="1" ht="45.75" customHeight="1">
      <c r="A536" s="433" t="s">
        <v>477</v>
      </c>
      <c r="B536" s="151" t="s">
        <v>471</v>
      </c>
      <c r="C536" s="235" t="s">
        <v>472</v>
      </c>
      <c r="D536" s="151" t="s">
        <v>475</v>
      </c>
      <c r="E536" s="233">
        <v>35000</v>
      </c>
      <c r="F536" s="213">
        <f>H536+I536+J536+K536+L536</f>
        <v>35000</v>
      </c>
      <c r="G536" s="729">
        <f t="shared" si="34"/>
        <v>1</v>
      </c>
      <c r="H536" s="242">
        <v>29750</v>
      </c>
      <c r="I536" s="242">
        <v>0</v>
      </c>
      <c r="J536" s="242">
        <v>5250</v>
      </c>
      <c r="K536" s="242">
        <v>0</v>
      </c>
      <c r="L536" s="242">
        <v>0</v>
      </c>
      <c r="M536" s="494"/>
      <c r="N536" s="238">
        <v>42950</v>
      </c>
      <c r="O536" s="239">
        <v>42992</v>
      </c>
      <c r="P536" s="237"/>
      <c r="Q536" s="239">
        <v>43024</v>
      </c>
      <c r="R536" s="217" t="s">
        <v>1173</v>
      </c>
      <c r="S536" s="237"/>
      <c r="T536" s="237"/>
      <c r="U536" s="237"/>
      <c r="V536" s="737">
        <f t="shared" si="33"/>
        <v>35000</v>
      </c>
    </row>
    <row r="537" spans="1:22" s="234" customFormat="1" ht="45.75" customHeight="1">
      <c r="A537" s="433" t="s">
        <v>477</v>
      </c>
      <c r="B537" s="151" t="s">
        <v>473</v>
      </c>
      <c r="C537" s="212" t="s">
        <v>472</v>
      </c>
      <c r="D537" s="151" t="s">
        <v>476</v>
      </c>
      <c r="E537" s="215">
        <v>35000</v>
      </c>
      <c r="F537" s="213">
        <f>H537+I537+J537+K537+L537</f>
        <v>35000</v>
      </c>
      <c r="G537" s="729">
        <f t="shared" si="34"/>
        <v>1</v>
      </c>
      <c r="H537" s="213">
        <v>29750</v>
      </c>
      <c r="I537" s="213">
        <v>0</v>
      </c>
      <c r="J537" s="213">
        <v>5250</v>
      </c>
      <c r="K537" s="213">
        <v>0</v>
      </c>
      <c r="L537" s="213">
        <v>0</v>
      </c>
      <c r="M537" s="495"/>
      <c r="N537" s="238">
        <v>42950</v>
      </c>
      <c r="O537" s="239">
        <v>42992</v>
      </c>
      <c r="P537" s="237"/>
      <c r="Q537" s="239">
        <v>43024</v>
      </c>
      <c r="R537" s="217" t="s">
        <v>1175</v>
      </c>
      <c r="S537" s="237"/>
      <c r="T537" s="237"/>
      <c r="U537" s="237"/>
      <c r="V537" s="737">
        <f t="shared" si="33"/>
        <v>35000</v>
      </c>
    </row>
    <row r="538" spans="1:22" ht="24.75" customHeight="1">
      <c r="A538" s="412"/>
      <c r="B538" s="221"/>
      <c r="C538" s="206" t="s">
        <v>1493</v>
      </c>
      <c r="D538" s="305"/>
      <c r="E538" s="466">
        <f>SUM(E535:E537)</f>
        <v>105000</v>
      </c>
      <c r="F538" s="223">
        <f>SUM(F535:F537)</f>
        <v>105000</v>
      </c>
      <c r="G538" s="510">
        <f t="shared" si="34"/>
        <v>1</v>
      </c>
      <c r="H538" s="225">
        <f>SUM(H535:H537)</f>
        <v>89250</v>
      </c>
      <c r="I538" s="225">
        <f>SUM(I535:I537)</f>
        <v>0</v>
      </c>
      <c r="J538" s="225">
        <f>SUM(J535:J537)</f>
        <v>15750</v>
      </c>
      <c r="K538" s="225">
        <f>SUM(K535:K537)</f>
        <v>0</v>
      </c>
      <c r="L538" s="225">
        <f>SUM(L535:L537)</f>
        <v>0</v>
      </c>
      <c r="M538" s="545"/>
      <c r="N538" s="247">
        <f>COUNTA(B535:B537)</f>
        <v>3</v>
      </c>
      <c r="O538" s="545"/>
      <c r="P538" s="545"/>
      <c r="Q538" s="545"/>
      <c r="R538" s="545"/>
      <c r="S538" s="545"/>
      <c r="T538" s="545"/>
      <c r="U538" s="246"/>
      <c r="V538" s="736">
        <f t="shared" si="33"/>
        <v>105000</v>
      </c>
    </row>
    <row r="539" spans="1:22" s="14" customFormat="1" ht="48.75" customHeight="1">
      <c r="A539" s="427" t="s">
        <v>618</v>
      </c>
      <c r="B539" s="428" t="s">
        <v>619</v>
      </c>
      <c r="C539" s="429" t="s">
        <v>620</v>
      </c>
      <c r="D539" s="429" t="s">
        <v>621</v>
      </c>
      <c r="E539" s="430">
        <v>1146231.8700000001</v>
      </c>
      <c r="F539" s="274">
        <f>H539+I539+J539+K539+L539</f>
        <v>1146231.8700000001</v>
      </c>
      <c r="G539" s="729">
        <f t="shared" si="34"/>
        <v>1</v>
      </c>
      <c r="H539" s="55">
        <v>913228.12</v>
      </c>
      <c r="I539" s="56">
        <v>0</v>
      </c>
      <c r="J539" s="55">
        <v>233003.75</v>
      </c>
      <c r="K539" s="56">
        <v>0</v>
      </c>
      <c r="L539" s="56">
        <v>0</v>
      </c>
      <c r="M539" s="493" t="s">
        <v>551</v>
      </c>
      <c r="N539" s="486">
        <v>43025</v>
      </c>
      <c r="O539" s="58">
        <v>43349</v>
      </c>
      <c r="P539" s="58">
        <v>43364</v>
      </c>
      <c r="Q539" s="198">
        <v>43399</v>
      </c>
      <c r="R539" s="58" t="s">
        <v>1612</v>
      </c>
      <c r="S539" s="58">
        <v>42359</v>
      </c>
      <c r="T539" s="58" t="s">
        <v>1611</v>
      </c>
      <c r="U539" s="60"/>
      <c r="V539" s="737">
        <f t="shared" si="33"/>
        <v>1146231.8700000001</v>
      </c>
    </row>
    <row r="540" spans="1:22" s="229" customFormat="1" ht="48.75" customHeight="1">
      <c r="A540" s="431" t="s">
        <v>618</v>
      </c>
      <c r="B540" s="211" t="s">
        <v>1540</v>
      </c>
      <c r="C540" s="212" t="s">
        <v>1541</v>
      </c>
      <c r="D540" s="212" t="s">
        <v>1542</v>
      </c>
      <c r="E540" s="274">
        <v>1419686.16</v>
      </c>
      <c r="F540" s="274">
        <f>H540+I540+J540+K540+L540</f>
        <v>1243154.73</v>
      </c>
      <c r="G540" s="729">
        <f t="shared" si="34"/>
        <v>1</v>
      </c>
      <c r="H540" s="149">
        <v>1056681.52</v>
      </c>
      <c r="I540" s="149">
        <v>186473.21</v>
      </c>
      <c r="J540" s="149">
        <v>0</v>
      </c>
      <c r="K540" s="149">
        <v>0</v>
      </c>
      <c r="L540" s="149">
        <v>0</v>
      </c>
      <c r="M540" s="260">
        <v>43374</v>
      </c>
      <c r="N540" s="624">
        <v>43378</v>
      </c>
      <c r="O540" s="228">
        <v>43384</v>
      </c>
      <c r="P540" s="228">
        <v>43404</v>
      </c>
      <c r="Q540" s="228" t="s">
        <v>1717</v>
      </c>
      <c r="R540" s="616" t="s">
        <v>1798</v>
      </c>
      <c r="S540" s="228"/>
      <c r="T540" s="228"/>
      <c r="U540" s="625"/>
      <c r="V540" s="737">
        <f t="shared" si="33"/>
        <v>1243154.73</v>
      </c>
    </row>
    <row r="541" spans="1:22" s="458" customFormat="1" ht="27.75" customHeight="1">
      <c r="A541" s="204"/>
      <c r="B541" s="500"/>
      <c r="C541" s="206" t="s">
        <v>622</v>
      </c>
      <c r="D541" s="501"/>
      <c r="E541" s="207">
        <f>SUM(E539:E540)</f>
        <v>2565918.0300000003</v>
      </c>
      <c r="F541" s="207">
        <f>SUM(F539:F540)</f>
        <v>2389386.6</v>
      </c>
      <c r="G541" s="510">
        <f t="shared" si="34"/>
        <v>1</v>
      </c>
      <c r="H541" s="207">
        <f>SUM(H539:H540)</f>
        <v>1969909.6400000001</v>
      </c>
      <c r="I541" s="207">
        <f>SUM(I539:I540)</f>
        <v>186473.21</v>
      </c>
      <c r="J541" s="207">
        <f>SUM(J539:J540)</f>
        <v>233003.75</v>
      </c>
      <c r="K541" s="207">
        <f>SUM(K539:K540)</f>
        <v>0</v>
      </c>
      <c r="L541" s="207">
        <f>SUM(L539:L540)</f>
        <v>0</v>
      </c>
      <c r="M541" s="531"/>
      <c r="N541" s="236">
        <f>COUNTA(B539:B540)</f>
        <v>2</v>
      </c>
      <c r="O541" s="531"/>
      <c r="P541" s="531"/>
      <c r="Q541" s="531"/>
      <c r="R541" s="531"/>
      <c r="S541" s="531"/>
      <c r="T541" s="531"/>
      <c r="V541" s="736">
        <f t="shared" si="33"/>
        <v>2389386.6</v>
      </c>
    </row>
    <row r="542" spans="1:22" s="426" customFormat="1" ht="19.5" customHeight="1">
      <c r="A542" s="422"/>
      <c r="B542" s="423"/>
      <c r="C542" s="424"/>
      <c r="D542" s="425"/>
      <c r="E542" s="467"/>
      <c r="G542" s="730"/>
      <c r="V542" s="737"/>
    </row>
    <row r="543" spans="1:22" s="30" customFormat="1" ht="38.25" customHeight="1">
      <c r="A543" s="204" t="s">
        <v>48</v>
      </c>
      <c r="B543" s="204"/>
      <c r="C543" s="204"/>
      <c r="D543" s="307"/>
      <c r="E543" s="209">
        <f>E541+E523+E538+E509+E478+E416+E382+E534+E529++E521+E516+E462+E526+E514+E19</f>
        <v>209054923.24999997</v>
      </c>
      <c r="F543" s="209">
        <f>F541+F523+F538+F509+F478+F416+F382+F526+F534+F529++F521+F516+F462+F514+F19+F512</f>
        <v>72115801.740000039</v>
      </c>
      <c r="G543" s="731">
        <f>(H543+J543)/F543</f>
        <v>0.66008043828758745</v>
      </c>
      <c r="H543" s="209">
        <f>H541+H523+H538+H509+H478+H416+H382+H529+H526+H521+H516+H462+H534+H514+H19+H512</f>
        <v>43061020.68999999</v>
      </c>
      <c r="I543" s="209">
        <f>I541+I523+I538+I509+I478+I416+I382+I529+I526+I521+I516+I462+I534+I514+I19+I512</f>
        <v>4422366.07</v>
      </c>
      <c r="J543" s="209">
        <f>J541+J523+J538+J509+J478+J416+J382+J529+J526+J521+J516+J462+J534+J514+J19+J512</f>
        <v>4541209.3299999982</v>
      </c>
      <c r="K543" s="209">
        <f>K541+K523+K538+K509+K478+K416+K382+K529+K526+K521+K516+K462+K534+K514+K19+K512</f>
        <v>1076985.68</v>
      </c>
      <c r="L543" s="209">
        <f>L541+L523+L538+L509+L478+L416+L382+L529+L526+L521+L516+L462+L534+L514+L19+L512</f>
        <v>19014219.969999988</v>
      </c>
      <c r="M543" s="28"/>
      <c r="N543" s="286">
        <f>N541+N538+N523+N509+N478+N416+N382+N529+N516+N462+N534+A525521+N19+N526+N514+N512</f>
        <v>532</v>
      </c>
      <c r="O543" s="7"/>
      <c r="P543" s="29"/>
      <c r="Q543" s="29"/>
      <c r="R543" s="29"/>
      <c r="S543" s="29"/>
      <c r="T543" s="29"/>
      <c r="U543" s="29"/>
      <c r="V543" s="737">
        <f t="shared" si="33"/>
        <v>72115801.73999998</v>
      </c>
    </row>
    <row r="544" spans="1:22" ht="21">
      <c r="A544" s="5"/>
      <c r="B544" s="5"/>
      <c r="C544" s="5"/>
      <c r="D544" s="308"/>
      <c r="E544" s="468"/>
      <c r="F544" s="4">
        <f>H543+I543+J543+K543+L543</f>
        <v>72115801.73999998</v>
      </c>
      <c r="G544" s="468"/>
      <c r="K544" s="5"/>
      <c r="L544" s="5"/>
      <c r="M544" s="5"/>
      <c r="N544" s="5"/>
      <c r="O544" s="29"/>
      <c r="P544" s="5"/>
      <c r="Q544" s="5"/>
      <c r="R544" s="5"/>
      <c r="S544" s="5"/>
      <c r="T544" s="5"/>
    </row>
    <row r="545" spans="6:16">
      <c r="F545" s="4">
        <f>F543-F544</f>
        <v>0</v>
      </c>
      <c r="J545" s="41"/>
      <c r="N545" s="7" t="s">
        <v>1870</v>
      </c>
      <c r="O545" s="7" t="s">
        <v>1871</v>
      </c>
    </row>
    <row r="546" spans="6:16">
      <c r="G546" s="732"/>
      <c r="H546" s="4"/>
      <c r="I546" s="4"/>
      <c r="J546" s="4"/>
    </row>
    <row r="547" spans="6:16" ht="19.5" customHeight="1">
      <c r="F547" s="734"/>
    </row>
    <row r="548" spans="6:16">
      <c r="F548" s="4"/>
    </row>
    <row r="552" spans="6:16">
      <c r="P552" s="36"/>
    </row>
    <row r="553" spans="6:16">
      <c r="P553" s="36"/>
    </row>
    <row r="554" spans="6:16">
      <c r="P554" s="37"/>
    </row>
    <row r="555" spans="6:16">
      <c r="P555" s="38"/>
    </row>
    <row r="556" spans="6:16">
      <c r="P556" s="38"/>
    </row>
    <row r="557" spans="6:16">
      <c r="P557" s="38"/>
    </row>
    <row r="558" spans="6:16">
      <c r="P558" s="37"/>
    </row>
    <row r="559" spans="6:16">
      <c r="P559" s="38"/>
    </row>
    <row r="560" spans="6:16">
      <c r="P560" s="38"/>
    </row>
    <row r="561" spans="15:16">
      <c r="P561" s="37"/>
    </row>
    <row r="562" spans="15:16">
      <c r="P562" s="37"/>
    </row>
    <row r="563" spans="15:16">
      <c r="P563" s="37"/>
    </row>
    <row r="564" spans="15:16">
      <c r="P564" s="37"/>
    </row>
    <row r="565" spans="15:16">
      <c r="P565" s="37"/>
    </row>
    <row r="566" spans="15:16">
      <c r="P566" s="37"/>
    </row>
    <row r="567" spans="15:16">
      <c r="P567" s="37"/>
    </row>
    <row r="568" spans="15:16">
      <c r="P568" s="37"/>
    </row>
    <row r="569" spans="15:16">
      <c r="P569" s="37"/>
    </row>
    <row r="570" spans="15:16">
      <c r="P570" s="37"/>
    </row>
    <row r="571" spans="15:16">
      <c r="P571" s="37"/>
    </row>
    <row r="572" spans="15:16">
      <c r="O572" s="36"/>
      <c r="P572" s="37"/>
    </row>
    <row r="573" spans="15:16">
      <c r="O573" s="36"/>
      <c r="P573" s="37"/>
    </row>
    <row r="574" spans="15:16">
      <c r="O574" s="36"/>
      <c r="P574" s="37"/>
    </row>
    <row r="575" spans="15:16">
      <c r="O575" s="36"/>
      <c r="P575" s="36"/>
    </row>
    <row r="576" spans="15:16">
      <c r="O576" s="36"/>
    </row>
  </sheetData>
  <sheetProtection formatColumns="0" formatRows="0" sort="0" autoFilter="0"/>
  <mergeCells count="6">
    <mergeCell ref="A478:D478"/>
    <mergeCell ref="A11:D11"/>
    <mergeCell ref="A13:D13"/>
    <mergeCell ref="A382:D382"/>
    <mergeCell ref="A416:D416"/>
    <mergeCell ref="A462:D462"/>
  </mergeCells>
  <pageMargins left="0.23622047244094488" right="0.23622047244094488" top="0.74803149606299213" bottom="0.74803149606299213" header="0.31496062992125984" footer="0.31496062992125984"/>
  <pageSetup paperSize="8" scale="15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3:XFB582"/>
  <sheetViews>
    <sheetView topLeftCell="A15" zoomScale="70" zoomScaleNormal="70" workbookViewId="0">
      <pane ySplit="1" topLeftCell="A518" activePane="bottomLeft" state="frozen"/>
      <selection activeCell="F15" sqref="F15"/>
      <selection pane="bottomLeft" activeCell="F563" sqref="F563"/>
    </sheetView>
  </sheetViews>
  <sheetFormatPr baseColWidth="10" defaultColWidth="11.42578125" defaultRowHeight="15"/>
  <cols>
    <col min="1" max="1" width="41.42578125" style="7" customWidth="1"/>
    <col min="2" max="2" width="26.7109375" style="7" customWidth="1"/>
    <col min="3" max="3" width="40.140625" style="7" customWidth="1"/>
    <col min="4" max="4" width="34.7109375" style="14" customWidth="1"/>
    <col min="5" max="5" width="21.42578125" style="457" customWidth="1"/>
    <col min="6" max="6" width="18.5703125" style="7" customWidth="1"/>
    <col min="7" max="7" width="14.42578125" style="457" customWidth="1"/>
    <col min="8" max="8" width="18.85546875" style="7" customWidth="1"/>
    <col min="9" max="9" width="20" style="7" customWidth="1"/>
    <col min="10" max="10" width="19.5703125" style="7" customWidth="1"/>
    <col min="11" max="11" width="17.28515625" style="7" customWidth="1"/>
    <col min="12" max="12" width="19.140625" style="7" customWidth="1"/>
    <col min="13" max="13" width="12.140625" style="7" customWidth="1"/>
    <col min="14" max="14" width="14.7109375" style="7" customWidth="1"/>
    <col min="15" max="16" width="13.42578125" style="7" customWidth="1"/>
    <col min="17" max="17" width="14.85546875" style="7" customWidth="1"/>
    <col min="18" max="18" width="16.140625" style="7" customWidth="1"/>
    <col min="19" max="19" width="18.28515625" style="7" customWidth="1"/>
    <col min="20" max="20" width="68.42578125" style="7" customWidth="1"/>
    <col min="21" max="21" width="15.85546875" style="7" customWidth="1"/>
    <col min="22" max="22" width="19.42578125" style="7" customWidth="1"/>
    <col min="23" max="23" width="25.5703125" style="7" customWidth="1"/>
    <col min="24" max="16384" width="11.42578125" style="7"/>
  </cols>
  <sheetData>
    <row r="3" spans="1:22">
      <c r="A3" s="395"/>
      <c r="B3" s="7" t="s">
        <v>1588</v>
      </c>
    </row>
    <row r="4" spans="1:22">
      <c r="A4" s="399"/>
      <c r="B4" s="7" t="s">
        <v>1589</v>
      </c>
    </row>
    <row r="5" spans="1:22">
      <c r="A5" s="408"/>
      <c r="B5" s="7" t="s">
        <v>1590</v>
      </c>
    </row>
    <row r="6" spans="1:22">
      <c r="A6" s="474"/>
      <c r="B6" s="473" t="s">
        <v>1591</v>
      </c>
    </row>
    <row r="7" spans="1:22">
      <c r="A7" s="475"/>
      <c r="B7" s="473" t="s">
        <v>1592</v>
      </c>
    </row>
    <row r="8" spans="1:22">
      <c r="A8" s="419"/>
      <c r="B8" s="476" t="s">
        <v>1593</v>
      </c>
      <c r="C8" s="246" t="s">
        <v>1594</v>
      </c>
      <c r="N8" s="4"/>
    </row>
    <row r="9" spans="1:22">
      <c r="A9" s="472"/>
      <c r="B9" s="7" t="s">
        <v>1587</v>
      </c>
      <c r="O9" s="36"/>
      <c r="P9" s="36"/>
      <c r="Q9" s="36"/>
      <c r="R9" s="36"/>
    </row>
    <row r="10" spans="1:22">
      <c r="O10" s="36"/>
      <c r="P10" s="36"/>
      <c r="Q10" s="36"/>
      <c r="R10" s="36"/>
    </row>
    <row r="11" spans="1:22" ht="30.75" customHeight="1">
      <c r="A11" s="959" t="s">
        <v>500</v>
      </c>
      <c r="B11" s="960"/>
      <c r="C11" s="960"/>
      <c r="D11" s="961"/>
      <c r="E11" s="705">
        <v>9928640.4700000007</v>
      </c>
      <c r="F11" s="49"/>
      <c r="G11" s="720" t="s">
        <v>47</v>
      </c>
      <c r="H11" s="267">
        <f>H549</f>
        <v>44793114.740000002</v>
      </c>
      <c r="I11" s="268">
        <f>(E11+H11)/130200000</f>
        <v>0.42028997857142858</v>
      </c>
      <c r="J11" s="32"/>
      <c r="K11" s="42"/>
      <c r="L11" s="32"/>
      <c r="M11" s="32"/>
      <c r="N11" s="32"/>
      <c r="O11" s="252"/>
      <c r="P11" s="252"/>
      <c r="Q11" s="252"/>
      <c r="R11" s="261"/>
      <c r="S11" s="32"/>
      <c r="T11" s="32"/>
      <c r="U11" s="32"/>
    </row>
    <row r="12" spans="1:22" ht="10.5" customHeight="1">
      <c r="A12" s="32"/>
      <c r="B12" s="32"/>
      <c r="C12" s="32"/>
      <c r="D12" s="297"/>
      <c r="E12" s="460"/>
      <c r="F12" s="32"/>
      <c r="G12" s="460"/>
      <c r="H12" s="32"/>
      <c r="I12" s="32"/>
      <c r="J12" s="32"/>
      <c r="K12" s="32"/>
      <c r="L12" s="32"/>
      <c r="M12" s="32"/>
      <c r="N12" s="32"/>
      <c r="O12" s="262"/>
      <c r="P12" s="262"/>
      <c r="Q12" s="262"/>
      <c r="R12" s="262"/>
      <c r="S12" s="32"/>
      <c r="T12" s="32"/>
      <c r="U12" s="32"/>
    </row>
    <row r="13" spans="1:22" ht="21.75" customHeight="1">
      <c r="A13" s="962" t="s">
        <v>41</v>
      </c>
      <c r="B13" s="962"/>
      <c r="C13" s="962"/>
      <c r="D13" s="962"/>
      <c r="E13" s="461"/>
      <c r="F13" s="6"/>
      <c r="G13" s="46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2" ht="12" customHeight="1">
      <c r="A14" s="8"/>
      <c r="B14" s="6"/>
      <c r="C14" s="6"/>
      <c r="D14" s="298"/>
      <c r="E14" s="462"/>
      <c r="F14" s="6"/>
      <c r="G14" s="462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2" s="1" customFormat="1" ht="45">
      <c r="A15" s="387" t="s">
        <v>0</v>
      </c>
      <c r="B15" s="51" t="s">
        <v>106</v>
      </c>
      <c r="C15" s="51" t="s">
        <v>1</v>
      </c>
      <c r="D15" s="299" t="s">
        <v>2</v>
      </c>
      <c r="E15" s="463" t="s">
        <v>413</v>
      </c>
      <c r="F15" s="51" t="s">
        <v>435</v>
      </c>
      <c r="G15" s="463" t="s">
        <v>46</v>
      </c>
      <c r="H15" s="51" t="s">
        <v>42</v>
      </c>
      <c r="I15" s="51" t="s">
        <v>255</v>
      </c>
      <c r="J15" s="51" t="s">
        <v>4</v>
      </c>
      <c r="K15" s="51" t="s">
        <v>5</v>
      </c>
      <c r="L15" s="51" t="s">
        <v>3</v>
      </c>
      <c r="M15" s="51" t="s">
        <v>673</v>
      </c>
      <c r="N15" s="51" t="s">
        <v>420</v>
      </c>
      <c r="O15" s="51" t="s">
        <v>92</v>
      </c>
      <c r="P15" s="51" t="s">
        <v>93</v>
      </c>
      <c r="Q15" s="51" t="s">
        <v>7</v>
      </c>
      <c r="R15" s="2" t="s">
        <v>131</v>
      </c>
      <c r="S15" s="2" t="s">
        <v>8</v>
      </c>
      <c r="T15" s="51" t="s">
        <v>96</v>
      </c>
      <c r="U15" s="51" t="s">
        <v>95</v>
      </c>
      <c r="V15" s="738" t="s">
        <v>1818</v>
      </c>
    </row>
    <row r="16" spans="1:22" s="25" customFormat="1" ht="45">
      <c r="A16" s="446" t="s">
        <v>1573</v>
      </c>
      <c r="B16" s="211" t="s">
        <v>1574</v>
      </c>
      <c r="C16" s="212" t="s">
        <v>1575</v>
      </c>
      <c r="D16" s="212" t="s">
        <v>1595</v>
      </c>
      <c r="E16" s="524">
        <v>52065</v>
      </c>
      <c r="F16" s="524">
        <f>H16+K16+L16+I16+J16</f>
        <v>51965</v>
      </c>
      <c r="G16" s="770">
        <f>(H16+I16+J16+K16)/F16</f>
        <v>0.7</v>
      </c>
      <c r="H16" s="524">
        <v>30919.17</v>
      </c>
      <c r="I16" s="524">
        <v>0</v>
      </c>
      <c r="J16" s="524">
        <v>5456.33</v>
      </c>
      <c r="K16" s="524">
        <v>0</v>
      </c>
      <c r="L16" s="524">
        <v>15589.5</v>
      </c>
      <c r="M16" s="228">
        <v>43165</v>
      </c>
      <c r="N16" s="228">
        <v>43172</v>
      </c>
      <c r="O16" s="771">
        <v>43391</v>
      </c>
      <c r="P16" s="151"/>
      <c r="Q16" s="228">
        <v>43411</v>
      </c>
      <c r="R16" s="772" t="s">
        <v>1707</v>
      </c>
      <c r="S16" s="772"/>
      <c r="T16" s="150"/>
      <c r="U16" s="150"/>
      <c r="V16" s="757">
        <f t="shared" ref="V16:V81" si="0">SUM(H16:L16)</f>
        <v>51965</v>
      </c>
    </row>
    <row r="17" spans="1:23" s="25" customFormat="1" ht="47.25" customHeight="1">
      <c r="A17" s="446" t="s">
        <v>1573</v>
      </c>
      <c r="B17" s="904" t="s">
        <v>1837</v>
      </c>
      <c r="C17" s="905" t="s">
        <v>1838</v>
      </c>
      <c r="D17" s="905" t="s">
        <v>1839</v>
      </c>
      <c r="E17" s="906">
        <v>53949.04</v>
      </c>
      <c r="F17" s="524">
        <f>H17+K17+L17+I17+J17</f>
        <v>50870.77</v>
      </c>
      <c r="G17" s="770">
        <f>(H17+I17+J17+K17)/F17</f>
        <v>0.70000001965765413</v>
      </c>
      <c r="H17" s="524">
        <v>30268.11</v>
      </c>
      <c r="I17" s="524">
        <v>0</v>
      </c>
      <c r="J17" s="524">
        <v>5341.43</v>
      </c>
      <c r="K17" s="524">
        <v>0</v>
      </c>
      <c r="L17" s="524">
        <v>15261.23</v>
      </c>
      <c r="M17" s="759">
        <v>43427</v>
      </c>
      <c r="N17" s="759">
        <v>43434</v>
      </c>
      <c r="O17" s="907">
        <v>43447</v>
      </c>
      <c r="P17" s="908"/>
      <c r="Q17" s="759">
        <v>43472</v>
      </c>
      <c r="R17" s="909" t="s">
        <v>1946</v>
      </c>
      <c r="S17" s="909"/>
      <c r="T17" s="908" t="s">
        <v>1947</v>
      </c>
      <c r="U17" s="908"/>
      <c r="V17" s="757">
        <f t="shared" si="0"/>
        <v>50870.770000000004</v>
      </c>
    </row>
    <row r="18" spans="1:23" s="25" customFormat="1" ht="47.25" customHeight="1">
      <c r="A18" s="446" t="s">
        <v>1573</v>
      </c>
      <c r="B18" s="904" t="s">
        <v>1840</v>
      </c>
      <c r="C18" s="905" t="s">
        <v>1841</v>
      </c>
      <c r="D18" s="905" t="s">
        <v>1839</v>
      </c>
      <c r="E18" s="906">
        <v>53603.27</v>
      </c>
      <c r="F18" s="524">
        <f>H18+K18+L18+I18+J18</f>
        <v>51503.55</v>
      </c>
      <c r="G18" s="770">
        <f>(H18+I18+J18+K18)/F18</f>
        <v>0.69999990291931335</v>
      </c>
      <c r="H18" s="524">
        <v>30644.61</v>
      </c>
      <c r="I18" s="524">
        <v>0</v>
      </c>
      <c r="J18" s="524">
        <v>5407.87</v>
      </c>
      <c r="K18" s="524">
        <v>0</v>
      </c>
      <c r="L18" s="524">
        <v>15451.07</v>
      </c>
      <c r="M18" s="759">
        <v>43427</v>
      </c>
      <c r="N18" s="759">
        <v>43434</v>
      </c>
      <c r="O18" s="907">
        <v>43447</v>
      </c>
      <c r="P18" s="908"/>
      <c r="Q18" s="759">
        <v>43472</v>
      </c>
      <c r="R18" s="909" t="s">
        <v>1954</v>
      </c>
      <c r="S18" s="909"/>
      <c r="T18" s="908"/>
      <c r="U18" s="908"/>
      <c r="V18" s="757">
        <f t="shared" si="0"/>
        <v>51503.55</v>
      </c>
    </row>
    <row r="19" spans="1:23" s="561" customFormat="1" ht="26.25" customHeight="1">
      <c r="A19" s="449"/>
      <c r="B19" s="448"/>
      <c r="C19" s="448"/>
      <c r="D19" s="448"/>
      <c r="E19" s="760">
        <f>SUBTOTAL(9,E16:E18)</f>
        <v>159617.31</v>
      </c>
      <c r="F19" s="560">
        <f>SUM(F16:F18)</f>
        <v>154339.32</v>
      </c>
      <c r="G19" s="537">
        <f>(H19+I19+J19+K19)/F19</f>
        <v>0.69999997408307879</v>
      </c>
      <c r="H19" s="492">
        <f>SUM(H16:H18)</f>
        <v>91831.89</v>
      </c>
      <c r="I19" s="492">
        <f>SUBTOTAL(9,I16:I18)</f>
        <v>0</v>
      </c>
      <c r="J19" s="492">
        <f>SUBTOTAL(9,J16:J18)</f>
        <v>16205.630000000001</v>
      </c>
      <c r="K19" s="492">
        <f>SUBTOTAL(9,K16:K18)</f>
        <v>0</v>
      </c>
      <c r="L19" s="492">
        <f>SUBTOTAL(9,L16:L18)</f>
        <v>46301.8</v>
      </c>
      <c r="M19" s="445"/>
      <c r="N19" s="445">
        <f>COUNTA(B16:B18)</f>
        <v>3</v>
      </c>
      <c r="O19" s="450"/>
      <c r="P19" s="450"/>
      <c r="Q19" s="445"/>
      <c r="R19" s="451"/>
      <c r="S19" s="451"/>
      <c r="T19" s="450"/>
      <c r="U19" s="450"/>
      <c r="V19" s="736">
        <f>SUM(H19:L19)</f>
        <v>154339.32</v>
      </c>
    </row>
    <row r="20" spans="1:23" s="14" customFormat="1" ht="30" customHeight="1">
      <c r="A20" s="447" t="s">
        <v>537</v>
      </c>
      <c r="B20" s="390" t="s">
        <v>107</v>
      </c>
      <c r="C20" s="331" t="s">
        <v>24</v>
      </c>
      <c r="D20" s="331" t="s">
        <v>23</v>
      </c>
      <c r="E20" s="55"/>
      <c r="F20" s="53">
        <f t="shared" ref="F20:F83" si="1">SUM(H20+I20+J20+K20+L20)</f>
        <v>114231.4</v>
      </c>
      <c r="G20" s="250">
        <f>(H20+I20+J20+K20)/F20</f>
        <v>0.50000175083208298</v>
      </c>
      <c r="H20" s="704">
        <v>48548.51</v>
      </c>
      <c r="I20" s="56">
        <v>0</v>
      </c>
      <c r="J20" s="55">
        <v>8567.39</v>
      </c>
      <c r="K20" s="56">
        <v>0</v>
      </c>
      <c r="L20" s="56">
        <v>57115.5</v>
      </c>
      <c r="M20" s="57" t="s">
        <v>800</v>
      </c>
      <c r="N20" s="57" t="s">
        <v>807</v>
      </c>
      <c r="O20" s="58"/>
      <c r="P20" s="58"/>
      <c r="Q20" s="59" t="s">
        <v>781</v>
      </c>
      <c r="R20" s="58" t="s">
        <v>871</v>
      </c>
      <c r="S20" s="58">
        <v>42359</v>
      </c>
      <c r="T20" s="58"/>
      <c r="U20" s="60"/>
      <c r="V20" s="735">
        <f t="shared" si="0"/>
        <v>114231.4</v>
      </c>
    </row>
    <row r="21" spans="1:23" s="14" customFormat="1" ht="30" customHeight="1">
      <c r="A21" s="410" t="s">
        <v>537</v>
      </c>
      <c r="B21" s="370" t="s">
        <v>108</v>
      </c>
      <c r="C21" s="61" t="s">
        <v>25</v>
      </c>
      <c r="D21" s="61" t="s">
        <v>23</v>
      </c>
      <c r="E21" s="66"/>
      <c r="F21" s="53">
        <f t="shared" si="1"/>
        <v>106651.20000000001</v>
      </c>
      <c r="G21" s="250">
        <f t="shared" ref="G21:G41" si="2">(H21+I21+J21+K21)/F21</f>
        <v>0.5</v>
      </c>
      <c r="H21" s="64">
        <v>45326.76</v>
      </c>
      <c r="I21" s="65">
        <v>0</v>
      </c>
      <c r="J21" s="66">
        <v>7998.84</v>
      </c>
      <c r="K21" s="65">
        <v>0</v>
      </c>
      <c r="L21" s="64">
        <v>53325.599999999999</v>
      </c>
      <c r="M21" s="67" t="s">
        <v>800</v>
      </c>
      <c r="N21" s="67" t="s">
        <v>807</v>
      </c>
      <c r="O21" s="68"/>
      <c r="P21" s="68"/>
      <c r="Q21" s="68" t="s">
        <v>782</v>
      </c>
      <c r="R21" s="69" t="s">
        <v>871</v>
      </c>
      <c r="S21" s="69">
        <v>42359</v>
      </c>
      <c r="T21" s="68"/>
      <c r="U21" s="70"/>
      <c r="V21" s="735">
        <f t="shared" si="0"/>
        <v>106651.20000000001</v>
      </c>
    </row>
    <row r="22" spans="1:23" s="13" customFormat="1" ht="30" customHeight="1">
      <c r="A22" s="410" t="s">
        <v>537</v>
      </c>
      <c r="B22" s="370" t="s">
        <v>109</v>
      </c>
      <c r="C22" s="61" t="s">
        <v>26</v>
      </c>
      <c r="D22" s="61" t="s">
        <v>23</v>
      </c>
      <c r="E22" s="66"/>
      <c r="F22" s="53">
        <f t="shared" si="1"/>
        <v>180431.37</v>
      </c>
      <c r="G22" s="250">
        <f t="shared" si="2"/>
        <v>0.50000002771136753</v>
      </c>
      <c r="H22" s="64">
        <v>76683.320000000007</v>
      </c>
      <c r="I22" s="66">
        <v>0</v>
      </c>
      <c r="J22" s="66">
        <v>13532.37</v>
      </c>
      <c r="K22" s="66">
        <v>0</v>
      </c>
      <c r="L22" s="64">
        <v>90215.679999999993</v>
      </c>
      <c r="M22" s="67" t="s">
        <v>800</v>
      </c>
      <c r="N22" s="67" t="s">
        <v>807</v>
      </c>
      <c r="O22" s="71"/>
      <c r="P22" s="71"/>
      <c r="Q22" s="72" t="s">
        <v>781</v>
      </c>
      <c r="R22" s="71" t="s">
        <v>871</v>
      </c>
      <c r="S22" s="69">
        <v>42359</v>
      </c>
      <c r="T22" s="71"/>
      <c r="U22" s="73"/>
      <c r="V22" s="735">
        <f t="shared" si="0"/>
        <v>180431.37</v>
      </c>
    </row>
    <row r="23" spans="1:23" s="13" customFormat="1" ht="30" customHeight="1">
      <c r="A23" s="410" t="s">
        <v>537</v>
      </c>
      <c r="B23" s="370" t="s">
        <v>110</v>
      </c>
      <c r="C23" s="74" t="s">
        <v>28</v>
      </c>
      <c r="D23" s="74" t="s">
        <v>27</v>
      </c>
      <c r="E23" s="78"/>
      <c r="F23" s="53">
        <f t="shared" si="1"/>
        <v>90967.2</v>
      </c>
      <c r="G23" s="250">
        <f t="shared" si="2"/>
        <v>0.5</v>
      </c>
      <c r="H23" s="77">
        <v>38661.06</v>
      </c>
      <c r="I23" s="78">
        <v>0</v>
      </c>
      <c r="J23" s="78">
        <v>6822.54</v>
      </c>
      <c r="K23" s="78">
        <v>0</v>
      </c>
      <c r="L23" s="77">
        <v>45483.6</v>
      </c>
      <c r="M23" s="79" t="s">
        <v>800</v>
      </c>
      <c r="N23" s="79" t="s">
        <v>807</v>
      </c>
      <c r="O23" s="80"/>
      <c r="P23" s="80"/>
      <c r="Q23" s="81" t="s">
        <v>781</v>
      </c>
      <c r="R23" s="80" t="s">
        <v>871</v>
      </c>
      <c r="S23" s="82">
        <v>42359</v>
      </c>
      <c r="T23" s="80"/>
      <c r="U23" s="83"/>
      <c r="V23" s="735">
        <f t="shared" si="0"/>
        <v>90967.2</v>
      </c>
    </row>
    <row r="24" spans="1:23" s="13" customFormat="1" ht="30" customHeight="1">
      <c r="A24" s="410" t="s">
        <v>537</v>
      </c>
      <c r="B24" s="370" t="s">
        <v>111</v>
      </c>
      <c r="C24" s="84" t="s">
        <v>29</v>
      </c>
      <c r="D24" s="84" t="s">
        <v>27</v>
      </c>
      <c r="E24" s="87"/>
      <c r="F24" s="53">
        <f t="shared" si="1"/>
        <v>89143.45</v>
      </c>
      <c r="G24" s="250">
        <f t="shared" si="2"/>
        <v>0.48317346927901039</v>
      </c>
      <c r="H24" s="87">
        <v>36160.980000000003</v>
      </c>
      <c r="I24" s="87">
        <v>0</v>
      </c>
      <c r="J24" s="87">
        <v>6910.77</v>
      </c>
      <c r="K24" s="87">
        <v>0</v>
      </c>
      <c r="L24" s="88">
        <v>46071.7</v>
      </c>
      <c r="M24" s="79" t="s">
        <v>800</v>
      </c>
      <c r="N24" s="79" t="s">
        <v>807</v>
      </c>
      <c r="O24" s="90"/>
      <c r="P24" s="90"/>
      <c r="Q24" s="91" t="s">
        <v>781</v>
      </c>
      <c r="R24" s="90" t="s">
        <v>871</v>
      </c>
      <c r="S24" s="92">
        <v>42359</v>
      </c>
      <c r="T24" s="90"/>
      <c r="U24" s="93"/>
      <c r="V24" s="735">
        <f t="shared" si="0"/>
        <v>89143.45</v>
      </c>
    </row>
    <row r="25" spans="1:23" s="13" customFormat="1" ht="30" customHeight="1">
      <c r="A25" s="410" t="s">
        <v>537</v>
      </c>
      <c r="B25" s="370" t="s">
        <v>112</v>
      </c>
      <c r="C25" s="94" t="s">
        <v>31</v>
      </c>
      <c r="D25" s="94" t="s">
        <v>30</v>
      </c>
      <c r="E25" s="98"/>
      <c r="F25" s="53">
        <f t="shared" si="1"/>
        <v>91163.29</v>
      </c>
      <c r="G25" s="250">
        <f t="shared" si="2"/>
        <v>0.50000016453991514</v>
      </c>
      <c r="H25" s="97">
        <v>38744.379999999997</v>
      </c>
      <c r="I25" s="98">
        <v>0</v>
      </c>
      <c r="J25" s="98">
        <v>6837.28</v>
      </c>
      <c r="K25" s="98">
        <v>0</v>
      </c>
      <c r="L25" s="97">
        <v>45581.63</v>
      </c>
      <c r="M25" s="99" t="s">
        <v>800</v>
      </c>
      <c r="N25" s="99" t="s">
        <v>807</v>
      </c>
      <c r="O25" s="100"/>
      <c r="P25" s="100"/>
      <c r="Q25" s="101" t="s">
        <v>781</v>
      </c>
      <c r="R25" s="100" t="s">
        <v>871</v>
      </c>
      <c r="S25" s="102">
        <v>42359</v>
      </c>
      <c r="T25" s="100"/>
      <c r="U25" s="103"/>
      <c r="V25" s="735">
        <f t="shared" si="0"/>
        <v>91163.29</v>
      </c>
    </row>
    <row r="26" spans="1:23" s="13" customFormat="1" ht="30" customHeight="1">
      <c r="A26" s="410" t="s">
        <v>537</v>
      </c>
      <c r="B26" s="370" t="s">
        <v>113</v>
      </c>
      <c r="C26" s="104" t="s">
        <v>33</v>
      </c>
      <c r="D26" s="104" t="s">
        <v>32</v>
      </c>
      <c r="E26" s="108"/>
      <c r="F26" s="53">
        <f t="shared" si="1"/>
        <v>261400</v>
      </c>
      <c r="G26" s="250">
        <f t="shared" si="2"/>
        <v>0.5</v>
      </c>
      <c r="H26" s="107">
        <v>111095</v>
      </c>
      <c r="I26" s="108">
        <v>0</v>
      </c>
      <c r="J26" s="108">
        <v>19605</v>
      </c>
      <c r="K26" s="108">
        <v>0</v>
      </c>
      <c r="L26" s="107">
        <v>130700</v>
      </c>
      <c r="M26" s="109" t="s">
        <v>800</v>
      </c>
      <c r="N26" s="109" t="s">
        <v>807</v>
      </c>
      <c r="O26" s="110"/>
      <c r="P26" s="110"/>
      <c r="Q26" s="111" t="s">
        <v>781</v>
      </c>
      <c r="R26" s="110" t="s">
        <v>871</v>
      </c>
      <c r="S26" s="112">
        <v>42359</v>
      </c>
      <c r="T26" s="110"/>
      <c r="U26" s="113"/>
      <c r="V26" s="735">
        <f t="shared" si="0"/>
        <v>261400</v>
      </c>
    </row>
    <row r="27" spans="1:23" s="13" customFormat="1" ht="30" customHeight="1">
      <c r="A27" s="410" t="s">
        <v>537</v>
      </c>
      <c r="B27" s="371" t="s">
        <v>114</v>
      </c>
      <c r="C27" s="114" t="s">
        <v>35</v>
      </c>
      <c r="D27" s="114" t="s">
        <v>34</v>
      </c>
      <c r="E27" s="117"/>
      <c r="F27" s="53">
        <f t="shared" si="1"/>
        <v>56919.839999999997</v>
      </c>
      <c r="G27" s="250">
        <f t="shared" si="2"/>
        <v>0.5</v>
      </c>
      <c r="H27" s="117">
        <v>24190.93</v>
      </c>
      <c r="I27" s="117">
        <v>0</v>
      </c>
      <c r="J27" s="117">
        <v>4268.99</v>
      </c>
      <c r="K27" s="117">
        <v>0</v>
      </c>
      <c r="L27" s="117">
        <v>28459.919999999998</v>
      </c>
      <c r="M27" s="114" t="s">
        <v>800</v>
      </c>
      <c r="N27" s="114" t="s">
        <v>807</v>
      </c>
      <c r="O27" s="118"/>
      <c r="P27" s="118"/>
      <c r="Q27" s="119" t="s">
        <v>781</v>
      </c>
      <c r="R27" s="118" t="s">
        <v>871</v>
      </c>
      <c r="S27" s="118">
        <v>42359</v>
      </c>
      <c r="T27" s="120"/>
      <c r="U27" s="121"/>
      <c r="V27" s="735">
        <f t="shared" si="0"/>
        <v>56919.839999999997</v>
      </c>
    </row>
    <row r="28" spans="1:23" s="13" customFormat="1" ht="30" customHeight="1">
      <c r="A28" s="410" t="s">
        <v>537</v>
      </c>
      <c r="B28" s="370" t="s">
        <v>115</v>
      </c>
      <c r="C28" s="122" t="s">
        <v>37</v>
      </c>
      <c r="D28" s="122" t="s">
        <v>36</v>
      </c>
      <c r="E28" s="125"/>
      <c r="F28" s="53">
        <f t="shared" si="1"/>
        <v>222618</v>
      </c>
      <c r="G28" s="250">
        <f t="shared" si="2"/>
        <v>0.65</v>
      </c>
      <c r="H28" s="125">
        <v>122996.44</v>
      </c>
      <c r="I28" s="125">
        <v>0</v>
      </c>
      <c r="J28" s="125">
        <v>21705.26</v>
      </c>
      <c r="K28" s="125">
        <v>0</v>
      </c>
      <c r="L28" s="125">
        <v>77916.3</v>
      </c>
      <c r="M28" s="126" t="s">
        <v>800</v>
      </c>
      <c r="N28" s="126" t="s">
        <v>807</v>
      </c>
      <c r="O28" s="127"/>
      <c r="P28" s="127"/>
      <c r="Q28" s="128" t="s">
        <v>781</v>
      </c>
      <c r="R28" s="127" t="s">
        <v>871</v>
      </c>
      <c r="S28" s="129">
        <v>42359</v>
      </c>
      <c r="T28" s="127"/>
      <c r="U28" s="127"/>
      <c r="V28" s="735">
        <f t="shared" si="0"/>
        <v>222618</v>
      </c>
    </row>
    <row r="29" spans="1:23" s="13" customFormat="1" ht="30" customHeight="1">
      <c r="A29" s="410" t="s">
        <v>537</v>
      </c>
      <c r="B29" s="370" t="s">
        <v>116</v>
      </c>
      <c r="C29" s="130" t="s">
        <v>39</v>
      </c>
      <c r="D29" s="130" t="s">
        <v>38</v>
      </c>
      <c r="E29" s="133"/>
      <c r="F29" s="53">
        <f t="shared" si="1"/>
        <v>173844</v>
      </c>
      <c r="G29" s="250">
        <f t="shared" si="2"/>
        <v>0.65</v>
      </c>
      <c r="H29" s="133">
        <v>96048.81</v>
      </c>
      <c r="I29" s="133">
        <v>0</v>
      </c>
      <c r="J29" s="133">
        <v>16949.79</v>
      </c>
      <c r="K29" s="133">
        <v>0</v>
      </c>
      <c r="L29" s="133">
        <v>60845.4</v>
      </c>
      <c r="M29" s="134" t="s">
        <v>800</v>
      </c>
      <c r="N29" s="134" t="s">
        <v>807</v>
      </c>
      <c r="O29" s="135"/>
      <c r="P29" s="135"/>
      <c r="Q29" s="136" t="s">
        <v>781</v>
      </c>
      <c r="R29" s="135" t="s">
        <v>871</v>
      </c>
      <c r="S29" s="137">
        <v>42359</v>
      </c>
      <c r="T29" s="135"/>
      <c r="U29" s="138"/>
      <c r="V29" s="735">
        <f t="shared" si="0"/>
        <v>173844</v>
      </c>
      <c r="W29" s="16"/>
    </row>
    <row r="30" spans="1:23" s="13" customFormat="1" ht="30" customHeight="1">
      <c r="A30" s="410" t="s">
        <v>537</v>
      </c>
      <c r="B30" s="370" t="s">
        <v>117</v>
      </c>
      <c r="C30" s="139" t="s">
        <v>40</v>
      </c>
      <c r="D30" s="139" t="s">
        <v>45</v>
      </c>
      <c r="E30" s="142"/>
      <c r="F30" s="53">
        <f t="shared" si="1"/>
        <v>127576.59999999999</v>
      </c>
      <c r="G30" s="250">
        <f t="shared" si="2"/>
        <v>0.63032993511349256</v>
      </c>
      <c r="H30" s="142">
        <v>68353.039999999994</v>
      </c>
      <c r="I30" s="142">
        <v>0</v>
      </c>
      <c r="J30" s="142">
        <v>12062.31</v>
      </c>
      <c r="K30" s="142">
        <v>0</v>
      </c>
      <c r="L30" s="142">
        <v>47161.25</v>
      </c>
      <c r="M30" s="143" t="s">
        <v>800</v>
      </c>
      <c r="N30" s="143" t="s">
        <v>807</v>
      </c>
      <c r="O30" s="144"/>
      <c r="P30" s="144"/>
      <c r="Q30" s="145" t="s">
        <v>783</v>
      </c>
      <c r="R30" s="144" t="s">
        <v>871</v>
      </c>
      <c r="S30" s="146">
        <v>42359</v>
      </c>
      <c r="T30" s="144"/>
      <c r="U30" s="147"/>
      <c r="V30" s="735">
        <f t="shared" si="0"/>
        <v>127576.59999999999</v>
      </c>
    </row>
    <row r="31" spans="1:23" s="13" customFormat="1" ht="30" customHeight="1">
      <c r="A31" s="410" t="s">
        <v>537</v>
      </c>
      <c r="B31" s="370" t="s">
        <v>118</v>
      </c>
      <c r="C31" s="18" t="s">
        <v>43</v>
      </c>
      <c r="D31" s="18" t="s">
        <v>44</v>
      </c>
      <c r="E31" s="360"/>
      <c r="F31" s="53">
        <f t="shared" si="1"/>
        <v>97982</v>
      </c>
      <c r="G31" s="250">
        <f t="shared" si="2"/>
        <v>0.65</v>
      </c>
      <c r="H31" s="149">
        <v>54135.05</v>
      </c>
      <c r="I31" s="149">
        <v>0</v>
      </c>
      <c r="J31" s="149">
        <v>9553.25</v>
      </c>
      <c r="K31" s="149">
        <v>0</v>
      </c>
      <c r="L31" s="149">
        <v>34293.699999999997</v>
      </c>
      <c r="M31" s="150" t="s">
        <v>801</v>
      </c>
      <c r="N31" s="151" t="s">
        <v>94</v>
      </c>
      <c r="O31" s="152"/>
      <c r="P31" s="152"/>
      <c r="Q31" s="152" t="s">
        <v>783</v>
      </c>
      <c r="R31" s="153" t="s">
        <v>871</v>
      </c>
      <c r="S31" s="154">
        <v>42359</v>
      </c>
      <c r="T31" s="152"/>
      <c r="U31" s="155"/>
      <c r="V31" s="735">
        <f t="shared" si="0"/>
        <v>97982</v>
      </c>
    </row>
    <row r="32" spans="1:23" s="13" customFormat="1" ht="30" customHeight="1">
      <c r="A32" s="410" t="s">
        <v>537</v>
      </c>
      <c r="B32" s="370" t="s">
        <v>121</v>
      </c>
      <c r="C32" s="18" t="s">
        <v>9</v>
      </c>
      <c r="D32" s="18" t="s">
        <v>10</v>
      </c>
      <c r="E32" s="361"/>
      <c r="F32" s="53">
        <f t="shared" si="1"/>
        <v>233145</v>
      </c>
      <c r="G32" s="250">
        <f t="shared" si="2"/>
        <v>0.65</v>
      </c>
      <c r="H32" s="149">
        <v>128812.61</v>
      </c>
      <c r="I32" s="149">
        <v>0</v>
      </c>
      <c r="J32" s="149">
        <v>22731.64</v>
      </c>
      <c r="K32" s="149">
        <v>0</v>
      </c>
      <c r="L32" s="149">
        <v>81600.75</v>
      </c>
      <c r="M32" s="150" t="s">
        <v>801</v>
      </c>
      <c r="N32" s="151" t="s">
        <v>94</v>
      </c>
      <c r="O32" s="152"/>
      <c r="P32" s="152"/>
      <c r="Q32" s="152" t="s">
        <v>783</v>
      </c>
      <c r="R32" s="153" t="s">
        <v>871</v>
      </c>
      <c r="S32" s="154">
        <v>42359</v>
      </c>
      <c r="T32" s="152"/>
      <c r="U32" s="155"/>
      <c r="V32" s="735">
        <f t="shared" si="0"/>
        <v>233145</v>
      </c>
    </row>
    <row r="33" spans="1:22" s="13" customFormat="1" ht="30" customHeight="1">
      <c r="A33" s="410" t="s">
        <v>537</v>
      </c>
      <c r="B33" s="370" t="s">
        <v>122</v>
      </c>
      <c r="C33" s="18" t="s">
        <v>11</v>
      </c>
      <c r="D33" s="18" t="s">
        <v>12</v>
      </c>
      <c r="E33" s="361"/>
      <c r="F33" s="53">
        <f t="shared" si="1"/>
        <v>229515</v>
      </c>
      <c r="G33" s="250">
        <f t="shared" si="2"/>
        <v>0.65</v>
      </c>
      <c r="H33" s="524">
        <v>126807.03</v>
      </c>
      <c r="I33" s="149">
        <v>0</v>
      </c>
      <c r="J33" s="149">
        <v>22377.72</v>
      </c>
      <c r="K33" s="149">
        <v>0</v>
      </c>
      <c r="L33" s="149">
        <v>80330.25</v>
      </c>
      <c r="M33" s="150" t="s">
        <v>801</v>
      </c>
      <c r="N33" s="151" t="s">
        <v>94</v>
      </c>
      <c r="O33" s="152"/>
      <c r="P33" s="152"/>
      <c r="Q33" s="152" t="s">
        <v>783</v>
      </c>
      <c r="R33" s="153" t="s">
        <v>871</v>
      </c>
      <c r="S33" s="154">
        <v>42359</v>
      </c>
      <c r="T33" s="152"/>
      <c r="U33" s="155"/>
      <c r="V33" s="735">
        <f t="shared" si="0"/>
        <v>229515</v>
      </c>
    </row>
    <row r="34" spans="1:22" s="13" customFormat="1" ht="30" customHeight="1">
      <c r="A34" s="410" t="s">
        <v>537</v>
      </c>
      <c r="B34" s="370" t="s">
        <v>119</v>
      </c>
      <c r="C34" s="18" t="s">
        <v>13</v>
      </c>
      <c r="D34" s="18" t="s">
        <v>14</v>
      </c>
      <c r="E34" s="361"/>
      <c r="F34" s="53">
        <f t="shared" si="1"/>
        <v>85569</v>
      </c>
      <c r="G34" s="250">
        <f t="shared" si="2"/>
        <v>0.65</v>
      </c>
      <c r="H34" s="133">
        <v>47276.87</v>
      </c>
      <c r="I34" s="133">
        <v>0</v>
      </c>
      <c r="J34" s="133">
        <v>8342.98</v>
      </c>
      <c r="K34" s="133">
        <v>0</v>
      </c>
      <c r="L34" s="133">
        <v>29949.15</v>
      </c>
      <c r="M34" s="156" t="s">
        <v>801</v>
      </c>
      <c r="N34" s="130" t="s">
        <v>94</v>
      </c>
      <c r="O34" s="136"/>
      <c r="P34" s="136"/>
      <c r="Q34" s="136" t="s">
        <v>783</v>
      </c>
      <c r="R34" s="135" t="s">
        <v>871</v>
      </c>
      <c r="S34" s="137">
        <v>42359</v>
      </c>
      <c r="T34" s="136"/>
      <c r="U34" s="157"/>
      <c r="V34" s="735">
        <f t="shared" si="0"/>
        <v>85569</v>
      </c>
    </row>
    <row r="35" spans="1:22" s="13" customFormat="1" ht="30" customHeight="1">
      <c r="A35" s="410" t="s">
        <v>537</v>
      </c>
      <c r="B35" s="370" t="s">
        <v>120</v>
      </c>
      <c r="C35" s="18" t="s">
        <v>15</v>
      </c>
      <c r="D35" s="18" t="s">
        <v>16</v>
      </c>
      <c r="E35" s="361"/>
      <c r="F35" s="53">
        <f t="shared" si="1"/>
        <v>46190</v>
      </c>
      <c r="G35" s="250">
        <f t="shared" si="2"/>
        <v>0.66407231002381473</v>
      </c>
      <c r="H35" s="117">
        <v>26072.47</v>
      </c>
      <c r="I35" s="117">
        <v>0</v>
      </c>
      <c r="J35" s="117">
        <v>4601.03</v>
      </c>
      <c r="K35" s="117">
        <v>0</v>
      </c>
      <c r="L35" s="117">
        <v>15516.5</v>
      </c>
      <c r="M35" s="159" t="s">
        <v>801</v>
      </c>
      <c r="N35" s="114" t="s">
        <v>94</v>
      </c>
      <c r="O35" s="26"/>
      <c r="P35" s="26"/>
      <c r="Q35" s="20" t="s">
        <v>783</v>
      </c>
      <c r="R35" s="26" t="s">
        <v>871</v>
      </c>
      <c r="S35" s="160">
        <v>42359</v>
      </c>
      <c r="T35" s="26"/>
      <c r="U35" s="15"/>
      <c r="V35" s="735">
        <f t="shared" si="0"/>
        <v>46190</v>
      </c>
    </row>
    <row r="36" spans="1:22" s="13" customFormat="1" ht="30" customHeight="1">
      <c r="A36" s="410" t="s">
        <v>537</v>
      </c>
      <c r="B36" s="370" t="s">
        <v>123</v>
      </c>
      <c r="C36" s="17" t="s">
        <v>17</v>
      </c>
      <c r="D36" s="17" t="s">
        <v>14</v>
      </c>
      <c r="E36" s="361"/>
      <c r="F36" s="710">
        <f t="shared" si="1"/>
        <v>45651</v>
      </c>
      <c r="G36" s="716">
        <f>(H36+I36+J36+K36)/F36</f>
        <v>0.30499112834330022</v>
      </c>
      <c r="H36" s="706">
        <v>5084.67</v>
      </c>
      <c r="I36" s="706">
        <v>0</v>
      </c>
      <c r="J36" s="706">
        <v>8838.48</v>
      </c>
      <c r="K36" s="706">
        <v>0</v>
      </c>
      <c r="L36" s="707">
        <v>31727.850000000002</v>
      </c>
      <c r="M36" s="708" t="s">
        <v>801</v>
      </c>
      <c r="N36" s="709" t="s">
        <v>94</v>
      </c>
      <c r="O36" s="26"/>
      <c r="P36" s="26"/>
      <c r="Q36" s="20" t="s">
        <v>783</v>
      </c>
      <c r="R36" s="26" t="s">
        <v>871</v>
      </c>
      <c r="S36" s="160">
        <v>42359</v>
      </c>
      <c r="T36" s="26"/>
      <c r="U36" s="15"/>
      <c r="V36" s="735">
        <f t="shared" si="0"/>
        <v>45651</v>
      </c>
    </row>
    <row r="37" spans="1:22" s="13" customFormat="1" ht="30" customHeight="1">
      <c r="A37" s="410" t="s">
        <v>537</v>
      </c>
      <c r="B37" s="370" t="s">
        <v>124</v>
      </c>
      <c r="C37" s="17" t="s">
        <v>18</v>
      </c>
      <c r="D37" s="18" t="s">
        <v>16</v>
      </c>
      <c r="E37" s="361"/>
      <c r="F37" s="53">
        <f t="shared" si="1"/>
        <v>96459</v>
      </c>
      <c r="G37" s="250">
        <f t="shared" si="2"/>
        <v>0.65</v>
      </c>
      <c r="H37" s="117">
        <v>53293.59</v>
      </c>
      <c r="I37" s="117">
        <v>0</v>
      </c>
      <c r="J37" s="117">
        <v>9404.76</v>
      </c>
      <c r="K37" s="117">
        <v>0</v>
      </c>
      <c r="L37" s="19">
        <v>33760.65</v>
      </c>
      <c r="M37" s="159" t="s">
        <v>801</v>
      </c>
      <c r="N37" s="114" t="s">
        <v>94</v>
      </c>
      <c r="O37" s="26"/>
      <c r="P37" s="26"/>
      <c r="Q37" s="20" t="s">
        <v>783</v>
      </c>
      <c r="R37" s="26" t="s">
        <v>871</v>
      </c>
      <c r="S37" s="160">
        <v>42359</v>
      </c>
      <c r="T37" s="26"/>
      <c r="U37" s="15"/>
      <c r="V37" s="735">
        <f t="shared" si="0"/>
        <v>96459</v>
      </c>
    </row>
    <row r="38" spans="1:22" s="13" customFormat="1" ht="30" customHeight="1">
      <c r="A38" s="410" t="s">
        <v>537</v>
      </c>
      <c r="B38" s="370" t="s">
        <v>125</v>
      </c>
      <c r="C38" s="18" t="s">
        <v>19</v>
      </c>
      <c r="D38" s="165" t="s">
        <v>170</v>
      </c>
      <c r="E38" s="361"/>
      <c r="F38" s="53">
        <f t="shared" si="1"/>
        <v>53526</v>
      </c>
      <c r="G38" s="250">
        <f t="shared" si="2"/>
        <v>0.65</v>
      </c>
      <c r="H38" s="117">
        <v>29573.11</v>
      </c>
      <c r="I38" s="117">
        <v>0</v>
      </c>
      <c r="J38" s="117">
        <v>5218.79</v>
      </c>
      <c r="K38" s="117">
        <v>0</v>
      </c>
      <c r="L38" s="19">
        <v>18734.099999999999</v>
      </c>
      <c r="M38" s="159" t="s">
        <v>801</v>
      </c>
      <c r="N38" s="114" t="s">
        <v>94</v>
      </c>
      <c r="O38" s="27"/>
      <c r="P38" s="27"/>
      <c r="Q38" s="21" t="s">
        <v>783</v>
      </c>
      <c r="R38" s="27" t="s">
        <v>871</v>
      </c>
      <c r="S38" s="160">
        <v>42359</v>
      </c>
      <c r="T38" s="27"/>
      <c r="U38" s="22"/>
      <c r="V38" s="735">
        <f t="shared" si="0"/>
        <v>53526</v>
      </c>
    </row>
    <row r="39" spans="1:22" s="24" customFormat="1" ht="30" customHeight="1">
      <c r="A39" s="410" t="s">
        <v>537</v>
      </c>
      <c r="B39" s="370" t="s">
        <v>126</v>
      </c>
      <c r="C39" s="18" t="s">
        <v>20</v>
      </c>
      <c r="D39" s="18" t="s">
        <v>21</v>
      </c>
      <c r="E39" s="47"/>
      <c r="F39" s="53">
        <f t="shared" si="1"/>
        <v>46992</v>
      </c>
      <c r="G39" s="250">
        <f t="shared" si="2"/>
        <v>0.65</v>
      </c>
      <c r="H39" s="98">
        <v>25963.08</v>
      </c>
      <c r="I39" s="98">
        <v>0</v>
      </c>
      <c r="J39" s="98">
        <v>4581.72</v>
      </c>
      <c r="K39" s="98">
        <v>0</v>
      </c>
      <c r="L39" s="19">
        <v>16447.199999999997</v>
      </c>
      <c r="M39" s="161" t="s">
        <v>801</v>
      </c>
      <c r="N39" s="94" t="s">
        <v>94</v>
      </c>
      <c r="O39" s="112"/>
      <c r="P39" s="112"/>
      <c r="Q39" s="112" t="s">
        <v>783</v>
      </c>
      <c r="R39" s="112" t="s">
        <v>871</v>
      </c>
      <c r="S39" s="112">
        <v>42359</v>
      </c>
      <c r="T39" s="112"/>
      <c r="U39" s="162"/>
      <c r="V39" s="735">
        <f t="shared" si="0"/>
        <v>46992</v>
      </c>
    </row>
    <row r="40" spans="1:22" s="13" customFormat="1" ht="30" customHeight="1">
      <c r="A40" s="410" t="s">
        <v>537</v>
      </c>
      <c r="B40" s="370" t="s">
        <v>127</v>
      </c>
      <c r="C40" s="18" t="s">
        <v>22</v>
      </c>
      <c r="D40" s="18" t="s">
        <v>21</v>
      </c>
      <c r="E40" s="47"/>
      <c r="F40" s="53">
        <f t="shared" si="1"/>
        <v>46200</v>
      </c>
      <c r="G40" s="250">
        <f t="shared" si="2"/>
        <v>0.65</v>
      </c>
      <c r="H40" s="98">
        <v>25525.5</v>
      </c>
      <c r="I40" s="98">
        <v>0</v>
      </c>
      <c r="J40" s="98">
        <v>4504.5</v>
      </c>
      <c r="K40" s="98">
        <v>0</v>
      </c>
      <c r="L40" s="19">
        <v>16170</v>
      </c>
      <c r="M40" s="161" t="s">
        <v>801</v>
      </c>
      <c r="N40" s="94" t="s">
        <v>94</v>
      </c>
      <c r="O40" s="112"/>
      <c r="P40" s="112"/>
      <c r="Q40" s="163" t="s">
        <v>783</v>
      </c>
      <c r="R40" s="112" t="s">
        <v>871</v>
      </c>
      <c r="S40" s="112">
        <v>42359</v>
      </c>
      <c r="T40" s="112"/>
      <c r="U40" s="162"/>
      <c r="V40" s="735">
        <f t="shared" si="0"/>
        <v>46200</v>
      </c>
    </row>
    <row r="41" spans="1:22" s="13" customFormat="1" ht="30" customHeight="1">
      <c r="A41" s="410" t="s">
        <v>537</v>
      </c>
      <c r="B41" s="372" t="s">
        <v>52</v>
      </c>
      <c r="C41" s="18" t="s">
        <v>53</v>
      </c>
      <c r="D41" s="48" t="s">
        <v>54</v>
      </c>
      <c r="E41" s="164"/>
      <c r="F41" s="53">
        <f t="shared" si="1"/>
        <v>206579</v>
      </c>
      <c r="G41" s="250">
        <f t="shared" si="2"/>
        <v>0.64983057329157368</v>
      </c>
      <c r="H41" s="98">
        <v>114090.14</v>
      </c>
      <c r="I41" s="98">
        <v>0</v>
      </c>
      <c r="J41" s="98">
        <v>20151.21</v>
      </c>
      <c r="K41" s="98">
        <v>0</v>
      </c>
      <c r="L41" s="19">
        <v>72337.649999999994</v>
      </c>
      <c r="M41" s="161" t="s">
        <v>802</v>
      </c>
      <c r="N41" s="94" t="s">
        <v>808</v>
      </c>
      <c r="O41" s="112"/>
      <c r="P41" s="112"/>
      <c r="Q41" s="163" t="s">
        <v>784</v>
      </c>
      <c r="R41" s="112" t="s">
        <v>871</v>
      </c>
      <c r="S41" s="112"/>
      <c r="T41" s="112"/>
      <c r="U41" s="162"/>
      <c r="V41" s="735">
        <f t="shared" si="0"/>
        <v>206579</v>
      </c>
    </row>
    <row r="42" spans="1:22" s="13" customFormat="1" ht="30" customHeight="1">
      <c r="A42" s="410" t="s">
        <v>537</v>
      </c>
      <c r="B42" s="372" t="s">
        <v>55</v>
      </c>
      <c r="C42" s="18" t="s">
        <v>56</v>
      </c>
      <c r="D42" s="48" t="s">
        <v>57</v>
      </c>
      <c r="E42" s="164"/>
      <c r="F42" s="53">
        <f t="shared" si="1"/>
        <v>60790.999999999993</v>
      </c>
      <c r="G42" s="96">
        <v>0.65</v>
      </c>
      <c r="H42" s="98">
        <v>33587.019999999997</v>
      </c>
      <c r="I42" s="98">
        <v>0</v>
      </c>
      <c r="J42" s="98">
        <v>5927.13</v>
      </c>
      <c r="K42" s="98">
        <v>0</v>
      </c>
      <c r="L42" s="19">
        <v>21276.85</v>
      </c>
      <c r="M42" s="161" t="s">
        <v>802</v>
      </c>
      <c r="N42" s="94" t="s">
        <v>808</v>
      </c>
      <c r="O42" s="112"/>
      <c r="P42" s="112"/>
      <c r="Q42" s="163" t="s">
        <v>784</v>
      </c>
      <c r="R42" s="112" t="s">
        <v>871</v>
      </c>
      <c r="S42" s="112"/>
      <c r="T42" s="112"/>
      <c r="U42" s="162"/>
      <c r="V42" s="735">
        <f t="shared" si="0"/>
        <v>60790.999999999993</v>
      </c>
    </row>
    <row r="43" spans="1:22" s="13" customFormat="1" ht="30" customHeight="1">
      <c r="A43" s="410" t="s">
        <v>537</v>
      </c>
      <c r="B43" s="372" t="s">
        <v>58</v>
      </c>
      <c r="C43" s="18" t="s">
        <v>59</v>
      </c>
      <c r="D43" s="48" t="s">
        <v>57</v>
      </c>
      <c r="E43" s="164"/>
      <c r="F43" s="53">
        <f t="shared" si="1"/>
        <v>83297</v>
      </c>
      <c r="G43" s="96">
        <v>0.65</v>
      </c>
      <c r="H43" s="98">
        <v>46021.59</v>
      </c>
      <c r="I43" s="98">
        <v>0</v>
      </c>
      <c r="J43" s="98">
        <v>8121.46</v>
      </c>
      <c r="K43" s="98">
        <v>0</v>
      </c>
      <c r="L43" s="19">
        <v>29153.95</v>
      </c>
      <c r="M43" s="161" t="s">
        <v>802</v>
      </c>
      <c r="N43" s="94" t="s">
        <v>808</v>
      </c>
      <c r="O43" s="112"/>
      <c r="P43" s="112"/>
      <c r="Q43" s="163" t="s">
        <v>784</v>
      </c>
      <c r="R43" s="112" t="s">
        <v>871</v>
      </c>
      <c r="S43" s="112"/>
      <c r="T43" s="112"/>
      <c r="U43" s="162"/>
      <c r="V43" s="735">
        <f t="shared" si="0"/>
        <v>83297</v>
      </c>
    </row>
    <row r="44" spans="1:22" s="13" customFormat="1" ht="30" customHeight="1">
      <c r="A44" s="410" t="s">
        <v>537</v>
      </c>
      <c r="B44" s="372" t="s">
        <v>60</v>
      </c>
      <c r="C44" s="18" t="s">
        <v>61</v>
      </c>
      <c r="D44" s="48" t="s">
        <v>62</v>
      </c>
      <c r="E44" s="164"/>
      <c r="F44" s="53">
        <f t="shared" si="1"/>
        <v>30191.699999999997</v>
      </c>
      <c r="G44" s="96">
        <v>0.5</v>
      </c>
      <c r="H44" s="98">
        <v>12831.47</v>
      </c>
      <c r="I44" s="98">
        <v>0</v>
      </c>
      <c r="J44" s="98">
        <v>2264.38</v>
      </c>
      <c r="K44" s="98">
        <v>0</v>
      </c>
      <c r="L44" s="19">
        <v>15095.85</v>
      </c>
      <c r="M44" s="161" t="s">
        <v>802</v>
      </c>
      <c r="N44" s="94" t="s">
        <v>808</v>
      </c>
      <c r="O44" s="112"/>
      <c r="P44" s="112"/>
      <c r="Q44" s="163" t="s">
        <v>784</v>
      </c>
      <c r="R44" s="112" t="s">
        <v>871</v>
      </c>
      <c r="S44" s="112"/>
      <c r="T44" s="112"/>
      <c r="U44" s="162"/>
      <c r="V44" s="735">
        <f t="shared" si="0"/>
        <v>30191.699999999997</v>
      </c>
    </row>
    <row r="45" spans="1:22" s="13" customFormat="1" ht="30" customHeight="1">
      <c r="A45" s="410" t="s">
        <v>537</v>
      </c>
      <c r="B45" s="372" t="s">
        <v>63</v>
      </c>
      <c r="C45" s="18" t="s">
        <v>64</v>
      </c>
      <c r="D45" s="48" t="s">
        <v>65</v>
      </c>
      <c r="E45" s="164"/>
      <c r="F45" s="53">
        <f t="shared" si="1"/>
        <v>25747.9</v>
      </c>
      <c r="G45" s="96">
        <f>(H45+I45+J45+K45)/F45</f>
        <v>0.5</v>
      </c>
      <c r="H45" s="98">
        <v>10942.85</v>
      </c>
      <c r="I45" s="98">
        <v>0</v>
      </c>
      <c r="J45" s="98">
        <v>1931.1</v>
      </c>
      <c r="K45" s="98">
        <v>0</v>
      </c>
      <c r="L45" s="19">
        <v>12873.95</v>
      </c>
      <c r="M45" s="161" t="s">
        <v>802</v>
      </c>
      <c r="N45" s="94" t="s">
        <v>808</v>
      </c>
      <c r="O45" s="112"/>
      <c r="P45" s="112"/>
      <c r="Q45" s="163" t="s">
        <v>784</v>
      </c>
      <c r="R45" s="112" t="s">
        <v>871</v>
      </c>
      <c r="S45" s="112"/>
      <c r="T45" s="112"/>
      <c r="U45" s="162"/>
      <c r="V45" s="735">
        <f t="shared" si="0"/>
        <v>25747.9</v>
      </c>
    </row>
    <row r="46" spans="1:22" s="13" customFormat="1" ht="30" customHeight="1">
      <c r="A46" s="410" t="s">
        <v>537</v>
      </c>
      <c r="B46" s="372" t="s">
        <v>66</v>
      </c>
      <c r="C46" s="18" t="s">
        <v>67</v>
      </c>
      <c r="D46" s="48" t="s">
        <v>65</v>
      </c>
      <c r="E46" s="164"/>
      <c r="F46" s="53">
        <f t="shared" si="1"/>
        <v>94300.049999999988</v>
      </c>
      <c r="G46" s="96">
        <v>0.5</v>
      </c>
      <c r="H46" s="98">
        <v>40077.519999999997</v>
      </c>
      <c r="I46" s="98">
        <v>0</v>
      </c>
      <c r="J46" s="98">
        <v>7072.51</v>
      </c>
      <c r="K46" s="98">
        <v>0</v>
      </c>
      <c r="L46" s="19">
        <v>47150.02</v>
      </c>
      <c r="M46" s="161" t="s">
        <v>802</v>
      </c>
      <c r="N46" s="94" t="s">
        <v>808</v>
      </c>
      <c r="O46" s="112"/>
      <c r="P46" s="112"/>
      <c r="Q46" s="163" t="s">
        <v>784</v>
      </c>
      <c r="R46" s="112" t="s">
        <v>871</v>
      </c>
      <c r="S46" s="112"/>
      <c r="T46" s="112"/>
      <c r="U46" s="162"/>
      <c r="V46" s="735">
        <f t="shared" si="0"/>
        <v>94300.049999999988</v>
      </c>
    </row>
    <row r="47" spans="1:22" s="13" customFormat="1" ht="30" customHeight="1">
      <c r="A47" s="410" t="s">
        <v>537</v>
      </c>
      <c r="B47" s="372" t="s">
        <v>68</v>
      </c>
      <c r="C47" s="18" t="s">
        <v>69</v>
      </c>
      <c r="D47" s="48" t="s">
        <v>70</v>
      </c>
      <c r="E47" s="164"/>
      <c r="F47" s="53">
        <f t="shared" si="1"/>
        <v>38940</v>
      </c>
      <c r="G47" s="96">
        <v>0.65</v>
      </c>
      <c r="H47" s="98">
        <v>21514.35</v>
      </c>
      <c r="I47" s="98">
        <v>0</v>
      </c>
      <c r="J47" s="98">
        <v>3796.65</v>
      </c>
      <c r="K47" s="98">
        <v>0</v>
      </c>
      <c r="L47" s="19">
        <v>13629</v>
      </c>
      <c r="M47" s="161" t="s">
        <v>802</v>
      </c>
      <c r="N47" s="94" t="s">
        <v>808</v>
      </c>
      <c r="O47" s="112"/>
      <c r="P47" s="112"/>
      <c r="Q47" s="163" t="s">
        <v>784</v>
      </c>
      <c r="R47" s="112" t="s">
        <v>871</v>
      </c>
      <c r="S47" s="112"/>
      <c r="T47" s="112"/>
      <c r="U47" s="162"/>
      <c r="V47" s="735">
        <f t="shared" si="0"/>
        <v>38940</v>
      </c>
    </row>
    <row r="48" spans="1:22" s="13" customFormat="1" ht="30" customHeight="1">
      <c r="A48" s="410" t="s">
        <v>537</v>
      </c>
      <c r="B48" s="372" t="s">
        <v>71</v>
      </c>
      <c r="C48" s="18" t="s">
        <v>72</v>
      </c>
      <c r="D48" s="48" t="s">
        <v>62</v>
      </c>
      <c r="E48" s="164"/>
      <c r="F48" s="711">
        <f t="shared" si="1"/>
        <v>90124.19</v>
      </c>
      <c r="G48" s="712">
        <v>0.5</v>
      </c>
      <c r="H48" s="713">
        <v>24440.9</v>
      </c>
      <c r="I48" s="713">
        <v>0</v>
      </c>
      <c r="J48" s="713">
        <v>8567.39</v>
      </c>
      <c r="K48" s="713">
        <v>0</v>
      </c>
      <c r="L48" s="707">
        <v>57115.9</v>
      </c>
      <c r="M48" s="161" t="s">
        <v>802</v>
      </c>
      <c r="N48" s="94" t="s">
        <v>808</v>
      </c>
      <c r="O48" s="112"/>
      <c r="P48" s="112"/>
      <c r="Q48" s="163" t="s">
        <v>784</v>
      </c>
      <c r="R48" s="112" t="s">
        <v>871</v>
      </c>
      <c r="S48" s="112"/>
      <c r="T48" s="112"/>
      <c r="U48" s="162"/>
      <c r="V48" s="735">
        <f t="shared" si="0"/>
        <v>90124.19</v>
      </c>
    </row>
    <row r="49" spans="1:22" s="13" customFormat="1" ht="30" customHeight="1">
      <c r="A49" s="410" t="s">
        <v>537</v>
      </c>
      <c r="B49" s="372" t="s">
        <v>73</v>
      </c>
      <c r="C49" s="18" t="s">
        <v>74</v>
      </c>
      <c r="D49" s="48" t="s">
        <v>75</v>
      </c>
      <c r="E49" s="164"/>
      <c r="F49" s="53">
        <f t="shared" si="1"/>
        <v>57508</v>
      </c>
      <c r="G49" s="96">
        <v>0.5</v>
      </c>
      <c r="H49" s="98">
        <v>24440.9</v>
      </c>
      <c r="I49" s="98">
        <v>0</v>
      </c>
      <c r="J49" s="98">
        <v>4313.1000000000004</v>
      </c>
      <c r="K49" s="98">
        <v>0</v>
      </c>
      <c r="L49" s="19">
        <v>28754</v>
      </c>
      <c r="M49" s="161" t="s">
        <v>802</v>
      </c>
      <c r="N49" s="94" t="s">
        <v>808</v>
      </c>
      <c r="O49" s="112"/>
      <c r="P49" s="112"/>
      <c r="Q49" s="163" t="s">
        <v>784</v>
      </c>
      <c r="R49" s="112" t="s">
        <v>871</v>
      </c>
      <c r="S49" s="112"/>
      <c r="T49" s="112"/>
      <c r="U49" s="162"/>
      <c r="V49" s="735">
        <f t="shared" si="0"/>
        <v>57508</v>
      </c>
    </row>
    <row r="50" spans="1:22" s="13" customFormat="1" ht="30" customHeight="1">
      <c r="A50" s="410" t="s">
        <v>537</v>
      </c>
      <c r="B50" s="372" t="s">
        <v>91</v>
      </c>
      <c r="C50" s="18" t="s">
        <v>97</v>
      </c>
      <c r="D50" s="48" t="s">
        <v>76</v>
      </c>
      <c r="E50" s="164"/>
      <c r="F50" s="53">
        <f t="shared" si="1"/>
        <v>20988</v>
      </c>
      <c r="G50" s="96">
        <v>0.65</v>
      </c>
      <c r="H50" s="98">
        <v>11595.87</v>
      </c>
      <c r="I50" s="98">
        <v>0</v>
      </c>
      <c r="J50" s="98">
        <v>2046.33</v>
      </c>
      <c r="K50" s="98">
        <v>0</v>
      </c>
      <c r="L50" s="19">
        <v>7345.8</v>
      </c>
      <c r="M50" s="161" t="s">
        <v>803</v>
      </c>
      <c r="N50" s="94" t="s">
        <v>809</v>
      </c>
      <c r="O50" s="112"/>
      <c r="P50" s="112"/>
      <c r="Q50" s="163" t="s">
        <v>785</v>
      </c>
      <c r="R50" s="112" t="s">
        <v>871</v>
      </c>
      <c r="S50" s="112"/>
      <c r="T50" s="112"/>
      <c r="U50" s="162"/>
      <c r="V50" s="735">
        <f t="shared" si="0"/>
        <v>20988</v>
      </c>
    </row>
    <row r="51" spans="1:22" s="13" customFormat="1" ht="30" customHeight="1">
      <c r="A51" s="410" t="s">
        <v>537</v>
      </c>
      <c r="B51" s="372" t="s">
        <v>77</v>
      </c>
      <c r="C51" s="18" t="s">
        <v>78</v>
      </c>
      <c r="D51" s="48" t="s">
        <v>79</v>
      </c>
      <c r="E51" s="164"/>
      <c r="F51" s="53">
        <f t="shared" si="1"/>
        <v>143092.15</v>
      </c>
      <c r="G51" s="96">
        <v>0.54</v>
      </c>
      <c r="H51" s="98">
        <v>65152.1</v>
      </c>
      <c r="I51" s="98">
        <v>0</v>
      </c>
      <c r="J51" s="98">
        <v>11497.43</v>
      </c>
      <c r="K51" s="98">
        <v>0</v>
      </c>
      <c r="L51" s="19">
        <v>66442.62</v>
      </c>
      <c r="M51" s="161" t="s">
        <v>803</v>
      </c>
      <c r="N51" s="94" t="s">
        <v>809</v>
      </c>
      <c r="O51" s="112"/>
      <c r="P51" s="112"/>
      <c r="Q51" s="163" t="s">
        <v>785</v>
      </c>
      <c r="R51" s="112" t="s">
        <v>871</v>
      </c>
      <c r="S51" s="112"/>
      <c r="T51" s="112"/>
      <c r="U51" s="162"/>
      <c r="V51" s="735">
        <f t="shared" si="0"/>
        <v>143092.15</v>
      </c>
    </row>
    <row r="52" spans="1:22" s="13" customFormat="1" ht="30" customHeight="1">
      <c r="A52" s="410" t="s">
        <v>537</v>
      </c>
      <c r="B52" s="372" t="s">
        <v>80</v>
      </c>
      <c r="C52" s="18" t="s">
        <v>81</v>
      </c>
      <c r="D52" s="48" t="s">
        <v>79</v>
      </c>
      <c r="E52" s="164"/>
      <c r="F52" s="53">
        <f t="shared" si="1"/>
        <v>59664.55</v>
      </c>
      <c r="G52" s="96">
        <v>0.5</v>
      </c>
      <c r="H52" s="98">
        <v>25357.43</v>
      </c>
      <c r="I52" s="98">
        <v>0</v>
      </c>
      <c r="J52" s="98">
        <v>4474.8500000000004</v>
      </c>
      <c r="K52" s="98">
        <v>0</v>
      </c>
      <c r="L52" s="19">
        <v>29832.27</v>
      </c>
      <c r="M52" s="161" t="s">
        <v>803</v>
      </c>
      <c r="N52" s="94" t="s">
        <v>809</v>
      </c>
      <c r="O52" s="112"/>
      <c r="P52" s="112"/>
      <c r="Q52" s="163" t="s">
        <v>785</v>
      </c>
      <c r="R52" s="112" t="s">
        <v>871</v>
      </c>
      <c r="S52" s="112"/>
      <c r="T52" s="112"/>
      <c r="U52" s="162"/>
      <c r="V52" s="735">
        <f t="shared" si="0"/>
        <v>59664.55</v>
      </c>
    </row>
    <row r="53" spans="1:22" s="13" customFormat="1" ht="30" customHeight="1">
      <c r="A53" s="410" t="s">
        <v>537</v>
      </c>
      <c r="B53" s="372" t="s">
        <v>82</v>
      </c>
      <c r="C53" s="18" t="s">
        <v>83</v>
      </c>
      <c r="D53" s="48" t="s">
        <v>84</v>
      </c>
      <c r="E53" s="164"/>
      <c r="F53" s="53">
        <f t="shared" si="1"/>
        <v>15642</v>
      </c>
      <c r="G53" s="96">
        <v>0.65</v>
      </c>
      <c r="H53" s="98">
        <v>8642.2000000000007</v>
      </c>
      <c r="I53" s="98">
        <v>0</v>
      </c>
      <c r="J53" s="98">
        <v>1525.1</v>
      </c>
      <c r="K53" s="98">
        <v>0</v>
      </c>
      <c r="L53" s="19">
        <v>5474.7</v>
      </c>
      <c r="M53" s="161" t="s">
        <v>803</v>
      </c>
      <c r="N53" s="94" t="s">
        <v>809</v>
      </c>
      <c r="O53" s="112"/>
      <c r="P53" s="112"/>
      <c r="Q53" s="163" t="s">
        <v>785</v>
      </c>
      <c r="R53" s="112" t="s">
        <v>871</v>
      </c>
      <c r="S53" s="112"/>
      <c r="T53" s="112"/>
      <c r="U53" s="162"/>
      <c r="V53" s="735">
        <f t="shared" si="0"/>
        <v>15642</v>
      </c>
    </row>
    <row r="54" spans="1:22" s="13" customFormat="1" ht="30" customHeight="1">
      <c r="A54" s="410" t="s">
        <v>537</v>
      </c>
      <c r="B54" s="372" t="s">
        <v>85</v>
      </c>
      <c r="C54" s="18" t="s">
        <v>86</v>
      </c>
      <c r="D54" s="48" t="s">
        <v>87</v>
      </c>
      <c r="E54" s="164"/>
      <c r="F54" s="53">
        <f t="shared" si="1"/>
        <v>84225</v>
      </c>
      <c r="G54" s="96">
        <v>0.7</v>
      </c>
      <c r="H54" s="98">
        <v>50046.93</v>
      </c>
      <c r="I54" s="98">
        <v>0</v>
      </c>
      <c r="J54" s="98">
        <v>8831.82</v>
      </c>
      <c r="K54" s="98">
        <v>0</v>
      </c>
      <c r="L54" s="19">
        <v>25346.25</v>
      </c>
      <c r="M54" s="161" t="s">
        <v>803</v>
      </c>
      <c r="N54" s="94" t="s">
        <v>809</v>
      </c>
      <c r="O54" s="112"/>
      <c r="P54" s="112"/>
      <c r="Q54" s="163" t="s">
        <v>785</v>
      </c>
      <c r="R54" s="112" t="s">
        <v>871</v>
      </c>
      <c r="S54" s="112"/>
      <c r="T54" s="112"/>
      <c r="U54" s="162"/>
      <c r="V54" s="735">
        <f t="shared" si="0"/>
        <v>84225</v>
      </c>
    </row>
    <row r="55" spans="1:22" s="13" customFormat="1" ht="30" customHeight="1">
      <c r="A55" s="410" t="s">
        <v>537</v>
      </c>
      <c r="B55" s="373" t="s">
        <v>133</v>
      </c>
      <c r="C55" s="94" t="s">
        <v>142</v>
      </c>
      <c r="D55" s="165" t="s">
        <v>149</v>
      </c>
      <c r="E55" s="98"/>
      <c r="F55" s="53">
        <f t="shared" si="1"/>
        <v>26793.5</v>
      </c>
      <c r="G55" s="96">
        <v>0.5</v>
      </c>
      <c r="H55" s="98">
        <v>11387.23</v>
      </c>
      <c r="I55" s="98">
        <v>0</v>
      </c>
      <c r="J55" s="98">
        <v>2009.52</v>
      </c>
      <c r="K55" s="98">
        <v>0</v>
      </c>
      <c r="L55" s="98">
        <v>13396.75</v>
      </c>
      <c r="M55" s="166" t="s">
        <v>132</v>
      </c>
      <c r="N55" s="94"/>
      <c r="O55" s="102" t="s">
        <v>875</v>
      </c>
      <c r="P55" s="102"/>
      <c r="Q55" s="163" t="s">
        <v>786</v>
      </c>
      <c r="R55" s="102" t="s">
        <v>812</v>
      </c>
      <c r="S55" s="102"/>
      <c r="T55" s="102"/>
      <c r="U55" s="167"/>
      <c r="V55" s="735">
        <f t="shared" si="0"/>
        <v>26793.5</v>
      </c>
    </row>
    <row r="56" spans="1:22" s="13" customFormat="1" ht="30" customHeight="1">
      <c r="A56" s="410" t="s">
        <v>537</v>
      </c>
      <c r="B56" s="374" t="s">
        <v>134</v>
      </c>
      <c r="C56" s="168" t="s">
        <v>143</v>
      </c>
      <c r="D56" s="35" t="s">
        <v>150</v>
      </c>
      <c r="E56" s="169"/>
      <c r="F56" s="53">
        <f t="shared" si="1"/>
        <v>184793.49</v>
      </c>
      <c r="G56" s="170">
        <v>0.75</v>
      </c>
      <c r="H56" s="169">
        <v>117805.85</v>
      </c>
      <c r="I56" s="98">
        <v>0</v>
      </c>
      <c r="J56" s="169">
        <v>20789.27</v>
      </c>
      <c r="K56" s="169">
        <v>0</v>
      </c>
      <c r="L56" s="169">
        <v>46198.37</v>
      </c>
      <c r="M56" s="166" t="s">
        <v>132</v>
      </c>
      <c r="N56" s="94"/>
      <c r="O56" s="171" t="s">
        <v>875</v>
      </c>
      <c r="P56" s="171" t="s">
        <v>501</v>
      </c>
      <c r="Q56" s="163" t="s">
        <v>786</v>
      </c>
      <c r="R56" s="102" t="s">
        <v>872</v>
      </c>
      <c r="S56" s="102"/>
      <c r="T56" s="102"/>
      <c r="U56" s="167"/>
      <c r="V56" s="735">
        <f t="shared" si="0"/>
        <v>184793.49</v>
      </c>
    </row>
    <row r="57" spans="1:22" s="13" customFormat="1" ht="30" customHeight="1">
      <c r="A57" s="410" t="s">
        <v>537</v>
      </c>
      <c r="B57" s="375" t="s">
        <v>135</v>
      </c>
      <c r="C57" s="173" t="s">
        <v>144</v>
      </c>
      <c r="D57" s="165" t="s">
        <v>151</v>
      </c>
      <c r="E57" s="169"/>
      <c r="F57" s="53">
        <f t="shared" si="1"/>
        <v>430864.85000000003</v>
      </c>
      <c r="G57" s="170">
        <v>0.65</v>
      </c>
      <c r="H57" s="169">
        <v>158095.42000000001</v>
      </c>
      <c r="I57" s="98">
        <v>0</v>
      </c>
      <c r="J57" s="169">
        <v>42757.33</v>
      </c>
      <c r="K57" s="169">
        <v>79209.399999999994</v>
      </c>
      <c r="L57" s="169">
        <v>150802.70000000001</v>
      </c>
      <c r="M57" s="159" t="s">
        <v>132</v>
      </c>
      <c r="N57" s="94"/>
      <c r="O57" s="118" t="s">
        <v>875</v>
      </c>
      <c r="P57" s="118" t="s">
        <v>501</v>
      </c>
      <c r="Q57" s="163" t="s">
        <v>786</v>
      </c>
      <c r="R57" s="160" t="s">
        <v>873</v>
      </c>
      <c r="S57" s="160"/>
      <c r="T57" s="160"/>
      <c r="U57" s="174"/>
      <c r="V57" s="735">
        <f t="shared" si="0"/>
        <v>430864.85000000003</v>
      </c>
    </row>
    <row r="58" spans="1:22" s="13" customFormat="1" ht="30" customHeight="1">
      <c r="A58" s="410" t="s">
        <v>537</v>
      </c>
      <c r="B58" s="564" t="s">
        <v>136</v>
      </c>
      <c r="C58" s="31" t="s">
        <v>145</v>
      </c>
      <c r="D58" s="165" t="s">
        <v>152</v>
      </c>
      <c r="E58" s="169"/>
      <c r="F58" s="714">
        <f t="shared" si="1"/>
        <v>61625.05</v>
      </c>
      <c r="G58" s="96">
        <v>0.5</v>
      </c>
      <c r="H58" s="169">
        <v>26190.65</v>
      </c>
      <c r="I58" s="98">
        <v>0</v>
      </c>
      <c r="J58" s="169">
        <v>4621.88</v>
      </c>
      <c r="K58" s="169">
        <v>0</v>
      </c>
      <c r="L58" s="169">
        <v>30812.52</v>
      </c>
      <c r="M58" s="159" t="s">
        <v>132</v>
      </c>
      <c r="N58" s="94"/>
      <c r="O58" s="160" t="s">
        <v>875</v>
      </c>
      <c r="P58" s="160"/>
      <c r="Q58" s="163" t="s">
        <v>786</v>
      </c>
      <c r="R58" s="160" t="s">
        <v>813</v>
      </c>
      <c r="S58" s="160"/>
      <c r="T58" s="160"/>
      <c r="U58" s="174"/>
      <c r="V58" s="735">
        <f t="shared" si="0"/>
        <v>61625.05</v>
      </c>
    </row>
    <row r="59" spans="1:22" s="13" customFormat="1" ht="30" customHeight="1">
      <c r="A59" s="410" t="s">
        <v>537</v>
      </c>
      <c r="B59" s="376" t="s">
        <v>137</v>
      </c>
      <c r="C59" s="168" t="s">
        <v>146</v>
      </c>
      <c r="D59" s="165" t="s">
        <v>153</v>
      </c>
      <c r="E59" s="169"/>
      <c r="F59" s="53">
        <f t="shared" si="1"/>
        <v>8910</v>
      </c>
      <c r="G59" s="96">
        <v>0.65</v>
      </c>
      <c r="H59" s="169">
        <v>4922.7700000000004</v>
      </c>
      <c r="I59" s="98">
        <v>0</v>
      </c>
      <c r="J59" s="169">
        <v>868.73</v>
      </c>
      <c r="K59" s="169">
        <v>0</v>
      </c>
      <c r="L59" s="169">
        <v>3118.5</v>
      </c>
      <c r="M59" s="159" t="s">
        <v>132</v>
      </c>
      <c r="N59" s="94"/>
      <c r="O59" s="160" t="s">
        <v>875</v>
      </c>
      <c r="P59" s="160"/>
      <c r="Q59" s="163" t="s">
        <v>786</v>
      </c>
      <c r="R59" s="160" t="s">
        <v>814</v>
      </c>
      <c r="S59" s="160"/>
      <c r="T59" s="160"/>
      <c r="U59" s="174"/>
      <c r="V59" s="735">
        <f t="shared" si="0"/>
        <v>8910</v>
      </c>
    </row>
    <row r="60" spans="1:22" s="13" customFormat="1" ht="30" customHeight="1">
      <c r="A60" s="410" t="s">
        <v>537</v>
      </c>
      <c r="B60" s="376" t="s">
        <v>138</v>
      </c>
      <c r="C60" s="168" t="s">
        <v>147</v>
      </c>
      <c r="D60" s="165" t="s">
        <v>154</v>
      </c>
      <c r="E60" s="169"/>
      <c r="F60" s="53">
        <f t="shared" si="1"/>
        <v>30200</v>
      </c>
      <c r="G60" s="96">
        <v>0.65</v>
      </c>
      <c r="H60" s="169">
        <v>16685.5</v>
      </c>
      <c r="I60" s="98">
        <v>0</v>
      </c>
      <c r="J60" s="169">
        <v>2944.5</v>
      </c>
      <c r="K60" s="169">
        <v>0</v>
      </c>
      <c r="L60" s="169">
        <v>10570</v>
      </c>
      <c r="M60" s="159" t="s">
        <v>132</v>
      </c>
      <c r="N60" s="94"/>
      <c r="O60" s="160" t="s">
        <v>875</v>
      </c>
      <c r="P60" s="160"/>
      <c r="Q60" s="163" t="s">
        <v>786</v>
      </c>
      <c r="R60" s="160" t="s">
        <v>812</v>
      </c>
      <c r="S60" s="160"/>
      <c r="T60" s="160"/>
      <c r="U60" s="174"/>
      <c r="V60" s="735">
        <f t="shared" si="0"/>
        <v>30200</v>
      </c>
    </row>
    <row r="61" spans="1:22" s="13" customFormat="1" ht="30" customHeight="1">
      <c r="A61" s="410" t="s">
        <v>537</v>
      </c>
      <c r="B61" s="376" t="s">
        <v>139</v>
      </c>
      <c r="C61" s="168" t="s">
        <v>148</v>
      </c>
      <c r="D61" s="165" t="s">
        <v>155</v>
      </c>
      <c r="E61" s="169"/>
      <c r="F61" s="53">
        <f t="shared" si="1"/>
        <v>35942.5</v>
      </c>
      <c r="G61" s="96">
        <v>0.5</v>
      </c>
      <c r="H61" s="169">
        <v>15275.56</v>
      </c>
      <c r="I61" s="98">
        <v>0</v>
      </c>
      <c r="J61" s="169">
        <v>2695.69</v>
      </c>
      <c r="K61" s="169">
        <v>0</v>
      </c>
      <c r="L61" s="169">
        <v>17971.25</v>
      </c>
      <c r="M61" s="159" t="s">
        <v>132</v>
      </c>
      <c r="N61" s="94"/>
      <c r="O61" s="160" t="s">
        <v>875</v>
      </c>
      <c r="P61" s="160"/>
      <c r="Q61" s="163" t="s">
        <v>786</v>
      </c>
      <c r="R61" s="160" t="s">
        <v>815</v>
      </c>
      <c r="S61" s="160"/>
      <c r="T61" s="160"/>
      <c r="U61" s="174"/>
      <c r="V61" s="735">
        <f t="shared" si="0"/>
        <v>35942.5</v>
      </c>
    </row>
    <row r="62" spans="1:22" s="13" customFormat="1" ht="30" customHeight="1">
      <c r="A62" s="410" t="s">
        <v>537</v>
      </c>
      <c r="B62" s="376" t="s">
        <v>159</v>
      </c>
      <c r="C62" s="175" t="s">
        <v>164</v>
      </c>
      <c r="D62" s="300" t="s">
        <v>169</v>
      </c>
      <c r="E62" s="176"/>
      <c r="F62" s="53">
        <f t="shared" si="1"/>
        <v>14652</v>
      </c>
      <c r="G62" s="96">
        <v>0.64999999999999991</v>
      </c>
      <c r="H62" s="98">
        <v>8095.23</v>
      </c>
      <c r="I62" s="98">
        <v>0</v>
      </c>
      <c r="J62" s="98">
        <v>1428.57</v>
      </c>
      <c r="K62" s="98">
        <v>0</v>
      </c>
      <c r="L62" s="19">
        <v>5128.2</v>
      </c>
      <c r="M62" s="159" t="s">
        <v>804</v>
      </c>
      <c r="N62" s="94" t="s">
        <v>810</v>
      </c>
      <c r="O62" s="160" t="s">
        <v>875</v>
      </c>
      <c r="P62" s="160"/>
      <c r="Q62" s="163" t="s">
        <v>786</v>
      </c>
      <c r="R62" s="160" t="s">
        <v>816</v>
      </c>
      <c r="S62" s="160"/>
      <c r="T62" s="160"/>
      <c r="U62" s="174"/>
      <c r="V62" s="735">
        <f t="shared" si="0"/>
        <v>14652</v>
      </c>
    </row>
    <row r="63" spans="1:22" s="13" customFormat="1" ht="30" customHeight="1">
      <c r="A63" s="410" t="s">
        <v>537</v>
      </c>
      <c r="B63" s="376" t="s">
        <v>160</v>
      </c>
      <c r="C63" s="175" t="s">
        <v>165</v>
      </c>
      <c r="D63" s="300" t="s">
        <v>169</v>
      </c>
      <c r="E63" s="176"/>
      <c r="F63" s="53">
        <f t="shared" si="1"/>
        <v>89138.4</v>
      </c>
      <c r="G63" s="96">
        <v>0.52566234080934826</v>
      </c>
      <c r="H63" s="98">
        <v>39828.19</v>
      </c>
      <c r="I63" s="98">
        <v>0</v>
      </c>
      <c r="J63" s="98">
        <v>7028.51</v>
      </c>
      <c r="K63" s="98">
        <v>0</v>
      </c>
      <c r="L63" s="19">
        <v>42281.7</v>
      </c>
      <c r="M63" s="159" t="s">
        <v>804</v>
      </c>
      <c r="N63" s="94" t="s">
        <v>810</v>
      </c>
      <c r="O63" s="160" t="s">
        <v>875</v>
      </c>
      <c r="P63" s="160"/>
      <c r="Q63" s="163" t="s">
        <v>786</v>
      </c>
      <c r="R63" s="160" t="s">
        <v>817</v>
      </c>
      <c r="S63" s="160"/>
      <c r="T63" s="160"/>
      <c r="U63" s="174"/>
      <c r="V63" s="735">
        <f t="shared" si="0"/>
        <v>89138.4</v>
      </c>
    </row>
    <row r="64" spans="1:22" s="13" customFormat="1" ht="30" customHeight="1">
      <c r="A64" s="410" t="s">
        <v>537</v>
      </c>
      <c r="B64" s="372" t="s">
        <v>161</v>
      </c>
      <c r="C64" s="168" t="s">
        <v>166</v>
      </c>
      <c r="D64" s="165" t="s">
        <v>170</v>
      </c>
      <c r="E64" s="169"/>
      <c r="F64" s="53">
        <f t="shared" si="1"/>
        <v>45407.7</v>
      </c>
      <c r="G64" s="96">
        <v>0.750000110113483</v>
      </c>
      <c r="H64" s="98">
        <v>28947.41</v>
      </c>
      <c r="I64" s="98">
        <v>0</v>
      </c>
      <c r="J64" s="98">
        <v>5108.37</v>
      </c>
      <c r="K64" s="98">
        <v>0</v>
      </c>
      <c r="L64" s="19">
        <v>11351.92</v>
      </c>
      <c r="M64" s="159" t="s">
        <v>804</v>
      </c>
      <c r="N64" s="94" t="s">
        <v>810</v>
      </c>
      <c r="O64" s="160" t="s">
        <v>875</v>
      </c>
      <c r="P64" s="160"/>
      <c r="Q64" s="163" t="s">
        <v>786</v>
      </c>
      <c r="R64" s="160" t="s">
        <v>818</v>
      </c>
      <c r="S64" s="160"/>
      <c r="T64" s="160"/>
      <c r="U64" s="174"/>
      <c r="V64" s="735">
        <f t="shared" si="0"/>
        <v>45407.7</v>
      </c>
    </row>
    <row r="65" spans="1:22" s="13" customFormat="1" ht="30" customHeight="1">
      <c r="A65" s="410" t="s">
        <v>537</v>
      </c>
      <c r="B65" s="372" t="s">
        <v>162</v>
      </c>
      <c r="C65" s="175" t="s">
        <v>167</v>
      </c>
      <c r="D65" s="300" t="s">
        <v>171</v>
      </c>
      <c r="E65" s="176"/>
      <c r="F65" s="53">
        <f t="shared" si="1"/>
        <v>42409.45</v>
      </c>
      <c r="G65" s="96">
        <f>(H65+I65+J65+K65)/F65</f>
        <v>0.73189418867728773</v>
      </c>
      <c r="H65" s="98">
        <v>26383.34</v>
      </c>
      <c r="I65" s="98">
        <v>0</v>
      </c>
      <c r="J65" s="98">
        <v>4655.8900000000003</v>
      </c>
      <c r="K65" s="98">
        <v>0</v>
      </c>
      <c r="L65" s="19">
        <v>11370.22</v>
      </c>
      <c r="M65" s="159" t="s">
        <v>805</v>
      </c>
      <c r="N65" s="94" t="s">
        <v>811</v>
      </c>
      <c r="O65" s="160" t="s">
        <v>875</v>
      </c>
      <c r="P65" s="160"/>
      <c r="Q65" s="163" t="s">
        <v>786</v>
      </c>
      <c r="R65" s="160" t="s">
        <v>819</v>
      </c>
      <c r="S65" s="160"/>
      <c r="T65" s="160"/>
      <c r="U65" s="174"/>
      <c r="V65" s="735">
        <f t="shared" si="0"/>
        <v>42409.45</v>
      </c>
    </row>
    <row r="66" spans="1:22" s="13" customFormat="1" ht="30" customHeight="1">
      <c r="A66" s="410" t="s">
        <v>537</v>
      </c>
      <c r="B66" s="377" t="s">
        <v>163</v>
      </c>
      <c r="C66" s="177" t="s">
        <v>168</v>
      </c>
      <c r="D66" s="301" t="s">
        <v>172</v>
      </c>
      <c r="E66" s="178"/>
      <c r="F66" s="53">
        <f t="shared" si="1"/>
        <v>18820.8</v>
      </c>
      <c r="G66" s="96">
        <v>0.5</v>
      </c>
      <c r="H66" s="98">
        <v>7998.84</v>
      </c>
      <c r="I66" s="98">
        <v>0</v>
      </c>
      <c r="J66" s="98">
        <v>1411.56</v>
      </c>
      <c r="K66" s="98">
        <v>0</v>
      </c>
      <c r="L66" s="19">
        <v>9410.4</v>
      </c>
      <c r="M66" s="159" t="s">
        <v>805</v>
      </c>
      <c r="N66" s="94" t="s">
        <v>811</v>
      </c>
      <c r="O66" s="160" t="s">
        <v>875</v>
      </c>
      <c r="P66" s="160"/>
      <c r="Q66" s="163" t="s">
        <v>786</v>
      </c>
      <c r="R66" s="160" t="s">
        <v>820</v>
      </c>
      <c r="S66" s="160"/>
      <c r="T66" s="160"/>
      <c r="U66" s="174"/>
      <c r="V66" s="735">
        <f t="shared" si="0"/>
        <v>18820.8</v>
      </c>
    </row>
    <row r="67" spans="1:22" s="13" customFormat="1" ht="30" customHeight="1">
      <c r="A67" s="410" t="s">
        <v>537</v>
      </c>
      <c r="B67" s="378" t="s">
        <v>178</v>
      </c>
      <c r="C67" s="168" t="s">
        <v>176</v>
      </c>
      <c r="D67" s="302" t="s">
        <v>174</v>
      </c>
      <c r="E67" s="178"/>
      <c r="F67" s="53">
        <f t="shared" si="1"/>
        <v>79596.299999999988</v>
      </c>
      <c r="G67" s="96">
        <v>0.5</v>
      </c>
      <c r="H67" s="98">
        <v>33828.42</v>
      </c>
      <c r="I67" s="98">
        <v>0</v>
      </c>
      <c r="J67" s="98">
        <v>5969.73</v>
      </c>
      <c r="K67" s="98">
        <v>0</v>
      </c>
      <c r="L67" s="19">
        <v>39798.15</v>
      </c>
      <c r="M67" s="159" t="s">
        <v>173</v>
      </c>
      <c r="N67" s="94"/>
      <c r="O67" s="160" t="s">
        <v>786</v>
      </c>
      <c r="P67" s="160"/>
      <c r="Q67" s="163" t="s">
        <v>787</v>
      </c>
      <c r="R67" s="160" t="s">
        <v>821</v>
      </c>
      <c r="S67" s="160"/>
      <c r="T67" s="160"/>
      <c r="U67" s="174"/>
      <c r="V67" s="735">
        <f t="shared" si="0"/>
        <v>79596.299999999988</v>
      </c>
    </row>
    <row r="68" spans="1:22" s="13" customFormat="1" ht="30" customHeight="1">
      <c r="A68" s="410" t="s">
        <v>537</v>
      </c>
      <c r="B68" s="378" t="s">
        <v>179</v>
      </c>
      <c r="C68" s="168" t="s">
        <v>177</v>
      </c>
      <c r="D68" s="302" t="s">
        <v>175</v>
      </c>
      <c r="E68" s="178"/>
      <c r="F68" s="53">
        <f t="shared" si="1"/>
        <v>15513.75</v>
      </c>
      <c r="G68" s="96">
        <v>0.65</v>
      </c>
      <c r="H68" s="98">
        <v>8571.34</v>
      </c>
      <c r="I68" s="98">
        <v>0</v>
      </c>
      <c r="J68" s="98">
        <v>1512.6</v>
      </c>
      <c r="K68" s="98">
        <v>0</v>
      </c>
      <c r="L68" s="19">
        <v>5429.81</v>
      </c>
      <c r="M68" s="159" t="s">
        <v>173</v>
      </c>
      <c r="N68" s="94"/>
      <c r="O68" s="160" t="s">
        <v>786</v>
      </c>
      <c r="P68" s="160"/>
      <c r="Q68" s="163" t="s">
        <v>788</v>
      </c>
      <c r="R68" s="160" t="s">
        <v>822</v>
      </c>
      <c r="S68" s="160"/>
      <c r="T68" s="160"/>
      <c r="U68" s="174"/>
      <c r="V68" s="735">
        <f t="shared" si="0"/>
        <v>15513.75</v>
      </c>
    </row>
    <row r="69" spans="1:22" s="13" customFormat="1" ht="30" customHeight="1">
      <c r="A69" s="410" t="s">
        <v>537</v>
      </c>
      <c r="B69" s="378" t="s">
        <v>182</v>
      </c>
      <c r="C69" s="168" t="s">
        <v>180</v>
      </c>
      <c r="D69" s="302" t="s">
        <v>181</v>
      </c>
      <c r="E69" s="178"/>
      <c r="F69" s="53">
        <f t="shared" si="1"/>
        <v>40451.65</v>
      </c>
      <c r="G69" s="96">
        <v>0.5</v>
      </c>
      <c r="H69" s="98">
        <v>17191.95</v>
      </c>
      <c r="I69" s="98">
        <v>0</v>
      </c>
      <c r="J69" s="98">
        <v>3033.88</v>
      </c>
      <c r="K69" s="98">
        <v>0</v>
      </c>
      <c r="L69" s="19">
        <v>20225.82</v>
      </c>
      <c r="M69" s="159" t="s">
        <v>173</v>
      </c>
      <c r="N69" s="94"/>
      <c r="O69" s="160" t="s">
        <v>786</v>
      </c>
      <c r="P69" s="160"/>
      <c r="Q69" s="163" t="s">
        <v>789</v>
      </c>
      <c r="R69" s="160" t="s">
        <v>823</v>
      </c>
      <c r="S69" s="160"/>
      <c r="T69" s="160"/>
      <c r="U69" s="174"/>
      <c r="V69" s="735">
        <f t="shared" si="0"/>
        <v>40451.65</v>
      </c>
    </row>
    <row r="70" spans="1:22" s="13" customFormat="1" ht="30" customHeight="1">
      <c r="A70" s="410" t="s">
        <v>537</v>
      </c>
      <c r="B70" s="378" t="s">
        <v>187</v>
      </c>
      <c r="C70" s="168" t="s">
        <v>183</v>
      </c>
      <c r="D70" s="302" t="s">
        <v>184</v>
      </c>
      <c r="E70" s="178"/>
      <c r="F70" s="53">
        <f t="shared" si="1"/>
        <v>6501</v>
      </c>
      <c r="G70" s="96">
        <v>0.65</v>
      </c>
      <c r="H70" s="98">
        <v>3591.8</v>
      </c>
      <c r="I70" s="98">
        <v>0</v>
      </c>
      <c r="J70" s="98">
        <v>633.85</v>
      </c>
      <c r="K70" s="98">
        <v>0</v>
      </c>
      <c r="L70" s="19">
        <v>2275.35</v>
      </c>
      <c r="M70" s="159" t="s">
        <v>173</v>
      </c>
      <c r="N70" s="94"/>
      <c r="O70" s="160" t="s">
        <v>786</v>
      </c>
      <c r="P70" s="160"/>
      <c r="Q70" s="163" t="s">
        <v>790</v>
      </c>
      <c r="R70" s="160" t="s">
        <v>824</v>
      </c>
      <c r="S70" s="160"/>
      <c r="T70" s="160"/>
      <c r="U70" s="174"/>
      <c r="V70" s="735">
        <f t="shared" si="0"/>
        <v>6501</v>
      </c>
    </row>
    <row r="71" spans="1:22" s="13" customFormat="1" ht="30" customHeight="1">
      <c r="A71" s="410" t="s">
        <v>537</v>
      </c>
      <c r="B71" s="378" t="s">
        <v>188</v>
      </c>
      <c r="C71" s="168" t="s">
        <v>185</v>
      </c>
      <c r="D71" s="300" t="s">
        <v>186</v>
      </c>
      <c r="E71" s="180"/>
      <c r="F71" s="53">
        <f t="shared" si="1"/>
        <v>41562.6</v>
      </c>
      <c r="G71" s="96">
        <v>0.5</v>
      </c>
      <c r="H71" s="98">
        <v>17664.099999999999</v>
      </c>
      <c r="I71" s="98">
        <v>0</v>
      </c>
      <c r="J71" s="98">
        <v>3117.2</v>
      </c>
      <c r="K71" s="98">
        <v>0</v>
      </c>
      <c r="L71" s="19">
        <v>20781.3</v>
      </c>
      <c r="M71" s="159" t="s">
        <v>173</v>
      </c>
      <c r="N71" s="94"/>
      <c r="O71" s="160" t="s">
        <v>786</v>
      </c>
      <c r="P71" s="160"/>
      <c r="Q71" s="163" t="s">
        <v>791</v>
      </c>
      <c r="R71" s="160" t="s">
        <v>825</v>
      </c>
      <c r="S71" s="160"/>
      <c r="T71" s="160"/>
      <c r="U71" s="174"/>
      <c r="V71" s="735">
        <f t="shared" si="0"/>
        <v>41562.6</v>
      </c>
    </row>
    <row r="72" spans="1:22" s="13" customFormat="1" ht="30" customHeight="1">
      <c r="A72" s="410" t="s">
        <v>537</v>
      </c>
      <c r="B72" s="379" t="s">
        <v>88</v>
      </c>
      <c r="C72" s="33" t="s">
        <v>89</v>
      </c>
      <c r="D72" s="34" t="s">
        <v>90</v>
      </c>
      <c r="E72" s="164"/>
      <c r="F72" s="53">
        <f t="shared" si="1"/>
        <v>115948.59999999999</v>
      </c>
      <c r="G72" s="96">
        <v>0.67</v>
      </c>
      <c r="H72" s="98">
        <v>65640.649999999994</v>
      </c>
      <c r="I72" s="98">
        <v>0</v>
      </c>
      <c r="J72" s="98">
        <v>11583.65</v>
      </c>
      <c r="K72" s="98">
        <v>0</v>
      </c>
      <c r="L72" s="23">
        <v>38724.300000000003</v>
      </c>
      <c r="M72" s="181" t="s">
        <v>803</v>
      </c>
      <c r="N72" s="94" t="s">
        <v>809</v>
      </c>
      <c r="O72" s="160"/>
      <c r="P72" s="160"/>
      <c r="Q72" s="163" t="s">
        <v>785</v>
      </c>
      <c r="R72" s="160" t="s">
        <v>871</v>
      </c>
      <c r="S72" s="160"/>
      <c r="T72" s="160"/>
      <c r="U72" s="174"/>
      <c r="V72" s="735">
        <f t="shared" si="0"/>
        <v>115948.59999999999</v>
      </c>
    </row>
    <row r="73" spans="1:22" s="13" customFormat="1" ht="30" customHeight="1">
      <c r="A73" s="410" t="s">
        <v>537</v>
      </c>
      <c r="B73" s="380" t="s">
        <v>189</v>
      </c>
      <c r="C73" s="173" t="s">
        <v>190</v>
      </c>
      <c r="D73" s="165" t="s">
        <v>191</v>
      </c>
      <c r="E73" s="182"/>
      <c r="F73" s="53">
        <f t="shared" si="1"/>
        <v>127889.95000000001</v>
      </c>
      <c r="G73" s="183">
        <f>(H73+I73+J73+K73)/F73</f>
        <v>0.50000003909611346</v>
      </c>
      <c r="H73" s="169">
        <v>54353.23</v>
      </c>
      <c r="I73" s="169">
        <v>0</v>
      </c>
      <c r="J73" s="169">
        <v>9591.75</v>
      </c>
      <c r="K73" s="169">
        <v>0</v>
      </c>
      <c r="L73" s="169">
        <v>63944.97</v>
      </c>
      <c r="M73" s="94"/>
      <c r="N73" s="94" t="s">
        <v>882</v>
      </c>
      <c r="O73" s="163" t="s">
        <v>876</v>
      </c>
      <c r="P73" s="163"/>
      <c r="Q73" s="163" t="s">
        <v>792</v>
      </c>
      <c r="R73" s="163" t="s">
        <v>396</v>
      </c>
      <c r="S73" s="163"/>
      <c r="T73" s="163"/>
      <c r="U73" s="184"/>
      <c r="V73" s="735">
        <f t="shared" si="0"/>
        <v>127889.95000000001</v>
      </c>
    </row>
    <row r="74" spans="1:22" s="13" customFormat="1" ht="30" customHeight="1">
      <c r="A74" s="410" t="s">
        <v>537</v>
      </c>
      <c r="B74" s="381" t="s">
        <v>192</v>
      </c>
      <c r="C74" s="168" t="s">
        <v>193</v>
      </c>
      <c r="D74" s="94" t="s">
        <v>194</v>
      </c>
      <c r="E74" s="169"/>
      <c r="F74" s="53">
        <f t="shared" si="1"/>
        <v>74891.100000000006</v>
      </c>
      <c r="G74" s="183">
        <f t="shared" ref="G74:G137" si="3">(H74+I74+J74+K74)/F74</f>
        <v>0.5</v>
      </c>
      <c r="H74" s="185">
        <v>31828.71</v>
      </c>
      <c r="I74" s="169">
        <v>0</v>
      </c>
      <c r="J74" s="185">
        <v>5616.84</v>
      </c>
      <c r="K74" s="169">
        <v>0</v>
      </c>
      <c r="L74" s="169">
        <v>37445.550000000003</v>
      </c>
      <c r="M74" s="94"/>
      <c r="N74" s="94" t="s">
        <v>882</v>
      </c>
      <c r="O74" s="163" t="s">
        <v>876</v>
      </c>
      <c r="P74" s="163"/>
      <c r="Q74" s="163" t="s">
        <v>793</v>
      </c>
      <c r="R74" s="163" t="s">
        <v>406</v>
      </c>
      <c r="S74" s="163"/>
      <c r="T74" s="163"/>
      <c r="U74" s="184"/>
      <c r="V74" s="735">
        <f t="shared" si="0"/>
        <v>74891.100000000006</v>
      </c>
    </row>
    <row r="75" spans="1:22" s="13" customFormat="1" ht="30" customHeight="1">
      <c r="A75" s="410" t="s">
        <v>537</v>
      </c>
      <c r="B75" s="381" t="s">
        <v>195</v>
      </c>
      <c r="C75" s="168" t="s">
        <v>196</v>
      </c>
      <c r="D75" s="94" t="s">
        <v>197</v>
      </c>
      <c r="E75" s="169"/>
      <c r="F75" s="53">
        <f t="shared" si="1"/>
        <v>86293.39</v>
      </c>
      <c r="G75" s="183">
        <f t="shared" si="3"/>
        <v>0.74999997102906724</v>
      </c>
      <c r="H75" s="185">
        <v>55012.03</v>
      </c>
      <c r="I75" s="169">
        <v>0</v>
      </c>
      <c r="J75" s="185">
        <v>9708.01</v>
      </c>
      <c r="K75" s="169">
        <v>0</v>
      </c>
      <c r="L75" s="169">
        <v>21573.35</v>
      </c>
      <c r="M75" s="94"/>
      <c r="N75" s="94" t="s">
        <v>882</v>
      </c>
      <c r="O75" s="163" t="s">
        <v>876</v>
      </c>
      <c r="P75" s="163"/>
      <c r="Q75" s="163" t="s">
        <v>793</v>
      </c>
      <c r="R75" s="163" t="s">
        <v>407</v>
      </c>
      <c r="S75" s="163"/>
      <c r="T75" s="163"/>
      <c r="U75" s="184"/>
      <c r="V75" s="735">
        <f t="shared" si="0"/>
        <v>86293.39</v>
      </c>
    </row>
    <row r="76" spans="1:22" s="13" customFormat="1" ht="30" customHeight="1">
      <c r="A76" s="410" t="s">
        <v>537</v>
      </c>
      <c r="B76" s="381" t="s">
        <v>198</v>
      </c>
      <c r="C76" s="168" t="s">
        <v>199</v>
      </c>
      <c r="D76" s="94" t="s">
        <v>200</v>
      </c>
      <c r="E76" s="169"/>
      <c r="F76" s="53">
        <f t="shared" si="1"/>
        <v>3300</v>
      </c>
      <c r="G76" s="183">
        <f t="shared" si="3"/>
        <v>0.65</v>
      </c>
      <c r="H76" s="185">
        <v>1823.25</v>
      </c>
      <c r="I76" s="169">
        <v>0</v>
      </c>
      <c r="J76" s="185">
        <v>321.75</v>
      </c>
      <c r="K76" s="169">
        <v>0</v>
      </c>
      <c r="L76" s="169">
        <v>1155</v>
      </c>
      <c r="M76" s="94"/>
      <c r="N76" s="94" t="s">
        <v>882</v>
      </c>
      <c r="O76" s="163" t="s">
        <v>876</v>
      </c>
      <c r="P76" s="163"/>
      <c r="Q76" s="163" t="s">
        <v>793</v>
      </c>
      <c r="R76" s="163" t="s">
        <v>408</v>
      </c>
      <c r="S76" s="163"/>
      <c r="T76" s="163"/>
      <c r="U76" s="184"/>
      <c r="V76" s="735">
        <f t="shared" si="0"/>
        <v>3300</v>
      </c>
    </row>
    <row r="77" spans="1:22" s="13" customFormat="1" ht="30" customHeight="1">
      <c r="A77" s="410" t="s">
        <v>537</v>
      </c>
      <c r="B77" s="381" t="s">
        <v>201</v>
      </c>
      <c r="C77" s="168" t="s">
        <v>202</v>
      </c>
      <c r="D77" s="94" t="s">
        <v>203</v>
      </c>
      <c r="E77" s="169"/>
      <c r="F77" s="53">
        <f t="shared" si="1"/>
        <v>55256</v>
      </c>
      <c r="G77" s="183">
        <f t="shared" si="3"/>
        <v>0.6975242507600985</v>
      </c>
      <c r="H77" s="185">
        <v>32761.040000000001</v>
      </c>
      <c r="I77" s="169">
        <v>0</v>
      </c>
      <c r="J77" s="185">
        <v>5781.36</v>
      </c>
      <c r="K77" s="169">
        <v>0</v>
      </c>
      <c r="L77" s="169">
        <v>16713.599999999999</v>
      </c>
      <c r="M77" s="94"/>
      <c r="N77" s="94" t="s">
        <v>882</v>
      </c>
      <c r="O77" s="163" t="s">
        <v>876</v>
      </c>
      <c r="P77" s="163"/>
      <c r="Q77" s="163" t="s">
        <v>793</v>
      </c>
      <c r="R77" s="163" t="s">
        <v>409</v>
      </c>
      <c r="S77" s="163"/>
      <c r="T77" s="163"/>
      <c r="U77" s="184"/>
      <c r="V77" s="735">
        <f t="shared" si="0"/>
        <v>55256</v>
      </c>
    </row>
    <row r="78" spans="1:22" s="13" customFormat="1" ht="30" customHeight="1">
      <c r="A78" s="410" t="s">
        <v>537</v>
      </c>
      <c r="B78" s="381" t="s">
        <v>204</v>
      </c>
      <c r="C78" s="168" t="s">
        <v>205</v>
      </c>
      <c r="D78" s="94" t="s">
        <v>206</v>
      </c>
      <c r="E78" s="169"/>
      <c r="F78" s="53">
        <f t="shared" si="1"/>
        <v>8076.9500000000007</v>
      </c>
      <c r="G78" s="183">
        <f t="shared" si="3"/>
        <v>0.55379567782393102</v>
      </c>
      <c r="H78" s="185">
        <v>3802.03</v>
      </c>
      <c r="I78" s="169">
        <v>0</v>
      </c>
      <c r="J78" s="185">
        <v>670.95</v>
      </c>
      <c r="K78" s="169">
        <v>0</v>
      </c>
      <c r="L78" s="169">
        <v>3603.97</v>
      </c>
      <c r="M78" s="94"/>
      <c r="N78" s="94" t="s">
        <v>882</v>
      </c>
      <c r="O78" s="163" t="s">
        <v>876</v>
      </c>
      <c r="P78" s="163"/>
      <c r="Q78" s="163" t="s">
        <v>793</v>
      </c>
      <c r="R78" s="163" t="s">
        <v>410</v>
      </c>
      <c r="S78" s="163"/>
      <c r="T78" s="163"/>
      <c r="U78" s="184"/>
      <c r="V78" s="735">
        <f t="shared" si="0"/>
        <v>8076.9500000000007</v>
      </c>
    </row>
    <row r="79" spans="1:22" s="13" customFormat="1" ht="30" customHeight="1">
      <c r="A79" s="410" t="s">
        <v>537</v>
      </c>
      <c r="B79" s="381" t="s">
        <v>207</v>
      </c>
      <c r="C79" s="168" t="s">
        <v>208</v>
      </c>
      <c r="D79" s="94" t="s">
        <v>209</v>
      </c>
      <c r="E79" s="169"/>
      <c r="F79" s="53">
        <f t="shared" si="1"/>
        <v>73365.25</v>
      </c>
      <c r="G79" s="183">
        <f t="shared" si="3"/>
        <v>0.50000006815215647</v>
      </c>
      <c r="H79" s="185">
        <v>31180.23</v>
      </c>
      <c r="I79" s="169">
        <v>0</v>
      </c>
      <c r="J79" s="185">
        <v>5502.4</v>
      </c>
      <c r="K79" s="169">
        <v>0</v>
      </c>
      <c r="L79" s="169">
        <v>36682.620000000003</v>
      </c>
      <c r="M79" s="94"/>
      <c r="N79" s="94" t="s">
        <v>882</v>
      </c>
      <c r="O79" s="163" t="s">
        <v>876</v>
      </c>
      <c r="P79" s="163"/>
      <c r="Q79" s="163" t="s">
        <v>793</v>
      </c>
      <c r="R79" s="163" t="s">
        <v>411</v>
      </c>
      <c r="S79" s="163"/>
      <c r="T79" s="163"/>
      <c r="U79" s="184"/>
      <c r="V79" s="735">
        <f t="shared" si="0"/>
        <v>73365.25</v>
      </c>
    </row>
    <row r="80" spans="1:22" s="13" customFormat="1" ht="30" customHeight="1">
      <c r="A80" s="410" t="s">
        <v>537</v>
      </c>
      <c r="B80" s="381" t="s">
        <v>210</v>
      </c>
      <c r="C80" s="168" t="s">
        <v>211</v>
      </c>
      <c r="D80" s="94" t="s">
        <v>212</v>
      </c>
      <c r="E80" s="169"/>
      <c r="F80" s="53">
        <f t="shared" si="1"/>
        <v>29466</v>
      </c>
      <c r="G80" s="183">
        <f t="shared" si="3"/>
        <v>0.85</v>
      </c>
      <c r="H80" s="185">
        <v>21289.18</v>
      </c>
      <c r="I80" s="169">
        <v>0</v>
      </c>
      <c r="J80" s="185">
        <v>3756.92</v>
      </c>
      <c r="K80" s="169">
        <v>0</v>
      </c>
      <c r="L80" s="169">
        <v>4419.8999999999996</v>
      </c>
      <c r="M80" s="35"/>
      <c r="N80" s="168" t="s">
        <v>712</v>
      </c>
      <c r="O80" s="168" t="s">
        <v>877</v>
      </c>
      <c r="P80" s="168"/>
      <c r="Q80" s="168" t="s">
        <v>874</v>
      </c>
      <c r="R80" s="163" t="s">
        <v>826</v>
      </c>
      <c r="S80" s="163"/>
      <c r="T80" s="163"/>
      <c r="U80" s="184"/>
      <c r="V80" s="735">
        <f t="shared" si="0"/>
        <v>29466</v>
      </c>
    </row>
    <row r="81" spans="1:22" s="13" customFormat="1" ht="30" customHeight="1">
      <c r="A81" s="410" t="s">
        <v>537</v>
      </c>
      <c r="B81" s="381" t="s">
        <v>213</v>
      </c>
      <c r="C81" s="168" t="s">
        <v>214</v>
      </c>
      <c r="D81" s="94" t="s">
        <v>215</v>
      </c>
      <c r="E81" s="169"/>
      <c r="F81" s="53">
        <f t="shared" si="1"/>
        <v>66853.049999999988</v>
      </c>
      <c r="G81" s="183">
        <f t="shared" si="3"/>
        <v>0.50000007479090336</v>
      </c>
      <c r="H81" s="185">
        <v>28412.55</v>
      </c>
      <c r="I81" s="169">
        <v>0</v>
      </c>
      <c r="J81" s="185">
        <v>5013.9799999999996</v>
      </c>
      <c r="K81" s="169">
        <v>0</v>
      </c>
      <c r="L81" s="169">
        <v>33426.519999999997</v>
      </c>
      <c r="M81" s="35"/>
      <c r="N81" s="168" t="s">
        <v>712</v>
      </c>
      <c r="O81" s="168" t="s">
        <v>877</v>
      </c>
      <c r="P81" s="168"/>
      <c r="Q81" s="168" t="s">
        <v>874</v>
      </c>
      <c r="R81" s="163" t="s">
        <v>827</v>
      </c>
      <c r="S81" s="163"/>
      <c r="T81" s="163"/>
      <c r="U81" s="184"/>
      <c r="V81" s="735">
        <f t="shared" si="0"/>
        <v>66853.049999999988</v>
      </c>
    </row>
    <row r="82" spans="1:22" s="13" customFormat="1" ht="30" customHeight="1">
      <c r="A82" s="410" t="s">
        <v>537</v>
      </c>
      <c r="B82" s="381" t="s">
        <v>216</v>
      </c>
      <c r="C82" s="168" t="s">
        <v>217</v>
      </c>
      <c r="D82" s="94" t="s">
        <v>218</v>
      </c>
      <c r="E82" s="169"/>
      <c r="F82" s="53">
        <f t="shared" si="1"/>
        <v>6600</v>
      </c>
      <c r="G82" s="183">
        <f t="shared" si="3"/>
        <v>0.65</v>
      </c>
      <c r="H82" s="185">
        <v>3646.5</v>
      </c>
      <c r="I82" s="169">
        <v>0</v>
      </c>
      <c r="J82" s="185">
        <v>643.5</v>
      </c>
      <c r="K82" s="169">
        <v>0</v>
      </c>
      <c r="L82" s="169">
        <v>2310</v>
      </c>
      <c r="M82" s="35"/>
      <c r="N82" s="168" t="s">
        <v>712</v>
      </c>
      <c r="O82" s="168" t="s">
        <v>877</v>
      </c>
      <c r="P82" s="168"/>
      <c r="Q82" s="168" t="s">
        <v>874</v>
      </c>
      <c r="R82" s="163" t="s">
        <v>828</v>
      </c>
      <c r="S82" s="163"/>
      <c r="T82" s="163"/>
      <c r="U82" s="184"/>
      <c r="V82" s="735">
        <f t="shared" ref="V82:V145" si="4">SUM(H82:L82)</f>
        <v>6600</v>
      </c>
    </row>
    <row r="83" spans="1:22" s="13" customFormat="1" ht="30" customHeight="1">
      <c r="A83" s="410" t="s">
        <v>537</v>
      </c>
      <c r="B83" s="381" t="s">
        <v>219</v>
      </c>
      <c r="C83" s="168" t="s">
        <v>220</v>
      </c>
      <c r="D83" s="94" t="s">
        <v>221</v>
      </c>
      <c r="E83" s="169"/>
      <c r="F83" s="53">
        <f t="shared" si="1"/>
        <v>22360.799999999999</v>
      </c>
      <c r="G83" s="183">
        <f t="shared" si="3"/>
        <v>0.75</v>
      </c>
      <c r="H83" s="185">
        <v>13851.27</v>
      </c>
      <c r="I83" s="169">
        <v>0</v>
      </c>
      <c r="J83" s="185">
        <v>2919.33</v>
      </c>
      <c r="K83" s="169">
        <v>0</v>
      </c>
      <c r="L83" s="169">
        <v>5590.2</v>
      </c>
      <c r="M83" s="35"/>
      <c r="N83" s="168" t="s">
        <v>712</v>
      </c>
      <c r="O83" s="168" t="s">
        <v>877</v>
      </c>
      <c r="P83" s="168"/>
      <c r="Q83" s="168" t="s">
        <v>874</v>
      </c>
      <c r="R83" s="163" t="s">
        <v>829</v>
      </c>
      <c r="S83" s="163"/>
      <c r="T83" s="163"/>
      <c r="U83" s="184"/>
      <c r="V83" s="735">
        <f t="shared" si="4"/>
        <v>22360.799999999999</v>
      </c>
    </row>
    <row r="84" spans="1:22" s="13" customFormat="1" ht="30" customHeight="1">
      <c r="A84" s="410" t="s">
        <v>537</v>
      </c>
      <c r="B84" s="381" t="s">
        <v>222</v>
      </c>
      <c r="C84" s="168" t="s">
        <v>223</v>
      </c>
      <c r="D84" s="94" t="s">
        <v>224</v>
      </c>
      <c r="E84" s="169"/>
      <c r="F84" s="53">
        <f t="shared" ref="F84:F147" si="5">SUM(H84+I84+J84+K84+L84)</f>
        <v>14686.350000000002</v>
      </c>
      <c r="G84" s="183">
        <f t="shared" si="3"/>
        <v>0.65000017022609424</v>
      </c>
      <c r="H84" s="185">
        <v>8114.21</v>
      </c>
      <c r="I84" s="169">
        <v>0</v>
      </c>
      <c r="J84" s="185">
        <v>1431.92</v>
      </c>
      <c r="K84" s="169">
        <v>0</v>
      </c>
      <c r="L84" s="169">
        <v>5140.22</v>
      </c>
      <c r="M84" s="35"/>
      <c r="N84" s="168" t="s">
        <v>712</v>
      </c>
      <c r="O84" s="168" t="s">
        <v>877</v>
      </c>
      <c r="P84" s="168"/>
      <c r="Q84" s="168" t="s">
        <v>874</v>
      </c>
      <c r="R84" s="163" t="s">
        <v>830</v>
      </c>
      <c r="S84" s="163"/>
      <c r="T84" s="163"/>
      <c r="U84" s="184"/>
      <c r="V84" s="735">
        <f t="shared" si="4"/>
        <v>14686.350000000002</v>
      </c>
    </row>
    <row r="85" spans="1:22" s="13" customFormat="1" ht="30" customHeight="1">
      <c r="A85" s="410" t="s">
        <v>537</v>
      </c>
      <c r="B85" s="381" t="s">
        <v>225</v>
      </c>
      <c r="C85" s="168" t="s">
        <v>226</v>
      </c>
      <c r="D85" s="94" t="s">
        <v>227</v>
      </c>
      <c r="E85" s="169"/>
      <c r="F85" s="53">
        <f t="shared" si="5"/>
        <v>3630</v>
      </c>
      <c r="G85" s="183">
        <f t="shared" si="3"/>
        <v>0.65</v>
      </c>
      <c r="H85" s="185">
        <v>2005.57</v>
      </c>
      <c r="I85" s="169">
        <v>0</v>
      </c>
      <c r="J85" s="185">
        <v>353.93</v>
      </c>
      <c r="K85" s="169">
        <v>0</v>
      </c>
      <c r="L85" s="169">
        <v>1270.5</v>
      </c>
      <c r="M85" s="35"/>
      <c r="N85" s="168" t="s">
        <v>712</v>
      </c>
      <c r="O85" s="168" t="s">
        <v>877</v>
      </c>
      <c r="P85" s="168"/>
      <c r="Q85" s="168" t="s">
        <v>874</v>
      </c>
      <c r="R85" s="163" t="s">
        <v>831</v>
      </c>
      <c r="S85" s="163"/>
      <c r="T85" s="163"/>
      <c r="U85" s="184"/>
      <c r="V85" s="735">
        <f t="shared" si="4"/>
        <v>3630</v>
      </c>
    </row>
    <row r="86" spans="1:22" s="13" customFormat="1" ht="30" customHeight="1">
      <c r="A86" s="410" t="s">
        <v>537</v>
      </c>
      <c r="B86" s="381" t="s">
        <v>216</v>
      </c>
      <c r="C86" s="168" t="s">
        <v>228</v>
      </c>
      <c r="D86" s="94" t="s">
        <v>229</v>
      </c>
      <c r="E86" s="186"/>
      <c r="F86" s="53">
        <f t="shared" si="5"/>
        <v>115190</v>
      </c>
      <c r="G86" s="183">
        <f t="shared" si="3"/>
        <v>0.75599010330757876</v>
      </c>
      <c r="H86" s="185">
        <v>67440.67</v>
      </c>
      <c r="I86" s="169">
        <v>0</v>
      </c>
      <c r="J86" s="185">
        <v>19641.830000000002</v>
      </c>
      <c r="K86" s="169">
        <v>0</v>
      </c>
      <c r="L86" s="169">
        <v>28107.5</v>
      </c>
      <c r="M86" s="35"/>
      <c r="N86" s="168" t="s">
        <v>712</v>
      </c>
      <c r="O86" s="187" t="s">
        <v>877</v>
      </c>
      <c r="P86" s="168"/>
      <c r="Q86" s="168" t="s">
        <v>874</v>
      </c>
      <c r="R86" s="163" t="s">
        <v>832</v>
      </c>
      <c r="S86" s="163"/>
      <c r="T86" s="163"/>
      <c r="U86" s="184"/>
      <c r="V86" s="735">
        <f t="shared" si="4"/>
        <v>115190</v>
      </c>
    </row>
    <row r="87" spans="1:22" s="13" customFormat="1" ht="30" customHeight="1">
      <c r="A87" s="410" t="s">
        <v>537</v>
      </c>
      <c r="B87" s="381" t="s">
        <v>239</v>
      </c>
      <c r="C87" s="168" t="s">
        <v>240</v>
      </c>
      <c r="D87" s="94" t="s">
        <v>241</v>
      </c>
      <c r="E87" s="169">
        <v>197914</v>
      </c>
      <c r="F87" s="53">
        <f t="shared" si="5"/>
        <v>169014</v>
      </c>
      <c r="G87" s="183">
        <f t="shared" si="3"/>
        <v>0.75</v>
      </c>
      <c r="H87" s="185">
        <v>107746.42</v>
      </c>
      <c r="I87" s="169">
        <v>0</v>
      </c>
      <c r="J87" s="185">
        <v>19014.080000000002</v>
      </c>
      <c r="K87" s="169">
        <v>0</v>
      </c>
      <c r="L87" s="169">
        <v>42253.5</v>
      </c>
      <c r="M87" s="35"/>
      <c r="N87" s="168" t="s">
        <v>712</v>
      </c>
      <c r="O87" s="168" t="s">
        <v>877</v>
      </c>
      <c r="P87" s="168" t="s">
        <v>251</v>
      </c>
      <c r="Q87" s="168" t="s">
        <v>874</v>
      </c>
      <c r="R87" s="163" t="s">
        <v>812</v>
      </c>
      <c r="S87" s="163"/>
      <c r="T87" s="163"/>
      <c r="U87" s="184"/>
      <c r="V87" s="735">
        <f t="shared" si="4"/>
        <v>169014</v>
      </c>
    </row>
    <row r="88" spans="1:22" s="13" customFormat="1" ht="30" customHeight="1">
      <c r="A88" s="410" t="s">
        <v>537</v>
      </c>
      <c r="B88" s="381" t="s">
        <v>230</v>
      </c>
      <c r="C88" s="168" t="s">
        <v>231</v>
      </c>
      <c r="D88" s="94" t="s">
        <v>232</v>
      </c>
      <c r="E88" s="169">
        <v>69400</v>
      </c>
      <c r="F88" s="53">
        <f t="shared" si="5"/>
        <v>69400</v>
      </c>
      <c r="G88" s="183">
        <f t="shared" si="3"/>
        <v>0.75</v>
      </c>
      <c r="H88" s="185">
        <v>39228.35</v>
      </c>
      <c r="I88" s="169">
        <v>0</v>
      </c>
      <c r="J88" s="185">
        <v>12821.65</v>
      </c>
      <c r="K88" s="169">
        <v>0</v>
      </c>
      <c r="L88" s="169">
        <v>17350</v>
      </c>
      <c r="M88" s="35"/>
      <c r="N88" s="168" t="s">
        <v>712</v>
      </c>
      <c r="O88" s="168" t="s">
        <v>877</v>
      </c>
      <c r="P88" s="168"/>
      <c r="Q88" s="168" t="s">
        <v>874</v>
      </c>
      <c r="R88" s="163" t="s">
        <v>833</v>
      </c>
      <c r="S88" s="163"/>
      <c r="T88" s="163"/>
      <c r="U88" s="184"/>
      <c r="V88" s="735">
        <f t="shared" si="4"/>
        <v>69400</v>
      </c>
    </row>
    <row r="89" spans="1:22" s="13" customFormat="1" ht="30" customHeight="1">
      <c r="A89" s="410" t="s">
        <v>537</v>
      </c>
      <c r="B89" s="381" t="s">
        <v>236</v>
      </c>
      <c r="C89" s="168" t="s">
        <v>237</v>
      </c>
      <c r="D89" s="94" t="s">
        <v>238</v>
      </c>
      <c r="E89" s="169">
        <v>76530</v>
      </c>
      <c r="F89" s="53">
        <f t="shared" si="5"/>
        <v>76530</v>
      </c>
      <c r="G89" s="183">
        <f t="shared" si="3"/>
        <v>0.75</v>
      </c>
      <c r="H89" s="185">
        <v>48787.87</v>
      </c>
      <c r="I89" s="169">
        <v>0</v>
      </c>
      <c r="J89" s="185">
        <v>8609.6299999999992</v>
      </c>
      <c r="K89" s="169">
        <v>0</v>
      </c>
      <c r="L89" s="169">
        <v>19132.5</v>
      </c>
      <c r="M89" s="35"/>
      <c r="N89" s="168" t="s">
        <v>712</v>
      </c>
      <c r="O89" s="168" t="s">
        <v>877</v>
      </c>
      <c r="P89" s="168"/>
      <c r="Q89" s="168" t="s">
        <v>874</v>
      </c>
      <c r="R89" s="163" t="s">
        <v>835</v>
      </c>
      <c r="S89" s="163"/>
      <c r="T89" s="163"/>
      <c r="U89" s="184"/>
      <c r="V89" s="735">
        <f t="shared" si="4"/>
        <v>76530</v>
      </c>
    </row>
    <row r="90" spans="1:22" s="13" customFormat="1" ht="30" customHeight="1">
      <c r="A90" s="410" t="s">
        <v>537</v>
      </c>
      <c r="B90" s="381" t="s">
        <v>249</v>
      </c>
      <c r="C90" s="168" t="s">
        <v>247</v>
      </c>
      <c r="D90" s="94" t="s">
        <v>248</v>
      </c>
      <c r="E90" s="169">
        <v>40205.949999999997</v>
      </c>
      <c r="F90" s="53">
        <f t="shared" si="5"/>
        <v>30005.95</v>
      </c>
      <c r="G90" s="183">
        <f t="shared" si="3"/>
        <v>0.55888915365119252</v>
      </c>
      <c r="H90" s="190">
        <v>14254.5</v>
      </c>
      <c r="I90" s="188">
        <v>0</v>
      </c>
      <c r="J90" s="190">
        <v>2515.5</v>
      </c>
      <c r="K90" s="188">
        <v>0</v>
      </c>
      <c r="L90" s="188">
        <v>13235.95</v>
      </c>
      <c r="M90" s="35"/>
      <c r="N90" s="168" t="s">
        <v>882</v>
      </c>
      <c r="O90" s="168" t="s">
        <v>878</v>
      </c>
      <c r="P90" s="168"/>
      <c r="Q90" s="168" t="s">
        <v>794</v>
      </c>
      <c r="R90" s="163" t="s">
        <v>836</v>
      </c>
      <c r="S90" s="163"/>
      <c r="T90" s="752" t="s">
        <v>1822</v>
      </c>
      <c r="U90" s="184"/>
      <c r="V90" s="735">
        <f t="shared" si="4"/>
        <v>30005.95</v>
      </c>
    </row>
    <row r="91" spans="1:22" s="13" customFormat="1" ht="30" customHeight="1">
      <c r="A91" s="410" t="s">
        <v>537</v>
      </c>
      <c r="B91" s="381" t="s">
        <v>252</v>
      </c>
      <c r="C91" s="168" t="s">
        <v>253</v>
      </c>
      <c r="D91" s="94" t="s">
        <v>254</v>
      </c>
      <c r="E91" s="169">
        <v>42073.85</v>
      </c>
      <c r="F91" s="715">
        <f t="shared" si="5"/>
        <v>30076</v>
      </c>
      <c r="G91" s="183">
        <f t="shared" si="3"/>
        <v>0.71301569357627348</v>
      </c>
      <c r="H91" s="95">
        <v>18227.96</v>
      </c>
      <c r="I91" s="98">
        <v>3216.7</v>
      </c>
      <c r="J91" s="95">
        <v>0</v>
      </c>
      <c r="K91" s="98">
        <v>0</v>
      </c>
      <c r="L91" s="188">
        <v>8631.34</v>
      </c>
      <c r="M91" s="35"/>
      <c r="N91" s="168" t="s">
        <v>710</v>
      </c>
      <c r="O91" s="168" t="s">
        <v>722</v>
      </c>
      <c r="P91" s="168"/>
      <c r="Q91" s="168" t="s">
        <v>720</v>
      </c>
      <c r="R91" s="163" t="s">
        <v>736</v>
      </c>
      <c r="S91" s="163"/>
      <c r="T91" s="752" t="s">
        <v>1822</v>
      </c>
      <c r="U91" s="184"/>
      <c r="V91" s="735">
        <f t="shared" si="4"/>
        <v>30076</v>
      </c>
    </row>
    <row r="92" spans="1:22" s="13" customFormat="1" ht="30" customHeight="1">
      <c r="A92" s="410" t="s">
        <v>537</v>
      </c>
      <c r="B92" s="381" t="s">
        <v>256</v>
      </c>
      <c r="C92" s="168" t="s">
        <v>257</v>
      </c>
      <c r="D92" s="94" t="s">
        <v>258</v>
      </c>
      <c r="E92" s="169">
        <v>43449.72</v>
      </c>
      <c r="F92" s="53">
        <f t="shared" si="5"/>
        <v>43799.880000000005</v>
      </c>
      <c r="G92" s="183">
        <f t="shared" si="3"/>
        <v>0.85000004566222553</v>
      </c>
      <c r="H92" s="95">
        <v>31425.759999999998</v>
      </c>
      <c r="I92" s="98">
        <v>5545.73</v>
      </c>
      <c r="J92" s="95">
        <v>258.41000000000003</v>
      </c>
      <c r="K92" s="98">
        <v>0</v>
      </c>
      <c r="L92" s="98">
        <v>6569.98</v>
      </c>
      <c r="M92" s="35"/>
      <c r="N92" s="168" t="s">
        <v>710</v>
      </c>
      <c r="O92" s="168" t="s">
        <v>722</v>
      </c>
      <c r="P92" s="168"/>
      <c r="Q92" s="168" t="s">
        <v>720</v>
      </c>
      <c r="R92" s="163" t="s">
        <v>737</v>
      </c>
      <c r="S92" s="163"/>
      <c r="T92" s="163"/>
      <c r="U92" s="184"/>
      <c r="V92" s="735">
        <f t="shared" si="4"/>
        <v>43799.880000000005</v>
      </c>
    </row>
    <row r="93" spans="1:22" s="13" customFormat="1" ht="30" customHeight="1">
      <c r="A93" s="410" t="s">
        <v>537</v>
      </c>
      <c r="B93" s="381" t="s">
        <v>259</v>
      </c>
      <c r="C93" s="168" t="s">
        <v>260</v>
      </c>
      <c r="D93" s="94" t="s">
        <v>261</v>
      </c>
      <c r="E93" s="169">
        <v>67334.960000000006</v>
      </c>
      <c r="F93" s="53">
        <f t="shared" si="5"/>
        <v>67334.960000000006</v>
      </c>
      <c r="G93" s="183">
        <f t="shared" si="3"/>
        <v>0.75</v>
      </c>
      <c r="H93" s="185">
        <v>38087.29</v>
      </c>
      <c r="I93" s="169">
        <v>6721.29</v>
      </c>
      <c r="J93" s="185">
        <v>5692.64</v>
      </c>
      <c r="K93" s="169">
        <v>0</v>
      </c>
      <c r="L93" s="169">
        <v>16833.740000000002</v>
      </c>
      <c r="M93" s="35"/>
      <c r="N93" s="168" t="s">
        <v>710</v>
      </c>
      <c r="O93" s="168" t="s">
        <v>722</v>
      </c>
      <c r="P93" s="168"/>
      <c r="Q93" s="168" t="s">
        <v>720</v>
      </c>
      <c r="R93" s="163" t="s">
        <v>738</v>
      </c>
      <c r="S93" s="163"/>
      <c r="T93" s="163"/>
      <c r="U93" s="184"/>
      <c r="V93" s="735">
        <f t="shared" si="4"/>
        <v>67334.960000000006</v>
      </c>
    </row>
    <row r="94" spans="1:22" s="13" customFormat="1" ht="30" customHeight="1">
      <c r="A94" s="410" t="s">
        <v>537</v>
      </c>
      <c r="B94" s="381" t="s">
        <v>262</v>
      </c>
      <c r="C94" s="168" t="s">
        <v>263</v>
      </c>
      <c r="D94" s="94" t="s">
        <v>264</v>
      </c>
      <c r="E94" s="169">
        <v>33701.83</v>
      </c>
      <c r="F94" s="53">
        <f t="shared" si="5"/>
        <v>33701.83</v>
      </c>
      <c r="G94" s="183">
        <f t="shared" si="3"/>
        <v>0.85000013352390658</v>
      </c>
      <c r="H94" s="185">
        <v>23859.06</v>
      </c>
      <c r="I94" s="169">
        <v>4210.43</v>
      </c>
      <c r="J94" s="185">
        <v>577.07000000000005</v>
      </c>
      <c r="K94" s="169">
        <v>0</v>
      </c>
      <c r="L94" s="169">
        <v>5055.2700000000004</v>
      </c>
      <c r="M94" s="35"/>
      <c r="N94" s="168" t="s">
        <v>710</v>
      </c>
      <c r="O94" s="168" t="s">
        <v>722</v>
      </c>
      <c r="P94" s="168"/>
      <c r="Q94" s="168" t="s">
        <v>720</v>
      </c>
      <c r="R94" s="163" t="s">
        <v>739</v>
      </c>
      <c r="S94" s="163"/>
      <c r="T94" s="163"/>
      <c r="U94" s="184"/>
      <c r="V94" s="735">
        <f t="shared" si="4"/>
        <v>33701.83</v>
      </c>
    </row>
    <row r="95" spans="1:22" s="13" customFormat="1" ht="30" customHeight="1">
      <c r="A95" s="410" t="s">
        <v>537</v>
      </c>
      <c r="B95" s="381" t="s">
        <v>265</v>
      </c>
      <c r="C95" s="168" t="s">
        <v>266</v>
      </c>
      <c r="D95" s="94" t="s">
        <v>267</v>
      </c>
      <c r="E95" s="169">
        <v>17292.25</v>
      </c>
      <c r="F95" s="53">
        <f t="shared" si="5"/>
        <v>17292.25</v>
      </c>
      <c r="G95" s="183">
        <f t="shared" si="3"/>
        <v>0.73604418164206509</v>
      </c>
      <c r="H95" s="185">
        <v>10818.68</v>
      </c>
      <c r="I95" s="169">
        <v>1909.18</v>
      </c>
      <c r="J95" s="185">
        <v>0</v>
      </c>
      <c r="K95" s="169">
        <v>0</v>
      </c>
      <c r="L95" s="169">
        <v>4564.3900000000003</v>
      </c>
      <c r="M95" s="35"/>
      <c r="N95" s="168" t="s">
        <v>710</v>
      </c>
      <c r="O95" s="168" t="s">
        <v>722</v>
      </c>
      <c r="P95" s="168"/>
      <c r="Q95" s="168" t="s">
        <v>720</v>
      </c>
      <c r="R95" s="163" t="s">
        <v>740</v>
      </c>
      <c r="S95" s="163"/>
      <c r="T95" s="163"/>
      <c r="U95" s="184"/>
      <c r="V95" s="735">
        <f t="shared" si="4"/>
        <v>17292.25</v>
      </c>
    </row>
    <row r="96" spans="1:22" s="13" customFormat="1" ht="30" customHeight="1">
      <c r="A96" s="410" t="s">
        <v>537</v>
      </c>
      <c r="B96" s="381" t="s">
        <v>268</v>
      </c>
      <c r="C96" s="168" t="s">
        <v>269</v>
      </c>
      <c r="D96" s="94" t="s">
        <v>270</v>
      </c>
      <c r="E96" s="169">
        <v>103525.03</v>
      </c>
      <c r="F96" s="53">
        <f t="shared" si="5"/>
        <v>82473.820000000007</v>
      </c>
      <c r="G96" s="183">
        <f t="shared" si="3"/>
        <v>0.8500000363751794</v>
      </c>
      <c r="H96" s="185">
        <v>59241.65</v>
      </c>
      <c r="I96" s="169">
        <v>10454.42</v>
      </c>
      <c r="J96" s="185">
        <v>406.68</v>
      </c>
      <c r="K96" s="169">
        <v>0</v>
      </c>
      <c r="L96" s="169">
        <v>12371.07</v>
      </c>
      <c r="M96" s="35"/>
      <c r="N96" s="168" t="s">
        <v>710</v>
      </c>
      <c r="O96" s="195">
        <v>43132</v>
      </c>
      <c r="P96" s="168"/>
      <c r="Q96" s="197">
        <v>43160</v>
      </c>
      <c r="R96" s="163" t="s">
        <v>973</v>
      </c>
      <c r="S96" s="163"/>
      <c r="T96" s="163"/>
      <c r="U96" s="184"/>
      <c r="V96" s="735">
        <f t="shared" si="4"/>
        <v>82473.820000000007</v>
      </c>
    </row>
    <row r="97" spans="1:22" s="13" customFormat="1" ht="30" customHeight="1">
      <c r="A97" s="410" t="s">
        <v>537</v>
      </c>
      <c r="B97" s="381" t="s">
        <v>271</v>
      </c>
      <c r="C97" s="168" t="s">
        <v>272</v>
      </c>
      <c r="D97" s="94" t="s">
        <v>273</v>
      </c>
      <c r="E97" s="169">
        <v>37500</v>
      </c>
      <c r="F97" s="53">
        <f t="shared" si="5"/>
        <v>35870</v>
      </c>
      <c r="G97" s="183">
        <f t="shared" si="3"/>
        <v>0.85</v>
      </c>
      <c r="H97" s="185">
        <v>25916.07</v>
      </c>
      <c r="I97" s="169">
        <v>4573.43</v>
      </c>
      <c r="J97" s="185">
        <v>0</v>
      </c>
      <c r="K97" s="169">
        <v>0</v>
      </c>
      <c r="L97" s="169">
        <v>5380.5</v>
      </c>
      <c r="M97" s="35"/>
      <c r="N97" s="168" t="s">
        <v>710</v>
      </c>
      <c r="O97" s="168" t="s">
        <v>722</v>
      </c>
      <c r="P97" s="168"/>
      <c r="Q97" s="168" t="s">
        <v>720</v>
      </c>
      <c r="R97" s="163" t="s">
        <v>741</v>
      </c>
      <c r="S97" s="163"/>
      <c r="T97" s="163"/>
      <c r="U97" s="184"/>
      <c r="V97" s="735">
        <f t="shared" si="4"/>
        <v>35870</v>
      </c>
    </row>
    <row r="98" spans="1:22" s="13" customFormat="1" ht="30" customHeight="1">
      <c r="A98" s="410" t="s">
        <v>537</v>
      </c>
      <c r="B98" s="381" t="s">
        <v>274</v>
      </c>
      <c r="C98" s="168" t="s">
        <v>275</v>
      </c>
      <c r="D98" s="94" t="s">
        <v>276</v>
      </c>
      <c r="E98" s="169">
        <v>39481</v>
      </c>
      <c r="F98" s="53">
        <f t="shared" si="5"/>
        <v>33881</v>
      </c>
      <c r="G98" s="183">
        <f t="shared" si="3"/>
        <v>0.77208022195330717</v>
      </c>
      <c r="H98" s="185">
        <v>21917.119999999999</v>
      </c>
      <c r="I98" s="169">
        <v>3867.73</v>
      </c>
      <c r="J98" s="185">
        <v>374</v>
      </c>
      <c r="K98" s="169">
        <v>0</v>
      </c>
      <c r="L98" s="169">
        <v>7722.15</v>
      </c>
      <c r="M98" s="35"/>
      <c r="N98" s="168" t="s">
        <v>710</v>
      </c>
      <c r="O98" s="168" t="s">
        <v>722</v>
      </c>
      <c r="P98" s="168"/>
      <c r="Q98" s="168" t="s">
        <v>720</v>
      </c>
      <c r="R98" s="163" t="s">
        <v>742</v>
      </c>
      <c r="S98" s="163"/>
      <c r="T98" s="163"/>
      <c r="U98" s="184"/>
      <c r="V98" s="735">
        <f t="shared" si="4"/>
        <v>33881</v>
      </c>
    </row>
    <row r="99" spans="1:22" s="13" customFormat="1" ht="30" customHeight="1">
      <c r="A99" s="410" t="s">
        <v>537</v>
      </c>
      <c r="B99" s="381" t="s">
        <v>277</v>
      </c>
      <c r="C99" s="168" t="s">
        <v>278</v>
      </c>
      <c r="D99" s="94" t="s">
        <v>279</v>
      </c>
      <c r="E99" s="169">
        <v>113360</v>
      </c>
      <c r="F99" s="53">
        <f t="shared" si="5"/>
        <v>104980</v>
      </c>
      <c r="G99" s="183">
        <f t="shared" si="3"/>
        <v>0.75</v>
      </c>
      <c r="H99" s="185">
        <v>60670.79</v>
      </c>
      <c r="I99" s="169">
        <v>10706.61</v>
      </c>
      <c r="J99" s="185">
        <v>7357.6</v>
      </c>
      <c r="K99" s="169">
        <v>0</v>
      </c>
      <c r="L99" s="169">
        <v>26245</v>
      </c>
      <c r="M99" s="35"/>
      <c r="N99" s="168" t="s">
        <v>710</v>
      </c>
      <c r="O99" s="168" t="s">
        <v>722</v>
      </c>
      <c r="P99" s="168"/>
      <c r="Q99" s="168" t="s">
        <v>720</v>
      </c>
      <c r="R99" s="163" t="s">
        <v>743</v>
      </c>
      <c r="S99" s="163"/>
      <c r="T99" s="163"/>
      <c r="U99" s="184"/>
      <c r="V99" s="735">
        <f t="shared" si="4"/>
        <v>104980</v>
      </c>
    </row>
    <row r="100" spans="1:22" s="13" customFormat="1" ht="30" customHeight="1">
      <c r="A100" s="410" t="s">
        <v>537</v>
      </c>
      <c r="B100" s="381" t="s">
        <v>280</v>
      </c>
      <c r="C100" s="168" t="s">
        <v>281</v>
      </c>
      <c r="D100" s="94" t="s">
        <v>282</v>
      </c>
      <c r="E100" s="169">
        <v>10488</v>
      </c>
      <c r="F100" s="53">
        <f t="shared" si="5"/>
        <v>10488</v>
      </c>
      <c r="G100" s="183">
        <f t="shared" si="3"/>
        <v>0.75</v>
      </c>
      <c r="H100" s="185">
        <v>6686.1</v>
      </c>
      <c r="I100" s="169">
        <v>1179.9000000000001</v>
      </c>
      <c r="J100" s="185">
        <v>0</v>
      </c>
      <c r="K100" s="169">
        <v>0</v>
      </c>
      <c r="L100" s="169">
        <v>2622</v>
      </c>
      <c r="M100" s="35"/>
      <c r="N100" s="168" t="s">
        <v>710</v>
      </c>
      <c r="O100" s="168" t="s">
        <v>722</v>
      </c>
      <c r="P100" s="168"/>
      <c r="Q100" s="168" t="s">
        <v>720</v>
      </c>
      <c r="R100" s="163" t="s">
        <v>744</v>
      </c>
      <c r="S100" s="163"/>
      <c r="T100" s="163"/>
      <c r="U100" s="184"/>
      <c r="V100" s="735">
        <f t="shared" si="4"/>
        <v>10488</v>
      </c>
    </row>
    <row r="101" spans="1:22" s="13" customFormat="1" ht="30" customHeight="1">
      <c r="A101" s="410" t="s">
        <v>537</v>
      </c>
      <c r="B101" s="381" t="s">
        <v>1245</v>
      </c>
      <c r="C101" s="255" t="s">
        <v>1246</v>
      </c>
      <c r="D101" s="282" t="s">
        <v>1247</v>
      </c>
      <c r="E101" s="256">
        <v>733701.63</v>
      </c>
      <c r="F101" s="53">
        <f t="shared" si="5"/>
        <v>667513.12</v>
      </c>
      <c r="G101" s="183">
        <f t="shared" si="3"/>
        <v>0.75</v>
      </c>
      <c r="H101" s="348">
        <v>397748.68</v>
      </c>
      <c r="I101" s="256">
        <v>70190.95</v>
      </c>
      <c r="J101" s="348">
        <v>0</v>
      </c>
      <c r="K101" s="256">
        <f>3524+15951+13220.21</f>
        <v>32695.21</v>
      </c>
      <c r="L101" s="256">
        <v>166878.28</v>
      </c>
      <c r="M101" s="260">
        <v>43109</v>
      </c>
      <c r="N101" s="270">
        <v>43112</v>
      </c>
      <c r="O101" s="270">
        <v>43118</v>
      </c>
      <c r="P101" s="270">
        <v>43139</v>
      </c>
      <c r="Q101" s="270">
        <v>43146</v>
      </c>
      <c r="R101" s="257" t="s">
        <v>904</v>
      </c>
      <c r="S101" s="257"/>
      <c r="T101" s="257"/>
      <c r="U101" s="258"/>
      <c r="V101" s="735">
        <f t="shared" si="4"/>
        <v>667513.12</v>
      </c>
    </row>
    <row r="102" spans="1:22" s="13" customFormat="1" ht="30" customHeight="1">
      <c r="A102" s="410" t="s">
        <v>537</v>
      </c>
      <c r="B102" s="381" t="s">
        <v>1248</v>
      </c>
      <c r="C102" s="255" t="s">
        <v>1249</v>
      </c>
      <c r="D102" s="282" t="s">
        <v>636</v>
      </c>
      <c r="E102" s="256">
        <v>191213</v>
      </c>
      <c r="F102" s="53">
        <f t="shared" si="5"/>
        <v>152025</v>
      </c>
      <c r="G102" s="183">
        <f t="shared" si="3"/>
        <v>0.721672422298964</v>
      </c>
      <c r="H102" s="348">
        <v>93255.41</v>
      </c>
      <c r="I102" s="256">
        <v>16456.84</v>
      </c>
      <c r="J102" s="348">
        <v>0</v>
      </c>
      <c r="K102" s="256">
        <v>0</v>
      </c>
      <c r="L102" s="256">
        <v>42312.75</v>
      </c>
      <c r="M102" s="260">
        <v>43109</v>
      </c>
      <c r="N102" s="270">
        <v>43112</v>
      </c>
      <c r="O102" s="270">
        <v>43118</v>
      </c>
      <c r="P102" s="270">
        <v>43139</v>
      </c>
      <c r="Q102" s="270">
        <v>43146</v>
      </c>
      <c r="R102" s="257" t="s">
        <v>1250</v>
      </c>
      <c r="S102" s="257"/>
      <c r="T102" s="257"/>
      <c r="U102" s="258"/>
      <c r="V102" s="735">
        <f t="shared" si="4"/>
        <v>152025</v>
      </c>
    </row>
    <row r="103" spans="1:22" s="13" customFormat="1" ht="30" customHeight="1">
      <c r="A103" s="410" t="s">
        <v>537</v>
      </c>
      <c r="B103" s="381" t="s">
        <v>283</v>
      </c>
      <c r="C103" s="168" t="s">
        <v>284</v>
      </c>
      <c r="D103" s="94" t="s">
        <v>285</v>
      </c>
      <c r="E103" s="169">
        <v>66327.8</v>
      </c>
      <c r="F103" s="53">
        <f t="shared" si="5"/>
        <v>44327.8</v>
      </c>
      <c r="G103" s="183">
        <f t="shared" si="3"/>
        <v>0.74999999999999989</v>
      </c>
      <c r="H103" s="185">
        <v>28258.97</v>
      </c>
      <c r="I103" s="169">
        <v>4986.88</v>
      </c>
      <c r="J103" s="185">
        <v>0</v>
      </c>
      <c r="K103" s="169">
        <v>0</v>
      </c>
      <c r="L103" s="169">
        <v>11081.95</v>
      </c>
      <c r="M103" s="35"/>
      <c r="N103" s="168" t="s">
        <v>710</v>
      </c>
      <c r="O103" s="168" t="s">
        <v>722</v>
      </c>
      <c r="P103" s="168"/>
      <c r="Q103" s="168" t="s">
        <v>720</v>
      </c>
      <c r="R103" s="163" t="s">
        <v>745</v>
      </c>
      <c r="S103" s="163"/>
      <c r="T103" s="163"/>
      <c r="U103" s="184"/>
      <c r="V103" s="735">
        <f t="shared" si="4"/>
        <v>44327.8</v>
      </c>
    </row>
    <row r="104" spans="1:22" s="13" customFormat="1" ht="30" customHeight="1">
      <c r="A104" s="410" t="s">
        <v>537</v>
      </c>
      <c r="B104" s="381" t="s">
        <v>286</v>
      </c>
      <c r="C104" s="168" t="s">
        <v>287</v>
      </c>
      <c r="D104" s="94" t="s">
        <v>76</v>
      </c>
      <c r="E104" s="169">
        <v>71890</v>
      </c>
      <c r="F104" s="53">
        <f t="shared" si="5"/>
        <v>71890</v>
      </c>
      <c r="G104" s="183">
        <f t="shared" si="3"/>
        <v>0.75</v>
      </c>
      <c r="H104" s="185">
        <v>40635.82</v>
      </c>
      <c r="I104" s="169">
        <v>0</v>
      </c>
      <c r="J104" s="185">
        <v>13281.68</v>
      </c>
      <c r="K104" s="169">
        <v>0</v>
      </c>
      <c r="L104" s="169">
        <v>17972.5</v>
      </c>
      <c r="M104" s="35"/>
      <c r="N104" s="168" t="s">
        <v>883</v>
      </c>
      <c r="O104" s="168" t="s">
        <v>879</v>
      </c>
      <c r="P104" s="168"/>
      <c r="Q104" s="168" t="s">
        <v>795</v>
      </c>
      <c r="R104" s="163" t="s">
        <v>837</v>
      </c>
      <c r="S104" s="163"/>
      <c r="T104" s="163"/>
      <c r="U104" s="184"/>
      <c r="V104" s="735">
        <f t="shared" si="4"/>
        <v>71890</v>
      </c>
    </row>
    <row r="105" spans="1:22" s="13" customFormat="1" ht="30" customHeight="1">
      <c r="A105" s="410" t="s">
        <v>537</v>
      </c>
      <c r="B105" s="381" t="s">
        <v>288</v>
      </c>
      <c r="C105" s="168" t="s">
        <v>289</v>
      </c>
      <c r="D105" s="94" t="s">
        <v>76</v>
      </c>
      <c r="E105" s="169">
        <v>94000</v>
      </c>
      <c r="F105" s="53">
        <f t="shared" si="5"/>
        <v>94000</v>
      </c>
      <c r="G105" s="183">
        <f t="shared" si="3"/>
        <v>0.75</v>
      </c>
      <c r="H105" s="185">
        <v>53133.5</v>
      </c>
      <c r="I105" s="169">
        <v>0</v>
      </c>
      <c r="J105" s="185">
        <v>17366.5</v>
      </c>
      <c r="K105" s="169">
        <v>0</v>
      </c>
      <c r="L105" s="169">
        <v>23500</v>
      </c>
      <c r="M105" s="35"/>
      <c r="N105" s="168" t="s">
        <v>883</v>
      </c>
      <c r="O105" s="168" t="s">
        <v>879</v>
      </c>
      <c r="P105" s="168"/>
      <c r="Q105" s="168" t="s">
        <v>795</v>
      </c>
      <c r="R105" s="163" t="s">
        <v>838</v>
      </c>
      <c r="S105" s="163"/>
      <c r="T105" s="163"/>
      <c r="U105" s="184"/>
      <c r="V105" s="735">
        <f t="shared" si="4"/>
        <v>94000</v>
      </c>
    </row>
    <row r="106" spans="1:22" s="13" customFormat="1" ht="30" customHeight="1">
      <c r="A106" s="410" t="s">
        <v>537</v>
      </c>
      <c r="B106" s="381" t="s">
        <v>290</v>
      </c>
      <c r="C106" s="168" t="s">
        <v>291</v>
      </c>
      <c r="D106" s="94" t="s">
        <v>292</v>
      </c>
      <c r="E106" s="169">
        <v>118362.6</v>
      </c>
      <c r="F106" s="53">
        <f t="shared" si="5"/>
        <v>109015.1</v>
      </c>
      <c r="G106" s="183">
        <f t="shared" si="3"/>
        <v>0.75000004586520586</v>
      </c>
      <c r="H106" s="185">
        <v>69497.13</v>
      </c>
      <c r="I106" s="169">
        <v>12264.2</v>
      </c>
      <c r="J106" s="185">
        <v>0</v>
      </c>
      <c r="K106" s="169">
        <v>0</v>
      </c>
      <c r="L106" s="169">
        <v>27253.77</v>
      </c>
      <c r="M106" s="35"/>
      <c r="N106" s="168" t="s">
        <v>711</v>
      </c>
      <c r="O106" s="168" t="s">
        <v>726</v>
      </c>
      <c r="P106" s="168"/>
      <c r="Q106" s="168" t="s">
        <v>729</v>
      </c>
      <c r="R106" s="163" t="s">
        <v>746</v>
      </c>
      <c r="S106" s="163"/>
      <c r="T106" s="163"/>
      <c r="U106" s="184"/>
      <c r="V106" s="735">
        <f t="shared" si="4"/>
        <v>109015.1</v>
      </c>
    </row>
    <row r="107" spans="1:22" s="13" customFormat="1" ht="30" customHeight="1">
      <c r="A107" s="410" t="s">
        <v>537</v>
      </c>
      <c r="B107" s="381" t="s">
        <v>293</v>
      </c>
      <c r="C107" s="168" t="s">
        <v>294</v>
      </c>
      <c r="D107" s="94" t="s">
        <v>49</v>
      </c>
      <c r="E107" s="169">
        <v>11952.38</v>
      </c>
      <c r="F107" s="53">
        <f t="shared" si="5"/>
        <v>11952.380000000001</v>
      </c>
      <c r="G107" s="183">
        <f t="shared" si="3"/>
        <v>0.84999974900396402</v>
      </c>
      <c r="H107" s="185">
        <v>8635.59</v>
      </c>
      <c r="I107" s="169">
        <v>1523.93</v>
      </c>
      <c r="J107" s="185">
        <v>0</v>
      </c>
      <c r="K107" s="169">
        <v>0</v>
      </c>
      <c r="L107" s="169">
        <v>1792.86</v>
      </c>
      <c r="M107" s="35"/>
      <c r="N107" s="168" t="s">
        <v>711</v>
      </c>
      <c r="O107" s="168" t="s">
        <v>726</v>
      </c>
      <c r="P107" s="168"/>
      <c r="Q107" s="168" t="s">
        <v>729</v>
      </c>
      <c r="R107" s="163" t="s">
        <v>747</v>
      </c>
      <c r="S107" s="163"/>
      <c r="T107" s="163"/>
      <c r="U107" s="184"/>
      <c r="V107" s="735">
        <f t="shared" si="4"/>
        <v>11952.380000000001</v>
      </c>
    </row>
    <row r="108" spans="1:22" s="13" customFormat="1" ht="30" customHeight="1">
      <c r="A108" s="410" t="s">
        <v>537</v>
      </c>
      <c r="B108" s="381" t="s">
        <v>295</v>
      </c>
      <c r="C108" s="168" t="s">
        <v>296</v>
      </c>
      <c r="D108" s="94" t="s">
        <v>297</v>
      </c>
      <c r="E108" s="169">
        <v>6923.38</v>
      </c>
      <c r="F108" s="53">
        <f t="shared" si="5"/>
        <v>6923.38</v>
      </c>
      <c r="G108" s="183">
        <f t="shared" si="3"/>
        <v>0.75000072219060632</v>
      </c>
      <c r="H108" s="185">
        <v>4413.6499999999996</v>
      </c>
      <c r="I108" s="169">
        <v>778.89</v>
      </c>
      <c r="J108" s="185">
        <v>0</v>
      </c>
      <c r="K108" s="169">
        <v>0</v>
      </c>
      <c r="L108" s="169">
        <v>1730.84</v>
      </c>
      <c r="M108" s="35"/>
      <c r="N108" s="168" t="s">
        <v>711</v>
      </c>
      <c r="O108" s="168" t="s">
        <v>726</v>
      </c>
      <c r="P108" s="168"/>
      <c r="Q108" s="168" t="s">
        <v>729</v>
      </c>
      <c r="R108" s="163" t="s">
        <v>748</v>
      </c>
      <c r="S108" s="163"/>
      <c r="T108" s="163"/>
      <c r="U108" s="184"/>
      <c r="V108" s="735">
        <f t="shared" si="4"/>
        <v>6923.38</v>
      </c>
    </row>
    <row r="109" spans="1:22" s="13" customFormat="1" ht="30" customHeight="1">
      <c r="A109" s="410" t="s">
        <v>537</v>
      </c>
      <c r="B109" s="381" t="s">
        <v>298</v>
      </c>
      <c r="C109" s="168" t="s">
        <v>299</v>
      </c>
      <c r="D109" s="94" t="s">
        <v>300</v>
      </c>
      <c r="E109" s="169">
        <v>3315.34</v>
      </c>
      <c r="F109" s="53">
        <f t="shared" si="5"/>
        <v>1386</v>
      </c>
      <c r="G109" s="183">
        <f t="shared" si="3"/>
        <v>0.65</v>
      </c>
      <c r="H109" s="185">
        <v>765.76</v>
      </c>
      <c r="I109" s="169">
        <v>135.13999999999999</v>
      </c>
      <c r="J109" s="185">
        <v>0</v>
      </c>
      <c r="K109" s="169">
        <v>0</v>
      </c>
      <c r="L109" s="169">
        <v>485.1</v>
      </c>
      <c r="M109" s="35"/>
      <c r="N109" s="168" t="s">
        <v>711</v>
      </c>
      <c r="O109" s="168" t="s">
        <v>726</v>
      </c>
      <c r="P109" s="168"/>
      <c r="Q109" s="168" t="s">
        <v>729</v>
      </c>
      <c r="R109" s="163" t="s">
        <v>749</v>
      </c>
      <c r="S109" s="163"/>
      <c r="T109" s="163"/>
      <c r="U109" s="184"/>
      <c r="V109" s="735">
        <f t="shared" si="4"/>
        <v>1386</v>
      </c>
    </row>
    <row r="110" spans="1:22" s="13" customFormat="1" ht="30" customHeight="1">
      <c r="A110" s="410" t="s">
        <v>537</v>
      </c>
      <c r="B110" s="381" t="s">
        <v>301</v>
      </c>
      <c r="C110" s="168" t="s">
        <v>302</v>
      </c>
      <c r="D110" s="94" t="s">
        <v>303</v>
      </c>
      <c r="E110" s="169">
        <v>7689</v>
      </c>
      <c r="F110" s="53">
        <f t="shared" si="5"/>
        <v>2640</v>
      </c>
      <c r="G110" s="183">
        <f t="shared" si="3"/>
        <v>0.65</v>
      </c>
      <c r="H110" s="185">
        <v>1458.6</v>
      </c>
      <c r="I110" s="169">
        <v>257.39999999999998</v>
      </c>
      <c r="J110" s="185">
        <v>0</v>
      </c>
      <c r="K110" s="169">
        <v>0</v>
      </c>
      <c r="L110" s="169">
        <v>924</v>
      </c>
      <c r="M110" s="35"/>
      <c r="N110" s="168" t="s">
        <v>711</v>
      </c>
      <c r="O110" s="168" t="s">
        <v>726</v>
      </c>
      <c r="P110" s="168"/>
      <c r="Q110" s="168" t="s">
        <v>729</v>
      </c>
      <c r="R110" s="163" t="s">
        <v>750</v>
      </c>
      <c r="S110" s="163"/>
      <c r="T110" s="163"/>
      <c r="U110" s="184"/>
      <c r="V110" s="735">
        <f t="shared" si="4"/>
        <v>2640</v>
      </c>
    </row>
    <row r="111" spans="1:22" s="13" customFormat="1" ht="30" customHeight="1">
      <c r="A111" s="410" t="s">
        <v>537</v>
      </c>
      <c r="B111" s="381" t="s">
        <v>304</v>
      </c>
      <c r="C111" s="168" t="s">
        <v>305</v>
      </c>
      <c r="D111" s="94" t="s">
        <v>306</v>
      </c>
      <c r="E111" s="169">
        <v>70989.8</v>
      </c>
      <c r="F111" s="53">
        <f t="shared" si="5"/>
        <v>9059.1</v>
      </c>
      <c r="G111" s="183">
        <f t="shared" si="3"/>
        <v>0.75000055193120729</v>
      </c>
      <c r="H111" s="185">
        <v>5775.18</v>
      </c>
      <c r="I111" s="169">
        <v>1019.15</v>
      </c>
      <c r="J111" s="185">
        <v>0</v>
      </c>
      <c r="K111" s="169">
        <v>0</v>
      </c>
      <c r="L111" s="169">
        <v>2264.77</v>
      </c>
      <c r="M111" s="35"/>
      <c r="N111" s="168" t="s">
        <v>711</v>
      </c>
      <c r="O111" s="168" t="s">
        <v>726</v>
      </c>
      <c r="P111" s="168"/>
      <c r="Q111" s="168" t="s">
        <v>729</v>
      </c>
      <c r="R111" s="163" t="s">
        <v>751</v>
      </c>
      <c r="S111" s="163"/>
      <c r="T111" s="163"/>
      <c r="U111" s="184"/>
      <c r="V111" s="735">
        <f t="shared" si="4"/>
        <v>9059.1</v>
      </c>
    </row>
    <row r="112" spans="1:22" s="13" customFormat="1" ht="30" customHeight="1">
      <c r="A112" s="410" t="s">
        <v>537</v>
      </c>
      <c r="B112" s="381" t="s">
        <v>307</v>
      </c>
      <c r="C112" s="168" t="s">
        <v>308</v>
      </c>
      <c r="D112" s="94" t="s">
        <v>309</v>
      </c>
      <c r="E112" s="169">
        <v>32413.599999999999</v>
      </c>
      <c r="F112" s="53">
        <f t="shared" si="5"/>
        <v>32413.599999999999</v>
      </c>
      <c r="G112" s="183">
        <f t="shared" si="3"/>
        <v>0.50000000000000011</v>
      </c>
      <c r="H112" s="185">
        <v>13775.78</v>
      </c>
      <c r="I112" s="169">
        <v>2431.02</v>
      </c>
      <c r="J112" s="185">
        <v>0</v>
      </c>
      <c r="K112" s="169">
        <v>0</v>
      </c>
      <c r="L112" s="169">
        <v>16206.8</v>
      </c>
      <c r="M112" s="35"/>
      <c r="N112" s="168" t="s">
        <v>711</v>
      </c>
      <c r="O112" s="168" t="s">
        <v>726</v>
      </c>
      <c r="P112" s="168"/>
      <c r="Q112" s="168" t="s">
        <v>729</v>
      </c>
      <c r="R112" s="163" t="s">
        <v>752</v>
      </c>
      <c r="S112" s="163"/>
      <c r="T112" s="163"/>
      <c r="U112" s="184"/>
      <c r="V112" s="735">
        <f t="shared" si="4"/>
        <v>32413.599999999999</v>
      </c>
    </row>
    <row r="113" spans="1:22" s="13" customFormat="1" ht="30" customHeight="1">
      <c r="A113" s="410" t="s">
        <v>537</v>
      </c>
      <c r="B113" s="381" t="s">
        <v>313</v>
      </c>
      <c r="C113" s="168" t="s">
        <v>217</v>
      </c>
      <c r="D113" s="94" t="s">
        <v>218</v>
      </c>
      <c r="E113" s="169">
        <v>10768</v>
      </c>
      <c r="F113" s="53">
        <f t="shared" si="5"/>
        <v>6600</v>
      </c>
      <c r="G113" s="183">
        <f t="shared" si="3"/>
        <v>0.65</v>
      </c>
      <c r="H113" s="185">
        <v>3646.5</v>
      </c>
      <c r="I113" s="169">
        <v>643.5</v>
      </c>
      <c r="J113" s="185">
        <v>0</v>
      </c>
      <c r="K113" s="169">
        <v>0</v>
      </c>
      <c r="L113" s="169">
        <v>2310</v>
      </c>
      <c r="M113" s="35"/>
      <c r="N113" s="168" t="s">
        <v>712</v>
      </c>
      <c r="O113" s="168" t="s">
        <v>729</v>
      </c>
      <c r="P113" s="168"/>
      <c r="Q113" s="187" t="s">
        <v>730</v>
      </c>
      <c r="R113" s="163" t="s">
        <v>753</v>
      </c>
      <c r="S113" s="163"/>
      <c r="T113" s="163"/>
      <c r="U113" s="184"/>
      <c r="V113" s="735">
        <f t="shared" si="4"/>
        <v>6600</v>
      </c>
    </row>
    <row r="114" spans="1:22" s="25" customFormat="1" ht="45" customHeight="1">
      <c r="A114" s="433" t="s">
        <v>537</v>
      </c>
      <c r="B114" s="381" t="s">
        <v>314</v>
      </c>
      <c r="C114" s="168" t="s">
        <v>315</v>
      </c>
      <c r="D114" s="94" t="s">
        <v>316</v>
      </c>
      <c r="E114" s="169">
        <v>56962.720000000001</v>
      </c>
      <c r="F114" s="53">
        <f t="shared" si="5"/>
        <v>42922.720000000001</v>
      </c>
      <c r="G114" s="183">
        <f t="shared" si="3"/>
        <v>0.71540293811762168</v>
      </c>
      <c r="H114" s="185">
        <v>26100.98</v>
      </c>
      <c r="I114" s="169">
        <v>4606.0600000000004</v>
      </c>
      <c r="J114" s="185">
        <v>0</v>
      </c>
      <c r="K114" s="169">
        <v>0</v>
      </c>
      <c r="L114" s="169">
        <v>12215.68</v>
      </c>
      <c r="M114" s="35"/>
      <c r="N114" s="196">
        <v>43417</v>
      </c>
      <c r="O114" s="196">
        <v>43426</v>
      </c>
      <c r="P114" s="168"/>
      <c r="Q114" s="196">
        <v>43441</v>
      </c>
      <c r="R114" s="197" t="s">
        <v>1895</v>
      </c>
      <c r="S114" s="197"/>
      <c r="T114" s="197" t="s">
        <v>1790</v>
      </c>
      <c r="U114" s="94"/>
      <c r="V114" s="735">
        <f t="shared" si="4"/>
        <v>42922.720000000001</v>
      </c>
    </row>
    <row r="115" spans="1:22" s="13" customFormat="1" ht="30" customHeight="1">
      <c r="A115" s="410" t="s">
        <v>537</v>
      </c>
      <c r="B115" s="381" t="s">
        <v>319</v>
      </c>
      <c r="C115" s="168" t="s">
        <v>320</v>
      </c>
      <c r="D115" s="94" t="s">
        <v>321</v>
      </c>
      <c r="E115" s="169">
        <v>13783.35</v>
      </c>
      <c r="F115" s="53">
        <f t="shared" si="5"/>
        <v>13723.5</v>
      </c>
      <c r="G115" s="183">
        <f t="shared" si="3"/>
        <v>0.5</v>
      </c>
      <c r="H115" s="185">
        <v>5832.48</v>
      </c>
      <c r="I115" s="169">
        <v>1029.27</v>
      </c>
      <c r="J115" s="185">
        <v>0</v>
      </c>
      <c r="K115" s="169">
        <v>0</v>
      </c>
      <c r="L115" s="169">
        <v>6861.75</v>
      </c>
      <c r="M115" s="35"/>
      <c r="N115" s="168" t="s">
        <v>713</v>
      </c>
      <c r="O115" s="168" t="s">
        <v>729</v>
      </c>
      <c r="P115" s="168"/>
      <c r="Q115" s="168" t="s">
        <v>731</v>
      </c>
      <c r="R115" s="163" t="s">
        <v>755</v>
      </c>
      <c r="S115" s="163"/>
      <c r="T115" s="163"/>
      <c r="U115" s="184"/>
      <c r="V115" s="735">
        <f t="shared" si="4"/>
        <v>13723.5</v>
      </c>
    </row>
    <row r="116" spans="1:22" s="13" customFormat="1" ht="30" customHeight="1">
      <c r="A116" s="410" t="s">
        <v>537</v>
      </c>
      <c r="B116" s="381" t="s">
        <v>322</v>
      </c>
      <c r="C116" s="168" t="s">
        <v>323</v>
      </c>
      <c r="D116" s="94" t="s">
        <v>90</v>
      </c>
      <c r="E116" s="169">
        <v>28630</v>
      </c>
      <c r="F116" s="53">
        <f t="shared" si="5"/>
        <v>28630</v>
      </c>
      <c r="G116" s="183">
        <f t="shared" si="3"/>
        <v>0.75</v>
      </c>
      <c r="H116" s="185">
        <v>17818.12</v>
      </c>
      <c r="I116" s="169">
        <v>3144.38</v>
      </c>
      <c r="J116" s="185">
        <v>510</v>
      </c>
      <c r="K116" s="169">
        <v>0</v>
      </c>
      <c r="L116" s="169">
        <v>7157.5</v>
      </c>
      <c r="M116" s="35"/>
      <c r="N116" s="168" t="s">
        <v>713</v>
      </c>
      <c r="O116" s="168" t="s">
        <v>729</v>
      </c>
      <c r="P116" s="168"/>
      <c r="Q116" s="168" t="s">
        <v>731</v>
      </c>
      <c r="R116" s="163" t="s">
        <v>756</v>
      </c>
      <c r="S116" s="163"/>
      <c r="T116" s="163"/>
      <c r="U116" s="184"/>
      <c r="V116" s="735">
        <f t="shared" si="4"/>
        <v>28630</v>
      </c>
    </row>
    <row r="117" spans="1:22" s="13" customFormat="1" ht="30" customHeight="1">
      <c r="A117" s="410" t="s">
        <v>537</v>
      </c>
      <c r="B117" s="381" t="s">
        <v>324</v>
      </c>
      <c r="C117" s="168" t="s">
        <v>325</v>
      </c>
      <c r="D117" s="94" t="s">
        <v>326</v>
      </c>
      <c r="E117" s="169">
        <v>119017</v>
      </c>
      <c r="F117" s="53">
        <f t="shared" si="5"/>
        <v>114317</v>
      </c>
      <c r="G117" s="183">
        <f t="shared" si="3"/>
        <v>0.65</v>
      </c>
      <c r="H117" s="185">
        <v>63160.14</v>
      </c>
      <c r="I117" s="169">
        <v>11145.91</v>
      </c>
      <c r="J117" s="185">
        <v>0</v>
      </c>
      <c r="K117" s="169">
        <v>0</v>
      </c>
      <c r="L117" s="169">
        <v>40010.949999999997</v>
      </c>
      <c r="M117" s="35"/>
      <c r="N117" s="168" t="s">
        <v>713</v>
      </c>
      <c r="O117" s="168" t="s">
        <v>729</v>
      </c>
      <c r="P117" s="168"/>
      <c r="Q117" s="168" t="s">
        <v>731</v>
      </c>
      <c r="R117" s="163" t="s">
        <v>757</v>
      </c>
      <c r="S117" s="163"/>
      <c r="T117" s="163"/>
      <c r="U117" s="184"/>
      <c r="V117" s="735">
        <f t="shared" si="4"/>
        <v>114317</v>
      </c>
    </row>
    <row r="118" spans="1:22" s="13" customFormat="1" ht="30" customHeight="1">
      <c r="A118" s="410" t="s">
        <v>537</v>
      </c>
      <c r="B118" s="381" t="s">
        <v>327</v>
      </c>
      <c r="C118" s="168" t="s">
        <v>328</v>
      </c>
      <c r="D118" s="94" t="s">
        <v>329</v>
      </c>
      <c r="E118" s="169">
        <v>41941.449999999997</v>
      </c>
      <c r="F118" s="53">
        <f t="shared" si="5"/>
        <v>18755.449999999997</v>
      </c>
      <c r="G118" s="183">
        <f t="shared" si="3"/>
        <v>0.50000026658917818</v>
      </c>
      <c r="H118" s="185">
        <v>7971.07</v>
      </c>
      <c r="I118" s="169">
        <v>1406.66</v>
      </c>
      <c r="J118" s="185">
        <v>0</v>
      </c>
      <c r="K118" s="169">
        <v>0</v>
      </c>
      <c r="L118" s="169">
        <v>9377.7199999999993</v>
      </c>
      <c r="M118" s="35"/>
      <c r="N118" s="168" t="s">
        <v>713</v>
      </c>
      <c r="O118" s="168" t="s">
        <v>729</v>
      </c>
      <c r="P118" s="168"/>
      <c r="Q118" s="168" t="s">
        <v>731</v>
      </c>
      <c r="R118" s="163" t="s">
        <v>758</v>
      </c>
      <c r="S118" s="163"/>
      <c r="T118" s="163"/>
      <c r="U118" s="184"/>
      <c r="V118" s="735">
        <f t="shared" si="4"/>
        <v>18755.449999999997</v>
      </c>
    </row>
    <row r="119" spans="1:22" s="13" customFormat="1" ht="30" customHeight="1">
      <c r="A119" s="410" t="s">
        <v>537</v>
      </c>
      <c r="B119" s="381" t="s">
        <v>405</v>
      </c>
      <c r="C119" s="168" t="s">
        <v>330</v>
      </c>
      <c r="D119" s="94" t="s">
        <v>331</v>
      </c>
      <c r="E119" s="169">
        <v>123000</v>
      </c>
      <c r="F119" s="53">
        <f t="shared" si="5"/>
        <v>51390</v>
      </c>
      <c r="G119" s="183">
        <f t="shared" si="3"/>
        <v>0.55925277291301811</v>
      </c>
      <c r="H119" s="185">
        <v>23888.57</v>
      </c>
      <c r="I119" s="169">
        <v>4215.63</v>
      </c>
      <c r="J119" s="185">
        <v>635.79999999999995</v>
      </c>
      <c r="K119" s="169">
        <v>0</v>
      </c>
      <c r="L119" s="169">
        <v>22650</v>
      </c>
      <c r="M119" s="35"/>
      <c r="N119" s="168" t="s">
        <v>714</v>
      </c>
      <c r="O119" s="168" t="s">
        <v>723</v>
      </c>
      <c r="P119" s="168"/>
      <c r="Q119" s="168" t="s">
        <v>732</v>
      </c>
      <c r="R119" s="163" t="s">
        <v>759</v>
      </c>
      <c r="S119" s="163"/>
      <c r="T119" s="163"/>
      <c r="U119" s="184"/>
      <c r="V119" s="735">
        <f t="shared" si="4"/>
        <v>51390</v>
      </c>
    </row>
    <row r="120" spans="1:22" s="13" customFormat="1" ht="30" customHeight="1">
      <c r="A120" s="410" t="s">
        <v>537</v>
      </c>
      <c r="B120" s="381" t="s">
        <v>334</v>
      </c>
      <c r="C120" s="168" t="s">
        <v>332</v>
      </c>
      <c r="D120" s="94" t="s">
        <v>333</v>
      </c>
      <c r="E120" s="169">
        <v>93841.7</v>
      </c>
      <c r="F120" s="53">
        <f t="shared" si="5"/>
        <v>93841.7</v>
      </c>
      <c r="G120" s="183">
        <f t="shared" si="3"/>
        <v>0.56441326190808561</v>
      </c>
      <c r="H120" s="185">
        <v>45020.67</v>
      </c>
      <c r="I120" s="169">
        <v>7944.83</v>
      </c>
      <c r="J120" s="185">
        <v>0</v>
      </c>
      <c r="K120" s="169">
        <v>0</v>
      </c>
      <c r="L120" s="169">
        <v>40876.199999999997</v>
      </c>
      <c r="M120" s="35"/>
      <c r="N120" s="168" t="s">
        <v>714</v>
      </c>
      <c r="O120" s="168" t="s">
        <v>723</v>
      </c>
      <c r="P120" s="168"/>
      <c r="Q120" s="168" t="s">
        <v>733</v>
      </c>
      <c r="R120" s="163" t="s">
        <v>760</v>
      </c>
      <c r="S120" s="163"/>
      <c r="T120" s="163"/>
      <c r="U120" s="184"/>
      <c r="V120" s="735">
        <f t="shared" si="4"/>
        <v>93841.7</v>
      </c>
    </row>
    <row r="121" spans="1:22" s="13" customFormat="1" ht="30" customHeight="1">
      <c r="A121" s="410" t="s">
        <v>537</v>
      </c>
      <c r="B121" s="381" t="s">
        <v>133</v>
      </c>
      <c r="C121" s="168" t="s">
        <v>335</v>
      </c>
      <c r="D121" s="94" t="s">
        <v>282</v>
      </c>
      <c r="E121" s="169">
        <v>28819.35</v>
      </c>
      <c r="F121" s="53">
        <f t="shared" si="5"/>
        <v>28819.35</v>
      </c>
      <c r="G121" s="183">
        <f t="shared" si="3"/>
        <v>0.50000017349454451</v>
      </c>
      <c r="H121" s="185">
        <v>12248.22</v>
      </c>
      <c r="I121" s="169">
        <v>2161.46</v>
      </c>
      <c r="J121" s="185">
        <v>0</v>
      </c>
      <c r="K121" s="169">
        <v>0</v>
      </c>
      <c r="L121" s="169">
        <v>14409.67</v>
      </c>
      <c r="M121" s="35"/>
      <c r="N121" s="168" t="s">
        <v>714</v>
      </c>
      <c r="O121" s="168" t="s">
        <v>723</v>
      </c>
      <c r="P121" s="168"/>
      <c r="Q121" s="168" t="s">
        <v>733</v>
      </c>
      <c r="R121" s="163" t="s">
        <v>761</v>
      </c>
      <c r="S121" s="163"/>
      <c r="T121" s="163"/>
      <c r="U121" s="184"/>
      <c r="V121" s="735">
        <f t="shared" si="4"/>
        <v>28819.35</v>
      </c>
    </row>
    <row r="122" spans="1:22" s="13" customFormat="1" ht="30" customHeight="1">
      <c r="A122" s="410" t="s">
        <v>537</v>
      </c>
      <c r="B122" s="381" t="s">
        <v>336</v>
      </c>
      <c r="C122" s="168" t="s">
        <v>337</v>
      </c>
      <c r="D122" s="94" t="s">
        <v>282</v>
      </c>
      <c r="E122" s="169">
        <v>20871</v>
      </c>
      <c r="F122" s="53">
        <f t="shared" si="5"/>
        <v>19805</v>
      </c>
      <c r="G122" s="183">
        <f t="shared" si="3"/>
        <v>0.65</v>
      </c>
      <c r="H122" s="185">
        <v>10942.26</v>
      </c>
      <c r="I122" s="169">
        <v>1930.99</v>
      </c>
      <c r="J122" s="185">
        <v>0</v>
      </c>
      <c r="K122" s="169">
        <v>0</v>
      </c>
      <c r="L122" s="169">
        <v>6931.75</v>
      </c>
      <c r="M122" s="35"/>
      <c r="N122" s="168" t="s">
        <v>714</v>
      </c>
      <c r="O122" s="168" t="s">
        <v>723</v>
      </c>
      <c r="P122" s="168"/>
      <c r="Q122" s="168" t="s">
        <v>733</v>
      </c>
      <c r="R122" s="163" t="s">
        <v>762</v>
      </c>
      <c r="S122" s="163"/>
      <c r="T122" s="163"/>
      <c r="U122" s="184"/>
      <c r="V122" s="735">
        <f t="shared" si="4"/>
        <v>19805</v>
      </c>
    </row>
    <row r="123" spans="1:22" s="13" customFormat="1" ht="30" customHeight="1">
      <c r="A123" s="410" t="s">
        <v>537</v>
      </c>
      <c r="B123" s="673" t="s">
        <v>338</v>
      </c>
      <c r="C123" s="689" t="s">
        <v>339</v>
      </c>
      <c r="D123" s="690" t="s">
        <v>235</v>
      </c>
      <c r="E123" s="169">
        <v>64742.1</v>
      </c>
      <c r="F123" s="53">
        <f t="shared" si="5"/>
        <v>39732.800000000003</v>
      </c>
      <c r="G123" s="183">
        <f t="shared" si="3"/>
        <v>0.49999999999999989</v>
      </c>
      <c r="H123" s="185">
        <v>16886.439999999999</v>
      </c>
      <c r="I123" s="169">
        <v>2979.96</v>
      </c>
      <c r="J123" s="185">
        <v>0</v>
      </c>
      <c r="K123" s="169">
        <v>0</v>
      </c>
      <c r="L123" s="169">
        <v>19866.400000000001</v>
      </c>
      <c r="M123" s="35"/>
      <c r="N123" s="168" t="s">
        <v>714</v>
      </c>
      <c r="O123" s="168" t="s">
        <v>723</v>
      </c>
      <c r="P123" s="168"/>
      <c r="Q123" s="168" t="s">
        <v>733</v>
      </c>
      <c r="R123" s="163" t="s">
        <v>763</v>
      </c>
      <c r="S123" s="163"/>
      <c r="T123" s="163"/>
      <c r="U123" s="184"/>
      <c r="V123" s="735">
        <f t="shared" si="4"/>
        <v>39732.800000000003</v>
      </c>
    </row>
    <row r="124" spans="1:22" s="13" customFormat="1" ht="30" customHeight="1">
      <c r="A124" s="410" t="s">
        <v>537</v>
      </c>
      <c r="B124" s="381" t="s">
        <v>340</v>
      </c>
      <c r="C124" s="168" t="s">
        <v>341</v>
      </c>
      <c r="D124" s="94" t="s">
        <v>149</v>
      </c>
      <c r="E124" s="169">
        <v>20324.849999999999</v>
      </c>
      <c r="F124" s="53">
        <f t="shared" si="5"/>
        <v>19670.349999999999</v>
      </c>
      <c r="G124" s="183">
        <f t="shared" si="3"/>
        <v>0.50000025418968153</v>
      </c>
      <c r="H124" s="185">
        <v>8359.9</v>
      </c>
      <c r="I124" s="169">
        <v>1475.28</v>
      </c>
      <c r="J124" s="185">
        <v>0</v>
      </c>
      <c r="K124" s="169">
        <v>0</v>
      </c>
      <c r="L124" s="169">
        <v>9835.17</v>
      </c>
      <c r="M124" s="35"/>
      <c r="N124" s="168" t="s">
        <v>714</v>
      </c>
      <c r="O124" s="168" t="s">
        <v>723</v>
      </c>
      <c r="P124" s="168"/>
      <c r="Q124" s="168" t="s">
        <v>733</v>
      </c>
      <c r="R124" s="163" t="s">
        <v>764</v>
      </c>
      <c r="S124" s="163"/>
      <c r="T124" s="163"/>
      <c r="U124" s="184"/>
      <c r="V124" s="735">
        <f t="shared" si="4"/>
        <v>19670.349999999999</v>
      </c>
    </row>
    <row r="125" spans="1:22" s="13" customFormat="1" ht="30" customHeight="1">
      <c r="A125" s="410" t="s">
        <v>537</v>
      </c>
      <c r="B125" s="381" t="s">
        <v>344</v>
      </c>
      <c r="C125" s="168" t="s">
        <v>342</v>
      </c>
      <c r="D125" s="94" t="s">
        <v>343</v>
      </c>
      <c r="E125" s="169">
        <v>115991.23</v>
      </c>
      <c r="F125" s="53">
        <f t="shared" si="5"/>
        <v>106405.73000000001</v>
      </c>
      <c r="G125" s="183">
        <f t="shared" si="3"/>
        <v>0.82732029562693665</v>
      </c>
      <c r="H125" s="185">
        <v>72780.06</v>
      </c>
      <c r="I125" s="169">
        <v>12843.54</v>
      </c>
      <c r="J125" s="185">
        <v>2408.02</v>
      </c>
      <c r="K125" s="169">
        <v>0</v>
      </c>
      <c r="L125" s="169">
        <v>18374.11</v>
      </c>
      <c r="M125" s="35"/>
      <c r="N125" s="168" t="s">
        <v>714</v>
      </c>
      <c r="O125" s="168" t="s">
        <v>723</v>
      </c>
      <c r="P125" s="168"/>
      <c r="Q125" s="168" t="s">
        <v>733</v>
      </c>
      <c r="R125" s="163" t="s">
        <v>765</v>
      </c>
      <c r="S125" s="163"/>
      <c r="T125" s="163"/>
      <c r="U125" s="184"/>
      <c r="V125" s="735">
        <f t="shared" si="4"/>
        <v>106405.73000000001</v>
      </c>
    </row>
    <row r="126" spans="1:22" s="13" customFormat="1" ht="30" customHeight="1">
      <c r="A126" s="410" t="s">
        <v>537</v>
      </c>
      <c r="B126" s="381" t="s">
        <v>368</v>
      </c>
      <c r="C126" s="168" t="s">
        <v>369</v>
      </c>
      <c r="D126" s="94" t="s">
        <v>318</v>
      </c>
      <c r="E126" s="169">
        <v>276410.34999999998</v>
      </c>
      <c r="F126" s="53">
        <f t="shared" si="5"/>
        <v>153000.75</v>
      </c>
      <c r="G126" s="183">
        <f t="shared" si="3"/>
        <v>0.57434607346696021</v>
      </c>
      <c r="H126" s="185">
        <v>74694.070000000007</v>
      </c>
      <c r="I126" s="169">
        <v>13181.31</v>
      </c>
      <c r="J126" s="185">
        <v>0</v>
      </c>
      <c r="K126" s="169">
        <v>0</v>
      </c>
      <c r="L126" s="169">
        <v>65125.37</v>
      </c>
      <c r="M126" s="35"/>
      <c r="N126" s="168" t="s">
        <v>715</v>
      </c>
      <c r="O126" s="168" t="s">
        <v>724</v>
      </c>
      <c r="P126" s="193">
        <v>42831</v>
      </c>
      <c r="Q126" s="168" t="s">
        <v>734</v>
      </c>
      <c r="R126" s="163" t="s">
        <v>766</v>
      </c>
      <c r="S126" s="163"/>
      <c r="T126" s="163"/>
      <c r="U126" s="184"/>
      <c r="V126" s="735">
        <f t="shared" si="4"/>
        <v>153000.75</v>
      </c>
    </row>
    <row r="127" spans="1:22" s="13" customFormat="1" ht="30" customHeight="1">
      <c r="A127" s="410" t="s">
        <v>537</v>
      </c>
      <c r="B127" s="381" t="s">
        <v>370</v>
      </c>
      <c r="C127" s="168" t="s">
        <v>371</v>
      </c>
      <c r="D127" s="94" t="s">
        <v>372</v>
      </c>
      <c r="E127" s="169">
        <v>183306.07</v>
      </c>
      <c r="F127" s="53">
        <f t="shared" si="5"/>
        <v>181738.35</v>
      </c>
      <c r="G127" s="183">
        <f t="shared" si="3"/>
        <v>0.50000002751207995</v>
      </c>
      <c r="H127" s="185">
        <v>77238.8</v>
      </c>
      <c r="I127" s="169">
        <v>13630.38</v>
      </c>
      <c r="J127" s="185">
        <v>0</v>
      </c>
      <c r="K127" s="169">
        <v>0</v>
      </c>
      <c r="L127" s="169">
        <v>90869.17</v>
      </c>
      <c r="M127" s="35"/>
      <c r="N127" s="168" t="s">
        <v>715</v>
      </c>
      <c r="O127" s="168" t="s">
        <v>724</v>
      </c>
      <c r="P127" s="193">
        <v>42831</v>
      </c>
      <c r="Q127" s="168" t="s">
        <v>734</v>
      </c>
      <c r="R127" s="163" t="s">
        <v>767</v>
      </c>
      <c r="S127" s="163"/>
      <c r="T127" s="163"/>
      <c r="U127" s="184"/>
      <c r="V127" s="735">
        <f t="shared" si="4"/>
        <v>181738.35</v>
      </c>
    </row>
    <row r="128" spans="1:22" s="13" customFormat="1" ht="30" customHeight="1">
      <c r="A128" s="410" t="s">
        <v>537</v>
      </c>
      <c r="B128" s="381" t="s">
        <v>373</v>
      </c>
      <c r="C128" s="168" t="s">
        <v>374</v>
      </c>
      <c r="D128" s="94" t="s">
        <v>375</v>
      </c>
      <c r="E128" s="169">
        <v>170822.87</v>
      </c>
      <c r="F128" s="53">
        <f t="shared" si="5"/>
        <v>42819.96</v>
      </c>
      <c r="G128" s="183">
        <f t="shared" si="3"/>
        <v>0.75</v>
      </c>
      <c r="H128" s="185">
        <v>24929.25</v>
      </c>
      <c r="I128" s="169">
        <v>4399.28</v>
      </c>
      <c r="J128" s="185">
        <v>2786.44</v>
      </c>
      <c r="K128" s="169">
        <v>0</v>
      </c>
      <c r="L128" s="169">
        <v>10704.99</v>
      </c>
      <c r="M128" s="35"/>
      <c r="N128" s="168" t="s">
        <v>715</v>
      </c>
      <c r="O128" s="168" t="s">
        <v>724</v>
      </c>
      <c r="P128" s="193">
        <v>42831</v>
      </c>
      <c r="Q128" s="168" t="s">
        <v>734</v>
      </c>
      <c r="R128" s="163" t="s">
        <v>768</v>
      </c>
      <c r="S128" s="163"/>
      <c r="T128" s="163"/>
      <c r="U128" s="184"/>
      <c r="V128" s="735">
        <f t="shared" si="4"/>
        <v>42819.96</v>
      </c>
    </row>
    <row r="129" spans="1:22" s="13" customFormat="1" ht="45" customHeight="1">
      <c r="A129" s="410" t="s">
        <v>537</v>
      </c>
      <c r="B129" s="381" t="s">
        <v>376</v>
      </c>
      <c r="C129" s="168" t="s">
        <v>377</v>
      </c>
      <c r="D129" s="94" t="s">
        <v>378</v>
      </c>
      <c r="E129" s="169">
        <v>202221.44</v>
      </c>
      <c r="F129" s="715">
        <f t="shared" si="5"/>
        <v>201345.35</v>
      </c>
      <c r="G129" s="183">
        <f t="shared" si="3"/>
        <v>0.49999505824197077</v>
      </c>
      <c r="H129" s="185">
        <v>85570.92</v>
      </c>
      <c r="I129" s="169">
        <v>15100.76</v>
      </c>
      <c r="J129" s="185">
        <v>0</v>
      </c>
      <c r="K129" s="169">
        <v>0</v>
      </c>
      <c r="L129" s="188">
        <v>100673.67000000001</v>
      </c>
      <c r="M129" s="35"/>
      <c r="N129" s="168" t="s">
        <v>716</v>
      </c>
      <c r="O129" s="168" t="s">
        <v>725</v>
      </c>
      <c r="P129" s="193">
        <v>42831</v>
      </c>
      <c r="Q129" s="168" t="s">
        <v>734</v>
      </c>
      <c r="R129" s="163" t="s">
        <v>769</v>
      </c>
      <c r="S129" s="163"/>
      <c r="T129" s="752" t="s">
        <v>1822</v>
      </c>
      <c r="U129" s="184"/>
      <c r="V129" s="735">
        <f t="shared" si="4"/>
        <v>201345.35</v>
      </c>
    </row>
    <row r="130" spans="1:22" s="13" customFormat="1" ht="30" customHeight="1">
      <c r="A130" s="410" t="s">
        <v>537</v>
      </c>
      <c r="B130" s="381" t="s">
        <v>379</v>
      </c>
      <c r="C130" s="168" t="s">
        <v>380</v>
      </c>
      <c r="D130" s="94" t="s">
        <v>381</v>
      </c>
      <c r="E130" s="169">
        <v>278406.3</v>
      </c>
      <c r="F130" s="53">
        <f t="shared" si="5"/>
        <v>274148.71999999997</v>
      </c>
      <c r="G130" s="183">
        <f t="shared" si="3"/>
        <v>0.84999999270468973</v>
      </c>
      <c r="H130" s="185">
        <v>186727.98</v>
      </c>
      <c r="I130" s="169">
        <v>32952</v>
      </c>
      <c r="J130" s="185">
        <v>13346.43</v>
      </c>
      <c r="K130" s="169">
        <v>0</v>
      </c>
      <c r="L130" s="169">
        <v>41122.309999999961</v>
      </c>
      <c r="M130" s="35"/>
      <c r="N130" s="168" t="s">
        <v>716</v>
      </c>
      <c r="O130" s="168" t="s">
        <v>725</v>
      </c>
      <c r="P130" s="193">
        <v>42831</v>
      </c>
      <c r="Q130" s="168" t="s">
        <v>734</v>
      </c>
      <c r="R130" s="163" t="s">
        <v>770</v>
      </c>
      <c r="S130" s="163"/>
      <c r="T130" s="163"/>
      <c r="U130" s="184"/>
      <c r="V130" s="735">
        <f t="shared" si="4"/>
        <v>274148.71999999997</v>
      </c>
    </row>
    <row r="131" spans="1:22" s="13" customFormat="1" ht="30" customHeight="1">
      <c r="A131" s="410" t="s">
        <v>537</v>
      </c>
      <c r="B131" s="381" t="s">
        <v>346</v>
      </c>
      <c r="C131" s="168" t="s">
        <v>347</v>
      </c>
      <c r="D131" s="94" t="s">
        <v>348</v>
      </c>
      <c r="E131" s="169">
        <v>35158.300000000003</v>
      </c>
      <c r="F131" s="53">
        <f t="shared" si="5"/>
        <v>30714.5</v>
      </c>
      <c r="G131" s="183">
        <f t="shared" si="3"/>
        <v>0.5</v>
      </c>
      <c r="H131" s="185">
        <v>13053.66</v>
      </c>
      <c r="I131" s="169">
        <v>0</v>
      </c>
      <c r="J131" s="185">
        <v>2303.59</v>
      </c>
      <c r="K131" s="169">
        <v>0</v>
      </c>
      <c r="L131" s="169">
        <v>15357.25</v>
      </c>
      <c r="M131" s="35"/>
      <c r="N131" s="168" t="s">
        <v>721</v>
      </c>
      <c r="O131" s="168" t="s">
        <v>728</v>
      </c>
      <c r="P131" s="168"/>
      <c r="Q131" s="168" t="s">
        <v>735</v>
      </c>
      <c r="R131" s="168" t="s">
        <v>839</v>
      </c>
      <c r="S131" s="163"/>
      <c r="T131" s="163"/>
      <c r="U131" s="184"/>
      <c r="V131" s="735">
        <f t="shared" si="4"/>
        <v>30714.5</v>
      </c>
    </row>
    <row r="132" spans="1:22" s="13" customFormat="1" ht="30" customHeight="1">
      <c r="A132" s="410" t="s">
        <v>537</v>
      </c>
      <c r="B132" s="381" t="s">
        <v>349</v>
      </c>
      <c r="C132" s="168" t="s">
        <v>350</v>
      </c>
      <c r="D132" s="94" t="s">
        <v>348</v>
      </c>
      <c r="E132" s="169">
        <v>80743.100000000006</v>
      </c>
      <c r="F132" s="53">
        <f t="shared" si="5"/>
        <v>80743.099999999991</v>
      </c>
      <c r="G132" s="183">
        <f t="shared" si="3"/>
        <v>0.57558354831558356</v>
      </c>
      <c r="H132" s="185">
        <v>39503.24</v>
      </c>
      <c r="I132" s="169">
        <v>0</v>
      </c>
      <c r="J132" s="185">
        <v>6971.16</v>
      </c>
      <c r="K132" s="169">
        <v>0</v>
      </c>
      <c r="L132" s="169">
        <v>34268.699999999997</v>
      </c>
      <c r="M132" s="35"/>
      <c r="N132" s="168" t="s">
        <v>721</v>
      </c>
      <c r="O132" s="168" t="s">
        <v>728</v>
      </c>
      <c r="P132" s="168"/>
      <c r="Q132" s="168" t="s">
        <v>382</v>
      </c>
      <c r="R132" s="168" t="s">
        <v>840</v>
      </c>
      <c r="S132" s="163"/>
      <c r="T132" s="163"/>
      <c r="U132" s="184"/>
      <c r="V132" s="735">
        <f t="shared" si="4"/>
        <v>80743.099999999991</v>
      </c>
    </row>
    <row r="133" spans="1:22" s="13" customFormat="1" ht="30" customHeight="1">
      <c r="A133" s="410" t="s">
        <v>537</v>
      </c>
      <c r="B133" s="381" t="s">
        <v>351</v>
      </c>
      <c r="C133" s="168" t="s">
        <v>352</v>
      </c>
      <c r="D133" s="94" t="s">
        <v>353</v>
      </c>
      <c r="E133" s="169">
        <v>74041.55</v>
      </c>
      <c r="F133" s="53">
        <f t="shared" si="5"/>
        <v>74041.549999999988</v>
      </c>
      <c r="G133" s="183">
        <f t="shared" si="3"/>
        <v>0.50000006752965065</v>
      </c>
      <c r="H133" s="185">
        <v>31467.66</v>
      </c>
      <c r="I133" s="169">
        <v>0</v>
      </c>
      <c r="J133" s="185">
        <v>5553.12</v>
      </c>
      <c r="K133" s="169">
        <v>0</v>
      </c>
      <c r="L133" s="169">
        <v>37020.769999999997</v>
      </c>
      <c r="M133" s="35"/>
      <c r="N133" s="168" t="s">
        <v>721</v>
      </c>
      <c r="O133" s="168" t="s">
        <v>728</v>
      </c>
      <c r="P133" s="168"/>
      <c r="Q133" s="168" t="s">
        <v>735</v>
      </c>
      <c r="R133" s="168" t="s">
        <v>841</v>
      </c>
      <c r="S133" s="163"/>
      <c r="T133" s="163"/>
      <c r="U133" s="184"/>
      <c r="V133" s="735">
        <f t="shared" si="4"/>
        <v>74041.549999999988</v>
      </c>
    </row>
    <row r="134" spans="1:22" s="13" customFormat="1" ht="27.75" customHeight="1">
      <c r="A134" s="410" t="s">
        <v>537</v>
      </c>
      <c r="B134" s="381" t="s">
        <v>354</v>
      </c>
      <c r="C134" s="168" t="s">
        <v>355</v>
      </c>
      <c r="D134" s="94" t="s">
        <v>356</v>
      </c>
      <c r="E134" s="169">
        <v>58279.8</v>
      </c>
      <c r="F134" s="53">
        <f t="shared" si="5"/>
        <v>58279.8</v>
      </c>
      <c r="G134" s="183">
        <f t="shared" si="3"/>
        <v>0.57395358254489548</v>
      </c>
      <c r="H134" s="185">
        <v>28432.41</v>
      </c>
      <c r="I134" s="169">
        <v>0</v>
      </c>
      <c r="J134" s="185">
        <v>5017.49</v>
      </c>
      <c r="K134" s="169">
        <v>0</v>
      </c>
      <c r="L134" s="169">
        <v>24829.9</v>
      </c>
      <c r="M134" s="35"/>
      <c r="N134" s="168" t="s">
        <v>721</v>
      </c>
      <c r="O134" s="168" t="s">
        <v>728</v>
      </c>
      <c r="P134" s="168"/>
      <c r="Q134" s="168" t="s">
        <v>735</v>
      </c>
      <c r="R134" s="168" t="s">
        <v>842</v>
      </c>
      <c r="S134" s="163"/>
      <c r="T134" s="163"/>
      <c r="U134" s="184"/>
      <c r="V134" s="735">
        <f t="shared" si="4"/>
        <v>58279.8</v>
      </c>
    </row>
    <row r="135" spans="1:22" s="13" customFormat="1" ht="27.75" customHeight="1">
      <c r="A135" s="410" t="s">
        <v>537</v>
      </c>
      <c r="B135" s="381" t="s">
        <v>357</v>
      </c>
      <c r="C135" s="168" t="s">
        <v>358</v>
      </c>
      <c r="D135" s="94" t="s">
        <v>333</v>
      </c>
      <c r="E135" s="169">
        <v>66002.25</v>
      </c>
      <c r="F135" s="53">
        <f t="shared" si="5"/>
        <v>66002.25</v>
      </c>
      <c r="G135" s="183">
        <f t="shared" si="3"/>
        <v>0.56757277214034374</v>
      </c>
      <c r="H135" s="185">
        <v>31841.91</v>
      </c>
      <c r="I135" s="169">
        <v>0</v>
      </c>
      <c r="J135" s="185">
        <v>5619.17</v>
      </c>
      <c r="K135" s="169">
        <v>0</v>
      </c>
      <c r="L135" s="169">
        <v>28541.17</v>
      </c>
      <c r="M135" s="35"/>
      <c r="N135" s="168" t="s">
        <v>721</v>
      </c>
      <c r="O135" s="168" t="s">
        <v>728</v>
      </c>
      <c r="P135" s="168"/>
      <c r="Q135" s="168" t="s">
        <v>735</v>
      </c>
      <c r="R135" s="168" t="s">
        <v>843</v>
      </c>
      <c r="S135" s="163"/>
      <c r="T135" s="163"/>
      <c r="U135" s="184"/>
      <c r="V135" s="735">
        <f t="shared" si="4"/>
        <v>66002.25</v>
      </c>
    </row>
    <row r="136" spans="1:22" s="13" customFormat="1" ht="27.75" customHeight="1">
      <c r="A136" s="410" t="s">
        <v>537</v>
      </c>
      <c r="B136" s="381" t="s">
        <v>359</v>
      </c>
      <c r="C136" s="168" t="s">
        <v>360</v>
      </c>
      <c r="D136" s="94" t="s">
        <v>76</v>
      </c>
      <c r="E136" s="169">
        <v>28182</v>
      </c>
      <c r="F136" s="53">
        <f t="shared" si="5"/>
        <v>28182</v>
      </c>
      <c r="G136" s="183">
        <f t="shared" si="3"/>
        <v>0.65</v>
      </c>
      <c r="H136" s="185">
        <v>15570.55</v>
      </c>
      <c r="I136" s="169">
        <v>0</v>
      </c>
      <c r="J136" s="185">
        <v>2747.75</v>
      </c>
      <c r="K136" s="169">
        <v>0</v>
      </c>
      <c r="L136" s="169">
        <v>9863.7000000000007</v>
      </c>
      <c r="M136" s="35"/>
      <c r="N136" s="168" t="s">
        <v>721</v>
      </c>
      <c r="O136" s="168" t="s">
        <v>728</v>
      </c>
      <c r="P136" s="168"/>
      <c r="Q136" s="168" t="s">
        <v>735</v>
      </c>
      <c r="R136" s="168" t="s">
        <v>844</v>
      </c>
      <c r="S136" s="163"/>
      <c r="T136" s="163"/>
      <c r="U136" s="184"/>
      <c r="V136" s="735">
        <f t="shared" si="4"/>
        <v>28182</v>
      </c>
    </row>
    <row r="137" spans="1:22" s="13" customFormat="1" ht="27.75" customHeight="1">
      <c r="A137" s="410" t="s">
        <v>537</v>
      </c>
      <c r="B137" s="381" t="s">
        <v>361</v>
      </c>
      <c r="C137" s="168" t="s">
        <v>362</v>
      </c>
      <c r="D137" s="94" t="s">
        <v>282</v>
      </c>
      <c r="E137" s="169">
        <v>106455</v>
      </c>
      <c r="F137" s="53">
        <f t="shared" si="5"/>
        <v>75725.5</v>
      </c>
      <c r="G137" s="183">
        <f t="shared" si="3"/>
        <v>0.69186641223894196</v>
      </c>
      <c r="H137" s="185">
        <v>44533.14</v>
      </c>
      <c r="I137" s="169">
        <v>0</v>
      </c>
      <c r="J137" s="185">
        <v>7858.79</v>
      </c>
      <c r="K137" s="169">
        <v>0</v>
      </c>
      <c r="L137" s="169">
        <v>23333.57</v>
      </c>
      <c r="M137" s="35"/>
      <c r="N137" s="168" t="s">
        <v>721</v>
      </c>
      <c r="O137" s="168" t="s">
        <v>728</v>
      </c>
      <c r="P137" s="168"/>
      <c r="Q137" s="168" t="s">
        <v>735</v>
      </c>
      <c r="R137" s="168" t="s">
        <v>845</v>
      </c>
      <c r="S137" s="163"/>
      <c r="T137" s="163"/>
      <c r="U137" s="184"/>
      <c r="V137" s="735">
        <f t="shared" si="4"/>
        <v>75725.5</v>
      </c>
    </row>
    <row r="138" spans="1:22" s="13" customFormat="1" ht="27.75" customHeight="1">
      <c r="A138" s="410" t="s">
        <v>537</v>
      </c>
      <c r="B138" s="381" t="s">
        <v>385</v>
      </c>
      <c r="C138" s="168" t="s">
        <v>386</v>
      </c>
      <c r="D138" s="94" t="s">
        <v>221</v>
      </c>
      <c r="E138" s="169">
        <v>103617.15</v>
      </c>
      <c r="F138" s="53">
        <f t="shared" si="5"/>
        <v>47948.36</v>
      </c>
      <c r="G138" s="183">
        <f t="shared" ref="G138:G201" si="6">(H138+I138+J138+K138)/F138</f>
        <v>0.74999999999999989</v>
      </c>
      <c r="H138" s="185">
        <v>27966.07</v>
      </c>
      <c r="I138" s="169">
        <v>0</v>
      </c>
      <c r="J138" s="185">
        <v>7995.2</v>
      </c>
      <c r="K138" s="169">
        <v>0</v>
      </c>
      <c r="L138" s="169">
        <v>11987.09</v>
      </c>
      <c r="M138" s="35"/>
      <c r="N138" s="168" t="s">
        <v>735</v>
      </c>
      <c r="O138" s="168" t="s">
        <v>880</v>
      </c>
      <c r="P138" s="168"/>
      <c r="Q138" s="168" t="s">
        <v>796</v>
      </c>
      <c r="R138" s="163" t="s">
        <v>846</v>
      </c>
      <c r="S138" s="163"/>
      <c r="T138" s="163"/>
      <c r="U138" s="184"/>
      <c r="V138" s="735">
        <f t="shared" si="4"/>
        <v>47948.36</v>
      </c>
    </row>
    <row r="139" spans="1:22" s="13" customFormat="1" ht="27.75" customHeight="1">
      <c r="A139" s="410" t="s">
        <v>537</v>
      </c>
      <c r="B139" s="381" t="s">
        <v>387</v>
      </c>
      <c r="C139" s="168" t="s">
        <v>388</v>
      </c>
      <c r="D139" s="94" t="s">
        <v>389</v>
      </c>
      <c r="E139" s="169">
        <v>10037.01</v>
      </c>
      <c r="F139" s="53">
        <f t="shared" si="5"/>
        <v>3300</v>
      </c>
      <c r="G139" s="183">
        <f t="shared" si="6"/>
        <v>0.65</v>
      </c>
      <c r="H139" s="185">
        <v>1823.25</v>
      </c>
      <c r="I139" s="169">
        <v>0</v>
      </c>
      <c r="J139" s="185">
        <v>321.75</v>
      </c>
      <c r="K139" s="169">
        <v>0</v>
      </c>
      <c r="L139" s="169">
        <v>1155</v>
      </c>
      <c r="M139" s="35"/>
      <c r="N139" s="168" t="s">
        <v>735</v>
      </c>
      <c r="O139" s="168" t="s">
        <v>880</v>
      </c>
      <c r="P139" s="168"/>
      <c r="Q139" s="168" t="s">
        <v>796</v>
      </c>
      <c r="R139" s="163" t="s">
        <v>847</v>
      </c>
      <c r="S139" s="163"/>
      <c r="T139" s="163"/>
      <c r="U139" s="184"/>
      <c r="V139" s="735">
        <f t="shared" si="4"/>
        <v>3300</v>
      </c>
    </row>
    <row r="140" spans="1:22" s="13" customFormat="1" ht="27.75" customHeight="1">
      <c r="A140" s="410" t="s">
        <v>537</v>
      </c>
      <c r="B140" s="381" t="s">
        <v>390</v>
      </c>
      <c r="C140" s="168" t="s">
        <v>391</v>
      </c>
      <c r="D140" s="94" t="s">
        <v>392</v>
      </c>
      <c r="E140" s="169">
        <v>9100</v>
      </c>
      <c r="F140" s="53">
        <f t="shared" si="5"/>
        <v>6237</v>
      </c>
      <c r="G140" s="183">
        <f t="shared" si="6"/>
        <v>0.65</v>
      </c>
      <c r="H140" s="185">
        <v>3445.94</v>
      </c>
      <c r="I140" s="169">
        <v>0</v>
      </c>
      <c r="J140" s="185">
        <v>608.11</v>
      </c>
      <c r="K140" s="169">
        <v>0</v>
      </c>
      <c r="L140" s="169">
        <v>2182.9499999999998</v>
      </c>
      <c r="M140" s="35"/>
      <c r="N140" s="168" t="s">
        <v>735</v>
      </c>
      <c r="O140" s="168" t="s">
        <v>880</v>
      </c>
      <c r="P140" s="168"/>
      <c r="Q140" s="168" t="s">
        <v>796</v>
      </c>
      <c r="R140" s="163" t="s">
        <v>848</v>
      </c>
      <c r="S140" s="163"/>
      <c r="T140" s="163"/>
      <c r="U140" s="184"/>
      <c r="V140" s="735">
        <f t="shared" si="4"/>
        <v>6237</v>
      </c>
    </row>
    <row r="141" spans="1:22" s="13" customFormat="1" ht="27.75" customHeight="1">
      <c r="A141" s="410" t="s">
        <v>537</v>
      </c>
      <c r="B141" s="381" t="s">
        <v>393</v>
      </c>
      <c r="C141" s="168" t="s">
        <v>394</v>
      </c>
      <c r="D141" s="94" t="s">
        <v>395</v>
      </c>
      <c r="E141" s="169">
        <v>50990</v>
      </c>
      <c r="F141" s="53">
        <f t="shared" si="5"/>
        <v>50990</v>
      </c>
      <c r="G141" s="183">
        <f t="shared" si="6"/>
        <v>0.75</v>
      </c>
      <c r="H141" s="185">
        <v>28822.09</v>
      </c>
      <c r="I141" s="169">
        <v>0</v>
      </c>
      <c r="J141" s="185">
        <v>9420.41</v>
      </c>
      <c r="K141" s="169">
        <v>0</v>
      </c>
      <c r="L141" s="169">
        <v>12747.5</v>
      </c>
      <c r="M141" s="35"/>
      <c r="N141" s="168" t="s">
        <v>735</v>
      </c>
      <c r="O141" s="168" t="s">
        <v>880</v>
      </c>
      <c r="P141" s="168"/>
      <c r="Q141" s="168" t="s">
        <v>796</v>
      </c>
      <c r="R141" s="163" t="s">
        <v>849</v>
      </c>
      <c r="S141" s="163"/>
      <c r="T141" s="163"/>
      <c r="U141" s="184"/>
      <c r="V141" s="735">
        <f t="shared" si="4"/>
        <v>50990</v>
      </c>
    </row>
    <row r="142" spans="1:22" s="13" customFormat="1" ht="27.75" customHeight="1">
      <c r="A142" s="410" t="s">
        <v>537</v>
      </c>
      <c r="B142" s="381" t="s">
        <v>399</v>
      </c>
      <c r="C142" s="168" t="s">
        <v>400</v>
      </c>
      <c r="D142" s="94" t="s">
        <v>401</v>
      </c>
      <c r="E142" s="169">
        <v>145500</v>
      </c>
      <c r="F142" s="53">
        <f t="shared" si="5"/>
        <v>81000</v>
      </c>
      <c r="G142" s="183">
        <f t="shared" si="6"/>
        <v>0.75</v>
      </c>
      <c r="H142" s="185">
        <v>47158</v>
      </c>
      <c r="I142" s="169">
        <v>8322</v>
      </c>
      <c r="J142" s="185">
        <v>5270</v>
      </c>
      <c r="K142" s="169">
        <v>0</v>
      </c>
      <c r="L142" s="169">
        <v>20250</v>
      </c>
      <c r="M142" s="35"/>
      <c r="N142" s="168" t="s">
        <v>717</v>
      </c>
      <c r="O142" s="195">
        <v>42920</v>
      </c>
      <c r="P142" s="168"/>
      <c r="Q142" s="195">
        <v>42937</v>
      </c>
      <c r="R142" s="163" t="s">
        <v>771</v>
      </c>
      <c r="S142" s="163"/>
      <c r="T142" s="163"/>
      <c r="U142" s="184"/>
      <c r="V142" s="735">
        <f t="shared" si="4"/>
        <v>81000</v>
      </c>
    </row>
    <row r="143" spans="1:22" s="13" customFormat="1" ht="27.75" customHeight="1">
      <c r="A143" s="410" t="s">
        <v>537</v>
      </c>
      <c r="B143" s="381" t="s">
        <v>402</v>
      </c>
      <c r="C143" s="168" t="s">
        <v>403</v>
      </c>
      <c r="D143" s="94" t="s">
        <v>404</v>
      </c>
      <c r="E143" s="169">
        <v>67900</v>
      </c>
      <c r="F143" s="53">
        <f t="shared" si="5"/>
        <v>37200</v>
      </c>
      <c r="G143" s="183">
        <f t="shared" si="6"/>
        <v>0.67016129032258065</v>
      </c>
      <c r="H143" s="185">
        <v>21190.5</v>
      </c>
      <c r="I143" s="169">
        <v>0</v>
      </c>
      <c r="J143" s="185">
        <v>3739.5</v>
      </c>
      <c r="K143" s="169">
        <v>0</v>
      </c>
      <c r="L143" s="169">
        <v>12270</v>
      </c>
      <c r="M143" s="35"/>
      <c r="N143" s="168" t="s">
        <v>717</v>
      </c>
      <c r="O143" s="195">
        <v>42920</v>
      </c>
      <c r="P143" s="168"/>
      <c r="Q143" s="195">
        <v>42937</v>
      </c>
      <c r="R143" s="163" t="s">
        <v>850</v>
      </c>
      <c r="S143" s="163"/>
      <c r="T143" s="163"/>
      <c r="U143" s="184"/>
      <c r="V143" s="735">
        <f t="shared" si="4"/>
        <v>37200</v>
      </c>
    </row>
    <row r="144" spans="1:22" s="13" customFormat="1" ht="27.75" customHeight="1">
      <c r="A144" s="410" t="s">
        <v>537</v>
      </c>
      <c r="B144" s="381" t="s">
        <v>434</v>
      </c>
      <c r="C144" s="168" t="s">
        <v>414</v>
      </c>
      <c r="D144" s="94" t="s">
        <v>415</v>
      </c>
      <c r="E144" s="169">
        <v>525138.97</v>
      </c>
      <c r="F144" s="53">
        <f t="shared" si="5"/>
        <v>494541.07</v>
      </c>
      <c r="G144" s="183">
        <f t="shared" si="6"/>
        <v>0.74999999494480807</v>
      </c>
      <c r="H144" s="185">
        <v>304430.43</v>
      </c>
      <c r="I144" s="169">
        <v>53723.02</v>
      </c>
      <c r="J144" s="185">
        <v>12752.35</v>
      </c>
      <c r="K144" s="169">
        <v>0</v>
      </c>
      <c r="L144" s="169">
        <v>123635.27</v>
      </c>
      <c r="M144" s="35"/>
      <c r="N144" s="168" t="s">
        <v>717</v>
      </c>
      <c r="O144" s="168" t="s">
        <v>419</v>
      </c>
      <c r="P144" s="195">
        <v>42943</v>
      </c>
      <c r="Q144" s="195">
        <v>42958</v>
      </c>
      <c r="R144" s="163" t="s">
        <v>772</v>
      </c>
      <c r="S144" s="163"/>
      <c r="T144" s="163"/>
      <c r="U144" s="184"/>
      <c r="V144" s="735">
        <f t="shared" si="4"/>
        <v>494541.07</v>
      </c>
    </row>
    <row r="145" spans="1:22" s="13" customFormat="1" ht="27.75" customHeight="1">
      <c r="A145" s="410" t="s">
        <v>537</v>
      </c>
      <c r="B145" s="381" t="s">
        <v>416</v>
      </c>
      <c r="C145" s="168" t="s">
        <v>417</v>
      </c>
      <c r="D145" s="94" t="s">
        <v>418</v>
      </c>
      <c r="E145" s="169">
        <v>253756.06</v>
      </c>
      <c r="F145" s="53">
        <f t="shared" si="5"/>
        <v>215670.15</v>
      </c>
      <c r="G145" s="183">
        <f t="shared" si="6"/>
        <v>0.74999998840822424</v>
      </c>
      <c r="H145" s="185">
        <v>127888.62</v>
      </c>
      <c r="I145" s="169">
        <v>0</v>
      </c>
      <c r="J145" s="185">
        <v>33863.99</v>
      </c>
      <c r="K145" s="169">
        <v>0</v>
      </c>
      <c r="L145" s="169">
        <v>53917.54</v>
      </c>
      <c r="M145" s="35"/>
      <c r="N145" s="168" t="s">
        <v>717</v>
      </c>
      <c r="O145" s="168" t="s">
        <v>419</v>
      </c>
      <c r="P145" s="168" t="s">
        <v>436</v>
      </c>
      <c r="Q145" s="195">
        <v>42958</v>
      </c>
      <c r="R145" s="163" t="s">
        <v>851</v>
      </c>
      <c r="S145" s="163"/>
      <c r="T145" s="163"/>
      <c r="U145" s="184"/>
      <c r="V145" s="735">
        <f t="shared" si="4"/>
        <v>215670.15</v>
      </c>
    </row>
    <row r="146" spans="1:22" s="13" customFormat="1" ht="27.75" customHeight="1">
      <c r="A146" s="410" t="s">
        <v>537</v>
      </c>
      <c r="B146" s="381" t="s">
        <v>421</v>
      </c>
      <c r="C146" s="168" t="s">
        <v>422</v>
      </c>
      <c r="D146" s="94" t="s">
        <v>102</v>
      </c>
      <c r="E146" s="169">
        <v>269143</v>
      </c>
      <c r="F146" s="53">
        <f t="shared" si="5"/>
        <v>242385.78</v>
      </c>
      <c r="G146" s="183">
        <f t="shared" si="6"/>
        <v>0.74483664016923767</v>
      </c>
      <c r="H146" s="185">
        <v>136957.37</v>
      </c>
      <c r="I146" s="169">
        <v>24168.95</v>
      </c>
      <c r="J146" s="185">
        <v>19411.490000000002</v>
      </c>
      <c r="K146" s="169">
        <v>0</v>
      </c>
      <c r="L146" s="169">
        <v>61847.97</v>
      </c>
      <c r="M146" s="35"/>
      <c r="N146" s="168" t="s">
        <v>717</v>
      </c>
      <c r="O146" s="168" t="s">
        <v>419</v>
      </c>
      <c r="P146" s="168" t="s">
        <v>436</v>
      </c>
      <c r="Q146" s="195">
        <v>42958</v>
      </c>
      <c r="R146" s="163" t="s">
        <v>773</v>
      </c>
      <c r="S146" s="163"/>
      <c r="T146" s="163"/>
      <c r="U146" s="184"/>
      <c r="V146" s="735">
        <f t="shared" ref="V146:V209" si="7">SUM(H146:L146)</f>
        <v>242385.78</v>
      </c>
    </row>
    <row r="147" spans="1:22" s="13" customFormat="1" ht="27.75" customHeight="1">
      <c r="A147" s="410" t="s">
        <v>537</v>
      </c>
      <c r="B147" s="381" t="s">
        <v>423</v>
      </c>
      <c r="C147" s="168" t="s">
        <v>424</v>
      </c>
      <c r="D147" s="94" t="s">
        <v>425</v>
      </c>
      <c r="E147" s="169">
        <v>287785.33</v>
      </c>
      <c r="F147" s="53">
        <f t="shared" si="5"/>
        <v>237165.5</v>
      </c>
      <c r="G147" s="183">
        <f t="shared" si="6"/>
        <v>0.75000002108232444</v>
      </c>
      <c r="H147" s="185">
        <v>143382.46</v>
      </c>
      <c r="I147" s="169">
        <v>0</v>
      </c>
      <c r="J147" s="185">
        <v>34491.67</v>
      </c>
      <c r="K147" s="169">
        <v>0</v>
      </c>
      <c r="L147" s="169">
        <v>59291.37</v>
      </c>
      <c r="M147" s="35"/>
      <c r="N147" s="168" t="s">
        <v>717</v>
      </c>
      <c r="O147" s="168" t="s">
        <v>419</v>
      </c>
      <c r="P147" s="195">
        <v>42943</v>
      </c>
      <c r="Q147" s="195">
        <v>42958</v>
      </c>
      <c r="R147" s="163" t="s">
        <v>852</v>
      </c>
      <c r="S147" s="163"/>
      <c r="T147" s="163"/>
      <c r="U147" s="184"/>
      <c r="V147" s="735">
        <f t="shared" si="7"/>
        <v>237165.5</v>
      </c>
    </row>
    <row r="148" spans="1:22" s="13" customFormat="1" ht="27.75" customHeight="1">
      <c r="A148" s="410" t="s">
        <v>537</v>
      </c>
      <c r="B148" s="381" t="s">
        <v>426</v>
      </c>
      <c r="C148" s="168" t="s">
        <v>427</v>
      </c>
      <c r="D148" s="94" t="s">
        <v>428</v>
      </c>
      <c r="E148" s="169">
        <v>238550</v>
      </c>
      <c r="F148" s="53">
        <f t="shared" ref="F148:F211" si="8">SUM(H148+I148+J148+K148+L148)</f>
        <v>223811.95</v>
      </c>
      <c r="G148" s="183">
        <f t="shared" si="6"/>
        <v>0.71018978209161765</v>
      </c>
      <c r="H148" s="185">
        <v>133629.1</v>
      </c>
      <c r="I148" s="169">
        <v>0</v>
      </c>
      <c r="J148" s="185">
        <v>25319.86</v>
      </c>
      <c r="K148" s="169">
        <v>0</v>
      </c>
      <c r="L148" s="169">
        <v>64862.99</v>
      </c>
      <c r="M148" s="35"/>
      <c r="N148" s="168" t="s">
        <v>717</v>
      </c>
      <c r="O148" s="168" t="s">
        <v>419</v>
      </c>
      <c r="P148" s="195">
        <v>42943</v>
      </c>
      <c r="Q148" s="195">
        <v>42958</v>
      </c>
      <c r="R148" s="163" t="s">
        <v>853</v>
      </c>
      <c r="S148" s="163"/>
      <c r="T148" s="163"/>
      <c r="U148" s="184"/>
      <c r="V148" s="735">
        <f t="shared" si="7"/>
        <v>223811.95</v>
      </c>
    </row>
    <row r="149" spans="1:22" s="13" customFormat="1" ht="27.75" customHeight="1">
      <c r="A149" s="410" t="s">
        <v>537</v>
      </c>
      <c r="B149" s="381" t="s">
        <v>431</v>
      </c>
      <c r="C149" s="168" t="s">
        <v>432</v>
      </c>
      <c r="D149" s="94" t="s">
        <v>433</v>
      </c>
      <c r="E149" s="169">
        <v>467835.49</v>
      </c>
      <c r="F149" s="53">
        <f t="shared" si="8"/>
        <v>430080.82</v>
      </c>
      <c r="G149" s="183">
        <f t="shared" si="6"/>
        <v>0.75000001162572183</v>
      </c>
      <c r="H149" s="185">
        <v>243103.19</v>
      </c>
      <c r="I149" s="169">
        <v>42900.57</v>
      </c>
      <c r="J149" s="185">
        <v>36556.86</v>
      </c>
      <c r="K149" s="169">
        <v>0</v>
      </c>
      <c r="L149" s="169">
        <v>107520.2</v>
      </c>
      <c r="M149" s="35"/>
      <c r="N149" s="168" t="s">
        <v>717</v>
      </c>
      <c r="O149" s="168" t="s">
        <v>419</v>
      </c>
      <c r="P149" s="168" t="s">
        <v>436</v>
      </c>
      <c r="Q149" s="195">
        <v>42958</v>
      </c>
      <c r="R149" s="163" t="s">
        <v>773</v>
      </c>
      <c r="S149" s="163"/>
      <c r="T149" s="163"/>
      <c r="U149" s="184"/>
      <c r="V149" s="735">
        <f t="shared" si="7"/>
        <v>430080.82</v>
      </c>
    </row>
    <row r="150" spans="1:22" s="13" customFormat="1" ht="27.75" customHeight="1">
      <c r="A150" s="410" t="s">
        <v>537</v>
      </c>
      <c r="B150" s="381" t="s">
        <v>429</v>
      </c>
      <c r="C150" s="168" t="s">
        <v>430</v>
      </c>
      <c r="D150" s="94" t="s">
        <v>170</v>
      </c>
      <c r="E150" s="169">
        <v>178206.15</v>
      </c>
      <c r="F150" s="53">
        <f t="shared" si="8"/>
        <v>171208.40000000002</v>
      </c>
      <c r="G150" s="183">
        <f t="shared" si="6"/>
        <v>0.54761010557893186</v>
      </c>
      <c r="H150" s="185">
        <v>79692.13</v>
      </c>
      <c r="I150" s="169">
        <v>14063.32</v>
      </c>
      <c r="J150" s="185">
        <v>0</v>
      </c>
      <c r="K150" s="169">
        <v>0</v>
      </c>
      <c r="L150" s="169">
        <v>77452.95</v>
      </c>
      <c r="M150" s="35"/>
      <c r="N150" s="168" t="s">
        <v>717</v>
      </c>
      <c r="O150" s="168" t="s">
        <v>419</v>
      </c>
      <c r="P150" s="195">
        <v>42943</v>
      </c>
      <c r="Q150" s="195">
        <v>42958</v>
      </c>
      <c r="R150" s="163" t="s">
        <v>774</v>
      </c>
      <c r="S150" s="163"/>
      <c r="T150" s="163"/>
      <c r="U150" s="184"/>
      <c r="V150" s="735">
        <f t="shared" si="7"/>
        <v>171208.40000000002</v>
      </c>
    </row>
    <row r="151" spans="1:22" s="13" customFormat="1" ht="27.75" customHeight="1">
      <c r="A151" s="410" t="s">
        <v>537</v>
      </c>
      <c r="B151" s="381" t="s">
        <v>439</v>
      </c>
      <c r="C151" s="168" t="s">
        <v>440</v>
      </c>
      <c r="D151" s="94" t="s">
        <v>441</v>
      </c>
      <c r="E151" s="169">
        <v>104075</v>
      </c>
      <c r="F151" s="53">
        <f t="shared" si="8"/>
        <v>68275</v>
      </c>
      <c r="G151" s="183">
        <f t="shared" si="6"/>
        <v>0.69320761625778105</v>
      </c>
      <c r="H151" s="185">
        <v>40229.43</v>
      </c>
      <c r="I151" s="169">
        <v>0</v>
      </c>
      <c r="J151" s="185">
        <v>7099.32</v>
      </c>
      <c r="K151" s="169">
        <v>0</v>
      </c>
      <c r="L151" s="169">
        <v>20946.25</v>
      </c>
      <c r="M151" s="35"/>
      <c r="N151" s="168" t="s">
        <v>718</v>
      </c>
      <c r="O151" s="195">
        <v>42947</v>
      </c>
      <c r="P151" s="168"/>
      <c r="Q151" s="195">
        <v>42958</v>
      </c>
      <c r="R151" s="163" t="s">
        <v>854</v>
      </c>
      <c r="S151" s="163"/>
      <c r="T151" s="163"/>
      <c r="U151" s="184"/>
      <c r="V151" s="735">
        <f t="shared" si="7"/>
        <v>68275</v>
      </c>
    </row>
    <row r="152" spans="1:22" s="25" customFormat="1" ht="27.75" customHeight="1">
      <c r="A152" s="410" t="s">
        <v>537</v>
      </c>
      <c r="B152" s="679" t="s">
        <v>442</v>
      </c>
      <c r="C152" s="680" t="s">
        <v>443</v>
      </c>
      <c r="D152" s="94" t="s">
        <v>444</v>
      </c>
      <c r="E152" s="169">
        <v>200500</v>
      </c>
      <c r="F152" s="53">
        <f t="shared" si="8"/>
        <v>92500</v>
      </c>
      <c r="G152" s="183">
        <f t="shared" si="6"/>
        <v>0.75</v>
      </c>
      <c r="H152" s="185">
        <v>52286.05</v>
      </c>
      <c r="I152" s="169">
        <v>9226.9500000000007</v>
      </c>
      <c r="J152" s="185">
        <v>7862</v>
      </c>
      <c r="K152" s="169">
        <v>0</v>
      </c>
      <c r="L152" s="169">
        <v>23125</v>
      </c>
      <c r="M152" s="35"/>
      <c r="N152" s="168" t="s">
        <v>718</v>
      </c>
      <c r="O152" s="168" t="s">
        <v>552</v>
      </c>
      <c r="P152" s="251">
        <v>43020</v>
      </c>
      <c r="Q152" s="228">
        <v>43062</v>
      </c>
      <c r="R152" s="197" t="s">
        <v>1151</v>
      </c>
      <c r="S152" s="197"/>
      <c r="T152" s="197"/>
      <c r="U152" s="94"/>
      <c r="V152" s="735">
        <f t="shared" si="7"/>
        <v>92500</v>
      </c>
    </row>
    <row r="153" spans="1:22" s="13" customFormat="1" ht="27.75" customHeight="1">
      <c r="A153" s="678" t="s">
        <v>537</v>
      </c>
      <c r="B153" s="686" t="s">
        <v>445</v>
      </c>
      <c r="C153" s="255" t="s">
        <v>446</v>
      </c>
      <c r="D153" s="373" t="s">
        <v>215</v>
      </c>
      <c r="E153" s="169">
        <v>76524.850000000006</v>
      </c>
      <c r="F153" s="53">
        <f t="shared" si="8"/>
        <v>51495.8</v>
      </c>
      <c r="G153" s="183">
        <f t="shared" si="6"/>
        <v>0.49999999999999994</v>
      </c>
      <c r="H153" s="185">
        <v>21885.71</v>
      </c>
      <c r="I153" s="169">
        <v>3862.19</v>
      </c>
      <c r="J153" s="185">
        <v>0</v>
      </c>
      <c r="K153" s="169">
        <v>0</v>
      </c>
      <c r="L153" s="169">
        <v>25747.9</v>
      </c>
      <c r="M153" s="35"/>
      <c r="N153" s="168" t="s">
        <v>718</v>
      </c>
      <c r="O153" s="195">
        <v>42947</v>
      </c>
      <c r="P153" s="168"/>
      <c r="Q153" s="195">
        <v>42958</v>
      </c>
      <c r="R153" s="163" t="s">
        <v>776</v>
      </c>
      <c r="S153" s="163"/>
      <c r="T153" s="670" t="s">
        <v>1806</v>
      </c>
      <c r="U153" s="184"/>
      <c r="V153" s="735">
        <f t="shared" si="7"/>
        <v>51495.8</v>
      </c>
    </row>
    <row r="154" spans="1:22" s="13" customFormat="1" ht="27.75" customHeight="1">
      <c r="A154" s="410" t="s">
        <v>537</v>
      </c>
      <c r="B154" s="681" t="s">
        <v>449</v>
      </c>
      <c r="C154" s="618" t="s">
        <v>450</v>
      </c>
      <c r="D154" s="94" t="s">
        <v>451</v>
      </c>
      <c r="E154" s="169">
        <v>121706.5</v>
      </c>
      <c r="F154" s="53">
        <f t="shared" si="8"/>
        <v>107506.50000000001</v>
      </c>
      <c r="G154" s="183">
        <f t="shared" si="6"/>
        <v>0.84102105454088816</v>
      </c>
      <c r="H154" s="185">
        <v>70631.490000000005</v>
      </c>
      <c r="I154" s="169">
        <v>12464.39</v>
      </c>
      <c r="J154" s="185">
        <v>7319.35</v>
      </c>
      <c r="K154" s="169">
        <v>0</v>
      </c>
      <c r="L154" s="169">
        <v>17091.27</v>
      </c>
      <c r="M154" s="35"/>
      <c r="N154" s="168" t="s">
        <v>718</v>
      </c>
      <c r="O154" s="195">
        <v>42947</v>
      </c>
      <c r="P154" s="168"/>
      <c r="Q154" s="195">
        <v>42958</v>
      </c>
      <c r="R154" s="163" t="s">
        <v>777</v>
      </c>
      <c r="S154" s="163"/>
      <c r="T154" s="163"/>
      <c r="U154" s="184"/>
      <c r="V154" s="735">
        <f t="shared" si="7"/>
        <v>107506.50000000001</v>
      </c>
    </row>
    <row r="155" spans="1:22" s="13" customFormat="1" ht="27.75" customHeight="1">
      <c r="A155" s="410" t="s">
        <v>537</v>
      </c>
      <c r="B155" s="381" t="s">
        <v>454</v>
      </c>
      <c r="C155" s="212" t="s">
        <v>455</v>
      </c>
      <c r="D155" s="151" t="s">
        <v>456</v>
      </c>
      <c r="E155" s="169">
        <v>44772</v>
      </c>
      <c r="F155" s="53">
        <f t="shared" si="8"/>
        <v>9755</v>
      </c>
      <c r="G155" s="183">
        <f t="shared" si="6"/>
        <v>0.75</v>
      </c>
      <c r="H155" s="185">
        <v>6218.81</v>
      </c>
      <c r="I155" s="169">
        <v>0</v>
      </c>
      <c r="J155" s="185">
        <v>1097.44</v>
      </c>
      <c r="K155" s="169">
        <v>0</v>
      </c>
      <c r="L155" s="169">
        <v>2438.75</v>
      </c>
      <c r="M155" s="35"/>
      <c r="N155" s="168" t="s">
        <v>884</v>
      </c>
      <c r="O155" s="195">
        <v>42992</v>
      </c>
      <c r="P155" s="168"/>
      <c r="Q155" s="195">
        <v>43024</v>
      </c>
      <c r="R155" s="163" t="s">
        <v>1179</v>
      </c>
      <c r="S155" s="163"/>
      <c r="T155" s="163"/>
      <c r="U155" s="184"/>
      <c r="V155" s="735">
        <f t="shared" si="7"/>
        <v>9755</v>
      </c>
    </row>
    <row r="156" spans="1:22" s="13" customFormat="1" ht="27.75" customHeight="1">
      <c r="A156" s="410" t="s">
        <v>537</v>
      </c>
      <c r="B156" s="373" t="s">
        <v>457</v>
      </c>
      <c r="C156" s="151" t="s">
        <v>458</v>
      </c>
      <c r="D156" s="151" t="s">
        <v>459</v>
      </c>
      <c r="E156" s="219">
        <v>132374.82999999999</v>
      </c>
      <c r="F156" s="53">
        <f t="shared" si="8"/>
        <v>41822.49</v>
      </c>
      <c r="G156" s="183">
        <f t="shared" si="6"/>
        <v>0.68026270076219753</v>
      </c>
      <c r="H156" s="219">
        <v>23372.48</v>
      </c>
      <c r="I156" s="219">
        <v>0</v>
      </c>
      <c r="J156" s="219">
        <v>5077.8</v>
      </c>
      <c r="K156" s="219">
        <v>0</v>
      </c>
      <c r="L156" s="219">
        <v>13372.21</v>
      </c>
      <c r="M156" s="35"/>
      <c r="N156" s="168" t="s">
        <v>884</v>
      </c>
      <c r="O156" s="195">
        <v>42992</v>
      </c>
      <c r="P156" s="212"/>
      <c r="Q156" s="195">
        <v>43024</v>
      </c>
      <c r="R156" s="217" t="s">
        <v>1178</v>
      </c>
      <c r="S156" s="217"/>
      <c r="T156" s="217"/>
      <c r="U156" s="218"/>
      <c r="V156" s="735">
        <f t="shared" si="7"/>
        <v>41822.49</v>
      </c>
    </row>
    <row r="157" spans="1:22" s="13" customFormat="1" ht="27.75" customHeight="1">
      <c r="A157" s="410" t="s">
        <v>537</v>
      </c>
      <c r="B157" s="373" t="s">
        <v>460</v>
      </c>
      <c r="C157" s="151" t="s">
        <v>461</v>
      </c>
      <c r="D157" s="151" t="s">
        <v>462</v>
      </c>
      <c r="E157" s="213">
        <v>119724</v>
      </c>
      <c r="F157" s="53">
        <f t="shared" si="8"/>
        <v>119724</v>
      </c>
      <c r="G157" s="183">
        <f t="shared" si="6"/>
        <v>0.64999999999999991</v>
      </c>
      <c r="H157" s="219">
        <v>66147.509999999995</v>
      </c>
      <c r="I157" s="219">
        <v>0</v>
      </c>
      <c r="J157" s="219">
        <v>11673.09</v>
      </c>
      <c r="K157" s="219">
        <v>0</v>
      </c>
      <c r="L157" s="219">
        <v>41903.4</v>
      </c>
      <c r="M157" s="35"/>
      <c r="N157" s="168" t="s">
        <v>884</v>
      </c>
      <c r="O157" s="195">
        <v>42992</v>
      </c>
      <c r="P157" s="212"/>
      <c r="Q157" s="195">
        <v>43024</v>
      </c>
      <c r="R157" s="217" t="s">
        <v>1177</v>
      </c>
      <c r="S157" s="217"/>
      <c r="T157" s="217"/>
      <c r="U157" s="218"/>
      <c r="V157" s="735">
        <f t="shared" si="7"/>
        <v>119724</v>
      </c>
    </row>
    <row r="158" spans="1:22" s="13" customFormat="1" ht="27.75" customHeight="1">
      <c r="A158" s="410" t="s">
        <v>537</v>
      </c>
      <c r="B158" s="373" t="s">
        <v>463</v>
      </c>
      <c r="C158" s="151" t="s">
        <v>464</v>
      </c>
      <c r="D158" s="151" t="s">
        <v>465</v>
      </c>
      <c r="E158" s="213">
        <v>142494</v>
      </c>
      <c r="F158" s="53">
        <f t="shared" si="8"/>
        <v>69777.509999999995</v>
      </c>
      <c r="G158" s="183">
        <f t="shared" si="6"/>
        <v>0.74999996417183701</v>
      </c>
      <c r="H158" s="219">
        <v>44158.03</v>
      </c>
      <c r="I158" s="219">
        <v>0</v>
      </c>
      <c r="J158" s="219">
        <v>8175.1</v>
      </c>
      <c r="K158" s="219">
        <v>0</v>
      </c>
      <c r="L158" s="219">
        <v>17444.38</v>
      </c>
      <c r="M158" s="35"/>
      <c r="N158" s="168" t="s">
        <v>884</v>
      </c>
      <c r="O158" s="195">
        <v>42992</v>
      </c>
      <c r="P158" s="212"/>
      <c r="Q158" s="195">
        <v>43024</v>
      </c>
      <c r="R158" s="217" t="s">
        <v>1176</v>
      </c>
      <c r="S158" s="217"/>
      <c r="T158" s="217"/>
      <c r="U158" s="218"/>
      <c r="V158" s="735">
        <f t="shared" si="7"/>
        <v>69777.509999999995</v>
      </c>
    </row>
    <row r="159" spans="1:22" s="13" customFormat="1" ht="27.75" customHeight="1">
      <c r="A159" s="410" t="s">
        <v>537</v>
      </c>
      <c r="B159" s="382" t="s">
        <v>466</v>
      </c>
      <c r="C159" s="212" t="s">
        <v>467</v>
      </c>
      <c r="D159" s="151" t="s">
        <v>468</v>
      </c>
      <c r="E159" s="213">
        <v>127693.9</v>
      </c>
      <c r="F159" s="53">
        <f t="shared" si="8"/>
        <v>118675.6</v>
      </c>
      <c r="G159" s="183">
        <f t="shared" si="6"/>
        <v>0.49999999999999994</v>
      </c>
      <c r="H159" s="213">
        <v>50437.13</v>
      </c>
      <c r="I159" s="213">
        <v>0</v>
      </c>
      <c r="J159" s="213">
        <v>8900.67</v>
      </c>
      <c r="K159" s="213">
        <v>0</v>
      </c>
      <c r="L159" s="213">
        <v>59337.8</v>
      </c>
      <c r="M159" s="35"/>
      <c r="N159" s="168" t="s">
        <v>884</v>
      </c>
      <c r="O159" s="195">
        <v>42992</v>
      </c>
      <c r="P159" s="212"/>
      <c r="Q159" s="195">
        <v>43024</v>
      </c>
      <c r="R159" s="217" t="s">
        <v>1172</v>
      </c>
      <c r="S159" s="217"/>
      <c r="T159" s="217"/>
      <c r="U159" s="218"/>
      <c r="V159" s="735">
        <f t="shared" si="7"/>
        <v>118675.6</v>
      </c>
    </row>
    <row r="160" spans="1:22" s="13" customFormat="1" ht="27.75" customHeight="1">
      <c r="A160" s="410" t="s">
        <v>537</v>
      </c>
      <c r="B160" s="382" t="s">
        <v>533</v>
      </c>
      <c r="C160" s="212" t="s">
        <v>534</v>
      </c>
      <c r="D160" s="151" t="s">
        <v>535</v>
      </c>
      <c r="E160" s="213">
        <v>51448.55</v>
      </c>
      <c r="F160" s="53">
        <f t="shared" si="8"/>
        <v>45137.950000000004</v>
      </c>
      <c r="G160" s="183">
        <f t="shared" si="6"/>
        <v>0.85000005538576739</v>
      </c>
      <c r="H160" s="213">
        <v>30220.39</v>
      </c>
      <c r="I160" s="213">
        <v>0</v>
      </c>
      <c r="J160" s="213">
        <v>5333.02</v>
      </c>
      <c r="K160" s="213">
        <v>2813.85</v>
      </c>
      <c r="L160" s="213">
        <v>6770.69</v>
      </c>
      <c r="M160" s="35"/>
      <c r="N160" s="251">
        <v>42983</v>
      </c>
      <c r="O160" s="251">
        <v>42999</v>
      </c>
      <c r="P160" s="212"/>
      <c r="Q160" s="212" t="s">
        <v>536</v>
      </c>
      <c r="R160" s="719">
        <v>0</v>
      </c>
      <c r="S160" s="217"/>
      <c r="T160" s="217"/>
      <c r="U160" s="218"/>
      <c r="V160" s="735">
        <f t="shared" si="7"/>
        <v>45137.950000000004</v>
      </c>
    </row>
    <row r="161" spans="1:22" s="13" customFormat="1" ht="27.75" customHeight="1">
      <c r="A161" s="410" t="s">
        <v>537</v>
      </c>
      <c r="B161" s="382" t="s">
        <v>481</v>
      </c>
      <c r="C161" s="212" t="s">
        <v>538</v>
      </c>
      <c r="D161" s="151" t="s">
        <v>482</v>
      </c>
      <c r="E161" s="213">
        <v>245236</v>
      </c>
      <c r="F161" s="53">
        <f t="shared" si="8"/>
        <v>211944.89999999997</v>
      </c>
      <c r="G161" s="183">
        <f t="shared" si="6"/>
        <v>0.70370638783948092</v>
      </c>
      <c r="H161" s="213">
        <v>118554.89</v>
      </c>
      <c r="I161" s="213">
        <v>0</v>
      </c>
      <c r="J161" s="213">
        <v>20919.689999999999</v>
      </c>
      <c r="K161" s="213">
        <v>9672.4</v>
      </c>
      <c r="L161" s="213">
        <v>62797.919999999998</v>
      </c>
      <c r="M161" s="35"/>
      <c r="N161" s="212" t="s">
        <v>719</v>
      </c>
      <c r="O161" s="251">
        <v>43006</v>
      </c>
      <c r="P161" s="251">
        <v>43020</v>
      </c>
      <c r="Q161" s="228">
        <v>43069</v>
      </c>
      <c r="R161" s="217"/>
      <c r="S161" s="217"/>
      <c r="T161" s="217"/>
      <c r="U161" s="218"/>
      <c r="V161" s="735">
        <f t="shared" si="7"/>
        <v>211944.89999999997</v>
      </c>
    </row>
    <row r="162" spans="1:22" s="13" customFormat="1" ht="27.75" customHeight="1">
      <c r="A162" s="410" t="s">
        <v>537</v>
      </c>
      <c r="B162" s="382" t="s">
        <v>483</v>
      </c>
      <c r="C162" s="212" t="s">
        <v>484</v>
      </c>
      <c r="D162" s="151" t="s">
        <v>485</v>
      </c>
      <c r="E162" s="213">
        <v>618949.25</v>
      </c>
      <c r="F162" s="53">
        <f t="shared" si="8"/>
        <v>592899.58000000007</v>
      </c>
      <c r="G162" s="183">
        <f t="shared" si="6"/>
        <v>0.70692020055065641</v>
      </c>
      <c r="H162" s="213">
        <v>344760.58</v>
      </c>
      <c r="I162" s="213">
        <v>0</v>
      </c>
      <c r="J162" s="213">
        <v>60840.11</v>
      </c>
      <c r="K162" s="213">
        <v>13532</v>
      </c>
      <c r="L162" s="213">
        <v>173766.89</v>
      </c>
      <c r="M162" s="35"/>
      <c r="N162" s="212" t="s">
        <v>719</v>
      </c>
      <c r="O162" s="251">
        <v>43006</v>
      </c>
      <c r="P162" s="251">
        <v>43020</v>
      </c>
      <c r="Q162" s="228">
        <v>43062</v>
      </c>
      <c r="R162" s="217"/>
      <c r="S162" s="217"/>
      <c r="T162" s="217"/>
      <c r="U162" s="218"/>
      <c r="V162" s="735">
        <f t="shared" si="7"/>
        <v>592899.58000000007</v>
      </c>
    </row>
    <row r="163" spans="1:22" s="13" customFormat="1" ht="27.75" customHeight="1">
      <c r="A163" s="410" t="s">
        <v>537</v>
      </c>
      <c r="B163" s="382" t="s">
        <v>486</v>
      </c>
      <c r="C163" s="212" t="s">
        <v>487</v>
      </c>
      <c r="D163" s="151" t="s">
        <v>485</v>
      </c>
      <c r="E163" s="213">
        <v>375202.8</v>
      </c>
      <c r="F163" s="53">
        <f t="shared" si="8"/>
        <v>183033.02000000002</v>
      </c>
      <c r="G163" s="183">
        <f t="shared" si="6"/>
        <v>0.89997056268863396</v>
      </c>
      <c r="H163" s="213">
        <v>121752.75</v>
      </c>
      <c r="I163" s="213">
        <v>0</v>
      </c>
      <c r="J163" s="213">
        <v>21485.79</v>
      </c>
      <c r="K163" s="213">
        <v>21485.79</v>
      </c>
      <c r="L163" s="213">
        <v>18308.689999999999</v>
      </c>
      <c r="M163" s="35"/>
      <c r="N163" s="212" t="s">
        <v>719</v>
      </c>
      <c r="O163" s="251">
        <v>43006</v>
      </c>
      <c r="P163" s="251">
        <v>43020</v>
      </c>
      <c r="Q163" s="228">
        <v>43062</v>
      </c>
      <c r="R163" s="217"/>
      <c r="S163" s="217"/>
      <c r="T163" s="217"/>
      <c r="U163" s="218"/>
      <c r="V163" s="735">
        <f t="shared" si="7"/>
        <v>183033.02000000002</v>
      </c>
    </row>
    <row r="164" spans="1:22" s="13" customFormat="1" ht="27.75" customHeight="1">
      <c r="A164" s="410" t="s">
        <v>537</v>
      </c>
      <c r="B164" s="382" t="s">
        <v>488</v>
      </c>
      <c r="C164" s="212" t="s">
        <v>489</v>
      </c>
      <c r="D164" s="151" t="s">
        <v>490</v>
      </c>
      <c r="E164" s="213">
        <v>221116.99</v>
      </c>
      <c r="F164" s="53">
        <f t="shared" si="8"/>
        <v>203669.47000000003</v>
      </c>
      <c r="G164" s="183">
        <f t="shared" si="6"/>
        <v>0.60360627442100179</v>
      </c>
      <c r="H164" s="213">
        <v>104495.74</v>
      </c>
      <c r="I164" s="213">
        <v>0</v>
      </c>
      <c r="J164" s="213">
        <v>18440.43</v>
      </c>
      <c r="K164" s="213">
        <v>0</v>
      </c>
      <c r="L164" s="213">
        <v>80733.3</v>
      </c>
      <c r="M164" s="35"/>
      <c r="N164" s="212" t="s">
        <v>719</v>
      </c>
      <c r="O164" s="251">
        <v>43006</v>
      </c>
      <c r="P164" s="251">
        <v>43020</v>
      </c>
      <c r="Q164" s="228">
        <v>43062</v>
      </c>
      <c r="R164" s="217" t="s">
        <v>1153</v>
      </c>
      <c r="S164" s="217"/>
      <c r="T164" s="217"/>
      <c r="U164" s="218"/>
      <c r="V164" s="735">
        <f t="shared" si="7"/>
        <v>203669.47000000003</v>
      </c>
    </row>
    <row r="165" spans="1:22" s="25" customFormat="1" ht="27.75" customHeight="1">
      <c r="A165" s="410" t="s">
        <v>537</v>
      </c>
      <c r="B165" s="382" t="s">
        <v>491</v>
      </c>
      <c r="C165" s="212" t="s">
        <v>492</v>
      </c>
      <c r="D165" s="151" t="s">
        <v>506</v>
      </c>
      <c r="E165" s="213">
        <v>187668</v>
      </c>
      <c r="F165" s="53">
        <f t="shared" si="8"/>
        <v>102941.5</v>
      </c>
      <c r="G165" s="183">
        <f t="shared" si="6"/>
        <v>0.75000121428189792</v>
      </c>
      <c r="H165" s="213">
        <v>64176.77</v>
      </c>
      <c r="I165" s="213">
        <v>0</v>
      </c>
      <c r="J165" s="213">
        <v>11325.23</v>
      </c>
      <c r="K165" s="213">
        <v>1704.25</v>
      </c>
      <c r="L165" s="213">
        <v>25735.25</v>
      </c>
      <c r="M165" s="35"/>
      <c r="N165" s="212" t="s">
        <v>719</v>
      </c>
      <c r="O165" s="251">
        <v>43006</v>
      </c>
      <c r="P165" s="251">
        <v>43020</v>
      </c>
      <c r="Q165" s="228">
        <v>43062</v>
      </c>
      <c r="R165" s="228" t="s">
        <v>1152</v>
      </c>
      <c r="S165" s="228"/>
      <c r="T165" s="228"/>
      <c r="U165" s="151"/>
      <c r="V165" s="735">
        <f t="shared" si="7"/>
        <v>102941.5</v>
      </c>
    </row>
    <row r="166" spans="1:22" s="13" customFormat="1" ht="27.75" customHeight="1">
      <c r="A166" s="410" t="s">
        <v>537</v>
      </c>
      <c r="B166" s="382" t="s">
        <v>453</v>
      </c>
      <c r="C166" s="212" t="s">
        <v>539</v>
      </c>
      <c r="D166" s="151" t="s">
        <v>318</v>
      </c>
      <c r="E166" s="213">
        <v>155144.04999999999</v>
      </c>
      <c r="F166" s="53">
        <f t="shared" si="8"/>
        <v>104380.1</v>
      </c>
      <c r="G166" s="183">
        <f t="shared" si="6"/>
        <v>0.75000004790185104</v>
      </c>
      <c r="H166" s="213">
        <v>66542.31</v>
      </c>
      <c r="I166" s="213">
        <v>11742.77</v>
      </c>
      <c r="J166" s="213">
        <v>0</v>
      </c>
      <c r="K166" s="213">
        <v>0</v>
      </c>
      <c r="L166" s="213">
        <v>26095.02</v>
      </c>
      <c r="M166" s="35"/>
      <c r="N166" s="212" t="s">
        <v>719</v>
      </c>
      <c r="O166" s="251">
        <v>43006</v>
      </c>
      <c r="P166" s="251">
        <v>43020</v>
      </c>
      <c r="Q166" s="228">
        <v>43062</v>
      </c>
      <c r="R166" s="217"/>
      <c r="S166" s="217"/>
      <c r="T166" s="217"/>
      <c r="U166" s="218"/>
      <c r="V166" s="735">
        <f t="shared" si="7"/>
        <v>104380.1</v>
      </c>
    </row>
    <row r="167" spans="1:22" s="13" customFormat="1" ht="27.75" customHeight="1">
      <c r="A167" s="410" t="s">
        <v>537</v>
      </c>
      <c r="B167" s="382" t="s">
        <v>452</v>
      </c>
      <c r="C167" s="255" t="s">
        <v>397</v>
      </c>
      <c r="D167" s="282" t="s">
        <v>540</v>
      </c>
      <c r="E167" s="256">
        <v>173700</v>
      </c>
      <c r="F167" s="53">
        <f t="shared" si="8"/>
        <v>126511.9</v>
      </c>
      <c r="G167" s="183">
        <f t="shared" si="6"/>
        <v>0.7500000395219738</v>
      </c>
      <c r="H167" s="256">
        <v>80651.34</v>
      </c>
      <c r="I167" s="256">
        <v>0</v>
      </c>
      <c r="J167" s="256">
        <v>14232.59</v>
      </c>
      <c r="K167" s="256">
        <v>0</v>
      </c>
      <c r="L167" s="256">
        <v>31627.97</v>
      </c>
      <c r="M167" s="35"/>
      <c r="N167" s="212" t="s">
        <v>719</v>
      </c>
      <c r="O167" s="251">
        <v>43006</v>
      </c>
      <c r="P167" s="251">
        <v>43020</v>
      </c>
      <c r="Q167" s="228">
        <v>43062</v>
      </c>
      <c r="R167" s="257"/>
      <c r="S167" s="257"/>
      <c r="T167" s="257"/>
      <c r="U167" s="258"/>
      <c r="V167" s="735">
        <f t="shared" si="7"/>
        <v>126511.9</v>
      </c>
    </row>
    <row r="168" spans="1:22" s="13" customFormat="1" ht="27.75" customHeight="1">
      <c r="A168" s="410" t="s">
        <v>537</v>
      </c>
      <c r="B168" s="382" t="s">
        <v>398</v>
      </c>
      <c r="C168" s="255" t="s">
        <v>541</v>
      </c>
      <c r="D168" s="282" t="s">
        <v>542</v>
      </c>
      <c r="E168" s="256">
        <v>164415.65</v>
      </c>
      <c r="F168" s="53">
        <f t="shared" si="8"/>
        <v>137685.65000000002</v>
      </c>
      <c r="G168" s="183">
        <f t="shared" si="6"/>
        <v>0.5859959262276061</v>
      </c>
      <c r="H168" s="256">
        <v>68580.740000000005</v>
      </c>
      <c r="I168" s="256">
        <v>0</v>
      </c>
      <c r="J168" s="256">
        <v>12102.49</v>
      </c>
      <c r="K168" s="256">
        <v>0</v>
      </c>
      <c r="L168" s="256">
        <v>57002.42</v>
      </c>
      <c r="M168" s="35"/>
      <c r="N168" s="212" t="s">
        <v>719</v>
      </c>
      <c r="O168" s="251">
        <v>43006</v>
      </c>
      <c r="P168" s="251">
        <v>43020</v>
      </c>
      <c r="Q168" s="228">
        <v>43062</v>
      </c>
      <c r="R168" s="257" t="s">
        <v>841</v>
      </c>
      <c r="S168" s="257"/>
      <c r="T168" s="257"/>
      <c r="U168" s="258"/>
      <c r="V168" s="735">
        <f t="shared" si="7"/>
        <v>137685.65000000002</v>
      </c>
    </row>
    <row r="169" spans="1:22" s="13" customFormat="1" ht="27.75" customHeight="1">
      <c r="A169" s="410" t="s">
        <v>537</v>
      </c>
      <c r="B169" s="682" t="s">
        <v>493</v>
      </c>
      <c r="C169" s="255" t="s">
        <v>494</v>
      </c>
      <c r="D169" s="282" t="s">
        <v>543</v>
      </c>
      <c r="E169" s="256">
        <v>212435</v>
      </c>
      <c r="F169" s="53">
        <f t="shared" si="8"/>
        <v>135200</v>
      </c>
      <c r="G169" s="183">
        <f t="shared" si="6"/>
        <v>0.75</v>
      </c>
      <c r="H169" s="256">
        <v>82266.820000000007</v>
      </c>
      <c r="I169" s="256">
        <v>0</v>
      </c>
      <c r="J169" s="256">
        <v>14517.68</v>
      </c>
      <c r="K169" s="256">
        <v>4615.5</v>
      </c>
      <c r="L169" s="256">
        <v>33800</v>
      </c>
      <c r="M169" s="35"/>
      <c r="N169" s="212" t="s">
        <v>719</v>
      </c>
      <c r="O169" s="251">
        <v>43006</v>
      </c>
      <c r="P169" s="251">
        <v>43020</v>
      </c>
      <c r="Q169" s="228">
        <v>43062</v>
      </c>
      <c r="R169" s="257" t="s">
        <v>1150</v>
      </c>
      <c r="S169" s="257"/>
      <c r="T169" s="257"/>
      <c r="U169" s="258"/>
      <c r="V169" s="735">
        <f t="shared" si="7"/>
        <v>135200</v>
      </c>
    </row>
    <row r="170" spans="1:22" s="13" customFormat="1" ht="27.75" customHeight="1">
      <c r="A170" s="410" t="s">
        <v>537</v>
      </c>
      <c r="B170" s="685" t="s">
        <v>445</v>
      </c>
      <c r="C170" s="382" t="s">
        <v>495</v>
      </c>
      <c r="D170" s="282" t="s">
        <v>215</v>
      </c>
      <c r="E170" s="256">
        <v>158953.95000000001</v>
      </c>
      <c r="F170" s="53">
        <f t="shared" si="8"/>
        <v>139653.09999999998</v>
      </c>
      <c r="G170" s="183">
        <f t="shared" si="6"/>
        <v>0.66506794335392483</v>
      </c>
      <c r="H170" s="256">
        <v>78946.98</v>
      </c>
      <c r="I170" s="256">
        <v>0</v>
      </c>
      <c r="J170" s="256">
        <v>13931.82</v>
      </c>
      <c r="K170" s="256">
        <v>0</v>
      </c>
      <c r="L170" s="256">
        <v>46774.3</v>
      </c>
      <c r="M170" s="35"/>
      <c r="N170" s="212" t="s">
        <v>719</v>
      </c>
      <c r="O170" s="251">
        <v>43006</v>
      </c>
      <c r="P170" s="251">
        <v>43020</v>
      </c>
      <c r="Q170" s="228">
        <v>43062</v>
      </c>
      <c r="R170" s="257" t="s">
        <v>1147</v>
      </c>
      <c r="S170" s="257"/>
      <c r="T170" s="257"/>
      <c r="U170" s="258"/>
      <c r="V170" s="735">
        <f t="shared" si="7"/>
        <v>139653.09999999998</v>
      </c>
    </row>
    <row r="171" spans="1:22" s="13" customFormat="1" ht="27.75" customHeight="1">
      <c r="A171" s="410" t="s">
        <v>537</v>
      </c>
      <c r="B171" s="683" t="s">
        <v>496</v>
      </c>
      <c r="C171" s="382" t="s">
        <v>544</v>
      </c>
      <c r="D171" s="282" t="s">
        <v>79</v>
      </c>
      <c r="E171" s="256">
        <v>155165.6</v>
      </c>
      <c r="F171" s="53">
        <f t="shared" si="8"/>
        <v>134400.85</v>
      </c>
      <c r="G171" s="183">
        <f t="shared" si="6"/>
        <v>0.75000001860107279</v>
      </c>
      <c r="H171" s="256">
        <v>85680.54</v>
      </c>
      <c r="I171" s="256">
        <v>0</v>
      </c>
      <c r="J171" s="256">
        <v>15120.1</v>
      </c>
      <c r="K171" s="256">
        <v>0</v>
      </c>
      <c r="L171" s="256">
        <v>33600.21</v>
      </c>
      <c r="M171" s="35"/>
      <c r="N171" s="212" t="s">
        <v>719</v>
      </c>
      <c r="O171" s="251">
        <v>43006</v>
      </c>
      <c r="P171" s="251">
        <v>43020</v>
      </c>
      <c r="Q171" s="228">
        <v>43062</v>
      </c>
      <c r="R171" s="257"/>
      <c r="S171" s="257"/>
      <c r="T171" s="257"/>
      <c r="U171" s="258"/>
      <c r="V171" s="735">
        <f t="shared" si="7"/>
        <v>134400.85</v>
      </c>
    </row>
    <row r="172" spans="1:22" s="13" customFormat="1" ht="27.75" customHeight="1">
      <c r="A172" s="410" t="s">
        <v>537</v>
      </c>
      <c r="B172" s="382" t="s">
        <v>499</v>
      </c>
      <c r="C172" s="255" t="s">
        <v>546</v>
      </c>
      <c r="D172" s="282" t="s">
        <v>306</v>
      </c>
      <c r="E172" s="256">
        <v>270627.84999999998</v>
      </c>
      <c r="F172" s="53">
        <f t="shared" si="8"/>
        <v>242778.25</v>
      </c>
      <c r="G172" s="183">
        <f t="shared" si="6"/>
        <v>0.66420027329466291</v>
      </c>
      <c r="H172" s="256">
        <v>137065.37</v>
      </c>
      <c r="I172" s="256">
        <v>0</v>
      </c>
      <c r="J172" s="256">
        <v>24188.01</v>
      </c>
      <c r="K172" s="256">
        <v>0</v>
      </c>
      <c r="L172" s="256">
        <v>81524.87</v>
      </c>
      <c r="M172" s="35"/>
      <c r="N172" s="212" t="s">
        <v>719</v>
      </c>
      <c r="O172" s="251">
        <v>43006</v>
      </c>
      <c r="P172" s="251">
        <v>43020</v>
      </c>
      <c r="Q172" s="228">
        <v>43062</v>
      </c>
      <c r="R172" s="257" t="s">
        <v>1149</v>
      </c>
      <c r="S172" s="257"/>
      <c r="T172" s="257"/>
      <c r="U172" s="258"/>
      <c r="V172" s="735">
        <f t="shared" si="7"/>
        <v>242778.25</v>
      </c>
    </row>
    <row r="173" spans="1:22" s="13" customFormat="1" ht="27.75" customHeight="1">
      <c r="A173" s="410" t="s">
        <v>537</v>
      </c>
      <c r="B173" s="382" t="s">
        <v>547</v>
      </c>
      <c r="C173" s="255" t="s">
        <v>548</v>
      </c>
      <c r="D173" s="282" t="s">
        <v>549</v>
      </c>
      <c r="E173" s="256">
        <v>272624.61</v>
      </c>
      <c r="F173" s="53">
        <f t="shared" si="8"/>
        <v>162127.04000000001</v>
      </c>
      <c r="G173" s="183">
        <f t="shared" si="6"/>
        <v>0.75</v>
      </c>
      <c r="H173" s="256">
        <v>103355.98</v>
      </c>
      <c r="I173" s="256">
        <v>0</v>
      </c>
      <c r="J173" s="256">
        <v>0</v>
      </c>
      <c r="K173" s="256">
        <v>18239.3</v>
      </c>
      <c r="L173" s="256">
        <v>40531.760000000002</v>
      </c>
      <c r="M173" s="35"/>
      <c r="N173" s="212" t="s">
        <v>719</v>
      </c>
      <c r="O173" s="251">
        <v>43006</v>
      </c>
      <c r="P173" s="251">
        <v>43020</v>
      </c>
      <c r="Q173" s="228">
        <v>43069</v>
      </c>
      <c r="R173" s="257" t="s">
        <v>1157</v>
      </c>
      <c r="S173" s="257"/>
      <c r="T173" s="257"/>
      <c r="U173" s="258"/>
      <c r="V173" s="735">
        <f t="shared" si="7"/>
        <v>162127.04000000001</v>
      </c>
    </row>
    <row r="174" spans="1:22" s="13" customFormat="1" ht="27.75" customHeight="1">
      <c r="A174" s="410" t="s">
        <v>537</v>
      </c>
      <c r="B174" s="382" t="s">
        <v>553</v>
      </c>
      <c r="C174" s="255" t="s">
        <v>554</v>
      </c>
      <c r="D174" s="282" t="s">
        <v>353</v>
      </c>
      <c r="E174" s="256">
        <v>76339.399999999994</v>
      </c>
      <c r="F174" s="53">
        <f t="shared" si="8"/>
        <v>70838.899999999994</v>
      </c>
      <c r="G174" s="183">
        <f t="shared" si="6"/>
        <v>0.6563646527543483</v>
      </c>
      <c r="H174" s="256">
        <v>39521.72</v>
      </c>
      <c r="I174" s="256">
        <v>0</v>
      </c>
      <c r="J174" s="256">
        <v>6974.43</v>
      </c>
      <c r="K174" s="256">
        <v>0</v>
      </c>
      <c r="L174" s="256">
        <v>24342.75</v>
      </c>
      <c r="M174" s="35"/>
      <c r="N174" s="251">
        <v>42983</v>
      </c>
      <c r="O174" s="251">
        <v>42999</v>
      </c>
      <c r="P174" s="251" t="s">
        <v>551</v>
      </c>
      <c r="Q174" s="228">
        <v>43028</v>
      </c>
      <c r="R174" s="257" t="s">
        <v>1160</v>
      </c>
      <c r="S174" s="257"/>
      <c r="T174" s="257"/>
      <c r="U174" s="258"/>
      <c r="V174" s="735">
        <f t="shared" si="7"/>
        <v>70838.899999999994</v>
      </c>
    </row>
    <row r="175" spans="1:22" s="13" customFormat="1" ht="27.75" customHeight="1">
      <c r="A175" s="410" t="s">
        <v>537</v>
      </c>
      <c r="B175" s="382" t="s">
        <v>555</v>
      </c>
      <c r="C175" s="212" t="s">
        <v>556</v>
      </c>
      <c r="D175" s="151" t="s">
        <v>557</v>
      </c>
      <c r="E175" s="213">
        <v>50514.73</v>
      </c>
      <c r="F175" s="53">
        <f t="shared" si="8"/>
        <v>45760.55</v>
      </c>
      <c r="G175" s="183">
        <f t="shared" si="6"/>
        <v>0.58112894185056774</v>
      </c>
      <c r="H175" s="213">
        <v>22603.86</v>
      </c>
      <c r="I175" s="213">
        <v>0</v>
      </c>
      <c r="J175" s="213">
        <v>3988.92</v>
      </c>
      <c r="K175" s="213">
        <v>0</v>
      </c>
      <c r="L175" s="213">
        <v>19167.77</v>
      </c>
      <c r="M175" s="35"/>
      <c r="N175" s="251">
        <v>42983</v>
      </c>
      <c r="O175" s="251">
        <v>42999</v>
      </c>
      <c r="P175" s="251"/>
      <c r="Q175" s="228">
        <v>43028</v>
      </c>
      <c r="R175" s="217" t="s">
        <v>1159</v>
      </c>
      <c r="S175" s="217"/>
      <c r="T175" s="217"/>
      <c r="U175" s="218"/>
      <c r="V175" s="735">
        <f t="shared" si="7"/>
        <v>45760.55</v>
      </c>
    </row>
    <row r="176" spans="1:22" s="13" customFormat="1" ht="27.75" customHeight="1">
      <c r="A176" s="410" t="s">
        <v>537</v>
      </c>
      <c r="B176" s="382" t="s">
        <v>558</v>
      </c>
      <c r="C176" s="212" t="s">
        <v>559</v>
      </c>
      <c r="D176" s="151" t="s">
        <v>560</v>
      </c>
      <c r="E176" s="213">
        <v>93018.75</v>
      </c>
      <c r="F176" s="53">
        <f t="shared" si="8"/>
        <v>76367</v>
      </c>
      <c r="G176" s="183">
        <f t="shared" si="6"/>
        <v>0.65065473306532928</v>
      </c>
      <c r="H176" s="213">
        <v>42235.26</v>
      </c>
      <c r="I176" s="213">
        <v>0</v>
      </c>
      <c r="J176" s="213">
        <v>7453.29</v>
      </c>
      <c r="K176" s="213">
        <v>0</v>
      </c>
      <c r="L176" s="213">
        <v>26678.45</v>
      </c>
      <c r="M176" s="35"/>
      <c r="N176" s="251">
        <v>42983</v>
      </c>
      <c r="O176" s="251">
        <v>42999</v>
      </c>
      <c r="P176" s="251"/>
      <c r="Q176" s="228">
        <v>43028</v>
      </c>
      <c r="R176" s="217" t="s">
        <v>1171</v>
      </c>
      <c r="S176" s="217"/>
      <c r="T176" s="217"/>
      <c r="U176" s="218"/>
      <c r="V176" s="735">
        <f t="shared" si="7"/>
        <v>76367</v>
      </c>
    </row>
    <row r="177" spans="1:22" s="13" customFormat="1" ht="27.75" customHeight="1">
      <c r="A177" s="410" t="s">
        <v>537</v>
      </c>
      <c r="B177" s="382" t="s">
        <v>561</v>
      </c>
      <c r="C177" s="212" t="s">
        <v>562</v>
      </c>
      <c r="D177" s="151" t="s">
        <v>563</v>
      </c>
      <c r="E177" s="213">
        <v>96218.44</v>
      </c>
      <c r="F177" s="53">
        <f t="shared" si="8"/>
        <v>82000</v>
      </c>
      <c r="G177" s="183">
        <f t="shared" si="6"/>
        <v>0.75</v>
      </c>
      <c r="H177" s="213">
        <v>46350.5</v>
      </c>
      <c r="I177" s="213">
        <v>0</v>
      </c>
      <c r="J177" s="213">
        <v>8179.5</v>
      </c>
      <c r="K177" s="213">
        <v>6970</v>
      </c>
      <c r="L177" s="213">
        <v>20500</v>
      </c>
      <c r="M177" s="35"/>
      <c r="N177" s="251">
        <v>42983</v>
      </c>
      <c r="O177" s="251">
        <v>42999</v>
      </c>
      <c r="P177" s="251"/>
      <c r="Q177" s="228">
        <v>43028</v>
      </c>
      <c r="R177" s="217" t="s">
        <v>1168</v>
      </c>
      <c r="S177" s="217"/>
      <c r="T177" s="217"/>
      <c r="U177" s="218"/>
      <c r="V177" s="735">
        <f t="shared" si="7"/>
        <v>82000</v>
      </c>
    </row>
    <row r="178" spans="1:22" s="13" customFormat="1" ht="27.75" customHeight="1">
      <c r="A178" s="410" t="s">
        <v>537</v>
      </c>
      <c r="B178" s="382" t="s">
        <v>564</v>
      </c>
      <c r="C178" s="212" t="s">
        <v>565</v>
      </c>
      <c r="D178" s="151" t="s">
        <v>563</v>
      </c>
      <c r="E178" s="213">
        <v>99000</v>
      </c>
      <c r="F178" s="53">
        <f t="shared" si="8"/>
        <v>99000</v>
      </c>
      <c r="G178" s="183">
        <f t="shared" si="6"/>
        <v>0.65</v>
      </c>
      <c r="H178" s="213">
        <v>54697.5</v>
      </c>
      <c r="I178" s="213">
        <v>0</v>
      </c>
      <c r="J178" s="213">
        <v>9652.5</v>
      </c>
      <c r="K178" s="213">
        <v>0</v>
      </c>
      <c r="L178" s="213">
        <v>34650</v>
      </c>
      <c r="M178" s="35"/>
      <c r="N178" s="251">
        <v>42983</v>
      </c>
      <c r="O178" s="251">
        <v>42999</v>
      </c>
      <c r="P178" s="251"/>
      <c r="Q178" s="228">
        <v>43028</v>
      </c>
      <c r="R178" s="217" t="s">
        <v>1167</v>
      </c>
      <c r="S178" s="217"/>
      <c r="T178" s="217"/>
      <c r="U178" s="218"/>
      <c r="V178" s="735">
        <f t="shared" si="7"/>
        <v>99000</v>
      </c>
    </row>
    <row r="179" spans="1:22" s="13" customFormat="1" ht="27.75" customHeight="1">
      <c r="A179" s="410" t="s">
        <v>537</v>
      </c>
      <c r="B179" s="382" t="s">
        <v>566</v>
      </c>
      <c r="C179" s="212" t="s">
        <v>567</v>
      </c>
      <c r="D179" s="151" t="s">
        <v>568</v>
      </c>
      <c r="E179" s="213">
        <v>51057.75</v>
      </c>
      <c r="F179" s="53">
        <f t="shared" si="8"/>
        <v>40273.75</v>
      </c>
      <c r="G179" s="183">
        <f t="shared" si="6"/>
        <v>0.749999937924827</v>
      </c>
      <c r="H179" s="213">
        <v>25491.06</v>
      </c>
      <c r="I179" s="213">
        <v>0</v>
      </c>
      <c r="J179" s="213">
        <v>4498.43</v>
      </c>
      <c r="K179" s="213">
        <v>215.82</v>
      </c>
      <c r="L179" s="213">
        <v>10068.44</v>
      </c>
      <c r="M179" s="35"/>
      <c r="N179" s="251">
        <v>42983</v>
      </c>
      <c r="O179" s="251">
        <v>42999</v>
      </c>
      <c r="P179" s="251"/>
      <c r="Q179" s="228">
        <v>43028</v>
      </c>
      <c r="R179" s="217" t="s">
        <v>1170</v>
      </c>
      <c r="S179" s="217"/>
      <c r="T179" s="217"/>
      <c r="U179" s="218"/>
      <c r="V179" s="735">
        <f t="shared" si="7"/>
        <v>40273.75</v>
      </c>
    </row>
    <row r="180" spans="1:22" s="13" customFormat="1" ht="27.75" customHeight="1">
      <c r="A180" s="410" t="s">
        <v>537</v>
      </c>
      <c r="B180" s="382" t="s">
        <v>569</v>
      </c>
      <c r="C180" s="212" t="s">
        <v>570</v>
      </c>
      <c r="D180" s="151" t="s">
        <v>526</v>
      </c>
      <c r="E180" s="213">
        <v>75640.009999999995</v>
      </c>
      <c r="F180" s="53">
        <f t="shared" si="8"/>
        <v>66570.89</v>
      </c>
      <c r="G180" s="183">
        <f t="shared" si="6"/>
        <v>0.6500000225323711</v>
      </c>
      <c r="H180" s="213">
        <v>28708.12</v>
      </c>
      <c r="I180" s="213">
        <v>0</v>
      </c>
      <c r="J180" s="213">
        <v>5066.1499999999996</v>
      </c>
      <c r="K180" s="213">
        <v>9496.81</v>
      </c>
      <c r="L180" s="213">
        <v>23299.81</v>
      </c>
      <c r="M180" s="35"/>
      <c r="N180" s="251">
        <v>42983</v>
      </c>
      <c r="O180" s="251">
        <v>42999</v>
      </c>
      <c r="P180" s="251"/>
      <c r="Q180" s="228">
        <v>43028</v>
      </c>
      <c r="R180" s="217" t="s">
        <v>1161</v>
      </c>
      <c r="S180" s="217"/>
      <c r="T180" s="217"/>
      <c r="U180" s="218"/>
      <c r="V180" s="735">
        <f t="shared" si="7"/>
        <v>66570.89</v>
      </c>
    </row>
    <row r="181" spans="1:22" s="13" customFormat="1" ht="27.75" customHeight="1">
      <c r="A181" s="410" t="s">
        <v>537</v>
      </c>
      <c r="B181" s="382" t="s">
        <v>571</v>
      </c>
      <c r="C181" s="212" t="s">
        <v>572</v>
      </c>
      <c r="D181" s="151" t="s">
        <v>526</v>
      </c>
      <c r="E181" s="213">
        <v>61094.03</v>
      </c>
      <c r="F181" s="53">
        <f t="shared" si="8"/>
        <v>29853.229999999996</v>
      </c>
      <c r="G181" s="183">
        <f t="shared" si="6"/>
        <v>0.65000001674860652</v>
      </c>
      <c r="H181" s="213">
        <v>15940.47</v>
      </c>
      <c r="I181" s="213">
        <v>0</v>
      </c>
      <c r="J181" s="213">
        <v>2813.03</v>
      </c>
      <c r="K181" s="213">
        <v>651.1</v>
      </c>
      <c r="L181" s="213">
        <v>10448.629999999999</v>
      </c>
      <c r="M181" s="35"/>
      <c r="N181" s="251">
        <v>42983</v>
      </c>
      <c r="O181" s="251">
        <v>42999</v>
      </c>
      <c r="P181" s="251"/>
      <c r="Q181" s="228">
        <v>43028</v>
      </c>
      <c r="R181" s="217" t="s">
        <v>1169</v>
      </c>
      <c r="S181" s="217"/>
      <c r="T181" s="217"/>
      <c r="U181" s="218"/>
      <c r="V181" s="735">
        <f t="shared" si="7"/>
        <v>29853.229999999996</v>
      </c>
    </row>
    <row r="182" spans="1:22" s="13" customFormat="1" ht="27.75" customHeight="1">
      <c r="A182" s="410" t="s">
        <v>537</v>
      </c>
      <c r="B182" s="382" t="s">
        <v>573</v>
      </c>
      <c r="C182" s="212" t="s">
        <v>574</v>
      </c>
      <c r="D182" s="151" t="s">
        <v>575</v>
      </c>
      <c r="E182" s="213">
        <v>69750</v>
      </c>
      <c r="F182" s="53">
        <f t="shared" si="8"/>
        <v>69750</v>
      </c>
      <c r="G182" s="183">
        <f t="shared" si="6"/>
        <v>0.75</v>
      </c>
      <c r="H182" s="213">
        <v>44465.62</v>
      </c>
      <c r="I182" s="213">
        <v>0</v>
      </c>
      <c r="J182" s="213">
        <v>7846.88</v>
      </c>
      <c r="K182" s="213">
        <v>0</v>
      </c>
      <c r="L182" s="213">
        <v>17437.5</v>
      </c>
      <c r="M182" s="35"/>
      <c r="N182" s="251">
        <v>42983</v>
      </c>
      <c r="O182" s="251">
        <v>42999</v>
      </c>
      <c r="P182" s="251"/>
      <c r="Q182" s="228">
        <v>43028</v>
      </c>
      <c r="R182" s="217" t="s">
        <v>1166</v>
      </c>
      <c r="S182" s="217"/>
      <c r="T182" s="217"/>
      <c r="U182" s="218"/>
      <c r="V182" s="735">
        <f t="shared" si="7"/>
        <v>69750</v>
      </c>
    </row>
    <row r="183" spans="1:22" s="13" customFormat="1" ht="27.75" customHeight="1">
      <c r="A183" s="410" t="s">
        <v>537</v>
      </c>
      <c r="B183" s="382" t="s">
        <v>577</v>
      </c>
      <c r="C183" s="212" t="s">
        <v>578</v>
      </c>
      <c r="D183" s="151" t="s">
        <v>579</v>
      </c>
      <c r="E183" s="213">
        <v>32230</v>
      </c>
      <c r="F183" s="53">
        <f t="shared" si="8"/>
        <v>30700</v>
      </c>
      <c r="G183" s="183">
        <f t="shared" si="6"/>
        <v>0.71775244299674268</v>
      </c>
      <c r="H183" s="213">
        <v>17329.54</v>
      </c>
      <c r="I183" s="213">
        <v>0</v>
      </c>
      <c r="J183" s="213">
        <v>3058.16</v>
      </c>
      <c r="K183" s="213">
        <v>1647.3</v>
      </c>
      <c r="L183" s="213">
        <v>8665</v>
      </c>
      <c r="M183" s="35"/>
      <c r="N183" s="251">
        <v>42983</v>
      </c>
      <c r="O183" s="251">
        <v>42999</v>
      </c>
      <c r="P183" s="251"/>
      <c r="Q183" s="228">
        <v>43028</v>
      </c>
      <c r="R183" s="217" t="s">
        <v>1163</v>
      </c>
      <c r="S183" s="217"/>
      <c r="T183" s="217"/>
      <c r="U183" s="218"/>
      <c r="V183" s="735">
        <f t="shared" si="7"/>
        <v>30700</v>
      </c>
    </row>
    <row r="184" spans="1:22" s="13" customFormat="1" ht="27.75" customHeight="1">
      <c r="A184" s="410" t="s">
        <v>537</v>
      </c>
      <c r="B184" s="382" t="s">
        <v>533</v>
      </c>
      <c r="C184" s="212" t="s">
        <v>580</v>
      </c>
      <c r="D184" s="151" t="s">
        <v>535</v>
      </c>
      <c r="E184" s="213">
        <v>51149.35</v>
      </c>
      <c r="F184" s="53">
        <f t="shared" si="8"/>
        <v>45138.75</v>
      </c>
      <c r="G184" s="183">
        <f t="shared" si="6"/>
        <v>0.85000005538478585</v>
      </c>
      <c r="H184" s="213">
        <v>30220.97</v>
      </c>
      <c r="I184" s="213">
        <v>0</v>
      </c>
      <c r="J184" s="213">
        <v>5333.12</v>
      </c>
      <c r="K184" s="213">
        <v>2813.85</v>
      </c>
      <c r="L184" s="213">
        <v>6770.81</v>
      </c>
      <c r="M184" s="35"/>
      <c r="N184" s="251">
        <v>42983</v>
      </c>
      <c r="O184" s="251">
        <v>42999</v>
      </c>
      <c r="P184" s="251"/>
      <c r="Q184" s="228">
        <v>43028</v>
      </c>
      <c r="R184" s="217" t="s">
        <v>1162</v>
      </c>
      <c r="S184" s="217"/>
      <c r="T184" s="217"/>
      <c r="U184" s="218"/>
      <c r="V184" s="735">
        <f t="shared" si="7"/>
        <v>45138.75</v>
      </c>
    </row>
    <row r="185" spans="1:22" s="13" customFormat="1" ht="27.75" customHeight="1">
      <c r="A185" s="410" t="s">
        <v>537</v>
      </c>
      <c r="B185" s="382" t="s">
        <v>581</v>
      </c>
      <c r="C185" s="212" t="s">
        <v>582</v>
      </c>
      <c r="D185" s="151" t="s">
        <v>583</v>
      </c>
      <c r="E185" s="213">
        <v>31828</v>
      </c>
      <c r="F185" s="53">
        <f t="shared" si="8"/>
        <v>31828.000000000004</v>
      </c>
      <c r="G185" s="183">
        <f t="shared" si="6"/>
        <v>0.85</v>
      </c>
      <c r="H185" s="213">
        <v>20795.13</v>
      </c>
      <c r="I185" s="213">
        <v>0</v>
      </c>
      <c r="J185" s="213">
        <v>3669.74</v>
      </c>
      <c r="K185" s="213">
        <v>2588.9299999999998</v>
      </c>
      <c r="L185" s="213">
        <v>4774.2</v>
      </c>
      <c r="M185" s="35"/>
      <c r="N185" s="251">
        <v>42983</v>
      </c>
      <c r="O185" s="251">
        <v>42999</v>
      </c>
      <c r="P185" s="251"/>
      <c r="Q185" s="228">
        <v>43028</v>
      </c>
      <c r="R185" s="217" t="s">
        <v>1165</v>
      </c>
      <c r="S185" s="217"/>
      <c r="T185" s="217"/>
      <c r="U185" s="218"/>
      <c r="V185" s="735">
        <f t="shared" si="7"/>
        <v>31828.000000000004</v>
      </c>
    </row>
    <row r="186" spans="1:22" s="13" customFormat="1" ht="27.75" customHeight="1">
      <c r="A186" s="410" t="s">
        <v>537</v>
      </c>
      <c r="B186" s="382" t="s">
        <v>511</v>
      </c>
      <c r="C186" s="212" t="s">
        <v>507</v>
      </c>
      <c r="D186" s="151" t="s">
        <v>508</v>
      </c>
      <c r="E186" s="213">
        <v>4500</v>
      </c>
      <c r="F186" s="53">
        <f t="shared" si="8"/>
        <v>3210</v>
      </c>
      <c r="G186" s="183">
        <f t="shared" si="6"/>
        <v>0.75</v>
      </c>
      <c r="H186" s="213">
        <v>2046.37</v>
      </c>
      <c r="I186" s="213">
        <v>0</v>
      </c>
      <c r="J186" s="213">
        <v>361.13</v>
      </c>
      <c r="K186" s="213">
        <v>0</v>
      </c>
      <c r="L186" s="213">
        <v>802.5</v>
      </c>
      <c r="M186" s="35"/>
      <c r="N186" s="251">
        <v>43025</v>
      </c>
      <c r="O186" s="251">
        <v>43034</v>
      </c>
      <c r="P186" s="251"/>
      <c r="Q186" s="228">
        <v>43081</v>
      </c>
      <c r="R186" s="217" t="s">
        <v>855</v>
      </c>
      <c r="S186" s="217"/>
      <c r="T186" s="217"/>
      <c r="U186" s="218"/>
      <c r="V186" s="735">
        <f t="shared" si="7"/>
        <v>3210</v>
      </c>
    </row>
    <row r="187" spans="1:22" s="13" customFormat="1" ht="27.75" customHeight="1">
      <c r="A187" s="410" t="s">
        <v>537</v>
      </c>
      <c r="B187" s="382" t="s">
        <v>512</v>
      </c>
      <c r="C187" s="212" t="s">
        <v>584</v>
      </c>
      <c r="D187" s="151" t="s">
        <v>509</v>
      </c>
      <c r="E187" s="213">
        <v>69329.289999999994</v>
      </c>
      <c r="F187" s="53">
        <f t="shared" si="8"/>
        <v>69329.899999999994</v>
      </c>
      <c r="G187" s="183">
        <f t="shared" si="6"/>
        <v>0.59023018928341164</v>
      </c>
      <c r="H187" s="213">
        <v>33662.629999999997</v>
      </c>
      <c r="I187" s="213">
        <v>0</v>
      </c>
      <c r="J187" s="213">
        <v>5940.47</v>
      </c>
      <c r="K187" s="213">
        <v>1317.5</v>
      </c>
      <c r="L187" s="213">
        <v>28409.3</v>
      </c>
      <c r="M187" s="35"/>
      <c r="N187" s="251">
        <v>43025</v>
      </c>
      <c r="O187" s="251">
        <v>43034</v>
      </c>
      <c r="P187" s="251"/>
      <c r="Q187" s="228">
        <v>43081</v>
      </c>
      <c r="R187" s="217" t="s">
        <v>856</v>
      </c>
      <c r="S187" s="217"/>
      <c r="T187" s="217"/>
      <c r="U187" s="218"/>
      <c r="V187" s="735">
        <f t="shared" si="7"/>
        <v>69329.899999999994</v>
      </c>
    </row>
    <row r="188" spans="1:22" s="13" customFormat="1" ht="27.75" customHeight="1">
      <c r="A188" s="410" t="s">
        <v>537</v>
      </c>
      <c r="B188" s="382" t="s">
        <v>513</v>
      </c>
      <c r="C188" s="212" t="s">
        <v>585</v>
      </c>
      <c r="D188" s="151" t="s">
        <v>348</v>
      </c>
      <c r="E188" s="213">
        <v>84559.43</v>
      </c>
      <c r="F188" s="53">
        <f t="shared" si="8"/>
        <v>84559.43</v>
      </c>
      <c r="G188" s="183">
        <f t="shared" si="6"/>
        <v>0.63214357050420045</v>
      </c>
      <c r="H188" s="213">
        <v>45435.64</v>
      </c>
      <c r="I188" s="213">
        <v>0</v>
      </c>
      <c r="J188" s="213">
        <v>8018.06</v>
      </c>
      <c r="K188" s="213">
        <v>0</v>
      </c>
      <c r="L188" s="213">
        <v>31105.73</v>
      </c>
      <c r="M188" s="35"/>
      <c r="N188" s="251">
        <v>43025</v>
      </c>
      <c r="O188" s="251">
        <v>43034</v>
      </c>
      <c r="P188" s="251"/>
      <c r="Q188" s="228">
        <v>43081</v>
      </c>
      <c r="R188" s="217" t="s">
        <v>857</v>
      </c>
      <c r="S188" s="217"/>
      <c r="T188" s="217"/>
      <c r="U188" s="218"/>
      <c r="V188" s="735">
        <f t="shared" si="7"/>
        <v>84559.43</v>
      </c>
    </row>
    <row r="189" spans="1:22" s="13" customFormat="1" ht="27.75" customHeight="1">
      <c r="A189" s="410" t="s">
        <v>537</v>
      </c>
      <c r="B189" s="382" t="s">
        <v>518</v>
      </c>
      <c r="C189" s="212" t="s">
        <v>519</v>
      </c>
      <c r="D189" s="151" t="s">
        <v>586</v>
      </c>
      <c r="E189" s="213">
        <v>16305</v>
      </c>
      <c r="F189" s="53">
        <f t="shared" si="8"/>
        <v>12843</v>
      </c>
      <c r="G189" s="183">
        <f t="shared" si="6"/>
        <v>0.75</v>
      </c>
      <c r="H189" s="213">
        <v>7793.65</v>
      </c>
      <c r="I189" s="213">
        <v>0</v>
      </c>
      <c r="J189" s="213">
        <v>1375.35</v>
      </c>
      <c r="K189" s="213">
        <v>463.25</v>
      </c>
      <c r="L189" s="213">
        <v>3210.75</v>
      </c>
      <c r="M189" s="35"/>
      <c r="N189" s="251">
        <v>43025</v>
      </c>
      <c r="O189" s="251">
        <v>43034</v>
      </c>
      <c r="P189" s="251"/>
      <c r="Q189" s="228">
        <v>43081</v>
      </c>
      <c r="R189" s="217" t="s">
        <v>858</v>
      </c>
      <c r="S189" s="217"/>
      <c r="T189" s="217"/>
      <c r="U189" s="218"/>
      <c r="V189" s="735">
        <f t="shared" si="7"/>
        <v>12843</v>
      </c>
    </row>
    <row r="190" spans="1:22" s="13" customFormat="1" ht="27.75" customHeight="1">
      <c r="A190" s="410" t="s">
        <v>537</v>
      </c>
      <c r="B190" s="382" t="s">
        <v>524</v>
      </c>
      <c r="C190" s="212" t="s">
        <v>525</v>
      </c>
      <c r="D190" s="151" t="s">
        <v>587</v>
      </c>
      <c r="E190" s="213">
        <v>10400</v>
      </c>
      <c r="F190" s="53">
        <f t="shared" si="8"/>
        <v>10400</v>
      </c>
      <c r="G190" s="183">
        <f t="shared" si="6"/>
        <v>0.65</v>
      </c>
      <c r="H190" s="213">
        <v>5746</v>
      </c>
      <c r="I190" s="213">
        <v>0</v>
      </c>
      <c r="J190" s="213">
        <v>1014</v>
      </c>
      <c r="K190" s="213">
        <v>0</v>
      </c>
      <c r="L190" s="213">
        <v>3640</v>
      </c>
      <c r="M190" s="35"/>
      <c r="N190" s="251">
        <v>43025</v>
      </c>
      <c r="O190" s="251">
        <v>43034</v>
      </c>
      <c r="P190" s="251"/>
      <c r="Q190" s="228">
        <v>43081</v>
      </c>
      <c r="R190" s="217" t="s">
        <v>859</v>
      </c>
      <c r="S190" s="217"/>
      <c r="T190" s="217"/>
      <c r="U190" s="218"/>
      <c r="V190" s="735">
        <f t="shared" si="7"/>
        <v>10400</v>
      </c>
    </row>
    <row r="191" spans="1:22" s="13" customFormat="1" ht="27.75" customHeight="1">
      <c r="A191" s="410" t="s">
        <v>537</v>
      </c>
      <c r="B191" s="382" t="s">
        <v>588</v>
      </c>
      <c r="C191" s="212" t="s">
        <v>589</v>
      </c>
      <c r="D191" s="151" t="s">
        <v>590</v>
      </c>
      <c r="E191" s="213">
        <v>127667.74</v>
      </c>
      <c r="F191" s="53">
        <f t="shared" si="8"/>
        <v>73200</v>
      </c>
      <c r="G191" s="183">
        <f t="shared" si="6"/>
        <v>0.75</v>
      </c>
      <c r="H191" s="213">
        <v>41376.300000000003</v>
      </c>
      <c r="I191" s="213">
        <v>0</v>
      </c>
      <c r="J191" s="213">
        <v>7301.7</v>
      </c>
      <c r="K191" s="213">
        <v>6222</v>
      </c>
      <c r="L191" s="213">
        <v>18300</v>
      </c>
      <c r="M191" s="35"/>
      <c r="N191" s="251">
        <v>43025</v>
      </c>
      <c r="O191" s="251">
        <v>43034</v>
      </c>
      <c r="P191" s="251"/>
      <c r="Q191" s="228">
        <v>43081</v>
      </c>
      <c r="R191" s="478"/>
      <c r="S191" s="217"/>
      <c r="T191" s="217"/>
      <c r="U191" s="218"/>
      <c r="V191" s="735">
        <f t="shared" si="7"/>
        <v>73200</v>
      </c>
    </row>
    <row r="192" spans="1:22" s="13" customFormat="1" ht="27.75" customHeight="1">
      <c r="A192" s="410" t="s">
        <v>537</v>
      </c>
      <c r="B192" s="382" t="s">
        <v>504</v>
      </c>
      <c r="C192" s="212" t="s">
        <v>623</v>
      </c>
      <c r="D192" s="151" t="s">
        <v>624</v>
      </c>
      <c r="E192" s="213">
        <v>142440</v>
      </c>
      <c r="F192" s="53">
        <f t="shared" si="8"/>
        <v>123130</v>
      </c>
      <c r="G192" s="183">
        <f t="shared" si="6"/>
        <v>0.75</v>
      </c>
      <c r="H192" s="213">
        <v>69857.88</v>
      </c>
      <c r="I192" s="213">
        <v>0</v>
      </c>
      <c r="J192" s="213">
        <v>12327.87</v>
      </c>
      <c r="K192" s="213">
        <v>10161.75</v>
      </c>
      <c r="L192" s="213">
        <v>30782.5</v>
      </c>
      <c r="M192" s="35"/>
      <c r="N192" s="251">
        <v>43025</v>
      </c>
      <c r="O192" s="251">
        <v>43048</v>
      </c>
      <c r="P192" s="251"/>
      <c r="Q192" s="228">
        <v>43076</v>
      </c>
      <c r="R192" s="217" t="s">
        <v>860</v>
      </c>
      <c r="S192" s="217"/>
      <c r="T192" s="217"/>
      <c r="U192" s="218"/>
      <c r="V192" s="735">
        <f t="shared" si="7"/>
        <v>123130</v>
      </c>
    </row>
    <row r="193" spans="1:22" s="13" customFormat="1" ht="27.75" customHeight="1">
      <c r="A193" s="410" t="s">
        <v>537</v>
      </c>
      <c r="B193" s="382" t="s">
        <v>344</v>
      </c>
      <c r="C193" s="212" t="s">
        <v>625</v>
      </c>
      <c r="D193" s="151" t="s">
        <v>626</v>
      </c>
      <c r="E193" s="213">
        <v>115991.23</v>
      </c>
      <c r="F193" s="53">
        <f t="shared" si="8"/>
        <v>106405.73000000001</v>
      </c>
      <c r="G193" s="183">
        <f t="shared" si="6"/>
        <v>0.83704016691582306</v>
      </c>
      <c r="H193" s="213">
        <v>73659.16</v>
      </c>
      <c r="I193" s="213">
        <v>0</v>
      </c>
      <c r="J193" s="213">
        <v>12998.69</v>
      </c>
      <c r="K193" s="213">
        <v>2408.02</v>
      </c>
      <c r="L193" s="213">
        <v>17339.86</v>
      </c>
      <c r="M193" s="35"/>
      <c r="N193" s="251">
        <v>43025</v>
      </c>
      <c r="O193" s="251">
        <v>43048</v>
      </c>
      <c r="P193" s="251" t="s">
        <v>1410</v>
      </c>
      <c r="Q193" s="228">
        <v>43076</v>
      </c>
      <c r="R193" s="217" t="s">
        <v>861</v>
      </c>
      <c r="S193" s="217"/>
      <c r="T193" s="217"/>
      <c r="U193" s="218"/>
      <c r="V193" s="735">
        <f t="shared" si="7"/>
        <v>106405.73000000001</v>
      </c>
    </row>
    <row r="194" spans="1:22" s="13" customFormat="1" ht="27.75" customHeight="1">
      <c r="A194" s="410" t="s">
        <v>537</v>
      </c>
      <c r="B194" s="382" t="s">
        <v>516</v>
      </c>
      <c r="C194" s="212" t="s">
        <v>591</v>
      </c>
      <c r="D194" s="151" t="s">
        <v>517</v>
      </c>
      <c r="E194" s="213">
        <v>93011.58</v>
      </c>
      <c r="F194" s="53">
        <f t="shared" si="8"/>
        <v>76404</v>
      </c>
      <c r="G194" s="183">
        <f t="shared" si="6"/>
        <v>0.85</v>
      </c>
      <c r="H194" s="213">
        <v>50246.26</v>
      </c>
      <c r="I194" s="213">
        <v>8866.99</v>
      </c>
      <c r="J194" s="213">
        <v>0</v>
      </c>
      <c r="K194" s="213">
        <v>5830.15</v>
      </c>
      <c r="L194" s="213">
        <v>11460.6</v>
      </c>
      <c r="M194" s="35"/>
      <c r="N194" s="251">
        <v>43053</v>
      </c>
      <c r="O194" s="251">
        <v>43062</v>
      </c>
      <c r="P194" s="251"/>
      <c r="Q194" s="228">
        <v>43084</v>
      </c>
      <c r="R194" s="217"/>
      <c r="S194" s="217"/>
      <c r="T194" s="217"/>
      <c r="U194" s="218"/>
      <c r="V194" s="735">
        <f t="shared" si="7"/>
        <v>76404</v>
      </c>
    </row>
    <row r="195" spans="1:22" s="13" customFormat="1" ht="27.75" customHeight="1">
      <c r="A195" s="410" t="s">
        <v>537</v>
      </c>
      <c r="B195" s="382" t="s">
        <v>592</v>
      </c>
      <c r="C195" s="212" t="s">
        <v>363</v>
      </c>
      <c r="D195" s="151" t="s">
        <v>364</v>
      </c>
      <c r="E195" s="213">
        <v>52990.53</v>
      </c>
      <c r="F195" s="53">
        <f t="shared" si="8"/>
        <v>50590.53</v>
      </c>
      <c r="G195" s="183">
        <f t="shared" si="6"/>
        <v>0.81519169694407223</v>
      </c>
      <c r="H195" s="213">
        <v>32564.25</v>
      </c>
      <c r="I195" s="213">
        <v>0</v>
      </c>
      <c r="J195" s="213">
        <v>5746.64</v>
      </c>
      <c r="K195" s="213">
        <v>2930.09</v>
      </c>
      <c r="L195" s="213">
        <v>9349.5499999999993</v>
      </c>
      <c r="M195" s="35"/>
      <c r="N195" s="251">
        <v>43053</v>
      </c>
      <c r="O195" s="251">
        <v>43062</v>
      </c>
      <c r="P195" s="251"/>
      <c r="Q195" s="228">
        <v>43084</v>
      </c>
      <c r="R195" s="217" t="s">
        <v>1138</v>
      </c>
      <c r="S195" s="217"/>
      <c r="T195" s="217"/>
      <c r="U195" s="218"/>
      <c r="V195" s="735">
        <f t="shared" si="7"/>
        <v>50590.53</v>
      </c>
    </row>
    <row r="196" spans="1:22" s="13" customFormat="1" ht="27.75" customHeight="1">
      <c r="A196" s="410" t="s">
        <v>537</v>
      </c>
      <c r="B196" s="382" t="s">
        <v>593</v>
      </c>
      <c r="C196" s="212" t="s">
        <v>594</v>
      </c>
      <c r="D196" s="151" t="s">
        <v>595</v>
      </c>
      <c r="E196" s="213">
        <v>27160.05</v>
      </c>
      <c r="F196" s="53">
        <f t="shared" si="8"/>
        <v>24424.37</v>
      </c>
      <c r="G196" s="183">
        <f t="shared" si="6"/>
        <v>0.84999981575778616</v>
      </c>
      <c r="H196" s="213">
        <v>16194.25</v>
      </c>
      <c r="I196" s="213">
        <v>2857.82</v>
      </c>
      <c r="J196" s="213">
        <v>0</v>
      </c>
      <c r="K196" s="213">
        <v>1708.64</v>
      </c>
      <c r="L196" s="213">
        <v>3663.66</v>
      </c>
      <c r="M196" s="35"/>
      <c r="N196" s="251">
        <v>43053</v>
      </c>
      <c r="O196" s="251">
        <v>43062</v>
      </c>
      <c r="P196" s="251"/>
      <c r="Q196" s="228">
        <v>43084</v>
      </c>
      <c r="R196" s="217" t="s">
        <v>1141</v>
      </c>
      <c r="S196" s="217"/>
      <c r="T196" s="217"/>
      <c r="U196" s="218"/>
      <c r="V196" s="735">
        <f t="shared" si="7"/>
        <v>24424.37</v>
      </c>
    </row>
    <row r="197" spans="1:22" s="13" customFormat="1" ht="27.75" customHeight="1">
      <c r="A197" s="410" t="s">
        <v>537</v>
      </c>
      <c r="B197" s="382" t="s">
        <v>577</v>
      </c>
      <c r="C197" s="212" t="s">
        <v>578</v>
      </c>
      <c r="D197" s="151" t="s">
        <v>579</v>
      </c>
      <c r="E197" s="213">
        <v>32230</v>
      </c>
      <c r="F197" s="53">
        <f t="shared" si="8"/>
        <v>30780</v>
      </c>
      <c r="G197" s="183">
        <f t="shared" si="6"/>
        <v>0.71783625730994149</v>
      </c>
      <c r="H197" s="213">
        <v>17380.54</v>
      </c>
      <c r="I197" s="213">
        <v>0</v>
      </c>
      <c r="J197" s="213">
        <v>3067.16</v>
      </c>
      <c r="K197" s="213">
        <v>1647.3</v>
      </c>
      <c r="L197" s="213">
        <v>8685</v>
      </c>
      <c r="M197" s="35"/>
      <c r="N197" s="251">
        <v>43053</v>
      </c>
      <c r="O197" s="251">
        <v>43062</v>
      </c>
      <c r="P197" s="251"/>
      <c r="Q197" s="228">
        <v>43084</v>
      </c>
      <c r="R197" s="217" t="s">
        <v>1131</v>
      </c>
      <c r="S197" s="217"/>
      <c r="T197" s="217"/>
      <c r="U197" s="218"/>
      <c r="V197" s="735">
        <f t="shared" si="7"/>
        <v>30780</v>
      </c>
    </row>
    <row r="198" spans="1:22" s="13" customFormat="1" ht="27.75" customHeight="1">
      <c r="A198" s="410" t="s">
        <v>537</v>
      </c>
      <c r="B198" s="382" t="s">
        <v>293</v>
      </c>
      <c r="C198" s="212" t="s">
        <v>294</v>
      </c>
      <c r="D198" s="151" t="s">
        <v>49</v>
      </c>
      <c r="E198" s="213">
        <v>11952.38</v>
      </c>
      <c r="F198" s="53">
        <f t="shared" si="8"/>
        <v>11758.2</v>
      </c>
      <c r="G198" s="183">
        <f t="shared" si="6"/>
        <v>0.85000510282186048</v>
      </c>
      <c r="H198" s="213">
        <v>8495.35</v>
      </c>
      <c r="I198" s="213">
        <v>0</v>
      </c>
      <c r="J198" s="213">
        <v>1499.18</v>
      </c>
      <c r="K198" s="213">
        <v>0</v>
      </c>
      <c r="L198" s="213">
        <v>1763.67</v>
      </c>
      <c r="M198" s="35"/>
      <c r="N198" s="251">
        <v>43053</v>
      </c>
      <c r="O198" s="251">
        <v>43062</v>
      </c>
      <c r="P198" s="251"/>
      <c r="Q198" s="228">
        <v>43084</v>
      </c>
      <c r="R198" s="217" t="s">
        <v>1142</v>
      </c>
      <c r="S198" s="217"/>
      <c r="T198" s="217"/>
      <c r="U198" s="218"/>
      <c r="V198" s="735">
        <f t="shared" si="7"/>
        <v>11758.2</v>
      </c>
    </row>
    <row r="199" spans="1:22" s="13" customFormat="1" ht="27.75" customHeight="1">
      <c r="A199" s="410" t="s">
        <v>537</v>
      </c>
      <c r="B199" s="382" t="s">
        <v>596</v>
      </c>
      <c r="C199" s="212" t="s">
        <v>597</v>
      </c>
      <c r="D199" s="151" t="s">
        <v>598</v>
      </c>
      <c r="E199" s="213">
        <v>66543.95</v>
      </c>
      <c r="F199" s="53">
        <f t="shared" si="8"/>
        <v>56187.280000000006</v>
      </c>
      <c r="G199" s="183">
        <f t="shared" si="6"/>
        <v>0.83456771710607813</v>
      </c>
      <c r="H199" s="213">
        <v>38535.360000000001</v>
      </c>
      <c r="I199" s="213">
        <v>0</v>
      </c>
      <c r="J199" s="213">
        <v>6800.36</v>
      </c>
      <c r="K199" s="213">
        <v>1556.37</v>
      </c>
      <c r="L199" s="213">
        <v>9295.19</v>
      </c>
      <c r="M199" s="35"/>
      <c r="N199" s="251">
        <v>43053</v>
      </c>
      <c r="O199" s="251">
        <v>43062</v>
      </c>
      <c r="P199" s="251"/>
      <c r="Q199" s="228">
        <v>43084</v>
      </c>
      <c r="R199" s="217" t="s">
        <v>1129</v>
      </c>
      <c r="S199" s="217"/>
      <c r="T199" s="217"/>
      <c r="U199" s="218"/>
      <c r="V199" s="735">
        <f t="shared" si="7"/>
        <v>56187.280000000006</v>
      </c>
    </row>
    <row r="200" spans="1:22" s="13" customFormat="1" ht="27.75" customHeight="1">
      <c r="A200" s="410" t="s">
        <v>537</v>
      </c>
      <c r="B200" s="382" t="s">
        <v>602</v>
      </c>
      <c r="C200" s="212" t="s">
        <v>603</v>
      </c>
      <c r="D200" s="151" t="s">
        <v>604</v>
      </c>
      <c r="E200" s="213">
        <v>22500</v>
      </c>
      <c r="F200" s="53">
        <f t="shared" si="8"/>
        <v>22249.870000000003</v>
      </c>
      <c r="G200" s="183">
        <f t="shared" si="6"/>
        <v>0.74999988763979297</v>
      </c>
      <c r="H200" s="213">
        <v>7564.95</v>
      </c>
      <c r="I200" s="213">
        <v>0</v>
      </c>
      <c r="J200" s="213">
        <v>1335</v>
      </c>
      <c r="K200" s="213">
        <v>7787.45</v>
      </c>
      <c r="L200" s="213">
        <v>5562.47</v>
      </c>
      <c r="M200" s="35"/>
      <c r="N200" s="251">
        <v>43053</v>
      </c>
      <c r="O200" s="251">
        <v>43062</v>
      </c>
      <c r="P200" s="251"/>
      <c r="Q200" s="228">
        <v>43084</v>
      </c>
      <c r="R200" s="217" t="s">
        <v>935</v>
      </c>
      <c r="S200" s="217"/>
      <c r="T200" s="217"/>
      <c r="U200" s="218"/>
      <c r="V200" s="735">
        <f t="shared" si="7"/>
        <v>22249.870000000003</v>
      </c>
    </row>
    <row r="201" spans="1:22" s="13" customFormat="1" ht="27.75" customHeight="1">
      <c r="A201" s="410" t="s">
        <v>537</v>
      </c>
      <c r="B201" s="382" t="s">
        <v>605</v>
      </c>
      <c r="C201" s="212" t="s">
        <v>606</v>
      </c>
      <c r="D201" s="151" t="s">
        <v>607</v>
      </c>
      <c r="E201" s="213">
        <v>12050</v>
      </c>
      <c r="F201" s="53">
        <f t="shared" si="8"/>
        <v>12050</v>
      </c>
      <c r="G201" s="183">
        <f t="shared" si="6"/>
        <v>0.654149377593361</v>
      </c>
      <c r="H201" s="213">
        <v>6700.12</v>
      </c>
      <c r="I201" s="213">
        <v>0</v>
      </c>
      <c r="J201" s="213">
        <v>1182.3800000000001</v>
      </c>
      <c r="K201" s="213">
        <v>0</v>
      </c>
      <c r="L201" s="213">
        <v>4167.5</v>
      </c>
      <c r="M201" s="35"/>
      <c r="N201" s="251">
        <v>43053</v>
      </c>
      <c r="O201" s="251">
        <v>43062</v>
      </c>
      <c r="P201" s="251"/>
      <c r="Q201" s="228">
        <v>43084</v>
      </c>
      <c r="R201" s="217" t="s">
        <v>1130</v>
      </c>
      <c r="S201" s="217"/>
      <c r="T201" s="217"/>
      <c r="U201" s="218"/>
      <c r="V201" s="735">
        <f t="shared" si="7"/>
        <v>12050</v>
      </c>
    </row>
    <row r="202" spans="1:22" s="13" customFormat="1" ht="27.75" customHeight="1">
      <c r="A202" s="410" t="s">
        <v>537</v>
      </c>
      <c r="B202" s="382" t="s">
        <v>608</v>
      </c>
      <c r="C202" s="212" t="s">
        <v>606</v>
      </c>
      <c r="D202" s="151" t="s">
        <v>609</v>
      </c>
      <c r="E202" s="213">
        <v>6407</v>
      </c>
      <c r="F202" s="53">
        <f t="shared" si="8"/>
        <v>6407</v>
      </c>
      <c r="G202" s="183">
        <f t="shared" ref="G202:G265" si="9">(H202+I202+J202+K202)/F202</f>
        <v>0.6578039644139223</v>
      </c>
      <c r="H202" s="213">
        <v>3582.36</v>
      </c>
      <c r="I202" s="213">
        <v>0</v>
      </c>
      <c r="J202" s="213">
        <v>632.19000000000005</v>
      </c>
      <c r="K202" s="213">
        <v>0</v>
      </c>
      <c r="L202" s="213">
        <v>2192.4499999999998</v>
      </c>
      <c r="M202" s="35"/>
      <c r="N202" s="251">
        <v>43053</v>
      </c>
      <c r="O202" s="251">
        <v>43062</v>
      </c>
      <c r="P202" s="251"/>
      <c r="Q202" s="228">
        <v>43084</v>
      </c>
      <c r="R202" s="217" t="s">
        <v>1140</v>
      </c>
      <c r="S202" s="217"/>
      <c r="T202" s="217"/>
      <c r="U202" s="218"/>
      <c r="V202" s="735">
        <f t="shared" si="7"/>
        <v>6407</v>
      </c>
    </row>
    <row r="203" spans="1:22" s="13" customFormat="1" ht="27.75" customHeight="1">
      <c r="A203" s="410" t="s">
        <v>537</v>
      </c>
      <c r="B203" s="382" t="s">
        <v>610</v>
      </c>
      <c r="C203" s="212" t="s">
        <v>611</v>
      </c>
      <c r="D203" s="151" t="s">
        <v>586</v>
      </c>
      <c r="E203" s="213">
        <v>121516.3</v>
      </c>
      <c r="F203" s="53">
        <f t="shared" si="8"/>
        <v>121516.30000000002</v>
      </c>
      <c r="G203" s="183">
        <f t="shared" si="9"/>
        <v>0.75000004114674323</v>
      </c>
      <c r="H203" s="213">
        <v>71291.710000000006</v>
      </c>
      <c r="I203" s="213">
        <v>12580.89</v>
      </c>
      <c r="J203" s="213">
        <v>0</v>
      </c>
      <c r="K203" s="213">
        <v>7264.63</v>
      </c>
      <c r="L203" s="213">
        <v>30379.07</v>
      </c>
      <c r="M203" s="35"/>
      <c r="N203" s="251">
        <v>43053</v>
      </c>
      <c r="O203" s="251">
        <v>43062</v>
      </c>
      <c r="P203" s="251"/>
      <c r="Q203" s="228">
        <v>43084</v>
      </c>
      <c r="R203" s="217" t="s">
        <v>1136</v>
      </c>
      <c r="S203" s="217"/>
      <c r="T203" s="217"/>
      <c r="U203" s="218"/>
      <c r="V203" s="735">
        <f t="shared" si="7"/>
        <v>121516.30000000002</v>
      </c>
    </row>
    <row r="204" spans="1:22" s="13" customFormat="1" ht="27.75" customHeight="1">
      <c r="A204" s="410" t="s">
        <v>537</v>
      </c>
      <c r="B204" s="382" t="s">
        <v>612</v>
      </c>
      <c r="C204" s="212" t="s">
        <v>613</v>
      </c>
      <c r="D204" s="151" t="s">
        <v>522</v>
      </c>
      <c r="E204" s="213">
        <v>142552.15</v>
      </c>
      <c r="F204" s="53">
        <f t="shared" si="8"/>
        <v>139052.15</v>
      </c>
      <c r="G204" s="183">
        <f t="shared" si="9"/>
        <v>0.74999998202113383</v>
      </c>
      <c r="H204" s="213">
        <v>74239.94</v>
      </c>
      <c r="I204" s="213">
        <v>0</v>
      </c>
      <c r="J204" s="213">
        <v>13101.17</v>
      </c>
      <c r="K204" s="213">
        <v>16948</v>
      </c>
      <c r="L204" s="213">
        <v>34763.040000000001</v>
      </c>
      <c r="M204" s="35"/>
      <c r="N204" s="251">
        <v>43053</v>
      </c>
      <c r="O204" s="251">
        <v>43062</v>
      </c>
      <c r="P204" s="251"/>
      <c r="Q204" s="228">
        <v>43084</v>
      </c>
      <c r="R204" s="217" t="s">
        <v>1133</v>
      </c>
      <c r="S204" s="217"/>
      <c r="T204" s="217"/>
      <c r="U204" s="218"/>
      <c r="V204" s="735">
        <f t="shared" si="7"/>
        <v>139052.15</v>
      </c>
    </row>
    <row r="205" spans="1:22" s="13" customFormat="1" ht="27.75" customHeight="1">
      <c r="A205" s="410" t="s">
        <v>537</v>
      </c>
      <c r="B205" s="382" t="s">
        <v>134</v>
      </c>
      <c r="C205" s="212" t="s">
        <v>614</v>
      </c>
      <c r="D205" s="151" t="s">
        <v>615</v>
      </c>
      <c r="E205" s="213">
        <v>58999.199999999997</v>
      </c>
      <c r="F205" s="53">
        <f t="shared" si="8"/>
        <v>57893.85</v>
      </c>
      <c r="G205" s="183">
        <f t="shared" si="9"/>
        <v>0.7500000431824797</v>
      </c>
      <c r="H205" s="213">
        <v>36907.33</v>
      </c>
      <c r="I205" s="213">
        <v>0</v>
      </c>
      <c r="J205" s="213">
        <v>6513.06</v>
      </c>
      <c r="K205" s="213">
        <v>0</v>
      </c>
      <c r="L205" s="213">
        <v>14473.46</v>
      </c>
      <c r="M205" s="35"/>
      <c r="N205" s="251">
        <v>43053</v>
      </c>
      <c r="O205" s="251">
        <v>43062</v>
      </c>
      <c r="P205" s="251"/>
      <c r="Q205" s="228">
        <v>43084</v>
      </c>
      <c r="R205" s="217" t="s">
        <v>1134</v>
      </c>
      <c r="S205" s="217"/>
      <c r="T205" s="217"/>
      <c r="U205" s="218"/>
      <c r="V205" s="735">
        <f t="shared" si="7"/>
        <v>57893.85</v>
      </c>
    </row>
    <row r="206" spans="1:22" s="13" customFormat="1" ht="27.75" customHeight="1">
      <c r="A206" s="410" t="s">
        <v>537</v>
      </c>
      <c r="B206" s="382" t="s">
        <v>642</v>
      </c>
      <c r="C206" s="212" t="s">
        <v>616</v>
      </c>
      <c r="D206" s="151" t="s">
        <v>617</v>
      </c>
      <c r="E206" s="213">
        <v>15291.9</v>
      </c>
      <c r="F206" s="53">
        <f t="shared" si="8"/>
        <v>15291.900000000001</v>
      </c>
      <c r="G206" s="183">
        <f t="shared" si="9"/>
        <v>0.5</v>
      </c>
      <c r="H206" s="213">
        <v>6499.05</v>
      </c>
      <c r="I206" s="213">
        <v>0</v>
      </c>
      <c r="J206" s="213">
        <v>1146.9000000000001</v>
      </c>
      <c r="K206" s="213">
        <v>0</v>
      </c>
      <c r="L206" s="213">
        <v>7645.95</v>
      </c>
      <c r="M206" s="35"/>
      <c r="N206" s="251">
        <v>43053</v>
      </c>
      <c r="O206" s="251">
        <v>43062</v>
      </c>
      <c r="P206" s="251"/>
      <c r="Q206" s="228">
        <v>43084</v>
      </c>
      <c r="R206" s="217" t="s">
        <v>1132</v>
      </c>
      <c r="S206" s="217"/>
      <c r="T206" s="217"/>
      <c r="U206" s="218"/>
      <c r="V206" s="735">
        <f t="shared" si="7"/>
        <v>15291.900000000001</v>
      </c>
    </row>
    <row r="207" spans="1:22" s="13" customFormat="1" ht="27.75" customHeight="1">
      <c r="A207" s="410" t="s">
        <v>537</v>
      </c>
      <c r="B207" s="382" t="s">
        <v>481</v>
      </c>
      <c r="C207" s="212" t="s">
        <v>630</v>
      </c>
      <c r="D207" s="151" t="s">
        <v>482</v>
      </c>
      <c r="E207" s="213">
        <v>245236</v>
      </c>
      <c r="F207" s="53">
        <f t="shared" si="8"/>
        <v>211934.89999999997</v>
      </c>
      <c r="G207" s="183">
        <f t="shared" si="9"/>
        <v>0.70369240743265982</v>
      </c>
      <c r="H207" s="213">
        <v>118544.89</v>
      </c>
      <c r="I207" s="213">
        <v>0</v>
      </c>
      <c r="J207" s="213">
        <v>20919.689999999999</v>
      </c>
      <c r="K207" s="213">
        <v>9672.4</v>
      </c>
      <c r="L207" s="213">
        <v>62797.919999999998</v>
      </c>
      <c r="M207" s="35"/>
      <c r="N207" s="251">
        <v>42950</v>
      </c>
      <c r="O207" s="251">
        <v>42992</v>
      </c>
      <c r="P207" s="251">
        <v>43020</v>
      </c>
      <c r="Q207" s="228">
        <v>43062</v>
      </c>
      <c r="R207" s="217" t="s">
        <v>1158</v>
      </c>
      <c r="S207" s="217"/>
      <c r="T207" s="217"/>
      <c r="U207" s="218"/>
      <c r="V207" s="735">
        <f t="shared" si="7"/>
        <v>211934.89999999997</v>
      </c>
    </row>
    <row r="208" spans="1:22" s="13" customFormat="1" ht="27.75" customHeight="1">
      <c r="A208" s="410" t="s">
        <v>537</v>
      </c>
      <c r="B208" s="382" t="s">
        <v>483</v>
      </c>
      <c r="C208" s="212" t="s">
        <v>484</v>
      </c>
      <c r="D208" s="151" t="s">
        <v>485</v>
      </c>
      <c r="E208" s="213">
        <v>618949.25</v>
      </c>
      <c r="F208" s="53">
        <f t="shared" si="8"/>
        <v>592899.58000000007</v>
      </c>
      <c r="G208" s="183">
        <f t="shared" si="9"/>
        <v>0.70692020055065641</v>
      </c>
      <c r="H208" s="213">
        <v>344760.58</v>
      </c>
      <c r="I208" s="213">
        <v>0</v>
      </c>
      <c r="J208" s="213">
        <v>60840.11</v>
      </c>
      <c r="K208" s="213">
        <v>13532</v>
      </c>
      <c r="L208" s="213">
        <v>173766.89</v>
      </c>
      <c r="M208" s="35"/>
      <c r="N208" s="251">
        <v>42950</v>
      </c>
      <c r="O208" s="251">
        <v>42992</v>
      </c>
      <c r="P208" s="251">
        <v>43020</v>
      </c>
      <c r="Q208" s="228">
        <v>43062</v>
      </c>
      <c r="R208" s="217" t="s">
        <v>1156</v>
      </c>
      <c r="S208" s="217"/>
      <c r="T208" s="217"/>
      <c r="U208" s="218"/>
      <c r="V208" s="735">
        <f t="shared" si="7"/>
        <v>592899.58000000007</v>
      </c>
    </row>
    <row r="209" spans="1:22" s="13" customFormat="1" ht="27.75" customHeight="1">
      <c r="A209" s="410" t="s">
        <v>537</v>
      </c>
      <c r="B209" s="382" t="s">
        <v>486</v>
      </c>
      <c r="C209" s="212" t="s">
        <v>487</v>
      </c>
      <c r="D209" s="151" t="s">
        <v>485</v>
      </c>
      <c r="E209" s="213">
        <v>375202.8</v>
      </c>
      <c r="F209" s="53">
        <f t="shared" si="8"/>
        <v>215396.31</v>
      </c>
      <c r="G209" s="183">
        <f t="shared" si="9"/>
        <v>0.74999998839348736</v>
      </c>
      <c r="H209" s="213">
        <v>121752.75</v>
      </c>
      <c r="I209" s="213">
        <v>0</v>
      </c>
      <c r="J209" s="213">
        <v>21485.79</v>
      </c>
      <c r="K209" s="213">
        <v>18308.689999999999</v>
      </c>
      <c r="L209" s="213">
        <v>53849.08</v>
      </c>
      <c r="M209" s="35"/>
      <c r="N209" s="251">
        <v>42950</v>
      </c>
      <c r="O209" s="251">
        <v>42992</v>
      </c>
      <c r="P209" s="251">
        <v>43020</v>
      </c>
      <c r="Q209" s="228">
        <v>43062</v>
      </c>
      <c r="R209" s="217" t="s">
        <v>1154</v>
      </c>
      <c r="S209" s="217"/>
      <c r="T209" s="217"/>
      <c r="U209" s="218"/>
      <c r="V209" s="735">
        <f t="shared" si="7"/>
        <v>215396.31</v>
      </c>
    </row>
    <row r="210" spans="1:22" s="13" customFormat="1" ht="27.75" customHeight="1">
      <c r="A210" s="410" t="s">
        <v>537</v>
      </c>
      <c r="B210" s="382" t="s">
        <v>488</v>
      </c>
      <c r="C210" s="212" t="s">
        <v>489</v>
      </c>
      <c r="D210" s="151" t="s">
        <v>490</v>
      </c>
      <c r="E210" s="213">
        <v>221116.99</v>
      </c>
      <c r="F210" s="53">
        <f t="shared" si="8"/>
        <v>203669.47000000003</v>
      </c>
      <c r="G210" s="183">
        <f t="shared" si="9"/>
        <v>0.60360627442100179</v>
      </c>
      <c r="H210" s="213">
        <v>104495.74</v>
      </c>
      <c r="I210" s="213">
        <v>0</v>
      </c>
      <c r="J210" s="213">
        <v>18440.43</v>
      </c>
      <c r="K210" s="213">
        <v>0</v>
      </c>
      <c r="L210" s="213">
        <v>80733.3</v>
      </c>
      <c r="M210" s="35"/>
      <c r="N210" s="251">
        <v>42950</v>
      </c>
      <c r="O210" s="251">
        <v>42992</v>
      </c>
      <c r="P210" s="251">
        <v>43020</v>
      </c>
      <c r="Q210" s="228">
        <v>43062</v>
      </c>
      <c r="R210" s="217"/>
      <c r="S210" s="217"/>
      <c r="T210" s="217"/>
      <c r="U210" s="218"/>
      <c r="V210" s="735">
        <f t="shared" ref="V210:V273" si="10">SUM(H210:L210)</f>
        <v>203669.47000000003</v>
      </c>
    </row>
    <row r="211" spans="1:22" s="13" customFormat="1" ht="27.75" customHeight="1">
      <c r="A211" s="410" t="s">
        <v>537</v>
      </c>
      <c r="B211" s="382" t="s">
        <v>631</v>
      </c>
      <c r="C211" s="212" t="s">
        <v>492</v>
      </c>
      <c r="D211" s="151" t="s">
        <v>506</v>
      </c>
      <c r="E211" s="213">
        <v>187668</v>
      </c>
      <c r="F211" s="53">
        <f t="shared" si="8"/>
        <v>102941</v>
      </c>
      <c r="G211" s="183">
        <f t="shared" si="9"/>
        <v>0.75</v>
      </c>
      <c r="H211" s="213">
        <v>64176.27</v>
      </c>
      <c r="I211" s="213">
        <v>0</v>
      </c>
      <c r="J211" s="213">
        <v>11325.23</v>
      </c>
      <c r="K211" s="213">
        <v>1704.25</v>
      </c>
      <c r="L211" s="213">
        <v>25735.25</v>
      </c>
      <c r="M211" s="35"/>
      <c r="N211" s="251">
        <v>42950</v>
      </c>
      <c r="O211" s="251">
        <v>42992</v>
      </c>
      <c r="P211" s="251">
        <v>43020</v>
      </c>
      <c r="Q211" s="228">
        <v>43062</v>
      </c>
      <c r="R211" s="217"/>
      <c r="S211" s="217"/>
      <c r="T211" s="217"/>
      <c r="U211" s="218"/>
      <c r="V211" s="735">
        <f t="shared" si="10"/>
        <v>102941</v>
      </c>
    </row>
    <row r="212" spans="1:22" s="13" customFormat="1" ht="27.75" customHeight="1">
      <c r="A212" s="410" t="s">
        <v>537</v>
      </c>
      <c r="B212" s="382" t="s">
        <v>453</v>
      </c>
      <c r="C212" s="212" t="s">
        <v>317</v>
      </c>
      <c r="D212" s="151" t="s">
        <v>318</v>
      </c>
      <c r="E212" s="213">
        <v>155144.04999999999</v>
      </c>
      <c r="F212" s="53">
        <f t="shared" ref="F212:F275" si="11">SUM(H212+I212+J212+K212+L212)</f>
        <v>104380.1</v>
      </c>
      <c r="G212" s="183">
        <f t="shared" si="9"/>
        <v>0.75000004790185104</v>
      </c>
      <c r="H212" s="213">
        <v>66542.31</v>
      </c>
      <c r="I212" s="213">
        <v>11742.77</v>
      </c>
      <c r="J212" s="213">
        <v>0</v>
      </c>
      <c r="K212" s="213">
        <v>0</v>
      </c>
      <c r="L212" s="213">
        <v>26095.02</v>
      </c>
      <c r="M212" s="35"/>
      <c r="N212" s="251">
        <v>42950</v>
      </c>
      <c r="O212" s="251">
        <v>42992</v>
      </c>
      <c r="P212" s="251">
        <v>43020</v>
      </c>
      <c r="Q212" s="228">
        <v>43062</v>
      </c>
      <c r="R212" s="217"/>
      <c r="S212" s="217"/>
      <c r="T212" s="217"/>
      <c r="U212" s="218"/>
      <c r="V212" s="735">
        <f t="shared" si="10"/>
        <v>104380.1</v>
      </c>
    </row>
    <row r="213" spans="1:22" s="13" customFormat="1" ht="27.75" customHeight="1">
      <c r="A213" s="410" t="s">
        <v>537</v>
      </c>
      <c r="B213" s="382" t="s">
        <v>452</v>
      </c>
      <c r="C213" s="212" t="s">
        <v>397</v>
      </c>
      <c r="D213" s="151" t="s">
        <v>540</v>
      </c>
      <c r="E213" s="213">
        <v>173700</v>
      </c>
      <c r="F213" s="53">
        <f t="shared" si="11"/>
        <v>126511.9</v>
      </c>
      <c r="G213" s="183">
        <f t="shared" si="9"/>
        <v>0.7500000395219738</v>
      </c>
      <c r="H213" s="213">
        <v>80651.34</v>
      </c>
      <c r="I213" s="213">
        <v>0</v>
      </c>
      <c r="J213" s="213">
        <v>14232.59</v>
      </c>
      <c r="K213" s="213">
        <v>0</v>
      </c>
      <c r="L213" s="213">
        <v>31627.97</v>
      </c>
      <c r="M213" s="35"/>
      <c r="N213" s="251">
        <v>42950</v>
      </c>
      <c r="O213" s="251">
        <v>42992</v>
      </c>
      <c r="P213" s="251">
        <v>43020</v>
      </c>
      <c r="Q213" s="228">
        <v>43062</v>
      </c>
      <c r="R213" s="217" t="s">
        <v>845</v>
      </c>
      <c r="S213" s="217"/>
      <c r="T213" s="217"/>
      <c r="U213" s="218"/>
      <c r="V213" s="735">
        <f t="shared" si="10"/>
        <v>126511.9</v>
      </c>
    </row>
    <row r="214" spans="1:22" s="13" customFormat="1" ht="27.75" customHeight="1">
      <c r="A214" s="410" t="s">
        <v>537</v>
      </c>
      <c r="B214" s="382" t="s">
        <v>442</v>
      </c>
      <c r="C214" s="212" t="s">
        <v>632</v>
      </c>
      <c r="D214" s="151" t="s">
        <v>444</v>
      </c>
      <c r="E214" s="213">
        <v>92500</v>
      </c>
      <c r="F214" s="53">
        <f t="shared" si="11"/>
        <v>92500</v>
      </c>
      <c r="G214" s="183">
        <f t="shared" si="9"/>
        <v>0.75</v>
      </c>
      <c r="H214" s="213">
        <v>52286.05</v>
      </c>
      <c r="I214" s="213">
        <v>9226.9500000000007</v>
      </c>
      <c r="J214" s="213">
        <v>7862</v>
      </c>
      <c r="K214" s="213">
        <v>0</v>
      </c>
      <c r="L214" s="213">
        <v>23125</v>
      </c>
      <c r="M214" s="260">
        <v>42892</v>
      </c>
      <c r="N214" s="251">
        <v>42915</v>
      </c>
      <c r="O214" s="251">
        <v>42947</v>
      </c>
      <c r="P214" s="251"/>
      <c r="Q214" s="228">
        <v>42958</v>
      </c>
      <c r="R214" s="228" t="s">
        <v>1948</v>
      </c>
      <c r="S214" s="217"/>
      <c r="T214" s="217"/>
      <c r="U214" s="218"/>
      <c r="V214" s="735">
        <f t="shared" si="10"/>
        <v>92500</v>
      </c>
    </row>
    <row r="215" spans="1:22" s="13" customFormat="1" ht="27.75" customHeight="1">
      <c r="A215" s="410" t="s">
        <v>537</v>
      </c>
      <c r="B215" s="382" t="s">
        <v>447</v>
      </c>
      <c r="C215" s="212" t="s">
        <v>633</v>
      </c>
      <c r="D215" s="151" t="s">
        <v>448</v>
      </c>
      <c r="E215" s="213">
        <v>156867.41</v>
      </c>
      <c r="F215" s="53">
        <f t="shared" si="11"/>
        <v>139833.28999999998</v>
      </c>
      <c r="G215" s="183">
        <f t="shared" si="9"/>
        <v>0.72151538449821218</v>
      </c>
      <c r="H215" s="213">
        <v>80962.05</v>
      </c>
      <c r="I215" s="213">
        <v>0</v>
      </c>
      <c r="J215" s="213">
        <v>19929.82</v>
      </c>
      <c r="K215" s="213">
        <v>0</v>
      </c>
      <c r="L215" s="213">
        <v>38941.42</v>
      </c>
      <c r="M215" s="35"/>
      <c r="N215" s="251">
        <v>42950</v>
      </c>
      <c r="O215" s="251">
        <v>42992</v>
      </c>
      <c r="P215" s="251">
        <v>43020</v>
      </c>
      <c r="Q215" s="228">
        <v>43062</v>
      </c>
      <c r="R215" s="217" t="s">
        <v>840</v>
      </c>
      <c r="S215" s="217"/>
      <c r="T215" s="217"/>
      <c r="U215" s="218"/>
      <c r="V215" s="735">
        <f t="shared" si="10"/>
        <v>139833.28999999998</v>
      </c>
    </row>
    <row r="216" spans="1:22" s="13" customFormat="1" ht="27.75" customHeight="1">
      <c r="A216" s="410" t="s">
        <v>537</v>
      </c>
      <c r="B216" s="382" t="s">
        <v>496</v>
      </c>
      <c r="C216" s="212" t="s">
        <v>634</v>
      </c>
      <c r="D216" s="151" t="s">
        <v>79</v>
      </c>
      <c r="E216" s="213">
        <v>155165.6</v>
      </c>
      <c r="F216" s="53">
        <f t="shared" si="11"/>
        <v>134400.85</v>
      </c>
      <c r="G216" s="183">
        <f t="shared" si="9"/>
        <v>0.75000001860107279</v>
      </c>
      <c r="H216" s="213">
        <v>85680.54</v>
      </c>
      <c r="I216" s="213">
        <v>0</v>
      </c>
      <c r="J216" s="213">
        <v>15120.1</v>
      </c>
      <c r="K216" s="213">
        <v>0</v>
      </c>
      <c r="L216" s="213">
        <v>33600.21</v>
      </c>
      <c r="M216" s="35"/>
      <c r="N216" s="251">
        <v>42950</v>
      </c>
      <c r="O216" s="251">
        <v>42992</v>
      </c>
      <c r="P216" s="251">
        <v>43020</v>
      </c>
      <c r="Q216" s="228">
        <v>43062</v>
      </c>
      <c r="R216" s="217" t="s">
        <v>1155</v>
      </c>
      <c r="S216" s="217"/>
      <c r="T216" s="217"/>
      <c r="U216" s="218"/>
      <c r="V216" s="735">
        <f t="shared" si="10"/>
        <v>134400.85</v>
      </c>
    </row>
    <row r="217" spans="1:22" s="13" customFormat="1" ht="27.75" customHeight="1">
      <c r="A217" s="410" t="s">
        <v>537</v>
      </c>
      <c r="B217" s="382" t="s">
        <v>547</v>
      </c>
      <c r="C217" s="212" t="s">
        <v>548</v>
      </c>
      <c r="D217" s="151" t="s">
        <v>549</v>
      </c>
      <c r="E217" s="213">
        <v>272624.61</v>
      </c>
      <c r="F217" s="53">
        <f t="shared" si="11"/>
        <v>162127.04000000001</v>
      </c>
      <c r="G217" s="183">
        <f t="shared" si="9"/>
        <v>0.75</v>
      </c>
      <c r="H217" s="213">
        <v>103355.98</v>
      </c>
      <c r="I217" s="213">
        <v>0</v>
      </c>
      <c r="J217" s="213">
        <v>0</v>
      </c>
      <c r="K217" s="213">
        <v>18239.3</v>
      </c>
      <c r="L217" s="213">
        <v>40531.760000000002</v>
      </c>
      <c r="M217" s="35"/>
      <c r="N217" s="251">
        <v>42983</v>
      </c>
      <c r="O217" s="251">
        <v>43034</v>
      </c>
      <c r="P217" s="251">
        <v>43020</v>
      </c>
      <c r="Q217" s="228">
        <v>43062</v>
      </c>
      <c r="R217" s="217"/>
      <c r="S217" s="217"/>
      <c r="T217" s="217"/>
      <c r="U217" s="218"/>
      <c r="V217" s="735">
        <f t="shared" si="10"/>
        <v>162127.04000000001</v>
      </c>
    </row>
    <row r="218" spans="1:22" s="13" customFormat="1" ht="27.75" customHeight="1">
      <c r="A218" s="410" t="s">
        <v>537</v>
      </c>
      <c r="B218" s="382" t="s">
        <v>523</v>
      </c>
      <c r="C218" s="212" t="s">
        <v>635</v>
      </c>
      <c r="D218" s="151" t="s">
        <v>636</v>
      </c>
      <c r="E218" s="213">
        <v>172426.14</v>
      </c>
      <c r="F218" s="53">
        <f t="shared" si="11"/>
        <v>100009.22</v>
      </c>
      <c r="G218" s="183">
        <f t="shared" si="9"/>
        <v>0.75000004999539038</v>
      </c>
      <c r="H218" s="213">
        <v>63755.88</v>
      </c>
      <c r="I218" s="213">
        <v>0</v>
      </c>
      <c r="J218" s="213">
        <v>11251.04</v>
      </c>
      <c r="K218" s="213">
        <v>0</v>
      </c>
      <c r="L218" s="213">
        <v>25002.3</v>
      </c>
      <c r="M218" s="35"/>
      <c r="N218" s="251">
        <v>43025</v>
      </c>
      <c r="O218" s="251">
        <v>43034</v>
      </c>
      <c r="P218" s="251">
        <v>43053</v>
      </c>
      <c r="Q218" s="228">
        <v>43083</v>
      </c>
      <c r="R218" s="217" t="s">
        <v>1146</v>
      </c>
      <c r="S218" s="217"/>
      <c r="T218" s="217"/>
      <c r="U218" s="218"/>
      <c r="V218" s="735">
        <f t="shared" si="10"/>
        <v>100009.22</v>
      </c>
    </row>
    <row r="219" spans="1:22" s="13" customFormat="1" ht="27.75" customHeight="1">
      <c r="A219" s="410" t="s">
        <v>537</v>
      </c>
      <c r="B219" s="382" t="s">
        <v>510</v>
      </c>
      <c r="C219" s="212" t="s">
        <v>505</v>
      </c>
      <c r="D219" s="151" t="s">
        <v>506</v>
      </c>
      <c r="E219" s="213">
        <v>201978</v>
      </c>
      <c r="F219" s="53">
        <f t="shared" si="11"/>
        <v>185350</v>
      </c>
      <c r="G219" s="183">
        <f t="shared" si="9"/>
        <v>0.75</v>
      </c>
      <c r="H219" s="213">
        <v>85061.62</v>
      </c>
      <c r="I219" s="213">
        <v>0</v>
      </c>
      <c r="J219" s="213">
        <v>15010.88</v>
      </c>
      <c r="K219" s="213">
        <v>38940</v>
      </c>
      <c r="L219" s="213">
        <v>46337.5</v>
      </c>
      <c r="M219" s="35"/>
      <c r="N219" s="251">
        <v>43025</v>
      </c>
      <c r="O219" s="251">
        <v>43034</v>
      </c>
      <c r="P219" s="251">
        <v>43053</v>
      </c>
      <c r="Q219" s="228">
        <v>43083</v>
      </c>
      <c r="R219" s="217" t="s">
        <v>862</v>
      </c>
      <c r="S219" s="217"/>
      <c r="T219" s="217"/>
      <c r="U219" s="218"/>
      <c r="V219" s="735">
        <f t="shared" si="10"/>
        <v>185350</v>
      </c>
    </row>
    <row r="220" spans="1:22" s="13" customFormat="1" ht="27.75" customHeight="1">
      <c r="A220" s="410" t="s">
        <v>537</v>
      </c>
      <c r="B220" s="382" t="s">
        <v>520</v>
      </c>
      <c r="C220" s="212" t="s">
        <v>521</v>
      </c>
      <c r="D220" s="151" t="s">
        <v>522</v>
      </c>
      <c r="E220" s="213">
        <v>399846</v>
      </c>
      <c r="F220" s="53">
        <f t="shared" si="11"/>
        <v>352502.79</v>
      </c>
      <c r="G220" s="183">
        <f t="shared" si="9"/>
        <v>0.74999999290785746</v>
      </c>
      <c r="H220" s="213">
        <v>219189.21</v>
      </c>
      <c r="I220" s="213">
        <v>38680.46</v>
      </c>
      <c r="J220" s="213">
        <v>0</v>
      </c>
      <c r="K220" s="213">
        <v>6507.42</v>
      </c>
      <c r="L220" s="213">
        <v>88125.7</v>
      </c>
      <c r="M220" s="35"/>
      <c r="N220" s="251">
        <v>43025</v>
      </c>
      <c r="O220" s="251">
        <v>43034</v>
      </c>
      <c r="P220" s="251">
        <v>43053</v>
      </c>
      <c r="Q220" s="228">
        <v>43083</v>
      </c>
      <c r="R220" s="217" t="s">
        <v>1144</v>
      </c>
      <c r="S220" s="217"/>
      <c r="T220" s="217"/>
      <c r="U220" s="218"/>
      <c r="V220" s="735">
        <f t="shared" si="10"/>
        <v>352502.79</v>
      </c>
    </row>
    <row r="221" spans="1:22" s="13" customFormat="1" ht="27.75" customHeight="1">
      <c r="A221" s="410" t="s">
        <v>537</v>
      </c>
      <c r="B221" s="382" t="s">
        <v>514</v>
      </c>
      <c r="C221" s="212" t="s">
        <v>515</v>
      </c>
      <c r="D221" s="151" t="s">
        <v>628</v>
      </c>
      <c r="E221" s="213">
        <v>154671.87</v>
      </c>
      <c r="F221" s="53">
        <f t="shared" si="11"/>
        <v>131874.44</v>
      </c>
      <c r="G221" s="183">
        <f t="shared" si="9"/>
        <v>0.84477151144679741</v>
      </c>
      <c r="H221" s="213">
        <v>94324.82</v>
      </c>
      <c r="I221" s="213">
        <v>0</v>
      </c>
      <c r="J221" s="213">
        <v>16645.560000000001</v>
      </c>
      <c r="K221" s="213">
        <v>433.39</v>
      </c>
      <c r="L221" s="213">
        <v>20470.669999999998</v>
      </c>
      <c r="M221" s="35"/>
      <c r="N221" s="251">
        <v>43025</v>
      </c>
      <c r="O221" s="251">
        <v>43034</v>
      </c>
      <c r="P221" s="251">
        <v>43053</v>
      </c>
      <c r="Q221" s="228">
        <v>43083</v>
      </c>
      <c r="R221" s="217" t="s">
        <v>1143</v>
      </c>
      <c r="S221" s="217"/>
      <c r="T221" s="217"/>
      <c r="U221" s="218"/>
      <c r="V221" s="735">
        <f t="shared" si="10"/>
        <v>131874.44</v>
      </c>
    </row>
    <row r="222" spans="1:22" s="13" customFormat="1" ht="27.75" customHeight="1">
      <c r="A222" s="410" t="s">
        <v>537</v>
      </c>
      <c r="B222" s="382" t="s">
        <v>637</v>
      </c>
      <c r="C222" s="212" t="s">
        <v>638</v>
      </c>
      <c r="D222" s="151" t="s">
        <v>639</v>
      </c>
      <c r="E222" s="213">
        <v>706219</v>
      </c>
      <c r="F222" s="53">
        <f t="shared" si="11"/>
        <v>622319</v>
      </c>
      <c r="G222" s="183">
        <f t="shared" si="9"/>
        <v>0.75</v>
      </c>
      <c r="H222" s="213">
        <v>358760.98</v>
      </c>
      <c r="I222" s="213">
        <v>63310.77</v>
      </c>
      <c r="J222" s="213">
        <v>0</v>
      </c>
      <c r="K222" s="213">
        <v>44667.5</v>
      </c>
      <c r="L222" s="213">
        <v>155579.75</v>
      </c>
      <c r="M222" s="35"/>
      <c r="N222" s="251">
        <v>43025</v>
      </c>
      <c r="O222" s="251">
        <v>43034</v>
      </c>
      <c r="P222" s="251">
        <v>43053</v>
      </c>
      <c r="Q222" s="228">
        <v>43083</v>
      </c>
      <c r="R222" s="217" t="s">
        <v>1145</v>
      </c>
      <c r="S222" s="217"/>
      <c r="T222" s="217"/>
      <c r="U222" s="218"/>
      <c r="V222" s="735">
        <f t="shared" si="10"/>
        <v>622319</v>
      </c>
    </row>
    <row r="223" spans="1:22" s="13" customFormat="1" ht="27.75" customHeight="1">
      <c r="A223" s="410" t="s">
        <v>537</v>
      </c>
      <c r="B223" s="382" t="s">
        <v>640</v>
      </c>
      <c r="C223" s="212" t="s">
        <v>641</v>
      </c>
      <c r="D223" s="151" t="s">
        <v>155</v>
      </c>
      <c r="E223" s="213">
        <v>22480.400000000001</v>
      </c>
      <c r="F223" s="53">
        <f t="shared" si="11"/>
        <v>22480.400000000001</v>
      </c>
      <c r="G223" s="183">
        <f t="shared" si="9"/>
        <v>0.5</v>
      </c>
      <c r="H223" s="213">
        <v>9554.17</v>
      </c>
      <c r="I223" s="213">
        <v>0</v>
      </c>
      <c r="J223" s="213">
        <v>1686.03</v>
      </c>
      <c r="K223" s="213">
        <v>0</v>
      </c>
      <c r="L223" s="213">
        <v>11240.2</v>
      </c>
      <c r="M223" s="35"/>
      <c r="N223" s="251">
        <v>42989</v>
      </c>
      <c r="O223" s="251">
        <v>43027</v>
      </c>
      <c r="P223" s="251"/>
      <c r="Q223" s="228">
        <v>43081</v>
      </c>
      <c r="R223" s="217" t="s">
        <v>863</v>
      </c>
      <c r="S223" s="217"/>
      <c r="T223" s="217"/>
      <c r="U223" s="218"/>
      <c r="V223" s="735">
        <f t="shared" si="10"/>
        <v>22480.400000000001</v>
      </c>
    </row>
    <row r="224" spans="1:22" s="13" customFormat="1" ht="27.75" customHeight="1">
      <c r="A224" s="410" t="s">
        <v>537</v>
      </c>
      <c r="B224" s="382" t="s">
        <v>645</v>
      </c>
      <c r="C224" s="212" t="s">
        <v>644</v>
      </c>
      <c r="D224" s="151" t="s">
        <v>76</v>
      </c>
      <c r="E224" s="213">
        <v>424610</v>
      </c>
      <c r="F224" s="53">
        <f t="shared" si="11"/>
        <v>424609.99999999994</v>
      </c>
      <c r="G224" s="183">
        <f t="shared" si="9"/>
        <v>0.75</v>
      </c>
      <c r="H224" s="213">
        <v>240010.8</v>
      </c>
      <c r="I224" s="213">
        <v>0</v>
      </c>
      <c r="J224" s="213">
        <v>42354.85</v>
      </c>
      <c r="K224" s="213">
        <v>36091.85</v>
      </c>
      <c r="L224" s="213">
        <v>106152.5</v>
      </c>
      <c r="M224" s="35"/>
      <c r="N224" s="251">
        <v>42989</v>
      </c>
      <c r="O224" s="251">
        <v>43027</v>
      </c>
      <c r="P224" s="251">
        <v>43088</v>
      </c>
      <c r="Q224" s="228">
        <v>43115</v>
      </c>
      <c r="R224" s="217" t="s">
        <v>1128</v>
      </c>
      <c r="S224" s="217"/>
      <c r="T224" s="217"/>
      <c r="U224" s="218"/>
      <c r="V224" s="735">
        <f t="shared" si="10"/>
        <v>424609.99999999994</v>
      </c>
    </row>
    <row r="225" spans="1:22" s="13" customFormat="1" ht="27.75" customHeight="1">
      <c r="A225" s="410" t="s">
        <v>537</v>
      </c>
      <c r="B225" s="382" t="s">
        <v>646</v>
      </c>
      <c r="C225" s="255" t="s">
        <v>647</v>
      </c>
      <c r="D225" s="282" t="s">
        <v>648</v>
      </c>
      <c r="E225" s="256">
        <v>266695.59999999998</v>
      </c>
      <c r="F225" s="53">
        <f t="shared" si="11"/>
        <v>182012.85</v>
      </c>
      <c r="G225" s="183">
        <f t="shared" si="9"/>
        <v>0.67361414317725377</v>
      </c>
      <c r="H225" s="256">
        <v>104215.46</v>
      </c>
      <c r="I225" s="256">
        <v>18390.97</v>
      </c>
      <c r="J225" s="256">
        <v>0</v>
      </c>
      <c r="K225" s="256">
        <v>0</v>
      </c>
      <c r="L225" s="256">
        <v>59406.42</v>
      </c>
      <c r="M225" s="35"/>
      <c r="N225" s="270">
        <v>43053</v>
      </c>
      <c r="O225" s="270">
        <v>43062</v>
      </c>
      <c r="P225" s="270">
        <v>43088</v>
      </c>
      <c r="Q225" s="271">
        <v>43115</v>
      </c>
      <c r="R225" s="217" t="s">
        <v>893</v>
      </c>
      <c r="S225" s="257"/>
      <c r="T225" s="257"/>
      <c r="U225" s="258"/>
      <c r="V225" s="735">
        <f t="shared" si="10"/>
        <v>182012.85</v>
      </c>
    </row>
    <row r="226" spans="1:22" s="13" customFormat="1" ht="27.75" customHeight="1">
      <c r="A226" s="410" t="s">
        <v>537</v>
      </c>
      <c r="B226" s="382" t="s">
        <v>649</v>
      </c>
      <c r="C226" s="255" t="s">
        <v>650</v>
      </c>
      <c r="D226" s="282" t="s">
        <v>651</v>
      </c>
      <c r="E226" s="256">
        <v>23289</v>
      </c>
      <c r="F226" s="53">
        <f t="shared" si="11"/>
        <v>35289</v>
      </c>
      <c r="G226" s="183">
        <f t="shared" si="9"/>
        <v>0.5</v>
      </c>
      <c r="H226" s="256">
        <v>14997.82</v>
      </c>
      <c r="I226" s="256">
        <v>2646.68</v>
      </c>
      <c r="J226" s="256">
        <v>0</v>
      </c>
      <c r="K226" s="256">
        <v>0</v>
      </c>
      <c r="L226" s="256">
        <v>17644.5</v>
      </c>
      <c r="M226" s="260">
        <v>43077</v>
      </c>
      <c r="N226" s="270">
        <v>43082</v>
      </c>
      <c r="O226" s="270">
        <v>43083</v>
      </c>
      <c r="P226" s="270"/>
      <c r="Q226" s="284">
        <v>43133</v>
      </c>
      <c r="R226" s="478"/>
      <c r="S226" s="257"/>
      <c r="T226" s="257"/>
      <c r="U226" s="258"/>
      <c r="V226" s="735">
        <f t="shared" si="10"/>
        <v>35289</v>
      </c>
    </row>
    <row r="227" spans="1:22" s="13" customFormat="1" ht="27.75" customHeight="1">
      <c r="A227" s="410" t="s">
        <v>537</v>
      </c>
      <c r="B227" s="382" t="s">
        <v>652</v>
      </c>
      <c r="C227" s="276" t="s">
        <v>653</v>
      </c>
      <c r="D227" s="282" t="s">
        <v>438</v>
      </c>
      <c r="E227" s="256">
        <v>123797.05</v>
      </c>
      <c r="F227" s="53">
        <f t="shared" si="11"/>
        <v>74784.55</v>
      </c>
      <c r="G227" s="183">
        <f t="shared" si="9"/>
        <v>0.57151751264131423</v>
      </c>
      <c r="H227" s="256">
        <v>35193.800000000003</v>
      </c>
      <c r="I227" s="256">
        <v>6210.68</v>
      </c>
      <c r="J227" s="256">
        <v>0</v>
      </c>
      <c r="K227" s="256">
        <v>1336.2</v>
      </c>
      <c r="L227" s="256">
        <v>32043.87</v>
      </c>
      <c r="M227" s="260">
        <v>43077</v>
      </c>
      <c r="N227" s="270">
        <v>43082</v>
      </c>
      <c r="O227" s="270">
        <v>43083</v>
      </c>
      <c r="P227" s="270"/>
      <c r="Q227" s="271">
        <v>43115</v>
      </c>
      <c r="R227" s="217" t="s">
        <v>937</v>
      </c>
      <c r="S227" s="257"/>
      <c r="T227" s="257"/>
      <c r="U227" s="258"/>
      <c r="V227" s="735">
        <f t="shared" si="10"/>
        <v>74784.55</v>
      </c>
    </row>
    <row r="228" spans="1:22" s="13" customFormat="1" ht="27.75" customHeight="1">
      <c r="A228" s="410" t="s">
        <v>537</v>
      </c>
      <c r="B228" s="382" t="s">
        <v>654</v>
      </c>
      <c r="C228" s="276" t="s">
        <v>655</v>
      </c>
      <c r="D228" s="282" t="s">
        <v>604</v>
      </c>
      <c r="E228" s="256">
        <v>79700</v>
      </c>
      <c r="F228" s="53">
        <f t="shared" si="11"/>
        <v>76008.549999999988</v>
      </c>
      <c r="G228" s="183">
        <f t="shared" si="9"/>
        <v>0.74156367934923118</v>
      </c>
      <c r="H228" s="256">
        <v>39476.699999999997</v>
      </c>
      <c r="I228" s="256">
        <v>6966.48</v>
      </c>
      <c r="J228" s="256">
        <v>0</v>
      </c>
      <c r="K228" s="256">
        <v>9922</v>
      </c>
      <c r="L228" s="256">
        <v>19643.37</v>
      </c>
      <c r="M228" s="260">
        <v>43077</v>
      </c>
      <c r="N228" s="270">
        <v>43082</v>
      </c>
      <c r="O228" s="270">
        <v>43083</v>
      </c>
      <c r="P228" s="270"/>
      <c r="Q228" s="271">
        <v>43115</v>
      </c>
      <c r="R228" s="217" t="s">
        <v>934</v>
      </c>
      <c r="S228" s="257"/>
      <c r="T228" s="257"/>
      <c r="U228" s="258"/>
      <c r="V228" s="735">
        <f t="shared" si="10"/>
        <v>76008.549999999988</v>
      </c>
    </row>
    <row r="229" spans="1:22" s="13" customFormat="1" ht="27.75" customHeight="1">
      <c r="A229" s="410" t="s">
        <v>537</v>
      </c>
      <c r="B229" s="382" t="s">
        <v>656</v>
      </c>
      <c r="C229" s="280" t="s">
        <v>657</v>
      </c>
      <c r="D229" s="282" t="s">
        <v>658</v>
      </c>
      <c r="E229" s="256">
        <v>123106.56</v>
      </c>
      <c r="F229" s="53">
        <f t="shared" si="11"/>
        <v>107250.04000000001</v>
      </c>
      <c r="G229" s="183">
        <f t="shared" si="9"/>
        <v>0.84999921678350898</v>
      </c>
      <c r="H229" s="256">
        <v>72759.320000000007</v>
      </c>
      <c r="I229" s="256">
        <v>12839.32</v>
      </c>
      <c r="J229" s="256">
        <v>0</v>
      </c>
      <c r="K229" s="256">
        <v>5563.81</v>
      </c>
      <c r="L229" s="256">
        <v>16087.59</v>
      </c>
      <c r="M229" s="260">
        <v>43077</v>
      </c>
      <c r="N229" s="270">
        <v>43082</v>
      </c>
      <c r="O229" s="270">
        <v>43083</v>
      </c>
      <c r="P229" s="270"/>
      <c r="Q229" s="271">
        <v>43115</v>
      </c>
      <c r="R229" s="217" t="s">
        <v>936</v>
      </c>
      <c r="S229" s="257"/>
      <c r="T229" s="257"/>
      <c r="U229" s="258"/>
      <c r="V229" s="735">
        <f t="shared" si="10"/>
        <v>107250.04000000001</v>
      </c>
    </row>
    <row r="230" spans="1:22" s="13" customFormat="1" ht="27.75" customHeight="1">
      <c r="A230" s="410" t="s">
        <v>537</v>
      </c>
      <c r="B230" s="212" t="s">
        <v>659</v>
      </c>
      <c r="C230" s="276" t="s">
        <v>660</v>
      </c>
      <c r="D230" s="303" t="s">
        <v>661</v>
      </c>
      <c r="E230" s="256">
        <v>55489.25</v>
      </c>
      <c r="F230" s="53">
        <f t="shared" si="11"/>
        <v>46811.44</v>
      </c>
      <c r="G230" s="183">
        <f t="shared" si="9"/>
        <v>0.64999794921925069</v>
      </c>
      <c r="H230" s="256">
        <v>25286.58</v>
      </c>
      <c r="I230" s="256">
        <v>4462.3900000000003</v>
      </c>
      <c r="J230" s="256">
        <v>0</v>
      </c>
      <c r="K230" s="256">
        <v>678.37</v>
      </c>
      <c r="L230" s="256">
        <v>16384.099999999999</v>
      </c>
      <c r="M230" s="260">
        <v>43077</v>
      </c>
      <c r="N230" s="270">
        <v>43082</v>
      </c>
      <c r="O230" s="270">
        <v>43083</v>
      </c>
      <c r="P230" s="270"/>
      <c r="Q230" s="271">
        <v>43115</v>
      </c>
      <c r="R230" s="217" t="s">
        <v>888</v>
      </c>
      <c r="S230" s="257"/>
      <c r="T230" s="257"/>
      <c r="U230" s="258"/>
      <c r="V230" s="735">
        <f t="shared" si="10"/>
        <v>46811.44</v>
      </c>
    </row>
    <row r="231" spans="1:22" s="13" customFormat="1" ht="27.75" customHeight="1">
      <c r="A231" s="410" t="s">
        <v>537</v>
      </c>
      <c r="B231" s="212" t="s">
        <v>645</v>
      </c>
      <c r="C231" s="276" t="s">
        <v>644</v>
      </c>
      <c r="D231" s="303" t="s">
        <v>76</v>
      </c>
      <c r="E231" s="256"/>
      <c r="F231" s="53">
        <f t="shared" si="11"/>
        <v>424609.99999999994</v>
      </c>
      <c r="G231" s="183">
        <f t="shared" si="9"/>
        <v>0.75</v>
      </c>
      <c r="H231" s="256">
        <v>240010.8</v>
      </c>
      <c r="I231" s="256">
        <v>42354.85</v>
      </c>
      <c r="J231" s="256">
        <v>0</v>
      </c>
      <c r="K231" s="256">
        <v>36091.85</v>
      </c>
      <c r="L231" s="256">
        <v>106152.5</v>
      </c>
      <c r="M231" s="260">
        <v>43077</v>
      </c>
      <c r="N231" s="270">
        <v>43082</v>
      </c>
      <c r="O231" s="270">
        <v>43083</v>
      </c>
      <c r="P231" s="270"/>
      <c r="Q231" s="271"/>
      <c r="R231" s="217" t="s">
        <v>894</v>
      </c>
      <c r="S231" s="257"/>
      <c r="T231" s="257"/>
      <c r="U231" s="258"/>
      <c r="V231" s="735">
        <f t="shared" si="10"/>
        <v>424609.99999999994</v>
      </c>
    </row>
    <row r="232" spans="1:22" s="13" customFormat="1" ht="27.75" customHeight="1">
      <c r="A232" s="410" t="s">
        <v>537</v>
      </c>
      <c r="B232" s="212" t="s">
        <v>662</v>
      </c>
      <c r="C232" s="276" t="s">
        <v>663</v>
      </c>
      <c r="D232" s="303" t="s">
        <v>664</v>
      </c>
      <c r="E232" s="256">
        <v>90233.87</v>
      </c>
      <c r="F232" s="53">
        <f t="shared" si="11"/>
        <v>82910.530000000013</v>
      </c>
      <c r="G232" s="183">
        <f t="shared" si="9"/>
        <v>0.84999999396940296</v>
      </c>
      <c r="H232" s="256">
        <v>59847.47</v>
      </c>
      <c r="I232" s="256">
        <v>10561.32</v>
      </c>
      <c r="J232" s="256">
        <v>0</v>
      </c>
      <c r="K232" s="256">
        <v>65.16</v>
      </c>
      <c r="L232" s="256">
        <v>12436.58</v>
      </c>
      <c r="M232" s="260">
        <v>43077</v>
      </c>
      <c r="N232" s="270">
        <v>43082</v>
      </c>
      <c r="O232" s="270">
        <v>43083</v>
      </c>
      <c r="P232" s="270"/>
      <c r="Q232" s="271">
        <v>43115</v>
      </c>
      <c r="R232" s="217" t="s">
        <v>887</v>
      </c>
      <c r="S232" s="257"/>
      <c r="T232" s="257"/>
      <c r="U232" s="258"/>
      <c r="V232" s="735">
        <f t="shared" si="10"/>
        <v>82910.530000000013</v>
      </c>
    </row>
    <row r="233" spans="1:22" s="13" customFormat="1" ht="27.75" customHeight="1">
      <c r="A233" s="410" t="s">
        <v>537</v>
      </c>
      <c r="B233" s="373" t="s">
        <v>530</v>
      </c>
      <c r="C233" s="276" t="s">
        <v>669</v>
      </c>
      <c r="D233" s="282" t="s">
        <v>629</v>
      </c>
      <c r="E233" s="256">
        <v>36601.879999999997</v>
      </c>
      <c r="F233" s="53">
        <f t="shared" si="11"/>
        <v>33890.839999999997</v>
      </c>
      <c r="G233" s="183">
        <f t="shared" si="9"/>
        <v>0.84389646287905529</v>
      </c>
      <c r="H233" s="256">
        <v>22049.599999999999</v>
      </c>
      <c r="I233" s="256">
        <v>0</v>
      </c>
      <c r="J233" s="256">
        <v>3891.11</v>
      </c>
      <c r="K233" s="256">
        <v>2659.65</v>
      </c>
      <c r="L233" s="256">
        <v>5290.48</v>
      </c>
      <c r="M233" s="260">
        <v>43077</v>
      </c>
      <c r="N233" s="270">
        <v>43082</v>
      </c>
      <c r="O233" s="270">
        <v>43083</v>
      </c>
      <c r="P233" s="270"/>
      <c r="Q233" s="271">
        <v>43115</v>
      </c>
      <c r="R233" s="217" t="s">
        <v>938</v>
      </c>
      <c r="S233" s="257"/>
      <c r="T233" s="257"/>
      <c r="U233" s="258"/>
      <c r="V233" s="735">
        <f t="shared" si="10"/>
        <v>33890.839999999997</v>
      </c>
    </row>
    <row r="234" spans="1:22" s="13" customFormat="1" ht="27.75" customHeight="1">
      <c r="A234" s="410" t="s">
        <v>537</v>
      </c>
      <c r="B234" s="382" t="s">
        <v>670</v>
      </c>
      <c r="C234" s="255" t="s">
        <v>671</v>
      </c>
      <c r="D234" s="282" t="s">
        <v>672</v>
      </c>
      <c r="E234" s="256">
        <v>63256</v>
      </c>
      <c r="F234" s="53">
        <f t="shared" si="11"/>
        <v>28842.300000000003</v>
      </c>
      <c r="G234" s="183">
        <f t="shared" si="9"/>
        <v>0.72821203579464877</v>
      </c>
      <c r="H234" s="256">
        <v>17527.2</v>
      </c>
      <c r="I234" s="256">
        <v>3093.04</v>
      </c>
      <c r="J234" s="256">
        <v>0</v>
      </c>
      <c r="K234" s="256">
        <v>383.07</v>
      </c>
      <c r="L234" s="256">
        <v>7838.99</v>
      </c>
      <c r="M234" s="260">
        <v>43109</v>
      </c>
      <c r="N234" s="270">
        <v>43112</v>
      </c>
      <c r="O234" s="270">
        <v>43118</v>
      </c>
      <c r="P234" s="270"/>
      <c r="Q234" s="271">
        <v>43133</v>
      </c>
      <c r="R234" s="217" t="s">
        <v>903</v>
      </c>
      <c r="S234" s="257"/>
      <c r="T234" s="257"/>
      <c r="U234" s="258"/>
      <c r="V234" s="735">
        <f t="shared" si="10"/>
        <v>28842.300000000003</v>
      </c>
    </row>
    <row r="235" spans="1:22" s="13" customFormat="1" ht="27.75" customHeight="1">
      <c r="A235" s="410" t="s">
        <v>537</v>
      </c>
      <c r="B235" s="382" t="s">
        <v>268</v>
      </c>
      <c r="C235" s="255" t="s">
        <v>889</v>
      </c>
      <c r="D235" s="282" t="s">
        <v>890</v>
      </c>
      <c r="E235" s="256">
        <v>103525.03</v>
      </c>
      <c r="F235" s="53">
        <f t="shared" si="11"/>
        <v>82473.820000000007</v>
      </c>
      <c r="G235" s="183">
        <f t="shared" si="9"/>
        <v>0.8500000363751794</v>
      </c>
      <c r="H235" s="256">
        <v>59241.65</v>
      </c>
      <c r="I235" s="256">
        <v>10454.42</v>
      </c>
      <c r="J235" s="256">
        <v>0</v>
      </c>
      <c r="K235" s="256">
        <v>406.68</v>
      </c>
      <c r="L235" s="256">
        <v>12371.07</v>
      </c>
      <c r="M235" s="260"/>
      <c r="N235" s="270">
        <v>43081</v>
      </c>
      <c r="O235" s="270">
        <v>43132</v>
      </c>
      <c r="P235" s="270"/>
      <c r="Q235" s="271">
        <v>43160</v>
      </c>
      <c r="R235" s="217" t="s">
        <v>973</v>
      </c>
      <c r="S235" s="257"/>
      <c r="T235" s="257"/>
      <c r="U235" s="258"/>
      <c r="V235" s="735">
        <f t="shared" si="10"/>
        <v>82473.820000000007</v>
      </c>
    </row>
    <row r="236" spans="1:22" s="13" customFormat="1" ht="27.75" customHeight="1">
      <c r="A236" s="410" t="s">
        <v>537</v>
      </c>
      <c r="B236" s="382" t="s">
        <v>891</v>
      </c>
      <c r="C236" s="255" t="s">
        <v>892</v>
      </c>
      <c r="D236" s="282" t="s">
        <v>912</v>
      </c>
      <c r="E236" s="256">
        <v>105970.3</v>
      </c>
      <c r="F236" s="53">
        <f t="shared" si="11"/>
        <v>105970.29999999999</v>
      </c>
      <c r="G236" s="183">
        <f t="shared" si="9"/>
        <v>0.75000004718303148</v>
      </c>
      <c r="H236" s="256">
        <v>62067.21</v>
      </c>
      <c r="I236" s="256">
        <v>10953.04</v>
      </c>
      <c r="J236" s="256">
        <v>0</v>
      </c>
      <c r="K236" s="256">
        <v>6457.48</v>
      </c>
      <c r="L236" s="256">
        <v>26492.57</v>
      </c>
      <c r="M236" s="260"/>
      <c r="N236" s="270">
        <v>43081</v>
      </c>
      <c r="O236" s="270">
        <v>43132</v>
      </c>
      <c r="P236" s="270"/>
      <c r="Q236" s="271">
        <v>43160</v>
      </c>
      <c r="R236" s="217" t="s">
        <v>1244</v>
      </c>
      <c r="S236" s="257"/>
      <c r="T236" s="257"/>
      <c r="U236" s="258"/>
      <c r="V236" s="735">
        <f t="shared" si="10"/>
        <v>105970.29999999999</v>
      </c>
    </row>
    <row r="237" spans="1:22" s="25" customFormat="1" ht="30" customHeight="1">
      <c r="A237" s="433" t="s">
        <v>537</v>
      </c>
      <c r="B237" s="382" t="s">
        <v>895</v>
      </c>
      <c r="C237" s="255" t="s">
        <v>896</v>
      </c>
      <c r="D237" s="282" t="s">
        <v>215</v>
      </c>
      <c r="E237" s="256">
        <v>244228.5</v>
      </c>
      <c r="F237" s="53">
        <f t="shared" si="11"/>
        <v>71891.299999999988</v>
      </c>
      <c r="G237" s="183">
        <f t="shared" si="9"/>
        <v>0.75000006954944487</v>
      </c>
      <c r="H237" s="256">
        <v>45830.7</v>
      </c>
      <c r="I237" s="256">
        <v>8087.78</v>
      </c>
      <c r="J237" s="256">
        <v>0</v>
      </c>
      <c r="K237" s="256">
        <v>0</v>
      </c>
      <c r="L237" s="256">
        <v>17972.82</v>
      </c>
      <c r="M237" s="260"/>
      <c r="N237" s="270">
        <v>43112</v>
      </c>
      <c r="O237" s="270">
        <v>43153</v>
      </c>
      <c r="P237" s="270">
        <v>43193</v>
      </c>
      <c r="Q237" s="271">
        <v>43216</v>
      </c>
      <c r="R237" s="228" t="s">
        <v>1791</v>
      </c>
      <c r="S237" s="271"/>
      <c r="T237" s="271" t="s">
        <v>1803</v>
      </c>
      <c r="U237" s="282"/>
      <c r="V237" s="735">
        <f t="shared" si="10"/>
        <v>71891.299999999988</v>
      </c>
    </row>
    <row r="238" spans="1:22" s="25" customFormat="1" ht="38.25" customHeight="1">
      <c r="A238" s="433" t="s">
        <v>537</v>
      </c>
      <c r="B238" s="565" t="s">
        <v>244</v>
      </c>
      <c r="C238" s="255" t="s">
        <v>576</v>
      </c>
      <c r="D238" s="282" t="s">
        <v>506</v>
      </c>
      <c r="E238" s="256">
        <v>116402.76</v>
      </c>
      <c r="F238" s="53">
        <f t="shared" si="11"/>
        <v>100963.43000000001</v>
      </c>
      <c r="G238" s="183">
        <f t="shared" si="9"/>
        <v>0.75000027237584932</v>
      </c>
      <c r="H238" s="256">
        <v>57127.31</v>
      </c>
      <c r="I238" s="256">
        <v>10081.290000000001</v>
      </c>
      <c r="J238" s="256">
        <v>0</v>
      </c>
      <c r="K238" s="256">
        <v>8514</v>
      </c>
      <c r="L238" s="256">
        <v>25240.83</v>
      </c>
      <c r="M238" s="260"/>
      <c r="N238" s="270">
        <v>43112</v>
      </c>
      <c r="O238" s="270">
        <v>43153</v>
      </c>
      <c r="P238" s="270"/>
      <c r="Q238" s="271">
        <v>43195</v>
      </c>
      <c r="R238" s="228" t="s">
        <v>987</v>
      </c>
      <c r="S238" s="271"/>
      <c r="T238" s="271" t="s">
        <v>1801</v>
      </c>
      <c r="U238" s="282"/>
      <c r="V238" s="735">
        <f t="shared" si="10"/>
        <v>100963.43000000001</v>
      </c>
    </row>
    <row r="239" spans="1:22" s="13" customFormat="1" ht="30" customHeight="1">
      <c r="A239" s="410" t="s">
        <v>537</v>
      </c>
      <c r="B239" s="409" t="s">
        <v>913</v>
      </c>
      <c r="C239" s="255" t="s">
        <v>914</v>
      </c>
      <c r="D239" s="282" t="s">
        <v>915</v>
      </c>
      <c r="E239" s="256"/>
      <c r="F239" s="53">
        <f t="shared" si="11"/>
        <v>62112.630000000005</v>
      </c>
      <c r="G239" s="183">
        <f t="shared" si="9"/>
        <v>0.74999995975053702</v>
      </c>
      <c r="H239" s="256">
        <v>37276.660000000003</v>
      </c>
      <c r="I239" s="256">
        <v>6578.24</v>
      </c>
      <c r="J239" s="256">
        <v>0</v>
      </c>
      <c r="K239" s="256">
        <v>2729.57</v>
      </c>
      <c r="L239" s="256">
        <v>15528.16</v>
      </c>
      <c r="M239" s="228">
        <v>43255</v>
      </c>
      <c r="N239" s="251">
        <v>43112</v>
      </c>
      <c r="O239" s="251">
        <v>43132</v>
      </c>
      <c r="P239" s="270"/>
      <c r="Q239" s="271">
        <v>43160</v>
      </c>
      <c r="R239" s="217" t="s">
        <v>986</v>
      </c>
      <c r="S239" s="257"/>
      <c r="T239" s="257"/>
      <c r="U239" s="258"/>
      <c r="V239" s="735">
        <f t="shared" si="10"/>
        <v>62112.630000000005</v>
      </c>
    </row>
    <row r="240" spans="1:22" s="13" customFormat="1" ht="30" customHeight="1">
      <c r="A240" s="410" t="s">
        <v>537</v>
      </c>
      <c r="B240" s="373" t="s">
        <v>916</v>
      </c>
      <c r="C240" s="282" t="s">
        <v>917</v>
      </c>
      <c r="D240" s="282" t="s">
        <v>152</v>
      </c>
      <c r="E240" s="256">
        <v>35911.839999999997</v>
      </c>
      <c r="F240" s="53">
        <f t="shared" si="11"/>
        <v>35911.839999999997</v>
      </c>
      <c r="G240" s="183">
        <f t="shared" si="9"/>
        <v>0.75000000000000011</v>
      </c>
      <c r="H240" s="256">
        <v>22893.79</v>
      </c>
      <c r="I240" s="256">
        <v>0</v>
      </c>
      <c r="J240" s="256">
        <v>4040.09</v>
      </c>
      <c r="K240" s="256">
        <v>0</v>
      </c>
      <c r="L240" s="256">
        <v>8977.9599999999991</v>
      </c>
      <c r="M240" s="228">
        <v>43137</v>
      </c>
      <c r="N240" s="251">
        <v>43152</v>
      </c>
      <c r="O240" s="251">
        <v>43167</v>
      </c>
      <c r="P240" s="270"/>
      <c r="Q240" s="271">
        <v>43195</v>
      </c>
      <c r="R240" s="217" t="s">
        <v>978</v>
      </c>
      <c r="S240" s="257"/>
      <c r="T240" s="257"/>
      <c r="U240" s="258"/>
      <c r="V240" s="735">
        <f t="shared" si="10"/>
        <v>35911.839999999997</v>
      </c>
    </row>
    <row r="241" spans="1:22" s="25" customFormat="1" ht="30" customHeight="1">
      <c r="A241" s="433" t="s">
        <v>537</v>
      </c>
      <c r="B241" s="373" t="s">
        <v>497</v>
      </c>
      <c r="C241" s="282" t="s">
        <v>956</v>
      </c>
      <c r="D241" s="282" t="s">
        <v>957</v>
      </c>
      <c r="E241" s="256">
        <v>233511.78</v>
      </c>
      <c r="F241" s="53">
        <f t="shared" si="11"/>
        <v>182500</v>
      </c>
      <c r="G241" s="183">
        <f t="shared" si="9"/>
        <v>0.75</v>
      </c>
      <c r="H241" s="256">
        <v>111322.37</v>
      </c>
      <c r="I241" s="256">
        <v>19645.13</v>
      </c>
      <c r="J241" s="256">
        <v>5907.5</v>
      </c>
      <c r="K241" s="256">
        <v>0</v>
      </c>
      <c r="L241" s="256">
        <v>45625</v>
      </c>
      <c r="M241" s="228">
        <v>43137</v>
      </c>
      <c r="N241" s="251">
        <v>43152</v>
      </c>
      <c r="O241" s="251">
        <v>43153</v>
      </c>
      <c r="P241" s="270">
        <v>43161</v>
      </c>
      <c r="Q241" s="271">
        <v>43195</v>
      </c>
      <c r="R241" s="228" t="s">
        <v>1251</v>
      </c>
      <c r="S241" s="271"/>
      <c r="T241" s="271" t="s">
        <v>1802</v>
      </c>
      <c r="U241" s="282"/>
      <c r="V241" s="735">
        <f t="shared" si="10"/>
        <v>182500</v>
      </c>
    </row>
    <row r="242" spans="1:22" s="13" customFormat="1" ht="30" customHeight="1">
      <c r="A242" s="410" t="s">
        <v>537</v>
      </c>
      <c r="B242" s="382" t="s">
        <v>918</v>
      </c>
      <c r="C242" s="255" t="s">
        <v>919</v>
      </c>
      <c r="D242" s="282" t="s">
        <v>920</v>
      </c>
      <c r="E242" s="256">
        <v>98580.57</v>
      </c>
      <c r="F242" s="53">
        <f t="shared" si="11"/>
        <v>60233.070000000007</v>
      </c>
      <c r="G242" s="183">
        <f t="shared" si="9"/>
        <v>0.74999995849456114</v>
      </c>
      <c r="H242" s="256">
        <v>38398.58</v>
      </c>
      <c r="I242" s="256">
        <v>0</v>
      </c>
      <c r="J242" s="256">
        <v>6776.22</v>
      </c>
      <c r="K242" s="256">
        <v>0</v>
      </c>
      <c r="L242" s="256">
        <v>15058.27</v>
      </c>
      <c r="M242" s="228">
        <v>43137</v>
      </c>
      <c r="N242" s="251">
        <v>43152</v>
      </c>
      <c r="O242" s="251">
        <v>43167</v>
      </c>
      <c r="P242" s="270"/>
      <c r="Q242" s="271">
        <v>43195</v>
      </c>
      <c r="R242" s="217" t="s">
        <v>980</v>
      </c>
      <c r="S242" s="257"/>
      <c r="T242" s="257"/>
      <c r="U242" s="258"/>
      <c r="V242" s="735">
        <f t="shared" si="10"/>
        <v>60233.070000000007</v>
      </c>
    </row>
    <row r="243" spans="1:22" s="13" customFormat="1" ht="30" customHeight="1">
      <c r="A243" s="410" t="s">
        <v>537</v>
      </c>
      <c r="B243" s="382" t="s">
        <v>921</v>
      </c>
      <c r="C243" s="255" t="s">
        <v>922</v>
      </c>
      <c r="D243" s="282" t="s">
        <v>923</v>
      </c>
      <c r="E243" s="256">
        <v>17400</v>
      </c>
      <c r="F243" s="53">
        <f t="shared" si="11"/>
        <v>17400</v>
      </c>
      <c r="G243" s="183">
        <f t="shared" si="9"/>
        <v>0.75</v>
      </c>
      <c r="H243" s="256">
        <v>11092.5</v>
      </c>
      <c r="I243" s="256">
        <v>0</v>
      </c>
      <c r="J243" s="256">
        <v>1957.5</v>
      </c>
      <c r="K243" s="256">
        <v>0</v>
      </c>
      <c r="L243" s="256">
        <v>4350</v>
      </c>
      <c r="M243" s="228">
        <v>43137</v>
      </c>
      <c r="N243" s="251">
        <v>43152</v>
      </c>
      <c r="O243" s="251">
        <v>43167</v>
      </c>
      <c r="P243" s="270"/>
      <c r="Q243" s="271">
        <v>43195</v>
      </c>
      <c r="R243" s="217" t="s">
        <v>1355</v>
      </c>
      <c r="S243" s="257"/>
      <c r="T243" s="257"/>
      <c r="U243" s="258"/>
      <c r="V243" s="735">
        <f t="shared" si="10"/>
        <v>17400</v>
      </c>
    </row>
    <row r="244" spans="1:22" s="13" customFormat="1" ht="30" customHeight="1">
      <c r="A244" s="410" t="s">
        <v>537</v>
      </c>
      <c r="B244" s="382" t="s">
        <v>925</v>
      </c>
      <c r="C244" s="255" t="s">
        <v>924</v>
      </c>
      <c r="D244" s="282" t="s">
        <v>509</v>
      </c>
      <c r="E244" s="256">
        <v>87059.85</v>
      </c>
      <c r="F244" s="53">
        <f t="shared" si="11"/>
        <v>83059.850000000006</v>
      </c>
      <c r="G244" s="183">
        <f t="shared" si="9"/>
        <v>0.50000006019755627</v>
      </c>
      <c r="H244" s="256">
        <v>35300.44</v>
      </c>
      <c r="I244" s="256">
        <v>0</v>
      </c>
      <c r="J244" s="256">
        <v>6229.49</v>
      </c>
      <c r="K244" s="256">
        <v>0</v>
      </c>
      <c r="L244" s="256">
        <v>41529.919999999998</v>
      </c>
      <c r="M244" s="228">
        <v>43137</v>
      </c>
      <c r="N244" s="251">
        <v>43152</v>
      </c>
      <c r="O244" s="251">
        <v>43167</v>
      </c>
      <c r="P244" s="270"/>
      <c r="Q244" s="271">
        <v>43195</v>
      </c>
      <c r="R244" s="217" t="s">
        <v>979</v>
      </c>
      <c r="S244" s="257"/>
      <c r="T244" s="257"/>
      <c r="U244" s="258"/>
      <c r="V244" s="735">
        <f t="shared" si="10"/>
        <v>83059.850000000006</v>
      </c>
    </row>
    <row r="245" spans="1:22" s="13" customFormat="1" ht="30" customHeight="1">
      <c r="A245" s="410" t="s">
        <v>537</v>
      </c>
      <c r="B245" s="382" t="s">
        <v>926</v>
      </c>
      <c r="C245" s="255" t="s">
        <v>927</v>
      </c>
      <c r="D245" s="282" t="s">
        <v>215</v>
      </c>
      <c r="E245" s="256">
        <v>51822.55</v>
      </c>
      <c r="F245" s="53">
        <f t="shared" si="11"/>
        <v>51822.55</v>
      </c>
      <c r="G245" s="183">
        <f t="shared" si="9"/>
        <v>0.50000009648309474</v>
      </c>
      <c r="H245" s="256">
        <v>22024.58</v>
      </c>
      <c r="I245" s="256">
        <v>0</v>
      </c>
      <c r="J245" s="256">
        <v>3886.7</v>
      </c>
      <c r="K245" s="256">
        <v>0</v>
      </c>
      <c r="L245" s="256">
        <v>25911.27</v>
      </c>
      <c r="M245" s="228">
        <v>43137</v>
      </c>
      <c r="N245" s="251">
        <v>43152</v>
      </c>
      <c r="O245" s="251">
        <v>43167</v>
      </c>
      <c r="P245" s="270"/>
      <c r="Q245" s="271">
        <v>43195</v>
      </c>
      <c r="R245" s="217" t="s">
        <v>976</v>
      </c>
      <c r="S245" s="257"/>
      <c r="T245" s="257"/>
      <c r="U245" s="258"/>
      <c r="V245" s="735">
        <f t="shared" si="10"/>
        <v>51822.55</v>
      </c>
    </row>
    <row r="246" spans="1:22" s="13" customFormat="1" ht="30" customHeight="1">
      <c r="A246" s="410" t="s">
        <v>537</v>
      </c>
      <c r="B246" s="382" t="s">
        <v>928</v>
      </c>
      <c r="C246" s="255" t="s">
        <v>929</v>
      </c>
      <c r="D246" s="282" t="s">
        <v>930</v>
      </c>
      <c r="E246" s="256">
        <v>98973.58</v>
      </c>
      <c r="F246" s="53">
        <f t="shared" si="11"/>
        <v>85910.03</v>
      </c>
      <c r="G246" s="183">
        <f t="shared" si="9"/>
        <v>0.85000005238037979</v>
      </c>
      <c r="H246" s="256">
        <v>62070</v>
      </c>
      <c r="I246" s="256">
        <v>0</v>
      </c>
      <c r="J246" s="256">
        <v>10953.53</v>
      </c>
      <c r="K246" s="256">
        <v>0</v>
      </c>
      <c r="L246" s="256">
        <v>12886.5</v>
      </c>
      <c r="M246" s="228">
        <v>43137</v>
      </c>
      <c r="N246" s="251">
        <v>43152</v>
      </c>
      <c r="O246" s="251">
        <v>43167</v>
      </c>
      <c r="P246" s="270"/>
      <c r="Q246" s="271">
        <v>43195</v>
      </c>
      <c r="R246" s="217" t="s">
        <v>981</v>
      </c>
      <c r="S246" s="257"/>
      <c r="T246" s="257"/>
      <c r="U246" s="258"/>
      <c r="V246" s="735">
        <f t="shared" si="10"/>
        <v>85910.03</v>
      </c>
    </row>
    <row r="247" spans="1:22" s="13" customFormat="1" ht="30" customHeight="1">
      <c r="A247" s="410" t="s">
        <v>537</v>
      </c>
      <c r="B247" s="382" t="s">
        <v>953</v>
      </c>
      <c r="C247" s="255" t="s">
        <v>931</v>
      </c>
      <c r="D247" s="282" t="s">
        <v>932</v>
      </c>
      <c r="E247" s="256">
        <v>104232.71</v>
      </c>
      <c r="F247" s="53">
        <f t="shared" si="11"/>
        <v>49810.470000000008</v>
      </c>
      <c r="G247" s="183">
        <f t="shared" si="9"/>
        <v>0.74999994980974882</v>
      </c>
      <c r="H247" s="256">
        <v>28753.8</v>
      </c>
      <c r="I247" s="256">
        <v>0</v>
      </c>
      <c r="J247" s="256">
        <v>5074.21</v>
      </c>
      <c r="K247" s="256">
        <v>3529.84</v>
      </c>
      <c r="L247" s="289">
        <v>12452.62</v>
      </c>
      <c r="M247" s="228">
        <v>43137</v>
      </c>
      <c r="N247" s="251">
        <v>43152</v>
      </c>
      <c r="O247" s="251">
        <v>43167</v>
      </c>
      <c r="P247" s="270"/>
      <c r="Q247" s="271">
        <v>43195</v>
      </c>
      <c r="R247" s="217" t="s">
        <v>985</v>
      </c>
      <c r="S247" s="257"/>
      <c r="T247" s="257"/>
      <c r="U247" s="354"/>
      <c r="V247" s="735">
        <f t="shared" si="10"/>
        <v>49810.470000000008</v>
      </c>
    </row>
    <row r="248" spans="1:22" s="13" customFormat="1" ht="30" customHeight="1">
      <c r="A248" s="410" t="s">
        <v>537</v>
      </c>
      <c r="B248" s="382" t="s">
        <v>962</v>
      </c>
      <c r="C248" s="255" t="s">
        <v>963</v>
      </c>
      <c r="D248" s="282" t="s">
        <v>964</v>
      </c>
      <c r="E248" s="256">
        <v>393357.32</v>
      </c>
      <c r="F248" s="53">
        <f t="shared" si="11"/>
        <v>241099.32</v>
      </c>
      <c r="G248" s="183">
        <f t="shared" si="9"/>
        <v>0.74979261658639262</v>
      </c>
      <c r="H248" s="256">
        <v>149182.06</v>
      </c>
      <c r="I248" s="256">
        <v>0</v>
      </c>
      <c r="J248" s="256">
        <v>26326.25</v>
      </c>
      <c r="K248" s="256">
        <v>5266.18</v>
      </c>
      <c r="L248" s="289">
        <v>60324.83</v>
      </c>
      <c r="M248" s="228"/>
      <c r="N248" s="287"/>
      <c r="O248" s="270"/>
      <c r="P248" s="270">
        <v>43193</v>
      </c>
      <c r="Q248" s="271">
        <v>43216</v>
      </c>
      <c r="R248" s="228" t="s">
        <v>1795</v>
      </c>
      <c r="S248" s="257"/>
      <c r="T248" s="257"/>
      <c r="U248" s="258"/>
      <c r="V248" s="735">
        <f t="shared" si="10"/>
        <v>241099.32</v>
      </c>
    </row>
    <row r="249" spans="1:22" s="13" customFormat="1" ht="30" customHeight="1">
      <c r="A249" s="410" t="s">
        <v>537</v>
      </c>
      <c r="B249" s="382" t="s">
        <v>958</v>
      </c>
      <c r="C249" s="255" t="s">
        <v>959</v>
      </c>
      <c r="D249" s="282" t="s">
        <v>318</v>
      </c>
      <c r="E249" s="256">
        <v>198925.8</v>
      </c>
      <c r="F249" s="53">
        <f t="shared" si="11"/>
        <v>116865.8</v>
      </c>
      <c r="G249" s="183">
        <f t="shared" si="9"/>
        <v>0.49991443176703537</v>
      </c>
      <c r="H249" s="256">
        <v>49659.46</v>
      </c>
      <c r="I249" s="256">
        <v>0</v>
      </c>
      <c r="J249" s="256">
        <v>8763.44</v>
      </c>
      <c r="K249" s="256">
        <v>0</v>
      </c>
      <c r="L249" s="256">
        <v>58442.9</v>
      </c>
      <c r="M249" s="271">
        <v>43165</v>
      </c>
      <c r="N249" s="287">
        <v>43172</v>
      </c>
      <c r="O249" s="270">
        <v>43202</v>
      </c>
      <c r="P249" s="270">
        <v>43256</v>
      </c>
      <c r="Q249" s="271">
        <v>43279</v>
      </c>
      <c r="R249" s="217" t="s">
        <v>1359</v>
      </c>
      <c r="S249" s="257"/>
      <c r="T249" s="257"/>
      <c r="U249" s="258"/>
      <c r="V249" s="735">
        <f t="shared" si="10"/>
        <v>116865.8</v>
      </c>
    </row>
    <row r="250" spans="1:22" s="13" customFormat="1" ht="30" customHeight="1">
      <c r="A250" s="410" t="s">
        <v>537</v>
      </c>
      <c r="B250" s="382" t="s">
        <v>965</v>
      </c>
      <c r="C250" s="255" t="s">
        <v>966</v>
      </c>
      <c r="D250" s="282" t="s">
        <v>967</v>
      </c>
      <c r="E250" s="256">
        <v>195702.85</v>
      </c>
      <c r="F250" s="53">
        <f t="shared" si="11"/>
        <v>195702.84999999998</v>
      </c>
      <c r="G250" s="183">
        <f t="shared" si="9"/>
        <v>0.71235002453975504</v>
      </c>
      <c r="H250" s="256">
        <v>117630.59</v>
      </c>
      <c r="I250" s="256">
        <v>0</v>
      </c>
      <c r="J250" s="256">
        <v>20758.34</v>
      </c>
      <c r="K250" s="256">
        <v>1020</v>
      </c>
      <c r="L250" s="256">
        <v>56293.919999999998</v>
      </c>
      <c r="M250" s="271"/>
      <c r="N250" s="287"/>
      <c r="O250" s="270"/>
      <c r="P250" s="270">
        <v>43193</v>
      </c>
      <c r="Q250" s="271">
        <v>43216</v>
      </c>
      <c r="R250" s="228" t="s">
        <v>1794</v>
      </c>
      <c r="S250" s="257"/>
      <c r="T250" s="257"/>
      <c r="U250" s="258"/>
      <c r="V250" s="735">
        <f t="shared" si="10"/>
        <v>195702.84999999998</v>
      </c>
    </row>
    <row r="251" spans="1:22" s="25" customFormat="1" ht="30" customHeight="1">
      <c r="A251" s="433" t="s">
        <v>537</v>
      </c>
      <c r="B251" s="566" t="s">
        <v>971</v>
      </c>
      <c r="C251" s="489" t="s">
        <v>972</v>
      </c>
      <c r="D251" s="282" t="s">
        <v>215</v>
      </c>
      <c r="E251" s="351">
        <v>9998.5499999999993</v>
      </c>
      <c r="F251" s="53">
        <f t="shared" si="11"/>
        <v>9998.5499999999993</v>
      </c>
      <c r="G251" s="183">
        <f t="shared" si="9"/>
        <v>0.50000050007251051</v>
      </c>
      <c r="H251" s="256">
        <v>4249.38</v>
      </c>
      <c r="I251" s="256">
        <v>0</v>
      </c>
      <c r="J251" s="256">
        <v>749.9</v>
      </c>
      <c r="K251" s="256">
        <v>0</v>
      </c>
      <c r="L251" s="256">
        <v>4999.2700000000004</v>
      </c>
      <c r="M251" s="271"/>
      <c r="N251" s="287"/>
      <c r="O251" s="270"/>
      <c r="P251" s="270">
        <v>43193</v>
      </c>
      <c r="Q251" s="271">
        <v>43216</v>
      </c>
      <c r="R251" s="228" t="s">
        <v>1792</v>
      </c>
      <c r="S251" s="271"/>
      <c r="T251" s="271"/>
      <c r="U251" s="282"/>
      <c r="V251" s="735">
        <f t="shared" si="10"/>
        <v>9998.5499999999993</v>
      </c>
    </row>
    <row r="252" spans="1:22" s="13" customFormat="1" ht="30" customHeight="1">
      <c r="A252" s="410" t="s">
        <v>537</v>
      </c>
      <c r="B252" s="394" t="s">
        <v>968</v>
      </c>
      <c r="C252" s="276" t="s">
        <v>969</v>
      </c>
      <c r="D252" s="285" t="s">
        <v>970</v>
      </c>
      <c r="E252" s="345">
        <v>499854.09</v>
      </c>
      <c r="F252" s="53">
        <f t="shared" si="11"/>
        <v>351427.5</v>
      </c>
      <c r="G252" s="183">
        <f t="shared" si="9"/>
        <v>0.7500000142276857</v>
      </c>
      <c r="H252" s="256">
        <v>211304.59</v>
      </c>
      <c r="I252" s="256">
        <v>37289.040000000001</v>
      </c>
      <c r="J252" s="256">
        <v>0</v>
      </c>
      <c r="K252" s="256">
        <v>14977</v>
      </c>
      <c r="L252" s="256">
        <v>87856.87</v>
      </c>
      <c r="M252" s="271"/>
      <c r="N252" s="287"/>
      <c r="O252" s="270"/>
      <c r="P252" s="270">
        <v>43193</v>
      </c>
      <c r="Q252" s="271">
        <v>43216</v>
      </c>
      <c r="R252" s="228" t="s">
        <v>1793</v>
      </c>
      <c r="S252" s="257"/>
      <c r="T252" s="257"/>
      <c r="U252" s="258"/>
      <c r="V252" s="735">
        <f t="shared" si="10"/>
        <v>351427.5</v>
      </c>
    </row>
    <row r="253" spans="1:22" s="13" customFormat="1" ht="30" customHeight="1">
      <c r="A253" s="410" t="s">
        <v>537</v>
      </c>
      <c r="B253" s="382" t="s">
        <v>961</v>
      </c>
      <c r="C253" s="255" t="s">
        <v>960</v>
      </c>
      <c r="D253" s="282" t="s">
        <v>321</v>
      </c>
      <c r="E253" s="256">
        <v>369092</v>
      </c>
      <c r="F253" s="53">
        <f t="shared" si="11"/>
        <v>281540</v>
      </c>
      <c r="G253" s="183">
        <f t="shared" si="9"/>
        <v>0.75</v>
      </c>
      <c r="H253" s="256">
        <v>179481.75</v>
      </c>
      <c r="I253" s="256">
        <v>31673.25</v>
      </c>
      <c r="J253" s="256">
        <v>0</v>
      </c>
      <c r="K253" s="256">
        <v>0</v>
      </c>
      <c r="L253" s="256">
        <v>70385</v>
      </c>
      <c r="M253" s="271">
        <v>43165</v>
      </c>
      <c r="N253" s="287">
        <v>43172</v>
      </c>
      <c r="O253" s="270">
        <v>43202</v>
      </c>
      <c r="P253" s="270">
        <v>43256</v>
      </c>
      <c r="Q253" s="271">
        <v>43279</v>
      </c>
      <c r="R253" s="217" t="s">
        <v>1357</v>
      </c>
      <c r="S253" s="257"/>
      <c r="T253" s="257"/>
      <c r="U253" s="258"/>
      <c r="V253" s="735">
        <f t="shared" si="10"/>
        <v>281540</v>
      </c>
    </row>
    <row r="254" spans="1:22" s="13" customFormat="1" ht="30" customHeight="1">
      <c r="A254" s="410" t="s">
        <v>537</v>
      </c>
      <c r="B254" s="382" t="s">
        <v>993</v>
      </c>
      <c r="C254" s="255" t="s">
        <v>994</v>
      </c>
      <c r="D254" s="282" t="s">
        <v>297</v>
      </c>
      <c r="E254" s="256">
        <v>31500</v>
      </c>
      <c r="F254" s="53">
        <f t="shared" si="11"/>
        <v>31500</v>
      </c>
      <c r="G254" s="183">
        <f t="shared" si="9"/>
        <v>0.75</v>
      </c>
      <c r="H254" s="256">
        <v>20081.25</v>
      </c>
      <c r="I254" s="256">
        <v>0</v>
      </c>
      <c r="J254" s="256">
        <v>3543.75</v>
      </c>
      <c r="K254" s="256">
        <v>0</v>
      </c>
      <c r="L254" s="256">
        <v>7875</v>
      </c>
      <c r="M254" s="293">
        <v>43165</v>
      </c>
      <c r="N254" s="287">
        <v>43172</v>
      </c>
      <c r="O254" s="270">
        <v>43209</v>
      </c>
      <c r="P254" s="270"/>
      <c r="Q254" s="271">
        <v>43233</v>
      </c>
      <c r="R254" s="217" t="s">
        <v>1236</v>
      </c>
      <c r="S254" s="257"/>
      <c r="T254" s="257"/>
      <c r="U254" s="258"/>
      <c r="V254" s="735">
        <f t="shared" si="10"/>
        <v>31500</v>
      </c>
    </row>
    <row r="255" spans="1:22" s="13" customFormat="1" ht="30" customHeight="1">
      <c r="A255" s="410" t="s">
        <v>537</v>
      </c>
      <c r="B255" s="382" t="s">
        <v>995</v>
      </c>
      <c r="C255" s="255" t="s">
        <v>996</v>
      </c>
      <c r="D255" s="282" t="s">
        <v>932</v>
      </c>
      <c r="E255" s="256">
        <v>94506.2</v>
      </c>
      <c r="F255" s="53">
        <f t="shared" si="11"/>
        <v>60318.05</v>
      </c>
      <c r="G255" s="183">
        <f t="shared" si="9"/>
        <v>0.50000008289392639</v>
      </c>
      <c r="H255" s="256">
        <v>25635.17</v>
      </c>
      <c r="I255" s="256">
        <v>0</v>
      </c>
      <c r="J255" s="256">
        <v>4523.8599999999997</v>
      </c>
      <c r="K255" s="256">
        <v>0</v>
      </c>
      <c r="L255" s="256">
        <v>30159.02</v>
      </c>
      <c r="M255" s="293">
        <v>43165</v>
      </c>
      <c r="N255" s="287">
        <v>43172</v>
      </c>
      <c r="O255" s="270">
        <v>43209</v>
      </c>
      <c r="P255" s="270"/>
      <c r="Q255" s="271">
        <v>43238</v>
      </c>
      <c r="R255" s="217" t="s">
        <v>1238</v>
      </c>
      <c r="S255" s="257"/>
      <c r="T255" s="257"/>
      <c r="U255" s="258"/>
      <c r="V255" s="735">
        <f t="shared" si="10"/>
        <v>60318.05</v>
      </c>
    </row>
    <row r="256" spans="1:22" s="13" customFormat="1" ht="30" customHeight="1">
      <c r="A256" s="410" t="s">
        <v>537</v>
      </c>
      <c r="B256" s="382" t="s">
        <v>997</v>
      </c>
      <c r="C256" s="255" t="s">
        <v>998</v>
      </c>
      <c r="D256" s="282" t="s">
        <v>999</v>
      </c>
      <c r="E256" s="256">
        <v>37570</v>
      </c>
      <c r="F256" s="53">
        <f t="shared" si="11"/>
        <v>21000</v>
      </c>
      <c r="G256" s="183">
        <f t="shared" si="9"/>
        <v>0.65</v>
      </c>
      <c r="H256" s="256">
        <v>10699.37</v>
      </c>
      <c r="I256" s="256">
        <v>0</v>
      </c>
      <c r="J256" s="256">
        <v>2950.63</v>
      </c>
      <c r="K256" s="256">
        <v>0</v>
      </c>
      <c r="L256" s="256">
        <v>7350</v>
      </c>
      <c r="M256" s="293">
        <v>43165</v>
      </c>
      <c r="N256" s="287">
        <v>43172</v>
      </c>
      <c r="O256" s="270">
        <v>43209</v>
      </c>
      <c r="P256" s="270"/>
      <c r="Q256" s="271">
        <v>43238</v>
      </c>
      <c r="R256" s="478"/>
      <c r="S256" s="257"/>
      <c r="T256" s="257"/>
      <c r="U256" s="258"/>
      <c r="V256" s="735">
        <f t="shared" si="10"/>
        <v>21000</v>
      </c>
    </row>
    <row r="257" spans="1:22" s="25" customFormat="1" ht="37.5" customHeight="1">
      <c r="A257" s="433" t="s">
        <v>537</v>
      </c>
      <c r="B257" s="565" t="s">
        <v>527</v>
      </c>
      <c r="C257" s="255" t="s">
        <v>1042</v>
      </c>
      <c r="D257" s="282" t="s">
        <v>529</v>
      </c>
      <c r="E257" s="503"/>
      <c r="F257" s="53">
        <f t="shared" si="11"/>
        <v>50514.2</v>
      </c>
      <c r="G257" s="183">
        <f t="shared" si="9"/>
        <v>0.75000000000000011</v>
      </c>
      <c r="H257" s="256">
        <v>17266.5</v>
      </c>
      <c r="I257" s="256">
        <v>0</v>
      </c>
      <c r="J257" s="256">
        <v>3047.04</v>
      </c>
      <c r="K257" s="698">
        <v>17572.11</v>
      </c>
      <c r="L257" s="256">
        <v>12628.55</v>
      </c>
      <c r="M257" s="293">
        <v>43165</v>
      </c>
      <c r="N257" s="287">
        <v>43172</v>
      </c>
      <c r="O257" s="270">
        <v>43209</v>
      </c>
      <c r="P257" s="270"/>
      <c r="Q257" s="271">
        <v>43238</v>
      </c>
      <c r="R257" s="228" t="s">
        <v>1237</v>
      </c>
      <c r="S257" s="271"/>
      <c r="T257" s="271" t="s">
        <v>1800</v>
      </c>
      <c r="U257" s="282"/>
      <c r="V257" s="735">
        <f t="shared" si="10"/>
        <v>50514.2</v>
      </c>
    </row>
    <row r="258" spans="1:22" s="13" customFormat="1" ht="30" customHeight="1">
      <c r="A258" s="410" t="s">
        <v>537</v>
      </c>
      <c r="B258" s="382" t="s">
        <v>1043</v>
      </c>
      <c r="C258" s="255" t="s">
        <v>1044</v>
      </c>
      <c r="D258" s="282" t="s">
        <v>1045</v>
      </c>
      <c r="E258" s="256">
        <v>3300</v>
      </c>
      <c r="F258" s="53">
        <f t="shared" si="11"/>
        <v>3300</v>
      </c>
      <c r="G258" s="183">
        <f t="shared" si="9"/>
        <v>0.65</v>
      </c>
      <c r="H258" s="256">
        <v>1823.25</v>
      </c>
      <c r="I258" s="256">
        <v>0</v>
      </c>
      <c r="J258" s="256">
        <v>321.75</v>
      </c>
      <c r="K258" s="256">
        <v>0</v>
      </c>
      <c r="L258" s="256">
        <v>1155</v>
      </c>
      <c r="M258" s="293">
        <v>43165</v>
      </c>
      <c r="N258" s="287">
        <v>43172</v>
      </c>
      <c r="O258" s="270">
        <v>43209</v>
      </c>
      <c r="P258" s="270"/>
      <c r="Q258" s="271">
        <v>43238</v>
      </c>
      <c r="R258" s="217" t="s">
        <v>1239</v>
      </c>
      <c r="S258" s="257"/>
      <c r="T258" s="257"/>
      <c r="U258" s="258"/>
      <c r="V258" s="735">
        <f t="shared" si="10"/>
        <v>3300</v>
      </c>
    </row>
    <row r="259" spans="1:22" s="13" customFormat="1" ht="30" customHeight="1">
      <c r="A259" s="410" t="s">
        <v>537</v>
      </c>
      <c r="B259" s="382" t="s">
        <v>1000</v>
      </c>
      <c r="C259" s="255" t="s">
        <v>1001</v>
      </c>
      <c r="D259" s="282" t="s">
        <v>1002</v>
      </c>
      <c r="E259" s="256">
        <v>95184.27</v>
      </c>
      <c r="F259" s="53">
        <f t="shared" si="11"/>
        <v>77160.72</v>
      </c>
      <c r="G259" s="183">
        <f t="shared" si="9"/>
        <v>0.75</v>
      </c>
      <c r="H259" s="256">
        <v>49085.98</v>
      </c>
      <c r="I259" s="256">
        <v>0</v>
      </c>
      <c r="J259" s="256">
        <v>8784.56</v>
      </c>
      <c r="K259" s="256">
        <v>0</v>
      </c>
      <c r="L259" s="256">
        <v>19290.18</v>
      </c>
      <c r="M259" s="293">
        <v>43165</v>
      </c>
      <c r="N259" s="287">
        <v>43172</v>
      </c>
      <c r="O259" s="270">
        <v>43209</v>
      </c>
      <c r="P259" s="270"/>
      <c r="Q259" s="271">
        <v>43238</v>
      </c>
      <c r="R259" s="217" t="s">
        <v>1240</v>
      </c>
      <c r="S259" s="257"/>
      <c r="T259" s="257"/>
      <c r="U259" s="258"/>
      <c r="V259" s="735">
        <f t="shared" si="10"/>
        <v>77160.72</v>
      </c>
    </row>
    <row r="260" spans="1:22" s="13" customFormat="1" ht="30" customHeight="1">
      <c r="A260" s="410" t="s">
        <v>537</v>
      </c>
      <c r="B260" s="382" t="s">
        <v>1003</v>
      </c>
      <c r="C260" s="255" t="s">
        <v>1004</v>
      </c>
      <c r="D260" s="282" t="s">
        <v>1005</v>
      </c>
      <c r="E260" s="256">
        <v>556420</v>
      </c>
      <c r="F260" s="53">
        <f t="shared" si="11"/>
        <v>546618</v>
      </c>
      <c r="G260" s="183">
        <f t="shared" si="9"/>
        <v>0.68872892952665299</v>
      </c>
      <c r="H260" s="256">
        <v>320000.88</v>
      </c>
      <c r="I260" s="256">
        <v>56470.75</v>
      </c>
      <c r="J260" s="256">
        <v>0</v>
      </c>
      <c r="K260" s="256">
        <v>0</v>
      </c>
      <c r="L260" s="256">
        <v>170146.37</v>
      </c>
      <c r="M260" s="293">
        <v>43196</v>
      </c>
      <c r="N260" s="287">
        <v>43202</v>
      </c>
      <c r="O260" s="270">
        <v>43223</v>
      </c>
      <c r="P260" s="270">
        <v>43256</v>
      </c>
      <c r="Q260" s="271">
        <v>43279</v>
      </c>
      <c r="R260" s="217" t="s">
        <v>1351</v>
      </c>
      <c r="S260" s="257"/>
      <c r="T260" s="257"/>
      <c r="U260" s="258"/>
      <c r="V260" s="735">
        <f t="shared" si="10"/>
        <v>546618</v>
      </c>
    </row>
    <row r="261" spans="1:22" s="13" customFormat="1" ht="30" customHeight="1">
      <c r="A261" s="410" t="s">
        <v>537</v>
      </c>
      <c r="B261" s="382" t="s">
        <v>1006</v>
      </c>
      <c r="C261" s="255" t="s">
        <v>1007</v>
      </c>
      <c r="D261" s="282" t="s">
        <v>309</v>
      </c>
      <c r="E261" s="256">
        <v>26140</v>
      </c>
      <c r="F261" s="53">
        <f t="shared" si="11"/>
        <v>25943.949999999997</v>
      </c>
      <c r="G261" s="183">
        <f t="shared" si="9"/>
        <v>0.50000019272315899</v>
      </c>
      <c r="H261" s="256">
        <v>11026.18</v>
      </c>
      <c r="I261" s="256">
        <v>0</v>
      </c>
      <c r="J261" s="256">
        <v>1945.8</v>
      </c>
      <c r="K261" s="256">
        <v>0</v>
      </c>
      <c r="L261" s="256">
        <v>12971.97</v>
      </c>
      <c r="M261" s="293">
        <v>43196</v>
      </c>
      <c r="N261" s="287">
        <v>43202</v>
      </c>
      <c r="O261" s="270">
        <v>43223</v>
      </c>
      <c r="P261" s="270"/>
      <c r="Q261" s="271">
        <v>43256</v>
      </c>
      <c r="R261" s="217" t="s">
        <v>1343</v>
      </c>
      <c r="S261" s="257"/>
      <c r="T261" s="257"/>
      <c r="U261" s="258"/>
      <c r="V261" s="735">
        <f t="shared" si="10"/>
        <v>25943.949999999997</v>
      </c>
    </row>
    <row r="262" spans="1:22" s="13" customFormat="1" ht="30" customHeight="1">
      <c r="A262" s="410" t="s">
        <v>537</v>
      </c>
      <c r="B262" s="382" t="s">
        <v>1008</v>
      </c>
      <c r="C262" s="255" t="s">
        <v>1009</v>
      </c>
      <c r="D262" s="282" t="s">
        <v>509</v>
      </c>
      <c r="E262" s="256">
        <v>132593.70000000001</v>
      </c>
      <c r="F262" s="53">
        <f t="shared" si="11"/>
        <v>117717.23</v>
      </c>
      <c r="G262" s="183">
        <f t="shared" si="9"/>
        <v>0.66513610624375041</v>
      </c>
      <c r="H262" s="256">
        <v>66553.279999999999</v>
      </c>
      <c r="I262" s="256">
        <v>0</v>
      </c>
      <c r="J262" s="256">
        <v>11744.7</v>
      </c>
      <c r="K262" s="256">
        <v>0</v>
      </c>
      <c r="L262" s="256">
        <v>39419.25</v>
      </c>
      <c r="M262" s="293">
        <v>43196</v>
      </c>
      <c r="N262" s="287">
        <v>43202</v>
      </c>
      <c r="O262" s="270">
        <v>43223</v>
      </c>
      <c r="P262" s="270"/>
      <c r="Q262" s="271">
        <v>43256</v>
      </c>
      <c r="R262" s="217" t="s">
        <v>1344</v>
      </c>
      <c r="S262" s="257"/>
      <c r="T262" s="257"/>
      <c r="U262" s="258"/>
      <c r="V262" s="735">
        <f t="shared" si="10"/>
        <v>117717.23</v>
      </c>
    </row>
    <row r="263" spans="1:22" s="13" customFormat="1" ht="30" customHeight="1">
      <c r="A263" s="410" t="s">
        <v>537</v>
      </c>
      <c r="B263" s="382" t="s">
        <v>1011</v>
      </c>
      <c r="C263" s="255" t="s">
        <v>1010</v>
      </c>
      <c r="D263" s="282" t="s">
        <v>932</v>
      </c>
      <c r="E263" s="256">
        <v>92500</v>
      </c>
      <c r="F263" s="53">
        <f t="shared" si="11"/>
        <v>87500</v>
      </c>
      <c r="G263" s="183">
        <f t="shared" si="9"/>
        <v>0.75</v>
      </c>
      <c r="H263" s="256">
        <v>50665.95</v>
      </c>
      <c r="I263" s="256">
        <v>0</v>
      </c>
      <c r="J263" s="256">
        <v>8941.0499999999993</v>
      </c>
      <c r="K263" s="256">
        <v>6018</v>
      </c>
      <c r="L263" s="256">
        <v>21875</v>
      </c>
      <c r="M263" s="293">
        <v>43196</v>
      </c>
      <c r="N263" s="287">
        <v>43202</v>
      </c>
      <c r="O263" s="270">
        <v>43223</v>
      </c>
      <c r="P263" s="270"/>
      <c r="Q263" s="271">
        <v>43256</v>
      </c>
      <c r="R263" s="217" t="s">
        <v>1345</v>
      </c>
      <c r="S263" s="257"/>
      <c r="T263" s="257"/>
      <c r="U263" s="258"/>
      <c r="V263" s="735">
        <f t="shared" si="10"/>
        <v>87500</v>
      </c>
    </row>
    <row r="264" spans="1:22" s="13" customFormat="1" ht="30" customHeight="1">
      <c r="A264" s="410" t="s">
        <v>537</v>
      </c>
      <c r="B264" s="382" t="s">
        <v>1012</v>
      </c>
      <c r="C264" s="255" t="s">
        <v>1013</v>
      </c>
      <c r="D264" s="282" t="s">
        <v>1014</v>
      </c>
      <c r="E264" s="256">
        <v>24542.91</v>
      </c>
      <c r="F264" s="53">
        <f t="shared" si="11"/>
        <v>24542.91</v>
      </c>
      <c r="G264" s="183">
        <f t="shared" si="9"/>
        <v>0.74999989813758838</v>
      </c>
      <c r="H264" s="256">
        <v>15646.1</v>
      </c>
      <c r="I264" s="256">
        <v>0</v>
      </c>
      <c r="J264" s="256">
        <v>2761.08</v>
      </c>
      <c r="K264" s="256">
        <v>0</v>
      </c>
      <c r="L264" s="256">
        <v>6135.73</v>
      </c>
      <c r="M264" s="293">
        <v>43196</v>
      </c>
      <c r="N264" s="287">
        <v>43202</v>
      </c>
      <c r="O264" s="270">
        <v>43223</v>
      </c>
      <c r="P264" s="270"/>
      <c r="Q264" s="271">
        <v>43256</v>
      </c>
      <c r="R264" s="217" t="s">
        <v>1346</v>
      </c>
      <c r="S264" s="257"/>
      <c r="T264" s="257"/>
      <c r="U264" s="258"/>
      <c r="V264" s="735">
        <f t="shared" si="10"/>
        <v>24542.91</v>
      </c>
    </row>
    <row r="265" spans="1:22" s="13" customFormat="1" ht="30" customHeight="1">
      <c r="A265" s="410" t="s">
        <v>537</v>
      </c>
      <c r="B265" s="382" t="s">
        <v>1015</v>
      </c>
      <c r="C265" s="255" t="s">
        <v>1016</v>
      </c>
      <c r="D265" s="282" t="s">
        <v>1017</v>
      </c>
      <c r="E265" s="256">
        <v>312720.88</v>
      </c>
      <c r="F265" s="53">
        <f t="shared" si="11"/>
        <v>135704.45000000001</v>
      </c>
      <c r="G265" s="183">
        <f t="shared" si="9"/>
        <v>0.75000001842238773</v>
      </c>
      <c r="H265" s="256">
        <v>86511.58</v>
      </c>
      <c r="I265" s="256">
        <v>0</v>
      </c>
      <c r="J265" s="256">
        <v>15266.76</v>
      </c>
      <c r="K265" s="256">
        <v>0</v>
      </c>
      <c r="L265" s="256">
        <v>33926.11</v>
      </c>
      <c r="M265" s="293">
        <v>43196</v>
      </c>
      <c r="N265" s="287">
        <v>43202</v>
      </c>
      <c r="O265" s="270">
        <v>43223</v>
      </c>
      <c r="P265" s="270">
        <v>43256</v>
      </c>
      <c r="Q265" s="271">
        <v>43279</v>
      </c>
      <c r="R265" s="217" t="s">
        <v>1354</v>
      </c>
      <c r="S265" s="257"/>
      <c r="T265" s="257"/>
      <c r="U265" s="258"/>
      <c r="V265" s="735">
        <f t="shared" si="10"/>
        <v>135704.45000000001</v>
      </c>
    </row>
    <row r="266" spans="1:22" s="13" customFormat="1" ht="30" customHeight="1">
      <c r="A266" s="410" t="s">
        <v>537</v>
      </c>
      <c r="B266" s="382" t="s">
        <v>1018</v>
      </c>
      <c r="C266" s="255" t="s">
        <v>1019</v>
      </c>
      <c r="D266" s="282" t="s">
        <v>1020</v>
      </c>
      <c r="E266" s="256">
        <v>10092.1</v>
      </c>
      <c r="F266" s="53">
        <f t="shared" si="11"/>
        <v>6000.7199999999993</v>
      </c>
      <c r="G266" s="183">
        <f t="shared" ref="G266:G329" si="12">(H266+I266+J266+K266)/F266</f>
        <v>0.7328137290191844</v>
      </c>
      <c r="H266" s="256">
        <v>3527.78</v>
      </c>
      <c r="I266" s="256">
        <v>0</v>
      </c>
      <c r="J266" s="256">
        <v>622.54999999999995</v>
      </c>
      <c r="K266" s="256">
        <v>247.08</v>
      </c>
      <c r="L266" s="256">
        <v>1603.31</v>
      </c>
      <c r="M266" s="293">
        <v>43196</v>
      </c>
      <c r="N266" s="287">
        <v>43202</v>
      </c>
      <c r="O266" s="270">
        <v>43223</v>
      </c>
      <c r="P266" s="270"/>
      <c r="Q266" s="271">
        <v>43256</v>
      </c>
      <c r="R266" s="217" t="s">
        <v>1347</v>
      </c>
      <c r="S266" s="257"/>
      <c r="T266" s="257"/>
      <c r="U266" s="258"/>
      <c r="V266" s="735">
        <f t="shared" si="10"/>
        <v>6000.7199999999993</v>
      </c>
    </row>
    <row r="267" spans="1:22" s="13" customFormat="1" ht="30" customHeight="1">
      <c r="A267" s="410" t="s">
        <v>537</v>
      </c>
      <c r="B267" s="382" t="s">
        <v>1023</v>
      </c>
      <c r="C267" s="255" t="s">
        <v>1024</v>
      </c>
      <c r="D267" s="282" t="s">
        <v>297</v>
      </c>
      <c r="E267" s="256">
        <v>153075.57</v>
      </c>
      <c r="F267" s="53">
        <f t="shared" si="11"/>
        <v>134829.16999999998</v>
      </c>
      <c r="G267" s="183">
        <f t="shared" si="12"/>
        <v>0.75000001854198173</v>
      </c>
      <c r="H267" s="256">
        <v>83328.81</v>
      </c>
      <c r="I267" s="256">
        <v>0</v>
      </c>
      <c r="J267" s="256">
        <v>14705.09</v>
      </c>
      <c r="K267" s="256">
        <v>3087.98</v>
      </c>
      <c r="L267" s="256">
        <v>33707.29</v>
      </c>
      <c r="M267" s="293">
        <v>43196</v>
      </c>
      <c r="N267" s="287">
        <v>43202</v>
      </c>
      <c r="O267" s="270">
        <v>43223</v>
      </c>
      <c r="P267" s="270">
        <v>43256</v>
      </c>
      <c r="Q267" s="271">
        <v>43279</v>
      </c>
      <c r="R267" s="217" t="s">
        <v>1361</v>
      </c>
      <c r="S267" s="257"/>
      <c r="T267" s="257"/>
      <c r="U267" s="258"/>
      <c r="V267" s="735">
        <f t="shared" si="10"/>
        <v>134829.16999999998</v>
      </c>
    </row>
    <row r="268" spans="1:22" s="13" customFormat="1" ht="30" customHeight="1">
      <c r="A268" s="410" t="s">
        <v>537</v>
      </c>
      <c r="B268" s="382" t="s">
        <v>1025</v>
      </c>
      <c r="C268" s="255" t="s">
        <v>1026</v>
      </c>
      <c r="D268" s="282" t="s">
        <v>1027</v>
      </c>
      <c r="E268" s="256">
        <v>145162.29999999999</v>
      </c>
      <c r="F268" s="53">
        <f t="shared" si="11"/>
        <v>142131.97</v>
      </c>
      <c r="G268" s="183">
        <f t="shared" si="12"/>
        <v>0.75000001758928703</v>
      </c>
      <c r="H268" s="256">
        <v>90382.07</v>
      </c>
      <c r="I268" s="256">
        <v>0</v>
      </c>
      <c r="J268" s="256">
        <v>15949.78</v>
      </c>
      <c r="K268" s="256">
        <v>267.13</v>
      </c>
      <c r="L268" s="256">
        <v>35532.99</v>
      </c>
      <c r="M268" s="293">
        <v>43196</v>
      </c>
      <c r="N268" s="287">
        <v>43202</v>
      </c>
      <c r="O268" s="270">
        <v>43223</v>
      </c>
      <c r="P268" s="270"/>
      <c r="Q268" s="271">
        <v>43256</v>
      </c>
      <c r="R268" s="217" t="s">
        <v>1349</v>
      </c>
      <c r="S268" s="257"/>
      <c r="T268" s="257"/>
      <c r="U268" s="258"/>
      <c r="V268" s="735">
        <f t="shared" si="10"/>
        <v>142131.97</v>
      </c>
    </row>
    <row r="269" spans="1:22" s="13" customFormat="1" ht="30" customHeight="1">
      <c r="A269" s="410" t="s">
        <v>537</v>
      </c>
      <c r="B269" s="382" t="s">
        <v>1039</v>
      </c>
      <c r="C269" s="255" t="s">
        <v>1040</v>
      </c>
      <c r="D269" s="282" t="s">
        <v>1041</v>
      </c>
      <c r="E269" s="256">
        <v>3702264</v>
      </c>
      <c r="F269" s="53">
        <f t="shared" si="11"/>
        <v>3271458</v>
      </c>
      <c r="G269" s="183">
        <f t="shared" si="12"/>
        <v>0.75</v>
      </c>
      <c r="H269" s="256">
        <v>2017417.92</v>
      </c>
      <c r="I269" s="256">
        <v>256014.93</v>
      </c>
      <c r="J269" s="256">
        <v>0</v>
      </c>
      <c r="K269" s="256">
        <f>100000+80160.65</f>
        <v>180160.65</v>
      </c>
      <c r="L269" s="256">
        <v>817864.5</v>
      </c>
      <c r="M269" s="293"/>
      <c r="N269" s="287">
        <v>43202</v>
      </c>
      <c r="O269" s="270">
        <v>43223</v>
      </c>
      <c r="P269" s="270">
        <v>43256</v>
      </c>
      <c r="Q269" s="271">
        <v>43279</v>
      </c>
      <c r="R269" s="217" t="s">
        <v>1350</v>
      </c>
      <c r="S269" s="257"/>
      <c r="T269" s="257"/>
      <c r="U269" s="258"/>
      <c r="V269" s="735">
        <f t="shared" si="10"/>
        <v>3271458</v>
      </c>
    </row>
    <row r="270" spans="1:22" s="13" customFormat="1" ht="30" customHeight="1">
      <c r="A270" s="410" t="s">
        <v>537</v>
      </c>
      <c r="B270" s="565" t="s">
        <v>1028</v>
      </c>
      <c r="C270" s="255" t="s">
        <v>1029</v>
      </c>
      <c r="D270" s="282" t="s">
        <v>1030</v>
      </c>
      <c r="E270" s="256">
        <v>304287.24</v>
      </c>
      <c r="F270" s="53">
        <f t="shared" si="11"/>
        <v>290067.19999999995</v>
      </c>
      <c r="G270" s="183">
        <f t="shared" si="12"/>
        <v>0.74772466518103387</v>
      </c>
      <c r="H270" s="256">
        <v>180124.43</v>
      </c>
      <c r="I270" s="256">
        <v>0</v>
      </c>
      <c r="J270" s="256">
        <v>31786.67</v>
      </c>
      <c r="K270" s="256">
        <v>4979.3</v>
      </c>
      <c r="L270" s="256">
        <v>73176.800000000003</v>
      </c>
      <c r="M270" s="293">
        <v>43165</v>
      </c>
      <c r="N270" s="287">
        <v>43172</v>
      </c>
      <c r="O270" s="270">
        <v>43195</v>
      </c>
      <c r="P270" s="270">
        <v>43256</v>
      </c>
      <c r="Q270" s="271">
        <v>43279</v>
      </c>
      <c r="R270" s="217" t="s">
        <v>1358</v>
      </c>
      <c r="S270" s="257"/>
      <c r="T270" s="257"/>
      <c r="U270" s="258"/>
      <c r="V270" s="735">
        <f t="shared" si="10"/>
        <v>290067.19999999995</v>
      </c>
    </row>
    <row r="271" spans="1:22" s="13" customFormat="1" ht="30" customHeight="1">
      <c r="A271" s="410" t="s">
        <v>537</v>
      </c>
      <c r="B271" s="565" t="s">
        <v>1526</v>
      </c>
      <c r="C271" s="255" t="s">
        <v>1032</v>
      </c>
      <c r="D271" s="282" t="s">
        <v>964</v>
      </c>
      <c r="E271" s="256">
        <v>164148.1</v>
      </c>
      <c r="F271" s="53">
        <f t="shared" si="11"/>
        <v>164148.1</v>
      </c>
      <c r="G271" s="183">
        <f t="shared" si="12"/>
        <v>0.74969542748286455</v>
      </c>
      <c r="H271" s="256">
        <v>94757.99</v>
      </c>
      <c r="I271" s="256">
        <v>0</v>
      </c>
      <c r="J271" s="256">
        <v>16722</v>
      </c>
      <c r="K271" s="256">
        <v>11581.09</v>
      </c>
      <c r="L271" s="256">
        <v>41087.019999999997</v>
      </c>
      <c r="M271" s="293"/>
      <c r="N271" s="287">
        <v>43172</v>
      </c>
      <c r="O271" s="270">
        <v>43195</v>
      </c>
      <c r="P271" s="270">
        <v>43256</v>
      </c>
      <c r="Q271" s="271">
        <v>43279</v>
      </c>
      <c r="R271" s="217" t="s">
        <v>1356</v>
      </c>
      <c r="S271" s="257"/>
      <c r="T271" s="257"/>
      <c r="U271" s="258"/>
      <c r="V271" s="735">
        <f t="shared" si="10"/>
        <v>164148.1</v>
      </c>
    </row>
    <row r="272" spans="1:22" s="13" customFormat="1" ht="30" customHeight="1">
      <c r="A272" s="410" t="s">
        <v>537</v>
      </c>
      <c r="B272" s="382" t="s">
        <v>1035</v>
      </c>
      <c r="C272" s="255" t="s">
        <v>1034</v>
      </c>
      <c r="D272" s="311" t="s">
        <v>1033</v>
      </c>
      <c r="E272" s="256">
        <v>270941.24</v>
      </c>
      <c r="F272" s="53">
        <f t="shared" si="11"/>
        <v>142246.69</v>
      </c>
      <c r="G272" s="183">
        <f t="shared" si="12"/>
        <v>0.75000001757510126</v>
      </c>
      <c r="H272" s="256">
        <v>90682.26</v>
      </c>
      <c r="I272" s="256">
        <v>0</v>
      </c>
      <c r="J272" s="256">
        <v>16002.76</v>
      </c>
      <c r="K272" s="256">
        <v>0</v>
      </c>
      <c r="L272" s="256">
        <v>35561.67</v>
      </c>
      <c r="M272" s="293"/>
      <c r="N272" s="287">
        <v>43172</v>
      </c>
      <c r="O272" s="270">
        <v>43195</v>
      </c>
      <c r="P272" s="270">
        <v>43256</v>
      </c>
      <c r="Q272" s="271">
        <v>43279</v>
      </c>
      <c r="R272" s="556" t="s">
        <v>1407</v>
      </c>
      <c r="S272" s="257"/>
      <c r="T272" s="257"/>
      <c r="U272" s="258"/>
      <c r="V272" s="735">
        <f t="shared" si="10"/>
        <v>142246.69</v>
      </c>
    </row>
    <row r="273" spans="1:22" s="13" customFormat="1" ht="30" customHeight="1">
      <c r="A273" s="410" t="s">
        <v>537</v>
      </c>
      <c r="B273" s="382" t="s">
        <v>1055</v>
      </c>
      <c r="C273" s="255" t="s">
        <v>1056</v>
      </c>
      <c r="D273" s="311" t="s">
        <v>76</v>
      </c>
      <c r="E273" s="256">
        <v>85163</v>
      </c>
      <c r="F273" s="53">
        <f t="shared" si="11"/>
        <v>85342.07</v>
      </c>
      <c r="G273" s="183">
        <f t="shared" si="12"/>
        <v>0.74999997070612412</v>
      </c>
      <c r="H273" s="256">
        <v>52284.53</v>
      </c>
      <c r="I273" s="256">
        <v>9226.68</v>
      </c>
      <c r="J273" s="256">
        <v>2495.34</v>
      </c>
      <c r="K273" s="256">
        <v>0</v>
      </c>
      <c r="L273" s="256">
        <v>21335.52</v>
      </c>
      <c r="M273" s="293">
        <v>43223</v>
      </c>
      <c r="N273" s="287">
        <v>43235</v>
      </c>
      <c r="O273" s="270">
        <v>43258</v>
      </c>
      <c r="P273" s="270"/>
      <c r="Q273" s="271">
        <v>43271</v>
      </c>
      <c r="R273" s="557" t="s">
        <v>1327</v>
      </c>
      <c r="S273" s="257"/>
      <c r="T273" s="257"/>
      <c r="U273" s="258"/>
      <c r="V273" s="735">
        <f t="shared" si="10"/>
        <v>85342.07</v>
      </c>
    </row>
    <row r="274" spans="1:22" s="13" customFormat="1" ht="30" customHeight="1">
      <c r="A274" s="410" t="s">
        <v>537</v>
      </c>
      <c r="B274" s="382" t="s">
        <v>1057</v>
      </c>
      <c r="C274" s="255" t="s">
        <v>1058</v>
      </c>
      <c r="D274" s="311" t="s">
        <v>372</v>
      </c>
      <c r="E274" s="256">
        <v>65016.11</v>
      </c>
      <c r="F274" s="53">
        <f t="shared" si="11"/>
        <v>43888.78</v>
      </c>
      <c r="G274" s="183">
        <f t="shared" si="12"/>
        <v>0.75000011392433319</v>
      </c>
      <c r="H274" s="256">
        <v>26175.42</v>
      </c>
      <c r="I274" s="256">
        <v>0</v>
      </c>
      <c r="J274" s="256">
        <v>6741.17</v>
      </c>
      <c r="K274" s="256">
        <v>0</v>
      </c>
      <c r="L274" s="256">
        <v>10972.19</v>
      </c>
      <c r="M274" s="293">
        <v>43223</v>
      </c>
      <c r="N274" s="287">
        <v>43235</v>
      </c>
      <c r="O274" s="270">
        <v>43258</v>
      </c>
      <c r="P274" s="270"/>
      <c r="Q274" s="271">
        <v>43271</v>
      </c>
      <c r="R274" s="217" t="s">
        <v>1333</v>
      </c>
      <c r="S274" s="257"/>
      <c r="T274" s="257"/>
      <c r="U274" s="258"/>
      <c r="V274" s="735">
        <f t="shared" ref="V274:V337" si="13">SUM(H274:L274)</f>
        <v>43888.78</v>
      </c>
    </row>
    <row r="275" spans="1:22" s="13" customFormat="1" ht="30" customHeight="1">
      <c r="A275" s="410" t="s">
        <v>537</v>
      </c>
      <c r="B275" s="565" t="s">
        <v>1808</v>
      </c>
      <c r="C275" s="255" t="s">
        <v>1211</v>
      </c>
      <c r="D275" s="311" t="s">
        <v>586</v>
      </c>
      <c r="E275" s="256">
        <v>117826.05</v>
      </c>
      <c r="F275" s="53">
        <f t="shared" si="11"/>
        <v>117826.04999999999</v>
      </c>
      <c r="G275" s="183">
        <f t="shared" si="12"/>
        <v>0.50000004243543772</v>
      </c>
      <c r="H275" s="256">
        <v>50076.07</v>
      </c>
      <c r="I275" s="256">
        <v>0</v>
      </c>
      <c r="J275" s="256">
        <v>8836.9599999999991</v>
      </c>
      <c r="K275" s="256">
        <v>0</v>
      </c>
      <c r="L275" s="256">
        <v>58913.02</v>
      </c>
      <c r="M275" s="335">
        <v>43165</v>
      </c>
      <c r="N275" s="357">
        <v>43172</v>
      </c>
      <c r="O275" s="270">
        <v>43195</v>
      </c>
      <c r="P275" s="270"/>
      <c r="Q275" s="271">
        <v>43286</v>
      </c>
      <c r="R275" s="257" t="s">
        <v>1228</v>
      </c>
      <c r="S275" s="257"/>
      <c r="T275" s="257"/>
      <c r="U275" s="258"/>
      <c r="V275" s="735">
        <f t="shared" si="13"/>
        <v>117826.04999999999</v>
      </c>
    </row>
    <row r="276" spans="1:22" s="13" customFormat="1" ht="30" customHeight="1">
      <c r="A276" s="410" t="s">
        <v>537</v>
      </c>
      <c r="B276" s="382" t="s">
        <v>1212</v>
      </c>
      <c r="C276" s="255" t="s">
        <v>616</v>
      </c>
      <c r="D276" s="311" t="s">
        <v>509</v>
      </c>
      <c r="E276" s="256">
        <v>28296.55</v>
      </c>
      <c r="F276" s="53">
        <f t="shared" ref="F276:F339" si="14">SUM(H276+I276+J276+K276+L276)</f>
        <v>28296.550000000003</v>
      </c>
      <c r="G276" s="183">
        <f t="shared" si="12"/>
        <v>0.50000017669998642</v>
      </c>
      <c r="H276" s="256">
        <v>12026.03</v>
      </c>
      <c r="I276" s="256">
        <v>0</v>
      </c>
      <c r="J276" s="256">
        <v>2122.25</v>
      </c>
      <c r="K276" s="256">
        <v>0</v>
      </c>
      <c r="L276" s="256">
        <v>14148.27</v>
      </c>
      <c r="M276" s="335">
        <v>43165</v>
      </c>
      <c r="N276" s="357">
        <v>43172</v>
      </c>
      <c r="O276" s="270">
        <v>43195</v>
      </c>
      <c r="P276" s="270"/>
      <c r="Q276" s="271">
        <v>43286</v>
      </c>
      <c r="R276" s="257" t="s">
        <v>1233</v>
      </c>
      <c r="S276" s="257"/>
      <c r="T276" s="257"/>
      <c r="U276" s="258"/>
      <c r="V276" s="735">
        <f t="shared" si="13"/>
        <v>28296.550000000003</v>
      </c>
    </row>
    <row r="277" spans="1:22" s="13" customFormat="1" ht="30" customHeight="1">
      <c r="A277" s="410" t="s">
        <v>537</v>
      </c>
      <c r="B277" s="382" t="s">
        <v>1214</v>
      </c>
      <c r="C277" s="255" t="s">
        <v>1215</v>
      </c>
      <c r="D277" s="311" t="s">
        <v>557</v>
      </c>
      <c r="E277" s="256">
        <v>54740.35</v>
      </c>
      <c r="F277" s="53">
        <f t="shared" si="14"/>
        <v>56780.35</v>
      </c>
      <c r="G277" s="183">
        <f t="shared" si="12"/>
        <v>0.61482854543869492</v>
      </c>
      <c r="H277" s="256">
        <v>26205.65</v>
      </c>
      <c r="I277" s="256">
        <v>0</v>
      </c>
      <c r="J277" s="256">
        <v>6664.53</v>
      </c>
      <c r="K277" s="702">
        <v>2040</v>
      </c>
      <c r="L277" s="256">
        <v>21870.17</v>
      </c>
      <c r="M277" s="335">
        <v>43165</v>
      </c>
      <c r="N277" s="357">
        <v>43172</v>
      </c>
      <c r="O277" s="270">
        <v>43195</v>
      </c>
      <c r="P277" s="270"/>
      <c r="Q277" s="271">
        <v>43286</v>
      </c>
      <c r="R277" s="257" t="s">
        <v>1234</v>
      </c>
      <c r="S277" s="257"/>
      <c r="T277" s="257" t="s">
        <v>1823</v>
      </c>
      <c r="U277" s="258"/>
      <c r="V277" s="735">
        <f t="shared" si="13"/>
        <v>56780.35</v>
      </c>
    </row>
    <row r="278" spans="1:22" s="13" customFormat="1" ht="30" customHeight="1">
      <c r="A278" s="410" t="s">
        <v>537</v>
      </c>
      <c r="B278" s="382" t="s">
        <v>1219</v>
      </c>
      <c r="C278" s="255" t="s">
        <v>1220</v>
      </c>
      <c r="D278" s="311" t="s">
        <v>321</v>
      </c>
      <c r="E278" s="256">
        <v>68388.09</v>
      </c>
      <c r="F278" s="53">
        <f t="shared" si="14"/>
        <v>68388.09</v>
      </c>
      <c r="G278" s="183">
        <f t="shared" si="12"/>
        <v>0.75000003655607284</v>
      </c>
      <c r="H278" s="256">
        <v>43597.4</v>
      </c>
      <c r="I278" s="256">
        <v>0</v>
      </c>
      <c r="J278" s="256">
        <v>7693.67</v>
      </c>
      <c r="K278" s="256">
        <v>0</v>
      </c>
      <c r="L278" s="256">
        <v>17097.02</v>
      </c>
      <c r="M278" s="335">
        <v>43165</v>
      </c>
      <c r="N278" s="357">
        <v>43172</v>
      </c>
      <c r="O278" s="270">
        <v>43195</v>
      </c>
      <c r="P278" s="270"/>
      <c r="Q278" s="271">
        <v>43286</v>
      </c>
      <c r="R278" s="257" t="s">
        <v>1229</v>
      </c>
      <c r="S278" s="257"/>
      <c r="T278" s="257"/>
      <c r="U278" s="258"/>
      <c r="V278" s="735">
        <f t="shared" si="13"/>
        <v>68388.09</v>
      </c>
    </row>
    <row r="279" spans="1:22" s="13" customFormat="1" ht="30" customHeight="1">
      <c r="A279" s="410" t="s">
        <v>537</v>
      </c>
      <c r="B279" s="382" t="s">
        <v>1221</v>
      </c>
      <c r="C279" s="255" t="s">
        <v>1222</v>
      </c>
      <c r="D279" s="311" t="s">
        <v>1223</v>
      </c>
      <c r="E279" s="256">
        <v>21829.5</v>
      </c>
      <c r="F279" s="53">
        <f t="shared" si="14"/>
        <v>21829.5</v>
      </c>
      <c r="G279" s="183">
        <f t="shared" si="12"/>
        <v>0.65000022904784815</v>
      </c>
      <c r="H279" s="256">
        <v>12060.8</v>
      </c>
      <c r="I279" s="256">
        <v>0</v>
      </c>
      <c r="J279" s="256">
        <v>2128.38</v>
      </c>
      <c r="K279" s="256">
        <v>0</v>
      </c>
      <c r="L279" s="256">
        <v>7640.32</v>
      </c>
      <c r="M279" s="335">
        <v>43165</v>
      </c>
      <c r="N279" s="357">
        <v>43172</v>
      </c>
      <c r="O279" s="270">
        <v>43195</v>
      </c>
      <c r="P279" s="270"/>
      <c r="Q279" s="271">
        <v>43286</v>
      </c>
      <c r="R279" s="257" t="s">
        <v>1235</v>
      </c>
      <c r="S279" s="257"/>
      <c r="T279" s="257"/>
      <c r="U279" s="258"/>
      <c r="V279" s="735">
        <f t="shared" si="13"/>
        <v>21829.5</v>
      </c>
    </row>
    <row r="280" spans="1:22" s="13" customFormat="1" ht="30" customHeight="1">
      <c r="A280" s="410" t="s">
        <v>537</v>
      </c>
      <c r="B280" s="382" t="s">
        <v>1216</v>
      </c>
      <c r="C280" s="255" t="s">
        <v>1217</v>
      </c>
      <c r="D280" s="311" t="s">
        <v>1218</v>
      </c>
      <c r="E280" s="256">
        <v>4950</v>
      </c>
      <c r="F280" s="53">
        <f t="shared" si="14"/>
        <v>4950</v>
      </c>
      <c r="G280" s="183">
        <f t="shared" si="12"/>
        <v>0.65</v>
      </c>
      <c r="H280" s="256">
        <v>2734.87</v>
      </c>
      <c r="I280" s="256">
        <v>0</v>
      </c>
      <c r="J280" s="256">
        <v>482.63</v>
      </c>
      <c r="K280" s="256">
        <v>0</v>
      </c>
      <c r="L280" s="256">
        <v>1732.5</v>
      </c>
      <c r="M280" s="335">
        <v>43165</v>
      </c>
      <c r="N280" s="357">
        <v>43172</v>
      </c>
      <c r="O280" s="270">
        <v>43195</v>
      </c>
      <c r="P280" s="270"/>
      <c r="Q280" s="271">
        <v>43286</v>
      </c>
      <c r="R280" s="257" t="s">
        <v>1232</v>
      </c>
      <c r="S280" s="257"/>
      <c r="T280" s="257"/>
      <c r="U280" s="258"/>
      <c r="V280" s="735">
        <f t="shared" si="13"/>
        <v>4950</v>
      </c>
    </row>
    <row r="281" spans="1:22" s="13" customFormat="1" ht="30" customHeight="1">
      <c r="A281" s="410" t="s">
        <v>537</v>
      </c>
      <c r="B281" s="382" t="s">
        <v>1062</v>
      </c>
      <c r="C281" s="255" t="s">
        <v>1061</v>
      </c>
      <c r="D281" s="311" t="s">
        <v>1063</v>
      </c>
      <c r="E281" s="256">
        <v>35501.32</v>
      </c>
      <c r="F281" s="53">
        <f t="shared" si="14"/>
        <v>21917.759999999998</v>
      </c>
      <c r="G281" s="183">
        <f t="shared" si="12"/>
        <v>0.85000018250040155</v>
      </c>
      <c r="H281" s="256">
        <v>14680.66</v>
      </c>
      <c r="I281" s="256">
        <v>0</v>
      </c>
      <c r="J281" s="256">
        <v>3949.44</v>
      </c>
      <c r="K281" s="256">
        <v>0</v>
      </c>
      <c r="L281" s="256">
        <v>3287.66</v>
      </c>
      <c r="M281" s="293">
        <v>43223</v>
      </c>
      <c r="N281" s="287">
        <v>43235</v>
      </c>
      <c r="O281" s="270">
        <v>43258</v>
      </c>
      <c r="P281" s="270"/>
      <c r="Q281" s="271">
        <v>43271</v>
      </c>
      <c r="R281" s="217" t="s">
        <v>1330</v>
      </c>
      <c r="S281" s="257"/>
      <c r="T281" s="257"/>
      <c r="U281" s="258"/>
      <c r="V281" s="735">
        <f t="shared" si="13"/>
        <v>21917.759999999998</v>
      </c>
    </row>
    <row r="282" spans="1:22" s="13" customFormat="1" ht="30" customHeight="1">
      <c r="A282" s="410" t="s">
        <v>537</v>
      </c>
      <c r="B282" s="382" t="s">
        <v>1064</v>
      </c>
      <c r="C282" s="255" t="s">
        <v>1065</v>
      </c>
      <c r="D282" s="311" t="s">
        <v>333</v>
      </c>
      <c r="E282" s="256">
        <v>76918.75</v>
      </c>
      <c r="F282" s="53">
        <f t="shared" si="14"/>
        <v>60085.91</v>
      </c>
      <c r="G282" s="183">
        <f t="shared" si="12"/>
        <v>0.65293094504185756</v>
      </c>
      <c r="H282" s="256">
        <v>33347.15</v>
      </c>
      <c r="I282" s="256">
        <v>0</v>
      </c>
      <c r="J282" s="256">
        <v>5884.8</v>
      </c>
      <c r="K282" s="256">
        <v>0</v>
      </c>
      <c r="L282" s="256">
        <v>20853.96</v>
      </c>
      <c r="M282" s="293">
        <v>43223</v>
      </c>
      <c r="N282" s="287">
        <v>43235</v>
      </c>
      <c r="O282" s="270">
        <v>43258</v>
      </c>
      <c r="P282" s="270"/>
      <c r="Q282" s="271">
        <v>43271</v>
      </c>
      <c r="R282" s="217" t="s">
        <v>1331</v>
      </c>
      <c r="S282" s="257"/>
      <c r="T282" s="257"/>
      <c r="U282" s="258"/>
      <c r="V282" s="735">
        <f t="shared" si="13"/>
        <v>60085.91</v>
      </c>
    </row>
    <row r="283" spans="1:22" s="13" customFormat="1" ht="30" customHeight="1">
      <c r="A283" s="410" t="s">
        <v>537</v>
      </c>
      <c r="B283" s="382" t="s">
        <v>1066</v>
      </c>
      <c r="C283" s="255" t="s">
        <v>1067</v>
      </c>
      <c r="D283" s="311" t="s">
        <v>90</v>
      </c>
      <c r="E283" s="256">
        <v>140964.99</v>
      </c>
      <c r="F283" s="53">
        <f t="shared" si="14"/>
        <v>80681.84</v>
      </c>
      <c r="G283" s="183">
        <f t="shared" si="12"/>
        <v>0.65260088267694449</v>
      </c>
      <c r="H283" s="256">
        <v>44324.26</v>
      </c>
      <c r="I283" s="256">
        <v>0</v>
      </c>
      <c r="J283" s="256">
        <v>8328.7800000000007</v>
      </c>
      <c r="K283" s="256">
        <v>0</v>
      </c>
      <c r="L283" s="256">
        <v>28028.799999999999</v>
      </c>
      <c r="M283" s="293">
        <v>43223</v>
      </c>
      <c r="N283" s="287">
        <v>43235</v>
      </c>
      <c r="O283" s="270">
        <v>43258</v>
      </c>
      <c r="P283" s="270"/>
      <c r="Q283" s="271">
        <v>43271</v>
      </c>
      <c r="R283" s="217" t="s">
        <v>1328</v>
      </c>
      <c r="S283" s="257"/>
      <c r="T283" s="257"/>
      <c r="U283" s="258"/>
      <c r="V283" s="735">
        <f t="shared" si="13"/>
        <v>80681.84</v>
      </c>
    </row>
    <row r="284" spans="1:22" s="13" customFormat="1" ht="30" customHeight="1">
      <c r="A284" s="410" t="s">
        <v>537</v>
      </c>
      <c r="B284" s="382" t="s">
        <v>1068</v>
      </c>
      <c r="C284" s="255" t="s">
        <v>1069</v>
      </c>
      <c r="D284" s="311" t="s">
        <v>321</v>
      </c>
      <c r="E284" s="256">
        <v>119113.43</v>
      </c>
      <c r="F284" s="53">
        <f t="shared" si="14"/>
        <v>98016.290000000008</v>
      </c>
      <c r="G284" s="183">
        <f t="shared" si="12"/>
        <v>0.65299135480439008</v>
      </c>
      <c r="H284" s="256">
        <v>52740.9</v>
      </c>
      <c r="I284" s="256">
        <v>9307.2199999999993</v>
      </c>
      <c r="J284" s="256">
        <v>1955.67</v>
      </c>
      <c r="K284" s="256">
        <v>0</v>
      </c>
      <c r="L284" s="256">
        <v>34012.5</v>
      </c>
      <c r="M284" s="368">
        <v>43223</v>
      </c>
      <c r="N284" s="287">
        <v>43235</v>
      </c>
      <c r="O284" s="270">
        <v>43258</v>
      </c>
      <c r="P284" s="270"/>
      <c r="Q284" s="271">
        <v>43271</v>
      </c>
      <c r="R284" s="217" t="s">
        <v>1334</v>
      </c>
      <c r="S284" s="257"/>
      <c r="T284" s="257"/>
      <c r="U284" s="258"/>
      <c r="V284" s="735">
        <f t="shared" si="13"/>
        <v>98016.290000000008</v>
      </c>
    </row>
    <row r="285" spans="1:22" s="13" customFormat="1" ht="30" customHeight="1">
      <c r="A285" s="410" t="s">
        <v>537</v>
      </c>
      <c r="B285" s="409" t="s">
        <v>1070</v>
      </c>
      <c r="C285" s="255" t="s">
        <v>1074</v>
      </c>
      <c r="D285" s="311" t="s">
        <v>1078</v>
      </c>
      <c r="E285" s="256">
        <v>162401.92000000001</v>
      </c>
      <c r="F285" s="53">
        <f t="shared" si="14"/>
        <v>116379.89</v>
      </c>
      <c r="G285" s="183">
        <f t="shared" si="12"/>
        <v>0.75000002148137446</v>
      </c>
      <c r="H285" s="256">
        <v>67973.919999999998</v>
      </c>
      <c r="I285" s="256">
        <v>19311</v>
      </c>
      <c r="J285" s="256">
        <v>0</v>
      </c>
      <c r="K285" s="256">
        <v>0</v>
      </c>
      <c r="L285" s="256">
        <v>29094.97</v>
      </c>
      <c r="M285" s="228">
        <v>43223</v>
      </c>
      <c r="N285" s="287">
        <v>43235</v>
      </c>
      <c r="O285" s="270">
        <v>43258</v>
      </c>
      <c r="P285" s="270">
        <v>43294</v>
      </c>
      <c r="Q285" s="271">
        <v>43314</v>
      </c>
      <c r="R285" s="217" t="s">
        <v>1312</v>
      </c>
      <c r="S285" s="257"/>
      <c r="T285" s="257"/>
      <c r="U285" s="258"/>
      <c r="V285" s="735">
        <f t="shared" si="13"/>
        <v>116379.89</v>
      </c>
    </row>
    <row r="286" spans="1:22" s="13" customFormat="1" ht="30" customHeight="1">
      <c r="A286" s="410" t="s">
        <v>537</v>
      </c>
      <c r="B286" s="409" t="s">
        <v>1071</v>
      </c>
      <c r="C286" s="255" t="s">
        <v>1075</v>
      </c>
      <c r="D286" s="311" t="s">
        <v>1079</v>
      </c>
      <c r="E286" s="256">
        <v>68657.75</v>
      </c>
      <c r="F286" s="53">
        <f t="shared" si="14"/>
        <v>67285.399999999994</v>
      </c>
      <c r="G286" s="183">
        <f t="shared" si="12"/>
        <v>0.59363101059070766</v>
      </c>
      <c r="H286" s="256">
        <v>33951.29</v>
      </c>
      <c r="I286" s="256">
        <v>5991.41</v>
      </c>
      <c r="J286" s="256">
        <v>0</v>
      </c>
      <c r="K286" s="256">
        <v>0</v>
      </c>
      <c r="L286" s="256">
        <v>27342.7</v>
      </c>
      <c r="M286" s="260">
        <v>43223</v>
      </c>
      <c r="N286" s="287">
        <v>43235</v>
      </c>
      <c r="O286" s="270">
        <v>43258</v>
      </c>
      <c r="P286" s="284"/>
      <c r="Q286" s="271">
        <v>43271</v>
      </c>
      <c r="R286" s="217" t="s">
        <v>1340</v>
      </c>
      <c r="S286" s="257"/>
      <c r="T286" s="257"/>
      <c r="U286" s="258"/>
      <c r="V286" s="735">
        <f t="shared" si="13"/>
        <v>67285.399999999994</v>
      </c>
    </row>
    <row r="287" spans="1:22" s="25" customFormat="1" ht="30" customHeight="1">
      <c r="A287" s="433" t="s">
        <v>537</v>
      </c>
      <c r="B287" s="440" t="s">
        <v>1072</v>
      </c>
      <c r="C287" s="255" t="s">
        <v>1076</v>
      </c>
      <c r="D287" s="255" t="s">
        <v>297</v>
      </c>
      <c r="E287" s="256">
        <v>178412.36</v>
      </c>
      <c r="F287" s="53">
        <f t="shared" si="14"/>
        <v>144860.66</v>
      </c>
      <c r="G287" s="183">
        <f t="shared" si="12"/>
        <v>0.63958758713373254</v>
      </c>
      <c r="H287" s="256">
        <v>78753.41</v>
      </c>
      <c r="I287" s="256">
        <v>13897.67</v>
      </c>
      <c r="J287" s="256">
        <v>0</v>
      </c>
      <c r="K287" s="256">
        <v>0</v>
      </c>
      <c r="L287" s="256">
        <v>52209.58</v>
      </c>
      <c r="M287" s="368">
        <v>43223</v>
      </c>
      <c r="N287" s="287">
        <v>43235</v>
      </c>
      <c r="O287" s="270">
        <v>43258</v>
      </c>
      <c r="P287" s="270">
        <v>43294</v>
      </c>
      <c r="Q287" s="271">
        <v>43314</v>
      </c>
      <c r="R287" s="228" t="s">
        <v>1406</v>
      </c>
      <c r="S287" s="271"/>
      <c r="T287" s="271" t="s">
        <v>1821</v>
      </c>
      <c r="U287" s="282"/>
      <c r="V287" s="735">
        <f t="shared" si="13"/>
        <v>144860.66</v>
      </c>
    </row>
    <row r="288" spans="1:22" s="13" customFormat="1" ht="30" customHeight="1">
      <c r="A288" s="410" t="s">
        <v>537</v>
      </c>
      <c r="B288" s="409" t="s">
        <v>1073</v>
      </c>
      <c r="C288" s="255" t="s">
        <v>1077</v>
      </c>
      <c r="D288" s="311" t="s">
        <v>1080</v>
      </c>
      <c r="E288" s="256">
        <v>317702.52</v>
      </c>
      <c r="F288" s="53">
        <f t="shared" si="14"/>
        <v>113267.8</v>
      </c>
      <c r="G288" s="183">
        <f t="shared" si="12"/>
        <v>0.56479864533433155</v>
      </c>
      <c r="H288" s="256">
        <v>54377.47</v>
      </c>
      <c r="I288" s="256">
        <v>0</v>
      </c>
      <c r="J288" s="256">
        <v>9596.0300000000007</v>
      </c>
      <c r="K288" s="256">
        <v>0</v>
      </c>
      <c r="L288" s="256">
        <v>49294.3</v>
      </c>
      <c r="M288" s="330">
        <v>43223</v>
      </c>
      <c r="N288" s="287">
        <v>43235</v>
      </c>
      <c r="O288" s="270">
        <v>43258</v>
      </c>
      <c r="P288" s="270">
        <v>43294</v>
      </c>
      <c r="Q288" s="271">
        <v>43314</v>
      </c>
      <c r="R288" s="217" t="s">
        <v>1362</v>
      </c>
      <c r="S288" s="257"/>
      <c r="T288" s="257"/>
      <c r="U288" s="258"/>
      <c r="V288" s="735">
        <f t="shared" si="13"/>
        <v>113267.8</v>
      </c>
    </row>
    <row r="289" spans="1:22" s="13" customFormat="1" ht="30" customHeight="1">
      <c r="A289" s="410" t="s">
        <v>537</v>
      </c>
      <c r="B289" s="409" t="s">
        <v>1081</v>
      </c>
      <c r="C289" s="255" t="s">
        <v>1082</v>
      </c>
      <c r="D289" s="255" t="s">
        <v>1083</v>
      </c>
      <c r="E289" s="348">
        <v>1217718.49</v>
      </c>
      <c r="F289" s="53">
        <f t="shared" si="14"/>
        <v>1051390</v>
      </c>
      <c r="G289" s="183">
        <f t="shared" si="12"/>
        <v>0.72007561418693344</v>
      </c>
      <c r="H289" s="256">
        <v>635391.93999999994</v>
      </c>
      <c r="I289" s="256">
        <v>112127.99</v>
      </c>
      <c r="J289" s="699">
        <v>9560.3700000000008</v>
      </c>
      <c r="K289" s="256">
        <v>0</v>
      </c>
      <c r="L289" s="256">
        <v>294309.7</v>
      </c>
      <c r="M289" s="228">
        <v>43223</v>
      </c>
      <c r="N289" s="287">
        <v>43235</v>
      </c>
      <c r="O289" s="270">
        <v>43258</v>
      </c>
      <c r="P289" s="270">
        <v>43294</v>
      </c>
      <c r="Q289" s="271">
        <v>43314</v>
      </c>
      <c r="R289" s="217" t="s">
        <v>1315</v>
      </c>
      <c r="S289" s="257"/>
      <c r="T289" s="257"/>
      <c r="U289" s="258"/>
      <c r="V289" s="735">
        <f t="shared" si="13"/>
        <v>1051390</v>
      </c>
    </row>
    <row r="290" spans="1:22" s="13" customFormat="1" ht="30" customHeight="1">
      <c r="A290" s="410" t="s">
        <v>537</v>
      </c>
      <c r="B290" s="409" t="s">
        <v>1084</v>
      </c>
      <c r="C290" s="255" t="s">
        <v>1085</v>
      </c>
      <c r="D290" s="255" t="s">
        <v>170</v>
      </c>
      <c r="E290" s="256">
        <v>351205.65</v>
      </c>
      <c r="F290" s="53">
        <f t="shared" si="14"/>
        <v>431150.85</v>
      </c>
      <c r="G290" s="183">
        <f t="shared" si="12"/>
        <v>0.72723382083092258</v>
      </c>
      <c r="H290" s="256">
        <v>287989.56</v>
      </c>
      <c r="I290" s="256">
        <v>25557.919999999998</v>
      </c>
      <c r="J290" s="256">
        <v>0</v>
      </c>
      <c r="K290" s="256">
        <v>0</v>
      </c>
      <c r="L290" s="256">
        <v>117603.37</v>
      </c>
      <c r="M290" s="228">
        <v>43223</v>
      </c>
      <c r="N290" s="287">
        <v>43235</v>
      </c>
      <c r="O290" s="270">
        <v>43258</v>
      </c>
      <c r="P290" s="270">
        <v>43294</v>
      </c>
      <c r="Q290" s="271">
        <v>43314</v>
      </c>
      <c r="R290" s="217" t="s">
        <v>1237</v>
      </c>
      <c r="S290" s="257"/>
      <c r="T290" s="257"/>
      <c r="U290" s="258"/>
      <c r="V290" s="735">
        <f t="shared" si="13"/>
        <v>431150.85</v>
      </c>
    </row>
    <row r="291" spans="1:22" s="13" customFormat="1" ht="30" customHeight="1">
      <c r="A291" s="410" t="s">
        <v>537</v>
      </c>
      <c r="B291" s="409" t="s">
        <v>1086</v>
      </c>
      <c r="C291" s="255" t="s">
        <v>1087</v>
      </c>
      <c r="D291" s="255" t="s">
        <v>1088</v>
      </c>
      <c r="E291" s="256">
        <v>73694.789999999994</v>
      </c>
      <c r="F291" s="53">
        <f t="shared" si="14"/>
        <v>62413.41</v>
      </c>
      <c r="G291" s="183">
        <f t="shared" si="12"/>
        <v>0.85000002403329666</v>
      </c>
      <c r="H291" s="256">
        <v>41373.14</v>
      </c>
      <c r="I291" s="256">
        <v>0</v>
      </c>
      <c r="J291" s="256">
        <v>11678.26</v>
      </c>
      <c r="K291" s="256">
        <v>0</v>
      </c>
      <c r="L291" s="256">
        <v>9362.01</v>
      </c>
      <c r="M291" s="260">
        <v>43223</v>
      </c>
      <c r="N291" s="287">
        <v>43235</v>
      </c>
      <c r="O291" s="270">
        <v>43258</v>
      </c>
      <c r="P291" s="270"/>
      <c r="Q291" s="271">
        <v>43271</v>
      </c>
      <c r="R291" s="217" t="s">
        <v>1336</v>
      </c>
      <c r="S291" s="257"/>
      <c r="T291" s="257"/>
      <c r="U291" s="258"/>
      <c r="V291" s="735">
        <f t="shared" si="13"/>
        <v>62413.41</v>
      </c>
    </row>
    <row r="292" spans="1:22" s="13" customFormat="1" ht="30" customHeight="1">
      <c r="A292" s="410" t="s">
        <v>537</v>
      </c>
      <c r="B292" s="409" t="s">
        <v>1089</v>
      </c>
      <c r="C292" s="255" t="s">
        <v>1090</v>
      </c>
      <c r="D292" s="255" t="s">
        <v>1091</v>
      </c>
      <c r="E292" s="256">
        <v>281364.3</v>
      </c>
      <c r="F292" s="53">
        <f t="shared" si="14"/>
        <v>260905.99999999997</v>
      </c>
      <c r="G292" s="183">
        <f t="shared" si="12"/>
        <v>0.84471457153150942</v>
      </c>
      <c r="H292" s="256">
        <v>179476.05</v>
      </c>
      <c r="I292" s="256">
        <v>31672.25</v>
      </c>
      <c r="J292" s="256">
        <v>9242.7999999999993</v>
      </c>
      <c r="K292" s="256">
        <v>0</v>
      </c>
      <c r="L292" s="256">
        <v>40514.9</v>
      </c>
      <c r="M292" s="228">
        <v>43223</v>
      </c>
      <c r="N292" s="287">
        <v>43235</v>
      </c>
      <c r="O292" s="270">
        <v>43258</v>
      </c>
      <c r="P292" s="270">
        <v>43294</v>
      </c>
      <c r="Q292" s="271">
        <v>43314</v>
      </c>
      <c r="R292" s="217" t="s">
        <v>1242</v>
      </c>
      <c r="S292" s="257"/>
      <c r="T292" s="257"/>
      <c r="U292" s="258"/>
      <c r="V292" s="735">
        <f t="shared" si="13"/>
        <v>260905.99999999997</v>
      </c>
    </row>
    <row r="293" spans="1:22" s="13" customFormat="1" ht="30" customHeight="1">
      <c r="A293" s="410" t="s">
        <v>537</v>
      </c>
      <c r="B293" s="409" t="s">
        <v>1092</v>
      </c>
      <c r="C293" s="255" t="s">
        <v>1093</v>
      </c>
      <c r="D293" s="255" t="s">
        <v>1094</v>
      </c>
      <c r="E293" s="256">
        <v>232028.46</v>
      </c>
      <c r="F293" s="53">
        <f t="shared" si="14"/>
        <v>171378.59</v>
      </c>
      <c r="G293" s="183">
        <f t="shared" si="12"/>
        <v>0.71158205934591945</v>
      </c>
      <c r="H293" s="256">
        <v>95381.73</v>
      </c>
      <c r="I293" s="256">
        <v>0</v>
      </c>
      <c r="J293" s="256">
        <v>26568.2</v>
      </c>
      <c r="K293" s="256">
        <v>0</v>
      </c>
      <c r="L293" s="256">
        <v>49428.66</v>
      </c>
      <c r="M293" s="228">
        <v>43223</v>
      </c>
      <c r="N293" s="293">
        <v>43235</v>
      </c>
      <c r="O293" s="271">
        <v>43258</v>
      </c>
      <c r="P293" s="271">
        <v>43294</v>
      </c>
      <c r="Q293" s="271">
        <v>43314</v>
      </c>
      <c r="R293" s="217" t="s">
        <v>1364</v>
      </c>
      <c r="S293" s="257"/>
      <c r="T293" s="257"/>
      <c r="U293" s="258"/>
      <c r="V293" s="735">
        <f t="shared" si="13"/>
        <v>171378.59</v>
      </c>
    </row>
    <row r="294" spans="1:22" s="13" customFormat="1" ht="30" customHeight="1">
      <c r="A294" s="410" t="s">
        <v>537</v>
      </c>
      <c r="B294" s="409" t="s">
        <v>1095</v>
      </c>
      <c r="C294" s="255" t="s">
        <v>1096</v>
      </c>
      <c r="D294" s="255" t="s">
        <v>90</v>
      </c>
      <c r="E294" s="256">
        <v>105715.55</v>
      </c>
      <c r="F294" s="53">
        <f t="shared" si="14"/>
        <v>105715.54999999999</v>
      </c>
      <c r="G294" s="183">
        <f t="shared" si="12"/>
        <v>0.63053902666164063</v>
      </c>
      <c r="H294" s="256">
        <v>56659.11</v>
      </c>
      <c r="I294" s="256">
        <v>9998.67</v>
      </c>
      <c r="J294" s="256">
        <v>0</v>
      </c>
      <c r="K294" s="256">
        <v>0</v>
      </c>
      <c r="L294" s="256">
        <v>39057.769999999997</v>
      </c>
      <c r="M294" s="260">
        <v>43223</v>
      </c>
      <c r="N294" s="287">
        <v>43235</v>
      </c>
      <c r="O294" s="270">
        <v>43258</v>
      </c>
      <c r="P294" s="270"/>
      <c r="Q294" s="271">
        <v>43271</v>
      </c>
      <c r="R294" s="217" t="s">
        <v>1342</v>
      </c>
      <c r="S294" s="257"/>
      <c r="T294" s="257"/>
      <c r="U294" s="258"/>
      <c r="V294" s="735">
        <f t="shared" si="13"/>
        <v>105715.54999999999</v>
      </c>
    </row>
    <row r="295" spans="1:22" s="13" customFormat="1" ht="30" customHeight="1">
      <c r="A295" s="410" t="s">
        <v>537</v>
      </c>
      <c r="B295" s="409" t="s">
        <v>1097</v>
      </c>
      <c r="C295" s="255" t="s">
        <v>1098</v>
      </c>
      <c r="D295" s="255" t="s">
        <v>1099</v>
      </c>
      <c r="E295" s="256">
        <v>17000</v>
      </c>
      <c r="F295" s="53">
        <f t="shared" si="14"/>
        <v>8486</v>
      </c>
      <c r="G295" s="183">
        <f t="shared" si="12"/>
        <v>0.65589205750648127</v>
      </c>
      <c r="H295" s="256">
        <v>4731.01</v>
      </c>
      <c r="I295" s="256">
        <v>0</v>
      </c>
      <c r="J295" s="256">
        <v>834.89</v>
      </c>
      <c r="K295" s="256">
        <v>0</v>
      </c>
      <c r="L295" s="256">
        <v>2920.1</v>
      </c>
      <c r="M295" s="260">
        <v>43223</v>
      </c>
      <c r="N295" s="287">
        <v>43235</v>
      </c>
      <c r="O295" s="270">
        <v>43258</v>
      </c>
      <c r="P295" s="270"/>
      <c r="Q295" s="271">
        <v>43271</v>
      </c>
      <c r="R295" s="217" t="s">
        <v>1339</v>
      </c>
      <c r="S295" s="257"/>
      <c r="T295" s="257"/>
      <c r="U295" s="258"/>
      <c r="V295" s="735">
        <f t="shared" si="13"/>
        <v>8486</v>
      </c>
    </row>
    <row r="296" spans="1:22" s="13" customFormat="1" ht="30" customHeight="1">
      <c r="A296" s="410" t="s">
        <v>537</v>
      </c>
      <c r="B296" s="409" t="s">
        <v>1100</v>
      </c>
      <c r="C296" s="255" t="s">
        <v>1101</v>
      </c>
      <c r="D296" s="255" t="s">
        <v>1102</v>
      </c>
      <c r="E296" s="256">
        <v>137045.01</v>
      </c>
      <c r="F296" s="53">
        <f t="shared" si="14"/>
        <v>100287.11</v>
      </c>
      <c r="G296" s="183">
        <f t="shared" si="12"/>
        <v>0.62961152235815743</v>
      </c>
      <c r="H296" s="256">
        <v>50470.45</v>
      </c>
      <c r="I296" s="256">
        <v>0</v>
      </c>
      <c r="J296" s="256">
        <v>12671.47</v>
      </c>
      <c r="K296" s="256">
        <v>0</v>
      </c>
      <c r="L296" s="256">
        <v>37145.19</v>
      </c>
      <c r="M296" s="260">
        <v>43223</v>
      </c>
      <c r="N296" s="287">
        <v>43235</v>
      </c>
      <c r="O296" s="270">
        <v>43258</v>
      </c>
      <c r="P296" s="270"/>
      <c r="Q296" s="271">
        <v>43271</v>
      </c>
      <c r="R296" s="217" t="s">
        <v>1341</v>
      </c>
      <c r="S296" s="257"/>
      <c r="T296" s="257"/>
      <c r="U296" s="258"/>
      <c r="V296" s="735">
        <f t="shared" si="13"/>
        <v>100287.11</v>
      </c>
    </row>
    <row r="297" spans="1:22" s="13" customFormat="1" ht="30" customHeight="1">
      <c r="A297" s="410" t="s">
        <v>537</v>
      </c>
      <c r="B297" s="409" t="s">
        <v>1103</v>
      </c>
      <c r="C297" s="255" t="s">
        <v>1104</v>
      </c>
      <c r="D297" s="255" t="s">
        <v>1105</v>
      </c>
      <c r="E297" s="256">
        <v>746629.38</v>
      </c>
      <c r="F297" s="53">
        <f t="shared" si="14"/>
        <v>686985</v>
      </c>
      <c r="G297" s="183">
        <f t="shared" si="12"/>
        <v>0.72309984934168869</v>
      </c>
      <c r="H297" s="256">
        <v>422244.93</v>
      </c>
      <c r="I297" s="256">
        <v>74513.820000000007</v>
      </c>
      <c r="J297" s="256">
        <v>0</v>
      </c>
      <c r="K297" s="256">
        <v>0</v>
      </c>
      <c r="L297" s="256">
        <v>190226.25</v>
      </c>
      <c r="M297" s="335">
        <v>43223</v>
      </c>
      <c r="N297" s="287">
        <v>43235</v>
      </c>
      <c r="O297" s="270">
        <v>43258</v>
      </c>
      <c r="P297" s="270">
        <v>43294</v>
      </c>
      <c r="Q297" s="271">
        <v>43314</v>
      </c>
      <c r="R297" s="217" t="s">
        <v>1313</v>
      </c>
      <c r="S297" s="257"/>
      <c r="T297" s="257"/>
      <c r="U297" s="258"/>
      <c r="V297" s="735">
        <f t="shared" si="13"/>
        <v>686985</v>
      </c>
    </row>
    <row r="298" spans="1:22" s="13" customFormat="1" ht="30" customHeight="1">
      <c r="A298" s="410" t="s">
        <v>537</v>
      </c>
      <c r="B298" s="409" t="s">
        <v>437</v>
      </c>
      <c r="C298" s="255" t="s">
        <v>1180</v>
      </c>
      <c r="D298" s="255" t="s">
        <v>438</v>
      </c>
      <c r="E298" s="256"/>
      <c r="F298" s="53">
        <f t="shared" si="14"/>
        <v>50990</v>
      </c>
      <c r="G298" s="183">
        <f t="shared" si="12"/>
        <v>0.75</v>
      </c>
      <c r="H298" s="256">
        <v>28822.09</v>
      </c>
      <c r="I298" s="256">
        <v>5086.26</v>
      </c>
      <c r="J298" s="256">
        <v>4334.1499999999996</v>
      </c>
      <c r="K298" s="277">
        <v>0</v>
      </c>
      <c r="L298" s="256">
        <v>12747.5</v>
      </c>
      <c r="M298" s="260">
        <v>42892</v>
      </c>
      <c r="N298" s="287">
        <v>42915</v>
      </c>
      <c r="O298" s="270">
        <v>42947</v>
      </c>
      <c r="P298" s="284"/>
      <c r="Q298" s="271">
        <v>42958</v>
      </c>
      <c r="R298" s="257" t="s">
        <v>775</v>
      </c>
      <c r="S298" s="257"/>
      <c r="T298" s="257"/>
      <c r="U298" s="288"/>
      <c r="V298" s="735">
        <f t="shared" si="13"/>
        <v>50990</v>
      </c>
    </row>
    <row r="299" spans="1:22" s="13" customFormat="1" ht="30" customHeight="1">
      <c r="A299" s="410" t="s">
        <v>537</v>
      </c>
      <c r="B299" s="409" t="s">
        <v>1181</v>
      </c>
      <c r="C299" s="255" t="s">
        <v>1182</v>
      </c>
      <c r="D299" s="282" t="s">
        <v>1183</v>
      </c>
      <c r="E299" s="256">
        <v>52800</v>
      </c>
      <c r="F299" s="53">
        <f t="shared" si="14"/>
        <v>52800</v>
      </c>
      <c r="G299" s="183">
        <f t="shared" si="12"/>
        <v>0.65</v>
      </c>
      <c r="H299" s="315">
        <v>29172</v>
      </c>
      <c r="I299" s="256">
        <v>5148</v>
      </c>
      <c r="J299" s="256">
        <v>0</v>
      </c>
      <c r="K299" s="256">
        <v>0</v>
      </c>
      <c r="L299" s="256">
        <v>18480</v>
      </c>
      <c r="M299" s="260">
        <v>43255</v>
      </c>
      <c r="N299" s="287">
        <v>43263</v>
      </c>
      <c r="O299" s="270">
        <v>43279</v>
      </c>
      <c r="P299" s="271"/>
      <c r="Q299" s="271">
        <v>43304</v>
      </c>
      <c r="R299" s="257" t="s">
        <v>1324</v>
      </c>
      <c r="S299" s="257"/>
      <c r="T299" s="257"/>
      <c r="U299" s="258"/>
      <c r="V299" s="735">
        <f t="shared" si="13"/>
        <v>52800</v>
      </c>
    </row>
    <row r="300" spans="1:22" s="13" customFormat="1" ht="30" customHeight="1">
      <c r="A300" s="410" t="s">
        <v>537</v>
      </c>
      <c r="B300" s="440" t="s">
        <v>1184</v>
      </c>
      <c r="C300" s="255" t="s">
        <v>1185</v>
      </c>
      <c r="D300" s="255" t="s">
        <v>1186</v>
      </c>
      <c r="E300" s="256">
        <v>84580.51</v>
      </c>
      <c r="F300" s="53">
        <f t="shared" si="14"/>
        <v>70207.31</v>
      </c>
      <c r="G300" s="183">
        <f t="shared" si="12"/>
        <v>0.74999996439117245</v>
      </c>
      <c r="H300" s="256">
        <v>40951.94</v>
      </c>
      <c r="I300" s="256">
        <v>7226.82</v>
      </c>
      <c r="J300" s="256">
        <v>4476.72</v>
      </c>
      <c r="K300" s="277">
        <v>0</v>
      </c>
      <c r="L300" s="256">
        <v>17551.830000000002</v>
      </c>
      <c r="M300" s="260">
        <v>43255</v>
      </c>
      <c r="N300" s="287">
        <v>43263</v>
      </c>
      <c r="O300" s="270">
        <v>43279</v>
      </c>
      <c r="P300" s="271"/>
      <c r="Q300" s="271">
        <v>43304</v>
      </c>
      <c r="R300" s="257" t="s">
        <v>1322</v>
      </c>
      <c r="S300" s="257"/>
      <c r="T300" s="257"/>
      <c r="U300" s="258"/>
      <c r="V300" s="735">
        <f t="shared" si="13"/>
        <v>70207.31</v>
      </c>
    </row>
    <row r="301" spans="1:22" s="13" customFormat="1" ht="30" customHeight="1">
      <c r="A301" s="410" t="s">
        <v>537</v>
      </c>
      <c r="B301" s="409" t="s">
        <v>1187</v>
      </c>
      <c r="C301" s="255" t="s">
        <v>1188</v>
      </c>
      <c r="D301" s="255" t="s">
        <v>1189</v>
      </c>
      <c r="E301" s="256">
        <v>59948.86</v>
      </c>
      <c r="F301" s="53">
        <f t="shared" si="14"/>
        <v>57988.36</v>
      </c>
      <c r="G301" s="183">
        <f t="shared" si="12"/>
        <v>0.55813666742773893</v>
      </c>
      <c r="H301" s="256">
        <v>27510.61</v>
      </c>
      <c r="I301" s="256">
        <v>4854.82</v>
      </c>
      <c r="J301" s="256">
        <v>0</v>
      </c>
      <c r="K301" s="256">
        <v>0</v>
      </c>
      <c r="L301" s="256">
        <v>25622.93</v>
      </c>
      <c r="M301" s="260">
        <v>43255</v>
      </c>
      <c r="N301" s="287">
        <v>43263</v>
      </c>
      <c r="O301" s="270">
        <v>43279</v>
      </c>
      <c r="P301" s="271"/>
      <c r="Q301" s="271">
        <v>43304</v>
      </c>
      <c r="R301" s="257" t="s">
        <v>1325</v>
      </c>
      <c r="S301" s="257"/>
      <c r="T301" s="257"/>
      <c r="U301" s="258"/>
      <c r="V301" s="735">
        <f t="shared" si="13"/>
        <v>57988.36</v>
      </c>
    </row>
    <row r="302" spans="1:22" s="13" customFormat="1" ht="30" customHeight="1">
      <c r="A302" s="410" t="s">
        <v>537</v>
      </c>
      <c r="B302" s="409" t="s">
        <v>1190</v>
      </c>
      <c r="C302" s="255" t="s">
        <v>1191</v>
      </c>
      <c r="D302" s="255" t="s">
        <v>438</v>
      </c>
      <c r="E302" s="256">
        <v>406253.3</v>
      </c>
      <c r="F302" s="53">
        <f t="shared" si="14"/>
        <v>340385.7</v>
      </c>
      <c r="G302" s="183">
        <f t="shared" si="12"/>
        <v>0.68750787709354422</v>
      </c>
      <c r="H302" s="256">
        <v>198915.17</v>
      </c>
      <c r="I302" s="256">
        <v>35102.68</v>
      </c>
      <c r="J302" s="256">
        <v>0</v>
      </c>
      <c r="K302" s="256">
        <v>0</v>
      </c>
      <c r="L302" s="256">
        <v>106367.85</v>
      </c>
      <c r="M302" s="335">
        <v>43255</v>
      </c>
      <c r="N302" s="287">
        <v>43263</v>
      </c>
      <c r="O302" s="270">
        <v>43279</v>
      </c>
      <c r="P302" s="270">
        <v>43294</v>
      </c>
      <c r="Q302" s="271">
        <v>43314</v>
      </c>
      <c r="R302" s="257" t="s">
        <v>1321</v>
      </c>
      <c r="S302" s="257"/>
      <c r="T302" s="257"/>
      <c r="U302" s="258"/>
      <c r="V302" s="735">
        <f t="shared" si="13"/>
        <v>340385.7</v>
      </c>
    </row>
    <row r="303" spans="1:22" s="13" customFormat="1" ht="30" customHeight="1">
      <c r="A303" s="410" t="s">
        <v>537</v>
      </c>
      <c r="B303" s="409" t="s">
        <v>1192</v>
      </c>
      <c r="C303" s="255" t="s">
        <v>1193</v>
      </c>
      <c r="D303" s="255" t="s">
        <v>1194</v>
      </c>
      <c r="E303" s="256">
        <v>35249.980000000003</v>
      </c>
      <c r="F303" s="53">
        <f t="shared" si="14"/>
        <v>22013.53</v>
      </c>
      <c r="G303" s="183">
        <f t="shared" si="12"/>
        <v>0.84999997728669596</v>
      </c>
      <c r="H303" s="256">
        <v>15698.14</v>
      </c>
      <c r="I303" s="256">
        <v>0</v>
      </c>
      <c r="J303" s="256">
        <v>3013.36</v>
      </c>
      <c r="K303" s="277">
        <v>0</v>
      </c>
      <c r="L303" s="256">
        <v>3302.03</v>
      </c>
      <c r="M303" s="260">
        <v>43255</v>
      </c>
      <c r="N303" s="287">
        <v>43263</v>
      </c>
      <c r="O303" s="270">
        <v>43279</v>
      </c>
      <c r="P303" s="271"/>
      <c r="Q303" s="271">
        <v>43304</v>
      </c>
      <c r="R303" s="257" t="s">
        <v>1323</v>
      </c>
      <c r="S303" s="257"/>
      <c r="T303" s="257"/>
      <c r="U303" s="258"/>
      <c r="V303" s="735">
        <f t="shared" si="13"/>
        <v>22013.53</v>
      </c>
    </row>
    <row r="304" spans="1:22" s="13" customFormat="1" ht="30" customHeight="1">
      <c r="A304" s="410" t="s">
        <v>537</v>
      </c>
      <c r="B304" s="409" t="s">
        <v>1205</v>
      </c>
      <c r="C304" s="255" t="s">
        <v>1206</v>
      </c>
      <c r="D304" s="255" t="s">
        <v>1207</v>
      </c>
      <c r="E304" s="256">
        <v>35866</v>
      </c>
      <c r="F304" s="53">
        <f t="shared" si="14"/>
        <v>16690</v>
      </c>
      <c r="G304" s="183">
        <f t="shared" si="12"/>
        <v>0.75</v>
      </c>
      <c r="H304" s="256">
        <v>9434.02</v>
      </c>
      <c r="I304" s="256">
        <v>0</v>
      </c>
      <c r="J304" s="256">
        <v>3083.48</v>
      </c>
      <c r="K304" s="256">
        <v>0</v>
      </c>
      <c r="L304" s="256">
        <v>4172.5</v>
      </c>
      <c r="M304" s="260">
        <v>43255</v>
      </c>
      <c r="N304" s="287">
        <v>43263</v>
      </c>
      <c r="O304" s="270">
        <v>43279</v>
      </c>
      <c r="P304" s="271"/>
      <c r="Q304" s="271">
        <v>43304</v>
      </c>
      <c r="R304" s="257" t="s">
        <v>1318</v>
      </c>
      <c r="S304" s="257"/>
      <c r="T304" s="257"/>
      <c r="U304" s="258"/>
      <c r="V304" s="735">
        <f t="shared" si="13"/>
        <v>16690</v>
      </c>
    </row>
    <row r="305" spans="1:22" s="13" customFormat="1" ht="30" customHeight="1">
      <c r="A305" s="410" t="s">
        <v>537</v>
      </c>
      <c r="B305" s="409" t="s">
        <v>1195</v>
      </c>
      <c r="C305" s="255" t="s">
        <v>1196</v>
      </c>
      <c r="D305" s="255" t="s">
        <v>348</v>
      </c>
      <c r="E305" s="256">
        <v>46790.6</v>
      </c>
      <c r="F305" s="53">
        <f t="shared" si="14"/>
        <v>19931.75</v>
      </c>
      <c r="G305" s="183">
        <f t="shared" si="12"/>
        <v>0.50000025085604627</v>
      </c>
      <c r="H305" s="256">
        <v>8470.99</v>
      </c>
      <c r="I305" s="256">
        <v>1494.89</v>
      </c>
      <c r="J305" s="256">
        <v>0</v>
      </c>
      <c r="K305" s="256">
        <v>0</v>
      </c>
      <c r="L305" s="256">
        <v>9965.8700000000008</v>
      </c>
      <c r="M305" s="228">
        <v>43255</v>
      </c>
      <c r="N305" s="287">
        <v>43263</v>
      </c>
      <c r="O305" s="270">
        <v>43279</v>
      </c>
      <c r="P305" s="271"/>
      <c r="Q305" s="271">
        <v>43304</v>
      </c>
      <c r="R305" s="257" t="s">
        <v>1319</v>
      </c>
      <c r="S305" s="257"/>
      <c r="T305" s="257"/>
      <c r="U305" s="258"/>
      <c r="V305" s="735">
        <f t="shared" si="13"/>
        <v>19931.75</v>
      </c>
    </row>
    <row r="306" spans="1:22" s="13" customFormat="1" ht="30" customHeight="1">
      <c r="A306" s="410" t="s">
        <v>537</v>
      </c>
      <c r="B306" s="409" t="s">
        <v>1197</v>
      </c>
      <c r="C306" s="255" t="s">
        <v>1198</v>
      </c>
      <c r="D306" s="255" t="s">
        <v>1199</v>
      </c>
      <c r="E306" s="256">
        <v>160388.78</v>
      </c>
      <c r="F306" s="53">
        <f t="shared" si="14"/>
        <v>153503.78</v>
      </c>
      <c r="G306" s="183">
        <f t="shared" si="12"/>
        <v>0.84999998045650726</v>
      </c>
      <c r="H306" s="256">
        <v>101782.42</v>
      </c>
      <c r="I306" s="256">
        <v>0</v>
      </c>
      <c r="J306" s="256">
        <v>28695.79</v>
      </c>
      <c r="K306" s="256">
        <v>0</v>
      </c>
      <c r="L306" s="256">
        <v>23025.57</v>
      </c>
      <c r="M306" s="335">
        <v>43255</v>
      </c>
      <c r="N306" s="287">
        <v>43263</v>
      </c>
      <c r="O306" s="270">
        <v>43279</v>
      </c>
      <c r="P306" s="270">
        <v>43294</v>
      </c>
      <c r="Q306" s="271">
        <v>43314</v>
      </c>
      <c r="R306" s="257" t="s">
        <v>1316</v>
      </c>
      <c r="S306" s="257"/>
      <c r="T306" s="257"/>
      <c r="U306" s="258"/>
      <c r="V306" s="735">
        <f t="shared" si="13"/>
        <v>153503.78</v>
      </c>
    </row>
    <row r="307" spans="1:22" s="13" customFormat="1" ht="30" customHeight="1">
      <c r="A307" s="410" t="s">
        <v>537</v>
      </c>
      <c r="B307" s="409" t="s">
        <v>262</v>
      </c>
      <c r="C307" s="255" t="s">
        <v>263</v>
      </c>
      <c r="D307" s="255" t="s">
        <v>1200</v>
      </c>
      <c r="E307" s="256">
        <v>33701.83</v>
      </c>
      <c r="F307" s="53">
        <f t="shared" si="14"/>
        <v>33701.83</v>
      </c>
      <c r="G307" s="183">
        <f t="shared" si="12"/>
        <v>0.85000013352390658</v>
      </c>
      <c r="H307" s="256">
        <v>23859.06</v>
      </c>
      <c r="I307" s="256">
        <v>0</v>
      </c>
      <c r="J307" s="256">
        <v>4787.5</v>
      </c>
      <c r="K307" s="256">
        <v>0</v>
      </c>
      <c r="L307" s="256">
        <v>5055.2700000000004</v>
      </c>
      <c r="M307" s="293">
        <v>43255</v>
      </c>
      <c r="N307" s="287">
        <v>43263</v>
      </c>
      <c r="O307" s="270">
        <v>43279</v>
      </c>
      <c r="P307" s="271"/>
      <c r="Q307" s="271">
        <v>43304</v>
      </c>
      <c r="R307" s="257" t="s">
        <v>1320</v>
      </c>
      <c r="S307" s="257"/>
      <c r="T307" s="257"/>
      <c r="U307" s="258"/>
      <c r="V307" s="735">
        <f t="shared" si="13"/>
        <v>33701.83</v>
      </c>
    </row>
    <row r="308" spans="1:22" s="13" customFormat="1" ht="30" customHeight="1">
      <c r="A308" s="410" t="s">
        <v>537</v>
      </c>
      <c r="B308" s="409" t="s">
        <v>1201</v>
      </c>
      <c r="C308" s="255" t="s">
        <v>1202</v>
      </c>
      <c r="D308" s="255" t="s">
        <v>1203</v>
      </c>
      <c r="E308" s="256">
        <v>142404.20000000001</v>
      </c>
      <c r="F308" s="53">
        <f t="shared" si="14"/>
        <v>142404.20000000001</v>
      </c>
      <c r="G308" s="183">
        <f t="shared" si="12"/>
        <v>0.74999999999999989</v>
      </c>
      <c r="H308" s="256">
        <v>90168.55</v>
      </c>
      <c r="I308" s="256">
        <v>0</v>
      </c>
      <c r="J308" s="256">
        <v>16634.599999999999</v>
      </c>
      <c r="K308" s="256">
        <v>0</v>
      </c>
      <c r="L308" s="256">
        <v>35601.050000000003</v>
      </c>
      <c r="M308" s="293">
        <v>43255</v>
      </c>
      <c r="N308" s="287">
        <v>43263</v>
      </c>
      <c r="O308" s="270">
        <v>43279</v>
      </c>
      <c r="P308" s="271"/>
      <c r="Q308" s="271">
        <v>43304</v>
      </c>
      <c r="R308" s="257" t="s">
        <v>1317</v>
      </c>
      <c r="S308" s="257"/>
      <c r="T308" s="257"/>
      <c r="U308" s="258"/>
      <c r="V308" s="735">
        <f t="shared" si="13"/>
        <v>142404.20000000001</v>
      </c>
    </row>
    <row r="309" spans="1:22" s="13" customFormat="1" ht="30" customHeight="1">
      <c r="A309" s="410" t="s">
        <v>537</v>
      </c>
      <c r="B309" s="490" t="s">
        <v>1209</v>
      </c>
      <c r="C309" s="255" t="s">
        <v>1210</v>
      </c>
      <c r="D309" s="255" t="s">
        <v>170</v>
      </c>
      <c r="E309" s="256"/>
      <c r="F309" s="53">
        <f t="shared" si="14"/>
        <v>171208.37</v>
      </c>
      <c r="G309" s="183">
        <f t="shared" si="12"/>
        <v>0.54761020153395545</v>
      </c>
      <c r="H309" s="256">
        <v>79692.13</v>
      </c>
      <c r="I309" s="256">
        <v>14063.32</v>
      </c>
      <c r="J309" s="256">
        <v>0</v>
      </c>
      <c r="K309" s="256">
        <v>0</v>
      </c>
      <c r="L309" s="256">
        <v>77452.92</v>
      </c>
      <c r="M309" s="293">
        <v>43165</v>
      </c>
      <c r="N309" s="287">
        <v>43172</v>
      </c>
      <c r="O309" s="270">
        <v>43195</v>
      </c>
      <c r="P309" s="270">
        <v>43256</v>
      </c>
      <c r="Q309" s="271">
        <v>43279</v>
      </c>
      <c r="R309" s="257" t="s">
        <v>1360</v>
      </c>
      <c r="S309" s="257"/>
      <c r="T309" s="257"/>
      <c r="U309" s="258"/>
      <c r="V309" s="735">
        <f t="shared" si="13"/>
        <v>171208.37</v>
      </c>
    </row>
    <row r="310" spans="1:22" s="25" customFormat="1" ht="30" customHeight="1">
      <c r="A310" s="433" t="s">
        <v>537</v>
      </c>
      <c r="B310" s="440" t="s">
        <v>1260</v>
      </c>
      <c r="C310" s="359" t="s">
        <v>1261</v>
      </c>
      <c r="D310" s="255" t="s">
        <v>1262</v>
      </c>
      <c r="E310" s="256">
        <v>21167.09</v>
      </c>
      <c r="F310" s="53">
        <f t="shared" si="14"/>
        <v>16368.02</v>
      </c>
      <c r="G310" s="183">
        <f t="shared" si="12"/>
        <v>0.84742259601344572</v>
      </c>
      <c r="H310" s="256">
        <v>11790.03</v>
      </c>
      <c r="I310" s="256">
        <v>0</v>
      </c>
      <c r="J310" s="256">
        <v>2080.6</v>
      </c>
      <c r="K310" s="256">
        <v>0</v>
      </c>
      <c r="L310" s="256">
        <v>2497.39</v>
      </c>
      <c r="M310" s="335">
        <v>43284</v>
      </c>
      <c r="N310" s="357">
        <v>43287</v>
      </c>
      <c r="O310" s="270">
        <v>43300</v>
      </c>
      <c r="P310" s="270"/>
      <c r="Q310" s="271">
        <v>43314</v>
      </c>
      <c r="R310" s="271" t="s">
        <v>1713</v>
      </c>
      <c r="S310" s="271"/>
      <c r="T310" s="271"/>
      <c r="U310" s="282"/>
      <c r="V310" s="735">
        <f t="shared" si="13"/>
        <v>16368.02</v>
      </c>
    </row>
    <row r="311" spans="1:22" s="25" customFormat="1" ht="30" customHeight="1">
      <c r="A311" s="433" t="s">
        <v>537</v>
      </c>
      <c r="B311" s="440" t="s">
        <v>1263</v>
      </c>
      <c r="C311" s="359" t="s">
        <v>1264</v>
      </c>
      <c r="D311" s="255" t="s">
        <v>1265</v>
      </c>
      <c r="E311" s="256">
        <v>11307.8</v>
      </c>
      <c r="F311" s="53">
        <f t="shared" si="14"/>
        <v>11310.8</v>
      </c>
      <c r="G311" s="183">
        <f t="shared" si="12"/>
        <v>0.65009283162994658</v>
      </c>
      <c r="H311" s="256">
        <v>6247.55</v>
      </c>
      <c r="I311" s="256">
        <v>0</v>
      </c>
      <c r="J311" s="256">
        <v>1105.52</v>
      </c>
      <c r="K311" s="256">
        <v>0</v>
      </c>
      <c r="L311" s="256">
        <v>3957.73</v>
      </c>
      <c r="M311" s="335">
        <v>43284</v>
      </c>
      <c r="N311" s="357">
        <v>43287</v>
      </c>
      <c r="O311" s="270">
        <v>43300</v>
      </c>
      <c r="P311" s="270"/>
      <c r="Q311" s="271">
        <v>43314</v>
      </c>
      <c r="R311" s="271" t="s">
        <v>1708</v>
      </c>
      <c r="S311" s="271"/>
      <c r="T311" s="271"/>
      <c r="U311" s="282"/>
      <c r="V311" s="735">
        <f t="shared" si="13"/>
        <v>11310.8</v>
      </c>
    </row>
    <row r="312" spans="1:22" s="25" customFormat="1" ht="30" customHeight="1">
      <c r="A312" s="433" t="s">
        <v>537</v>
      </c>
      <c r="B312" s="440" t="s">
        <v>1266</v>
      </c>
      <c r="C312" s="359" t="s">
        <v>1267</v>
      </c>
      <c r="D312" s="255" t="s">
        <v>1268</v>
      </c>
      <c r="E312" s="256">
        <v>44554</v>
      </c>
      <c r="F312" s="53">
        <f t="shared" si="14"/>
        <v>31010.5</v>
      </c>
      <c r="G312" s="183">
        <f t="shared" si="12"/>
        <v>0.72912658615630188</v>
      </c>
      <c r="H312" s="256">
        <v>19219.439999999999</v>
      </c>
      <c r="I312" s="256">
        <v>0</v>
      </c>
      <c r="J312" s="256">
        <v>3391.14</v>
      </c>
      <c r="K312" s="256">
        <v>0</v>
      </c>
      <c r="L312" s="256">
        <v>8399.92</v>
      </c>
      <c r="M312" s="335">
        <v>43284</v>
      </c>
      <c r="N312" s="357">
        <v>43287</v>
      </c>
      <c r="O312" s="270">
        <v>43300</v>
      </c>
      <c r="P312" s="270"/>
      <c r="Q312" s="271">
        <v>43314</v>
      </c>
      <c r="R312" s="271" t="s">
        <v>1617</v>
      </c>
      <c r="S312" s="271"/>
      <c r="T312" s="271"/>
      <c r="U312" s="282"/>
      <c r="V312" s="735">
        <f t="shared" si="13"/>
        <v>31010.5</v>
      </c>
    </row>
    <row r="313" spans="1:22" s="25" customFormat="1" ht="30" customHeight="1">
      <c r="A313" s="433" t="s">
        <v>537</v>
      </c>
      <c r="B313" s="440" t="s">
        <v>1269</v>
      </c>
      <c r="C313" s="364" t="s">
        <v>1270</v>
      </c>
      <c r="D313" s="282" t="s">
        <v>1271</v>
      </c>
      <c r="E313" s="277">
        <v>469728.13</v>
      </c>
      <c r="F313" s="53">
        <f t="shared" si="14"/>
        <v>399585.49000000005</v>
      </c>
      <c r="G313" s="183">
        <f t="shared" si="12"/>
        <v>0.83619570370285468</v>
      </c>
      <c r="H313" s="277">
        <v>272358.09000000003</v>
      </c>
      <c r="I313" s="277">
        <v>48063.199999999997</v>
      </c>
      <c r="J313" s="277">
        <v>13710.38</v>
      </c>
      <c r="K313" s="277">
        <v>0</v>
      </c>
      <c r="L313" s="277">
        <v>65453.82</v>
      </c>
      <c r="M313" s="335">
        <v>43284</v>
      </c>
      <c r="N313" s="335">
        <v>43287</v>
      </c>
      <c r="O313" s="271">
        <v>43300</v>
      </c>
      <c r="P313" s="271">
        <v>43364</v>
      </c>
      <c r="Q313" s="271">
        <v>43399</v>
      </c>
      <c r="R313" s="271" t="s">
        <v>1656</v>
      </c>
      <c r="S313" s="271"/>
      <c r="T313" s="271"/>
      <c r="U313" s="282"/>
      <c r="V313" s="735">
        <f t="shared" si="13"/>
        <v>399585.49000000005</v>
      </c>
    </row>
    <row r="314" spans="1:22" s="25" customFormat="1" ht="30" customHeight="1">
      <c r="A314" s="433" t="s">
        <v>537</v>
      </c>
      <c r="B314" s="440" t="s">
        <v>1273</v>
      </c>
      <c r="C314" s="359" t="s">
        <v>1274</v>
      </c>
      <c r="D314" s="255" t="s">
        <v>1048</v>
      </c>
      <c r="E314" s="256">
        <v>45970.6</v>
      </c>
      <c r="F314" s="53">
        <f t="shared" si="14"/>
        <v>45970.600000000006</v>
      </c>
      <c r="G314" s="183">
        <f t="shared" si="12"/>
        <v>0.53144183456382987</v>
      </c>
      <c r="H314" s="256">
        <v>20766.09</v>
      </c>
      <c r="I314" s="256">
        <v>3664.61</v>
      </c>
      <c r="J314" s="256">
        <v>0</v>
      </c>
      <c r="K314" s="256">
        <v>0</v>
      </c>
      <c r="L314" s="256">
        <v>21539.9</v>
      </c>
      <c r="M314" s="335">
        <v>43284</v>
      </c>
      <c r="N314" s="357">
        <v>43287</v>
      </c>
      <c r="O314" s="270">
        <v>43300</v>
      </c>
      <c r="P314" s="270"/>
      <c r="Q314" s="271">
        <v>43314</v>
      </c>
      <c r="R314" s="271" t="s">
        <v>1709</v>
      </c>
      <c r="S314" s="271"/>
      <c r="T314" s="271"/>
      <c r="U314" s="282"/>
      <c r="V314" s="735">
        <f t="shared" si="13"/>
        <v>45970.600000000006</v>
      </c>
    </row>
    <row r="315" spans="1:22" s="25" customFormat="1" ht="30" customHeight="1">
      <c r="A315" s="433" t="s">
        <v>537</v>
      </c>
      <c r="B315" s="440" t="s">
        <v>1275</v>
      </c>
      <c r="C315" s="359" t="s">
        <v>1276</v>
      </c>
      <c r="D315" s="255" t="s">
        <v>1277</v>
      </c>
      <c r="E315" s="256">
        <v>47101.56</v>
      </c>
      <c r="F315" s="53">
        <f t="shared" si="14"/>
        <v>42103.56</v>
      </c>
      <c r="G315" s="183">
        <f t="shared" si="12"/>
        <v>0.75</v>
      </c>
      <c r="H315" s="256">
        <v>26841.01</v>
      </c>
      <c r="I315" s="256">
        <v>4736.66</v>
      </c>
      <c r="J315" s="256">
        <v>0</v>
      </c>
      <c r="K315" s="256">
        <v>0</v>
      </c>
      <c r="L315" s="256">
        <v>10525.89</v>
      </c>
      <c r="M315" s="335">
        <v>43284</v>
      </c>
      <c r="N315" s="357">
        <v>43287</v>
      </c>
      <c r="O315" s="270">
        <v>43300</v>
      </c>
      <c r="P315" s="270"/>
      <c r="Q315" s="271">
        <v>43314</v>
      </c>
      <c r="R315" s="271" t="s">
        <v>1710</v>
      </c>
      <c r="S315" s="271"/>
      <c r="T315" s="271"/>
      <c r="U315" s="282"/>
      <c r="V315" s="735">
        <f t="shared" si="13"/>
        <v>42103.56</v>
      </c>
    </row>
    <row r="316" spans="1:22" s="25" customFormat="1" ht="30" customHeight="1">
      <c r="A316" s="433" t="s">
        <v>537</v>
      </c>
      <c r="B316" s="440" t="s">
        <v>1278</v>
      </c>
      <c r="C316" s="359" t="s">
        <v>1279</v>
      </c>
      <c r="D316" s="255" t="s">
        <v>1256</v>
      </c>
      <c r="E316" s="256">
        <v>454528.65</v>
      </c>
      <c r="F316" s="53">
        <f t="shared" si="14"/>
        <v>183002.81</v>
      </c>
      <c r="G316" s="183">
        <f t="shared" si="12"/>
        <v>0.74992624430193189</v>
      </c>
      <c r="H316" s="256">
        <v>116698.71</v>
      </c>
      <c r="I316" s="256">
        <v>20539.900000000001</v>
      </c>
      <c r="J316" s="256">
        <v>0</v>
      </c>
      <c r="K316" s="256">
        <v>0</v>
      </c>
      <c r="L316" s="256">
        <v>45764.2</v>
      </c>
      <c r="M316" s="335">
        <v>43284</v>
      </c>
      <c r="N316" s="357">
        <v>43287</v>
      </c>
      <c r="O316" s="270">
        <v>43300</v>
      </c>
      <c r="P316" s="270">
        <v>43364</v>
      </c>
      <c r="Q316" s="271">
        <v>43399</v>
      </c>
      <c r="R316" s="271" t="s">
        <v>1655</v>
      </c>
      <c r="S316" s="271"/>
      <c r="T316" s="271"/>
      <c r="U316" s="282"/>
      <c r="V316" s="735">
        <f t="shared" si="13"/>
        <v>183002.81</v>
      </c>
    </row>
    <row r="317" spans="1:22" s="25" customFormat="1" ht="30" customHeight="1">
      <c r="A317" s="433" t="s">
        <v>537</v>
      </c>
      <c r="B317" s="440" t="s">
        <v>1280</v>
      </c>
      <c r="C317" s="359" t="s">
        <v>1281</v>
      </c>
      <c r="D317" s="255" t="s">
        <v>1282</v>
      </c>
      <c r="E317" s="256">
        <v>101260</v>
      </c>
      <c r="F317" s="53">
        <f t="shared" si="14"/>
        <v>96360</v>
      </c>
      <c r="G317" s="183">
        <f t="shared" si="12"/>
        <v>0.75</v>
      </c>
      <c r="H317" s="256">
        <v>43549.83</v>
      </c>
      <c r="I317" s="256">
        <v>7685.27</v>
      </c>
      <c r="J317" s="256">
        <v>21034.9</v>
      </c>
      <c r="K317" s="256">
        <v>0</v>
      </c>
      <c r="L317" s="256">
        <v>24090</v>
      </c>
      <c r="M317" s="335">
        <v>43284</v>
      </c>
      <c r="N317" s="357">
        <v>43287</v>
      </c>
      <c r="O317" s="270">
        <v>43300</v>
      </c>
      <c r="P317" s="270"/>
      <c r="Q317" s="271">
        <v>43314</v>
      </c>
      <c r="R317" s="271" t="s">
        <v>1711</v>
      </c>
      <c r="S317" s="271"/>
      <c r="T317" s="271"/>
      <c r="U317" s="282"/>
      <c r="V317" s="735">
        <f t="shared" si="13"/>
        <v>96360</v>
      </c>
    </row>
    <row r="318" spans="1:22" s="25" customFormat="1" ht="30" customHeight="1">
      <c r="A318" s="433" t="s">
        <v>537</v>
      </c>
      <c r="B318" s="440" t="s">
        <v>1285</v>
      </c>
      <c r="C318" s="359" t="s">
        <v>1286</v>
      </c>
      <c r="D318" s="255" t="s">
        <v>1287</v>
      </c>
      <c r="E318" s="256">
        <v>100607.72</v>
      </c>
      <c r="F318" s="53">
        <f t="shared" si="14"/>
        <v>93861.07</v>
      </c>
      <c r="G318" s="183">
        <f t="shared" si="12"/>
        <v>0.74999997336488922</v>
      </c>
      <c r="H318" s="256">
        <v>54678.52</v>
      </c>
      <c r="I318" s="256">
        <v>0</v>
      </c>
      <c r="J318" s="256">
        <v>15717.28</v>
      </c>
      <c r="K318" s="256">
        <v>0</v>
      </c>
      <c r="L318" s="256">
        <v>23465.27</v>
      </c>
      <c r="M318" s="335">
        <v>43284</v>
      </c>
      <c r="N318" s="357">
        <v>43434</v>
      </c>
      <c r="O318" s="270">
        <v>43447</v>
      </c>
      <c r="P318" s="270"/>
      <c r="Q318" s="271">
        <v>43472</v>
      </c>
      <c r="R318" s="271" t="s">
        <v>1943</v>
      </c>
      <c r="S318" s="271"/>
      <c r="T318" s="271" t="s">
        <v>1867</v>
      </c>
      <c r="U318" s="282"/>
      <c r="V318" s="757">
        <f t="shared" si="13"/>
        <v>93861.07</v>
      </c>
    </row>
    <row r="319" spans="1:22" s="25" customFormat="1" ht="30" customHeight="1">
      <c r="A319" s="433" t="s">
        <v>537</v>
      </c>
      <c r="B319" s="440" t="s">
        <v>1288</v>
      </c>
      <c r="C319" s="359" t="s">
        <v>1289</v>
      </c>
      <c r="D319" s="255" t="s">
        <v>506</v>
      </c>
      <c r="E319" s="256">
        <v>636882.68999999994</v>
      </c>
      <c r="F319" s="53">
        <f t="shared" si="14"/>
        <v>576925.33000000007</v>
      </c>
      <c r="G319" s="183">
        <f t="shared" si="12"/>
        <v>0.73000733041137222</v>
      </c>
      <c r="H319" s="256">
        <v>297556.59000000003</v>
      </c>
      <c r="I319" s="256">
        <v>52509.99</v>
      </c>
      <c r="J319" s="256">
        <v>71093.14</v>
      </c>
      <c r="K319" s="256">
        <v>0</v>
      </c>
      <c r="L319" s="256">
        <v>155765.60999999999</v>
      </c>
      <c r="M319" s="335">
        <v>43284</v>
      </c>
      <c r="N319" s="357">
        <v>43287</v>
      </c>
      <c r="O319" s="270">
        <v>43300</v>
      </c>
      <c r="P319" s="270">
        <v>43364</v>
      </c>
      <c r="Q319" s="271">
        <v>43399</v>
      </c>
      <c r="R319" s="271" t="s">
        <v>1657</v>
      </c>
      <c r="S319" s="271"/>
      <c r="T319" s="271"/>
      <c r="U319" s="282"/>
      <c r="V319" s="735">
        <f t="shared" si="13"/>
        <v>576925.33000000007</v>
      </c>
    </row>
    <row r="320" spans="1:22" s="25" customFormat="1" ht="30" customHeight="1">
      <c r="A320" s="433" t="s">
        <v>537</v>
      </c>
      <c r="B320" s="381" t="s">
        <v>1209</v>
      </c>
      <c r="C320" s="359" t="s">
        <v>1290</v>
      </c>
      <c r="D320" s="255" t="s">
        <v>1291</v>
      </c>
      <c r="E320" s="256">
        <v>154317</v>
      </c>
      <c r="F320" s="53">
        <f t="shared" si="14"/>
        <v>65997</v>
      </c>
      <c r="G320" s="183">
        <f t="shared" si="12"/>
        <v>0.75</v>
      </c>
      <c r="H320" s="256">
        <v>42073.08</v>
      </c>
      <c r="I320" s="256">
        <v>7424.67</v>
      </c>
      <c r="J320" s="256">
        <v>0</v>
      </c>
      <c r="K320" s="256">
        <v>0</v>
      </c>
      <c r="L320" s="256">
        <v>16499.25</v>
      </c>
      <c r="M320" s="335">
        <v>43284</v>
      </c>
      <c r="N320" s="357">
        <v>43287</v>
      </c>
      <c r="O320" s="270">
        <v>43300</v>
      </c>
      <c r="P320" s="270">
        <v>43364</v>
      </c>
      <c r="Q320" s="271">
        <v>43399</v>
      </c>
      <c r="R320" s="271" t="s">
        <v>1658</v>
      </c>
      <c r="S320" s="271"/>
      <c r="T320" s="271"/>
      <c r="U320" s="282"/>
      <c r="V320" s="735">
        <f t="shared" si="13"/>
        <v>65997</v>
      </c>
    </row>
    <row r="321" spans="1:22" s="25" customFormat="1" ht="30" customHeight="1">
      <c r="A321" s="433" t="s">
        <v>537</v>
      </c>
      <c r="B321" s="440" t="s">
        <v>1297</v>
      </c>
      <c r="C321" s="359" t="s">
        <v>1298</v>
      </c>
      <c r="D321" s="255" t="s">
        <v>1080</v>
      </c>
      <c r="E321" s="256">
        <v>81628.5</v>
      </c>
      <c r="F321" s="53">
        <f t="shared" si="14"/>
        <v>81628.5</v>
      </c>
      <c r="G321" s="183">
        <f t="shared" si="12"/>
        <v>0.75000006125311625</v>
      </c>
      <c r="H321" s="256">
        <v>52038.17</v>
      </c>
      <c r="I321" s="256">
        <v>0</v>
      </c>
      <c r="J321" s="256">
        <v>9183.2099999999991</v>
      </c>
      <c r="K321" s="256">
        <v>0</v>
      </c>
      <c r="L321" s="256">
        <v>20407.12</v>
      </c>
      <c r="M321" s="335">
        <v>43284</v>
      </c>
      <c r="N321" s="357">
        <v>43287</v>
      </c>
      <c r="O321" s="270">
        <v>43300</v>
      </c>
      <c r="P321" s="270"/>
      <c r="Q321" s="271">
        <v>43314</v>
      </c>
      <c r="R321" s="271" t="s">
        <v>1715</v>
      </c>
      <c r="S321" s="271"/>
      <c r="T321" s="271"/>
      <c r="U321" s="282"/>
      <c r="V321" s="735">
        <f t="shared" si="13"/>
        <v>81628.5</v>
      </c>
    </row>
    <row r="322" spans="1:22" s="25" customFormat="1" ht="30" customHeight="1">
      <c r="A322" s="433" t="s">
        <v>537</v>
      </c>
      <c r="B322" s="440" t="s">
        <v>1302</v>
      </c>
      <c r="C322" s="359" t="s">
        <v>1303</v>
      </c>
      <c r="D322" s="255" t="s">
        <v>152</v>
      </c>
      <c r="E322" s="256">
        <v>147481.34</v>
      </c>
      <c r="F322" s="53">
        <f t="shared" si="14"/>
        <v>147262.49</v>
      </c>
      <c r="G322" s="183">
        <f t="shared" si="12"/>
        <v>0.67988508139445436</v>
      </c>
      <c r="H322" s="256">
        <v>85103.33</v>
      </c>
      <c r="I322" s="256">
        <v>15018.24</v>
      </c>
      <c r="J322" s="256">
        <v>0</v>
      </c>
      <c r="K322" s="256">
        <v>0</v>
      </c>
      <c r="L322" s="256">
        <v>47140.92</v>
      </c>
      <c r="M322" s="335">
        <v>43284</v>
      </c>
      <c r="N322" s="357">
        <v>43287</v>
      </c>
      <c r="O322" s="270">
        <v>43300</v>
      </c>
      <c r="P322" s="270"/>
      <c r="Q322" s="271">
        <v>43314</v>
      </c>
      <c r="R322" s="271" t="s">
        <v>1714</v>
      </c>
      <c r="S322" s="271"/>
      <c r="T322" s="271"/>
      <c r="U322" s="282"/>
      <c r="V322" s="735">
        <f t="shared" si="13"/>
        <v>147262.49</v>
      </c>
    </row>
    <row r="323" spans="1:22" s="25" customFormat="1" ht="30" customHeight="1">
      <c r="A323" s="433" t="s">
        <v>537</v>
      </c>
      <c r="B323" s="440" t="s">
        <v>1304</v>
      </c>
      <c r="C323" s="364" t="s">
        <v>1305</v>
      </c>
      <c r="D323" s="282" t="s">
        <v>79</v>
      </c>
      <c r="E323" s="277">
        <v>468553.1</v>
      </c>
      <c r="F323" s="53">
        <f t="shared" si="14"/>
        <v>430321.1</v>
      </c>
      <c r="G323" s="183">
        <f t="shared" si="12"/>
        <v>0.63382097694024297</v>
      </c>
      <c r="H323" s="277">
        <v>218332.47</v>
      </c>
      <c r="I323" s="277">
        <v>38529.269999999997</v>
      </c>
      <c r="J323" s="277">
        <v>15884.8</v>
      </c>
      <c r="K323" s="277">
        <v>0</v>
      </c>
      <c r="L323" s="277">
        <v>157574.56</v>
      </c>
      <c r="M323" s="335">
        <v>43284</v>
      </c>
      <c r="N323" s="335">
        <v>43434</v>
      </c>
      <c r="O323" s="271">
        <v>43440</v>
      </c>
      <c r="P323" s="271" t="s">
        <v>1882</v>
      </c>
      <c r="Q323" s="228">
        <v>43474</v>
      </c>
      <c r="R323" s="397" t="s">
        <v>1958</v>
      </c>
      <c r="S323" s="271"/>
      <c r="T323" s="271" t="s">
        <v>1922</v>
      </c>
      <c r="U323" s="282"/>
      <c r="V323" s="757">
        <f t="shared" si="13"/>
        <v>430321.1</v>
      </c>
    </row>
    <row r="324" spans="1:22" s="25" customFormat="1" ht="30" customHeight="1">
      <c r="A324" s="433" t="s">
        <v>537</v>
      </c>
      <c r="B324" s="440" t="s">
        <v>1295</v>
      </c>
      <c r="C324" s="669" t="s">
        <v>1296</v>
      </c>
      <c r="D324" s="151" t="s">
        <v>1080</v>
      </c>
      <c r="E324" s="149">
        <v>530606</v>
      </c>
      <c r="F324" s="53">
        <f t="shared" si="14"/>
        <v>530606</v>
      </c>
      <c r="G324" s="183">
        <f t="shared" si="12"/>
        <v>0.75</v>
      </c>
      <c r="H324" s="149">
        <v>338261.32</v>
      </c>
      <c r="I324" s="149">
        <v>0</v>
      </c>
      <c r="J324" s="149">
        <v>59693.18</v>
      </c>
      <c r="K324" s="149">
        <v>0</v>
      </c>
      <c r="L324" s="149">
        <v>132651.5</v>
      </c>
      <c r="M324" s="481">
        <v>43284</v>
      </c>
      <c r="N324" s="481">
        <v>43287</v>
      </c>
      <c r="O324" s="228">
        <v>43300</v>
      </c>
      <c r="P324" s="228">
        <v>43404</v>
      </c>
      <c r="Q324" s="228">
        <v>43420</v>
      </c>
      <c r="R324" s="228" t="s">
        <v>1921</v>
      </c>
      <c r="S324" s="228"/>
      <c r="T324" s="228"/>
      <c r="U324" s="151"/>
      <c r="V324" s="735">
        <f t="shared" si="13"/>
        <v>530606</v>
      </c>
    </row>
    <row r="325" spans="1:22" s="25" customFormat="1" ht="30" customHeight="1">
      <c r="A325" s="433" t="s">
        <v>537</v>
      </c>
      <c r="B325" s="440" t="s">
        <v>1368</v>
      </c>
      <c r="C325" s="364" t="s">
        <v>1369</v>
      </c>
      <c r="D325" s="282" t="s">
        <v>557</v>
      </c>
      <c r="E325" s="277">
        <v>62314.5</v>
      </c>
      <c r="F325" s="53">
        <f t="shared" si="14"/>
        <v>49188.65</v>
      </c>
      <c r="G325" s="183">
        <f t="shared" si="12"/>
        <v>0.60419080417941951</v>
      </c>
      <c r="H325" s="277">
        <v>25261.43</v>
      </c>
      <c r="I325" s="277">
        <v>0</v>
      </c>
      <c r="J325" s="277">
        <v>4457.8999999999996</v>
      </c>
      <c r="K325" s="277">
        <v>0</v>
      </c>
      <c r="L325" s="277">
        <v>19469.32</v>
      </c>
      <c r="M325" s="335">
        <v>43312</v>
      </c>
      <c r="N325" s="335">
        <v>43318</v>
      </c>
      <c r="O325" s="271">
        <v>43321</v>
      </c>
      <c r="P325" s="271"/>
      <c r="Q325" s="271">
        <v>43334</v>
      </c>
      <c r="R325" s="271" t="s">
        <v>1626</v>
      </c>
      <c r="S325" s="271"/>
      <c r="T325" s="271"/>
      <c r="U325" s="282"/>
      <c r="V325" s="735">
        <f t="shared" si="13"/>
        <v>49188.65</v>
      </c>
    </row>
    <row r="326" spans="1:22" s="25" customFormat="1" ht="30" customHeight="1">
      <c r="A326" s="433" t="s">
        <v>537</v>
      </c>
      <c r="B326" s="440" t="s">
        <v>1370</v>
      </c>
      <c r="C326" s="364" t="s">
        <v>1371</v>
      </c>
      <c r="D326" s="282" t="s">
        <v>1403</v>
      </c>
      <c r="E326" s="277">
        <v>116100</v>
      </c>
      <c r="F326" s="53">
        <f t="shared" si="14"/>
        <v>111368</v>
      </c>
      <c r="G326" s="183">
        <f t="shared" si="12"/>
        <v>0.75</v>
      </c>
      <c r="H326" s="277">
        <v>64313.97</v>
      </c>
      <c r="I326" s="277">
        <v>0</v>
      </c>
      <c r="J326" s="277">
        <v>19212.03</v>
      </c>
      <c r="K326" s="277">
        <v>0</v>
      </c>
      <c r="L326" s="277">
        <v>27842</v>
      </c>
      <c r="M326" s="335">
        <v>43312</v>
      </c>
      <c r="N326" s="335">
        <v>43318</v>
      </c>
      <c r="O326" s="271">
        <v>43321</v>
      </c>
      <c r="P326" s="271"/>
      <c r="Q326" s="271">
        <v>43334</v>
      </c>
      <c r="R326" s="271" t="s">
        <v>1957</v>
      </c>
      <c r="S326" s="271"/>
      <c r="T326" s="271"/>
      <c r="U326" s="282"/>
      <c r="V326" s="735">
        <f t="shared" si="13"/>
        <v>111368</v>
      </c>
    </row>
    <row r="327" spans="1:22" s="25" customFormat="1" ht="30" customHeight="1">
      <c r="A327" s="433" t="s">
        <v>537</v>
      </c>
      <c r="B327" s="440" t="s">
        <v>1372</v>
      </c>
      <c r="C327" s="364" t="s">
        <v>1373</v>
      </c>
      <c r="D327" s="282" t="s">
        <v>1080</v>
      </c>
      <c r="E327" s="277">
        <v>109600</v>
      </c>
      <c r="F327" s="53">
        <f t="shared" si="14"/>
        <v>109600</v>
      </c>
      <c r="G327" s="183">
        <f t="shared" si="12"/>
        <v>0.75</v>
      </c>
      <c r="H327" s="277">
        <v>69870</v>
      </c>
      <c r="I327" s="277">
        <v>12330</v>
      </c>
      <c r="J327" s="277">
        <v>0</v>
      </c>
      <c r="K327" s="277">
        <v>0</v>
      </c>
      <c r="L327" s="277">
        <v>27400</v>
      </c>
      <c r="M327" s="335">
        <v>43312</v>
      </c>
      <c r="N327" s="335">
        <v>43318</v>
      </c>
      <c r="O327" s="271">
        <v>43321</v>
      </c>
      <c r="P327" s="271"/>
      <c r="Q327" s="271">
        <v>43334</v>
      </c>
      <c r="R327" s="271" t="s">
        <v>1628</v>
      </c>
      <c r="S327" s="271"/>
      <c r="T327" s="271"/>
      <c r="U327" s="282"/>
      <c r="V327" s="735">
        <f t="shared" si="13"/>
        <v>109600</v>
      </c>
    </row>
    <row r="328" spans="1:22" s="25" customFormat="1" ht="30" customHeight="1">
      <c r="A328" s="433" t="s">
        <v>537</v>
      </c>
      <c r="B328" s="440" t="s">
        <v>1394</v>
      </c>
      <c r="C328" s="364" t="s">
        <v>1395</v>
      </c>
      <c r="D328" s="282" t="s">
        <v>321</v>
      </c>
      <c r="E328" s="277">
        <v>76483.78</v>
      </c>
      <c r="F328" s="53">
        <f t="shared" si="14"/>
        <v>68232.179999999993</v>
      </c>
      <c r="G328" s="183">
        <f t="shared" si="12"/>
        <v>0.65518190976750268</v>
      </c>
      <c r="H328" s="277">
        <v>37998.81</v>
      </c>
      <c r="I328" s="277">
        <v>0</v>
      </c>
      <c r="J328" s="277">
        <v>6705.68</v>
      </c>
      <c r="K328" s="277">
        <v>0</v>
      </c>
      <c r="L328" s="277">
        <v>23527.69</v>
      </c>
      <c r="M328" s="335">
        <v>43312</v>
      </c>
      <c r="N328" s="335">
        <v>43318</v>
      </c>
      <c r="O328" s="271">
        <v>43321</v>
      </c>
      <c r="P328" s="271"/>
      <c r="Q328" s="271">
        <v>43334</v>
      </c>
      <c r="R328" s="271" t="s">
        <v>1622</v>
      </c>
      <c r="S328" s="271"/>
      <c r="T328" s="271"/>
      <c r="U328" s="282"/>
      <c r="V328" s="735">
        <f t="shared" si="13"/>
        <v>68232.179999999993</v>
      </c>
    </row>
    <row r="329" spans="1:22" s="25" customFormat="1" ht="51.75" customHeight="1">
      <c r="A329" s="433" t="s">
        <v>537</v>
      </c>
      <c r="B329" s="440" t="s">
        <v>1398</v>
      </c>
      <c r="C329" s="364" t="s">
        <v>1399</v>
      </c>
      <c r="D329" s="282" t="s">
        <v>1400</v>
      </c>
      <c r="E329" s="277">
        <v>74372.86</v>
      </c>
      <c r="F329" s="53">
        <f t="shared" si="14"/>
        <v>63417.22</v>
      </c>
      <c r="G329" s="183">
        <f t="shared" si="12"/>
        <v>0.75000007884293884</v>
      </c>
      <c r="H329" s="277">
        <v>37639.75</v>
      </c>
      <c r="I329" s="277">
        <v>0</v>
      </c>
      <c r="J329" s="277">
        <v>9923.17</v>
      </c>
      <c r="K329" s="277">
        <v>0</v>
      </c>
      <c r="L329" s="277">
        <v>15854.3</v>
      </c>
      <c r="M329" s="335">
        <v>43312</v>
      </c>
      <c r="N329" s="335">
        <v>43434</v>
      </c>
      <c r="O329" s="271">
        <v>43447</v>
      </c>
      <c r="P329" s="271"/>
      <c r="Q329" s="271">
        <v>43472</v>
      </c>
      <c r="R329" s="271" t="s">
        <v>1629</v>
      </c>
      <c r="S329" s="271"/>
      <c r="T329" s="271" t="s">
        <v>1868</v>
      </c>
      <c r="U329" s="282"/>
      <c r="V329" s="757">
        <f t="shared" si="13"/>
        <v>63417.22</v>
      </c>
    </row>
    <row r="330" spans="1:22" s="25" customFormat="1" ht="30" customHeight="1">
      <c r="A330" s="433" t="s">
        <v>537</v>
      </c>
      <c r="B330" s="440" t="s">
        <v>1401</v>
      </c>
      <c r="C330" s="364" t="s">
        <v>1402</v>
      </c>
      <c r="D330" s="282" t="s">
        <v>1083</v>
      </c>
      <c r="E330" s="277">
        <v>115970</v>
      </c>
      <c r="F330" s="53">
        <f t="shared" si="14"/>
        <v>111970</v>
      </c>
      <c r="G330" s="183">
        <f t="shared" ref="G330:G386" si="15">(H330+I330+J330+K330)/F330</f>
        <v>0.75</v>
      </c>
      <c r="H330" s="277">
        <v>50679</v>
      </c>
      <c r="I330" s="277">
        <v>8943.36</v>
      </c>
      <c r="J330" s="277">
        <v>24355.14</v>
      </c>
      <c r="K330" s="277">
        <v>0</v>
      </c>
      <c r="L330" s="277">
        <v>27992.5</v>
      </c>
      <c r="M330" s="335">
        <v>43312</v>
      </c>
      <c r="N330" s="335">
        <v>43318</v>
      </c>
      <c r="O330" s="271">
        <v>43321</v>
      </c>
      <c r="P330" s="271"/>
      <c r="Q330" s="271">
        <v>43334</v>
      </c>
      <c r="R330" s="271" t="s">
        <v>1630</v>
      </c>
      <c r="S330" s="271"/>
      <c r="T330" s="271"/>
      <c r="U330" s="282"/>
      <c r="V330" s="735">
        <f t="shared" si="13"/>
        <v>111970</v>
      </c>
    </row>
    <row r="331" spans="1:22" s="25" customFormat="1" ht="30" customHeight="1">
      <c r="A331" s="433" t="s">
        <v>537</v>
      </c>
      <c r="B331" s="440" t="s">
        <v>1396</v>
      </c>
      <c r="C331" s="364" t="s">
        <v>1397</v>
      </c>
      <c r="D331" s="282" t="s">
        <v>1079</v>
      </c>
      <c r="E331" s="277">
        <v>131450387</v>
      </c>
      <c r="F331" s="53">
        <f t="shared" si="14"/>
        <v>99038.09</v>
      </c>
      <c r="G331" s="183">
        <f t="shared" si="15"/>
        <v>0.66125305930273903</v>
      </c>
      <c r="H331" s="277">
        <v>54910.57</v>
      </c>
      <c r="I331" s="277">
        <v>9691.1</v>
      </c>
      <c r="J331" s="277">
        <v>887.57</v>
      </c>
      <c r="K331" s="277">
        <v>0</v>
      </c>
      <c r="L331" s="277">
        <v>33548.85</v>
      </c>
      <c r="M331" s="335">
        <v>43312</v>
      </c>
      <c r="N331" s="335">
        <v>43318</v>
      </c>
      <c r="O331" s="271">
        <v>43321</v>
      </c>
      <c r="P331" s="271"/>
      <c r="Q331" s="271">
        <v>43334</v>
      </c>
      <c r="R331" s="271" t="s">
        <v>1631</v>
      </c>
      <c r="S331" s="271"/>
      <c r="T331" s="271"/>
      <c r="U331" s="282"/>
      <c r="V331" s="735">
        <f t="shared" si="13"/>
        <v>99038.09</v>
      </c>
    </row>
    <row r="332" spans="1:22" s="25" customFormat="1" ht="30" customHeight="1">
      <c r="A332" s="433" t="s">
        <v>537</v>
      </c>
      <c r="B332" s="440" t="s">
        <v>1391</v>
      </c>
      <c r="C332" s="364" t="s">
        <v>1392</v>
      </c>
      <c r="D332" s="282" t="s">
        <v>1393</v>
      </c>
      <c r="E332" s="277">
        <v>29682</v>
      </c>
      <c r="F332" s="53">
        <f t="shared" si="14"/>
        <v>6882</v>
      </c>
      <c r="G332" s="183">
        <f t="shared" si="15"/>
        <v>0.75</v>
      </c>
      <c r="H332" s="277">
        <v>4377.16</v>
      </c>
      <c r="I332" s="277">
        <v>0</v>
      </c>
      <c r="J332" s="277">
        <v>784.34</v>
      </c>
      <c r="K332" s="277">
        <v>0</v>
      </c>
      <c r="L332" s="277">
        <v>1720.5</v>
      </c>
      <c r="M332" s="335">
        <v>43312</v>
      </c>
      <c r="N332" s="335">
        <v>43318</v>
      </c>
      <c r="O332" s="271">
        <v>43321</v>
      </c>
      <c r="P332" s="271"/>
      <c r="Q332" s="271">
        <v>43334</v>
      </c>
      <c r="R332" s="271" t="s">
        <v>1633</v>
      </c>
      <c r="S332" s="271"/>
      <c r="T332" s="271"/>
      <c r="U332" s="282"/>
      <c r="V332" s="735">
        <f t="shared" si="13"/>
        <v>6882</v>
      </c>
    </row>
    <row r="333" spans="1:22" s="25" customFormat="1" ht="30" customHeight="1">
      <c r="A333" s="433" t="s">
        <v>537</v>
      </c>
      <c r="B333" s="440" t="s">
        <v>1388</v>
      </c>
      <c r="C333" s="364" t="s">
        <v>1389</v>
      </c>
      <c r="D333" s="282" t="s">
        <v>1390</v>
      </c>
      <c r="E333" s="277">
        <v>92427.37</v>
      </c>
      <c r="F333" s="53">
        <f t="shared" si="14"/>
        <v>91206.37</v>
      </c>
      <c r="G333" s="183">
        <f t="shared" si="15"/>
        <v>0.66667361062609987</v>
      </c>
      <c r="H333" s="277">
        <v>51684.14</v>
      </c>
      <c r="I333" s="277">
        <v>9120.74</v>
      </c>
      <c r="J333" s="277">
        <v>0</v>
      </c>
      <c r="K333" s="277">
        <v>0</v>
      </c>
      <c r="L333" s="277">
        <v>30401.49</v>
      </c>
      <c r="M333" s="335">
        <v>43312</v>
      </c>
      <c r="N333" s="335">
        <v>43318</v>
      </c>
      <c r="O333" s="271">
        <v>43321</v>
      </c>
      <c r="P333" s="271"/>
      <c r="Q333" s="271">
        <v>43334</v>
      </c>
      <c r="R333" s="271" t="s">
        <v>1632</v>
      </c>
      <c r="S333" s="271"/>
      <c r="T333" s="271"/>
      <c r="U333" s="282"/>
      <c r="V333" s="735">
        <f t="shared" si="13"/>
        <v>91206.37</v>
      </c>
    </row>
    <row r="334" spans="1:22" s="25" customFormat="1" ht="30" customHeight="1">
      <c r="A334" s="433" t="s">
        <v>537</v>
      </c>
      <c r="B334" s="440" t="s">
        <v>1414</v>
      </c>
      <c r="C334" s="669" t="s">
        <v>1415</v>
      </c>
      <c r="D334" s="151" t="s">
        <v>1390</v>
      </c>
      <c r="E334" s="149">
        <v>303897</v>
      </c>
      <c r="F334" s="53">
        <f t="shared" si="14"/>
        <v>264000</v>
      </c>
      <c r="G334" s="183">
        <f t="shared" si="15"/>
        <v>0.65</v>
      </c>
      <c r="H334" s="149">
        <v>145860</v>
      </c>
      <c r="I334" s="149">
        <v>25740</v>
      </c>
      <c r="J334" s="149">
        <v>0</v>
      </c>
      <c r="K334" s="149">
        <v>0</v>
      </c>
      <c r="L334" s="149">
        <v>92400</v>
      </c>
      <c r="M334" s="481">
        <v>43312</v>
      </c>
      <c r="N334" s="481">
        <v>43318</v>
      </c>
      <c r="O334" s="228">
        <v>43351</v>
      </c>
      <c r="P334" s="228">
        <v>43404</v>
      </c>
      <c r="Q334" s="228">
        <v>43420</v>
      </c>
      <c r="R334" s="228" t="s">
        <v>1916</v>
      </c>
      <c r="S334" s="228"/>
      <c r="T334" s="228"/>
      <c r="U334" s="151"/>
      <c r="V334" s="735">
        <f t="shared" si="13"/>
        <v>264000</v>
      </c>
    </row>
    <row r="335" spans="1:22" s="25" customFormat="1" ht="30" customHeight="1">
      <c r="A335" s="433" t="s">
        <v>537</v>
      </c>
      <c r="B335" s="440" t="s">
        <v>1637</v>
      </c>
      <c r="C335" s="669" t="s">
        <v>1638</v>
      </c>
      <c r="D335" s="151" t="s">
        <v>1390</v>
      </c>
      <c r="E335" s="149">
        <v>367509.88</v>
      </c>
      <c r="F335" s="53">
        <f t="shared" si="14"/>
        <v>63687.15</v>
      </c>
      <c r="G335" s="183">
        <f t="shared" si="15"/>
        <v>0.74999996074561348</v>
      </c>
      <c r="H335" s="149">
        <v>40600.550000000003</v>
      </c>
      <c r="I335" s="149">
        <v>7164.81</v>
      </c>
      <c r="J335" s="149">
        <v>0</v>
      </c>
      <c r="K335" s="149">
        <v>0</v>
      </c>
      <c r="L335" s="149">
        <v>15921.79</v>
      </c>
      <c r="M335" s="481"/>
      <c r="N335" s="481"/>
      <c r="O335" s="228">
        <v>43321</v>
      </c>
      <c r="P335" s="228">
        <v>43404</v>
      </c>
      <c r="Q335" s="228">
        <v>43420</v>
      </c>
      <c r="R335" s="228" t="s">
        <v>1915</v>
      </c>
      <c r="S335" s="228"/>
      <c r="T335" s="228"/>
      <c r="U335" s="151"/>
      <c r="V335" s="735">
        <f t="shared" si="13"/>
        <v>63687.15</v>
      </c>
    </row>
    <row r="336" spans="1:22" s="25" customFormat="1" ht="30" customHeight="1">
      <c r="A336" s="433" t="s">
        <v>537</v>
      </c>
      <c r="B336" s="295" t="s">
        <v>1440</v>
      </c>
      <c r="C336" s="255" t="s">
        <v>1441</v>
      </c>
      <c r="D336" s="255" t="s">
        <v>1048</v>
      </c>
      <c r="E336" s="277">
        <v>173610</v>
      </c>
      <c r="F336" s="53">
        <f t="shared" si="14"/>
        <v>30124.959999999999</v>
      </c>
      <c r="G336" s="183">
        <f t="shared" si="15"/>
        <v>0.75000000000000011</v>
      </c>
      <c r="H336" s="277">
        <v>11108.61</v>
      </c>
      <c r="I336" s="277">
        <v>1960.35</v>
      </c>
      <c r="J336" s="277">
        <v>9524.76</v>
      </c>
      <c r="K336" s="277">
        <v>0</v>
      </c>
      <c r="L336" s="487">
        <v>7531.24</v>
      </c>
      <c r="M336" s="271">
        <v>43342</v>
      </c>
      <c r="N336" s="270">
        <v>43346</v>
      </c>
      <c r="O336" s="270">
        <v>43349</v>
      </c>
      <c r="P336" s="270">
        <v>43364</v>
      </c>
      <c r="Q336" s="271">
        <v>43399</v>
      </c>
      <c r="R336" s="271" t="s">
        <v>1681</v>
      </c>
      <c r="S336" s="271"/>
      <c r="T336" s="271"/>
      <c r="U336" s="282"/>
      <c r="V336" s="735">
        <f t="shared" si="13"/>
        <v>30124.959999999999</v>
      </c>
    </row>
    <row r="337" spans="1:22" s="25" customFormat="1" ht="30" customHeight="1">
      <c r="A337" s="433" t="s">
        <v>537</v>
      </c>
      <c r="B337" s="295" t="s">
        <v>1442</v>
      </c>
      <c r="C337" s="255" t="s">
        <v>1443</v>
      </c>
      <c r="D337" s="255" t="s">
        <v>1048</v>
      </c>
      <c r="E337" s="277">
        <v>240561.8</v>
      </c>
      <c r="F337" s="53">
        <f t="shared" si="14"/>
        <v>176309.64</v>
      </c>
      <c r="G337" s="183">
        <f t="shared" si="15"/>
        <v>0.75</v>
      </c>
      <c r="H337" s="277">
        <v>110721.19</v>
      </c>
      <c r="I337" s="277">
        <v>19539.04</v>
      </c>
      <c r="J337" s="277">
        <v>1972</v>
      </c>
      <c r="K337" s="277">
        <v>0</v>
      </c>
      <c r="L337" s="487">
        <v>44077.41</v>
      </c>
      <c r="M337" s="271">
        <v>43342</v>
      </c>
      <c r="N337" s="270">
        <v>43346</v>
      </c>
      <c r="O337" s="270">
        <v>43349</v>
      </c>
      <c r="P337" s="270">
        <v>43364</v>
      </c>
      <c r="Q337" s="271">
        <v>43399</v>
      </c>
      <c r="R337" s="271" t="s">
        <v>1680</v>
      </c>
      <c r="S337" s="271"/>
      <c r="T337" s="271"/>
      <c r="U337" s="282"/>
      <c r="V337" s="735">
        <f t="shared" si="13"/>
        <v>176309.64</v>
      </c>
    </row>
    <row r="338" spans="1:22" s="25" customFormat="1" ht="30" customHeight="1">
      <c r="A338" s="433" t="s">
        <v>537</v>
      </c>
      <c r="B338" s="295" t="s">
        <v>1416</v>
      </c>
      <c r="C338" s="255" t="s">
        <v>1417</v>
      </c>
      <c r="D338" s="255" t="s">
        <v>1080</v>
      </c>
      <c r="E338" s="277">
        <v>284513.49</v>
      </c>
      <c r="F338" s="53">
        <f t="shared" si="14"/>
        <v>122382.45</v>
      </c>
      <c r="G338" s="183">
        <f t="shared" si="15"/>
        <v>0.60222057982986943</v>
      </c>
      <c r="H338" s="277">
        <v>62646.04</v>
      </c>
      <c r="I338" s="277">
        <v>11055.19</v>
      </c>
      <c r="J338" s="277">
        <v>0</v>
      </c>
      <c r="K338" s="277">
        <v>0</v>
      </c>
      <c r="L338" s="487">
        <v>48681.22</v>
      </c>
      <c r="M338" s="271">
        <v>43342</v>
      </c>
      <c r="N338" s="270">
        <v>43346</v>
      </c>
      <c r="O338" s="270">
        <v>43349</v>
      </c>
      <c r="P338" s="270">
        <v>43364</v>
      </c>
      <c r="Q338" s="271">
        <v>43399</v>
      </c>
      <c r="R338" s="271" t="s">
        <v>1678</v>
      </c>
      <c r="S338" s="271"/>
      <c r="T338" s="271"/>
      <c r="U338" s="282"/>
      <c r="V338" s="735">
        <f t="shared" ref="V338:V409" si="16">SUM(H338:L338)</f>
        <v>122382.45</v>
      </c>
    </row>
    <row r="339" spans="1:22" s="25" customFormat="1" ht="30" customHeight="1">
      <c r="A339" s="433" t="s">
        <v>537</v>
      </c>
      <c r="B339" s="295" t="s">
        <v>1418</v>
      </c>
      <c r="C339" s="255" t="s">
        <v>1419</v>
      </c>
      <c r="D339" s="255" t="s">
        <v>248</v>
      </c>
      <c r="E339" s="277">
        <v>171451.2</v>
      </c>
      <c r="F339" s="53">
        <f t="shared" si="14"/>
        <v>151451.19999999998</v>
      </c>
      <c r="G339" s="183">
        <f t="shared" si="15"/>
        <v>0.66240709878825654</v>
      </c>
      <c r="H339" s="277">
        <v>78201.649999999994</v>
      </c>
      <c r="I339" s="277">
        <v>13800.3</v>
      </c>
      <c r="J339" s="277">
        <v>8320.4</v>
      </c>
      <c r="K339" s="277">
        <v>0</v>
      </c>
      <c r="L339" s="487">
        <v>51128.85</v>
      </c>
      <c r="M339" s="271">
        <v>43342</v>
      </c>
      <c r="N339" s="270">
        <v>43346</v>
      </c>
      <c r="O339" s="270">
        <v>43349</v>
      </c>
      <c r="P339" s="270">
        <v>43364</v>
      </c>
      <c r="Q339" s="271">
        <v>43399</v>
      </c>
      <c r="R339" s="271" t="s">
        <v>1683</v>
      </c>
      <c r="S339" s="271"/>
      <c r="T339" s="271"/>
      <c r="U339" s="282"/>
      <c r="V339" s="735">
        <f t="shared" si="16"/>
        <v>151451.19999999998</v>
      </c>
    </row>
    <row r="340" spans="1:22" s="25" customFormat="1" ht="30" customHeight="1">
      <c r="A340" s="433" t="s">
        <v>537</v>
      </c>
      <c r="B340" s="295" t="s">
        <v>1420</v>
      </c>
      <c r="C340" s="255" t="s">
        <v>1421</v>
      </c>
      <c r="D340" s="255" t="s">
        <v>1422</v>
      </c>
      <c r="E340" s="277">
        <v>822533.35</v>
      </c>
      <c r="F340" s="53">
        <f t="shared" ref="F340:F366" si="17">SUM(H340+I340+J340+K340+L340)</f>
        <v>658338</v>
      </c>
      <c r="G340" s="183">
        <f t="shared" si="15"/>
        <v>0.75</v>
      </c>
      <c r="H340" s="277">
        <v>364838.27</v>
      </c>
      <c r="I340" s="277">
        <v>64383.23</v>
      </c>
      <c r="J340" s="277">
        <v>64532</v>
      </c>
      <c r="K340" s="277">
        <v>0</v>
      </c>
      <c r="L340" s="487">
        <v>164584.5</v>
      </c>
      <c r="M340" s="271">
        <v>43342</v>
      </c>
      <c r="N340" s="270">
        <v>43346</v>
      </c>
      <c r="O340" s="270">
        <v>43349</v>
      </c>
      <c r="P340" s="270">
        <v>43364</v>
      </c>
      <c r="Q340" s="271">
        <v>43399</v>
      </c>
      <c r="R340" s="271" t="s">
        <v>1659</v>
      </c>
      <c r="S340" s="271"/>
      <c r="T340" s="271"/>
      <c r="U340" s="282"/>
      <c r="V340" s="735">
        <f t="shared" si="16"/>
        <v>658338</v>
      </c>
    </row>
    <row r="341" spans="1:22" s="25" customFormat="1" ht="30" customHeight="1">
      <c r="A341" s="433" t="s">
        <v>537</v>
      </c>
      <c r="B341" s="671" t="s">
        <v>244</v>
      </c>
      <c r="C341" s="255" t="s">
        <v>1423</v>
      </c>
      <c r="D341" s="255" t="s">
        <v>1424</v>
      </c>
      <c r="E341" s="277">
        <v>157312</v>
      </c>
      <c r="F341" s="53">
        <f t="shared" si="17"/>
        <v>133092</v>
      </c>
      <c r="G341" s="183">
        <f t="shared" si="15"/>
        <v>0.82152045201815282</v>
      </c>
      <c r="H341" s="277">
        <v>87600.02</v>
      </c>
      <c r="I341" s="277">
        <v>15458.83</v>
      </c>
      <c r="J341" s="277">
        <v>6278.95</v>
      </c>
      <c r="K341" s="277">
        <v>0</v>
      </c>
      <c r="L341" s="487">
        <v>23754.2</v>
      </c>
      <c r="M341" s="271">
        <v>43342</v>
      </c>
      <c r="N341" s="270">
        <v>43346</v>
      </c>
      <c r="O341" s="270">
        <v>43349</v>
      </c>
      <c r="P341" s="270">
        <v>43364</v>
      </c>
      <c r="Q341" s="271">
        <v>43399</v>
      </c>
      <c r="R341" s="271" t="s">
        <v>1682</v>
      </c>
      <c r="S341" s="271"/>
      <c r="T341" s="271"/>
      <c r="U341" s="282"/>
      <c r="V341" s="735">
        <f t="shared" si="16"/>
        <v>133092</v>
      </c>
    </row>
    <row r="342" spans="1:22" s="25" customFormat="1" ht="30" customHeight="1">
      <c r="A342" s="433" t="s">
        <v>537</v>
      </c>
      <c r="B342" s="295" t="s">
        <v>1059</v>
      </c>
      <c r="C342" s="489" t="s">
        <v>1060</v>
      </c>
      <c r="D342" s="255" t="s">
        <v>1311</v>
      </c>
      <c r="E342" s="277">
        <v>188362.4</v>
      </c>
      <c r="F342" s="53">
        <f t="shared" si="17"/>
        <v>188357.4</v>
      </c>
      <c r="G342" s="183">
        <f t="shared" si="15"/>
        <v>0.68980475415354003</v>
      </c>
      <c r="H342" s="277">
        <v>104584.73</v>
      </c>
      <c r="I342" s="277">
        <v>0</v>
      </c>
      <c r="J342" s="277">
        <v>25345.1</v>
      </c>
      <c r="K342" s="277">
        <v>0</v>
      </c>
      <c r="L342" s="487">
        <v>58427.57</v>
      </c>
      <c r="M342" s="271">
        <v>43342</v>
      </c>
      <c r="N342" s="270">
        <v>43346</v>
      </c>
      <c r="O342" s="270">
        <v>43349</v>
      </c>
      <c r="P342" s="270">
        <v>43364</v>
      </c>
      <c r="Q342" s="271">
        <v>43399</v>
      </c>
      <c r="R342" s="271" t="s">
        <v>1679</v>
      </c>
      <c r="S342" s="271"/>
      <c r="T342" s="271" t="s">
        <v>1809</v>
      </c>
      <c r="U342" s="282"/>
      <c r="V342" s="735">
        <f t="shared" si="16"/>
        <v>188357.4</v>
      </c>
    </row>
    <row r="343" spans="1:22" s="25" customFormat="1" ht="30" customHeight="1">
      <c r="A343" s="433" t="s">
        <v>537</v>
      </c>
      <c r="B343" s="295" t="s">
        <v>1283</v>
      </c>
      <c r="C343" s="255" t="s">
        <v>1425</v>
      </c>
      <c r="D343" s="255" t="s">
        <v>1048</v>
      </c>
      <c r="E343" s="277">
        <v>603483</v>
      </c>
      <c r="F343" s="53">
        <f t="shared" si="17"/>
        <v>432506</v>
      </c>
      <c r="G343" s="183">
        <f t="shared" si="15"/>
        <v>0.75</v>
      </c>
      <c r="H343" s="277">
        <v>275722.57</v>
      </c>
      <c r="I343" s="277">
        <v>48656.93</v>
      </c>
      <c r="J343" s="277">
        <v>0</v>
      </c>
      <c r="K343" s="277">
        <v>0</v>
      </c>
      <c r="L343" s="487">
        <v>108126.5</v>
      </c>
      <c r="M343" s="271">
        <v>43342</v>
      </c>
      <c r="N343" s="270">
        <v>43346</v>
      </c>
      <c r="O343" s="270">
        <v>43349</v>
      </c>
      <c r="P343" s="270">
        <v>43364</v>
      </c>
      <c r="Q343" s="271">
        <v>43416</v>
      </c>
      <c r="R343" s="271" t="s">
        <v>1685</v>
      </c>
      <c r="S343" s="271"/>
      <c r="T343" s="271" t="s">
        <v>1811</v>
      </c>
      <c r="U343" s="282"/>
      <c r="V343" s="735">
        <f t="shared" si="16"/>
        <v>432506</v>
      </c>
    </row>
    <row r="344" spans="1:22" s="25" customFormat="1" ht="30" customHeight="1">
      <c r="A344" s="433" t="s">
        <v>537</v>
      </c>
      <c r="B344" s="295" t="s">
        <v>1639</v>
      </c>
      <c r="C344" s="255" t="s">
        <v>1640</v>
      </c>
      <c r="D344" s="255" t="s">
        <v>76</v>
      </c>
      <c r="E344" s="479">
        <v>154019.88</v>
      </c>
      <c r="F344" s="53">
        <f t="shared" si="17"/>
        <v>117349.47999999998</v>
      </c>
      <c r="G344" s="183">
        <f t="shared" si="15"/>
        <v>0.75</v>
      </c>
      <c r="H344" s="348">
        <v>71361.5</v>
      </c>
      <c r="I344" s="348">
        <v>12593.21</v>
      </c>
      <c r="J344" s="480">
        <v>4057.4</v>
      </c>
      <c r="K344" s="488">
        <v>0</v>
      </c>
      <c r="L344" s="487">
        <v>29337.37</v>
      </c>
      <c r="M344" s="481">
        <v>43312</v>
      </c>
      <c r="N344" s="482">
        <v>43318</v>
      </c>
      <c r="O344" s="270">
        <v>43321</v>
      </c>
      <c r="P344" s="270">
        <v>43364</v>
      </c>
      <c r="Q344" s="271">
        <v>43399</v>
      </c>
      <c r="R344" s="271" t="s">
        <v>1684</v>
      </c>
      <c r="S344" s="271"/>
      <c r="T344" s="271"/>
      <c r="U344" s="282"/>
      <c r="V344" s="735">
        <f t="shared" si="16"/>
        <v>117349.47999999998</v>
      </c>
    </row>
    <row r="345" spans="1:22" s="25" customFormat="1" ht="30" customHeight="1">
      <c r="A345" s="433" t="s">
        <v>537</v>
      </c>
      <c r="B345" s="295" t="s">
        <v>1641</v>
      </c>
      <c r="C345" s="255" t="s">
        <v>1642</v>
      </c>
      <c r="D345" s="255" t="s">
        <v>1385</v>
      </c>
      <c r="E345" s="479">
        <v>288735.21999999997</v>
      </c>
      <c r="F345" s="53">
        <f t="shared" si="17"/>
        <v>269522.32</v>
      </c>
      <c r="G345" s="183">
        <f t="shared" si="15"/>
        <v>0.6419814136357983</v>
      </c>
      <c r="H345" s="348">
        <v>144016.13</v>
      </c>
      <c r="I345" s="348">
        <v>25414.62</v>
      </c>
      <c r="J345" s="480">
        <v>3597.57</v>
      </c>
      <c r="K345" s="488">
        <v>0</v>
      </c>
      <c r="L345" s="487">
        <v>96494</v>
      </c>
      <c r="M345" s="481">
        <v>43312</v>
      </c>
      <c r="N345" s="482">
        <v>43318</v>
      </c>
      <c r="O345" s="270">
        <v>43321</v>
      </c>
      <c r="P345" s="270">
        <v>43364</v>
      </c>
      <c r="Q345" s="271">
        <v>43399</v>
      </c>
      <c r="R345" s="271" t="s">
        <v>1660</v>
      </c>
      <c r="S345" s="271"/>
      <c r="T345" s="271"/>
      <c r="U345" s="282"/>
      <c r="V345" s="735">
        <f t="shared" si="16"/>
        <v>269522.32</v>
      </c>
    </row>
    <row r="346" spans="1:22" s="25" customFormat="1" ht="30" customHeight="1">
      <c r="A346" s="433" t="s">
        <v>537</v>
      </c>
      <c r="B346" s="283" t="s">
        <v>1643</v>
      </c>
      <c r="C346" s="255" t="s">
        <v>1644</v>
      </c>
      <c r="D346" s="255" t="s">
        <v>586</v>
      </c>
      <c r="E346" s="479">
        <v>246997</v>
      </c>
      <c r="F346" s="53">
        <f t="shared" si="17"/>
        <v>215691.95</v>
      </c>
      <c r="G346" s="183">
        <f t="shared" si="15"/>
        <v>0.66297791827650498</v>
      </c>
      <c r="H346" s="348">
        <v>120031.9</v>
      </c>
      <c r="I346" s="491">
        <v>21182.1</v>
      </c>
      <c r="J346" s="480">
        <v>1785</v>
      </c>
      <c r="K346" s="488">
        <v>0</v>
      </c>
      <c r="L346" s="487">
        <v>72692.95</v>
      </c>
      <c r="M346" s="481">
        <v>43312</v>
      </c>
      <c r="N346" s="482">
        <v>43318</v>
      </c>
      <c r="O346" s="270">
        <v>43321</v>
      </c>
      <c r="P346" s="270">
        <v>43364</v>
      </c>
      <c r="Q346" s="271">
        <v>43399</v>
      </c>
      <c r="R346" s="271" t="s">
        <v>1661</v>
      </c>
      <c r="S346" s="271"/>
      <c r="T346" s="271"/>
      <c r="U346" s="282"/>
      <c r="V346" s="735">
        <f t="shared" si="16"/>
        <v>215691.95</v>
      </c>
    </row>
    <row r="347" spans="1:22" s="25" customFormat="1" ht="30" customHeight="1">
      <c r="A347" s="433" t="s">
        <v>537</v>
      </c>
      <c r="B347" s="283" t="s">
        <v>1645</v>
      </c>
      <c r="C347" s="255" t="s">
        <v>1646</v>
      </c>
      <c r="D347" s="255" t="s">
        <v>1647</v>
      </c>
      <c r="E347" s="479">
        <v>303340.43</v>
      </c>
      <c r="F347" s="53">
        <f t="shared" si="17"/>
        <v>285749.23</v>
      </c>
      <c r="G347" s="183">
        <f t="shared" si="15"/>
        <v>0.66589666750808041</v>
      </c>
      <c r="H347" s="348">
        <v>154865.16</v>
      </c>
      <c r="I347" s="491">
        <v>27329.15</v>
      </c>
      <c r="J347" s="480">
        <v>8085.15</v>
      </c>
      <c r="K347" s="488">
        <v>0</v>
      </c>
      <c r="L347" s="487">
        <v>95469.77</v>
      </c>
      <c r="M347" s="481">
        <v>43312</v>
      </c>
      <c r="N347" s="482">
        <v>43318</v>
      </c>
      <c r="O347" s="270">
        <v>43321</v>
      </c>
      <c r="P347" s="270">
        <v>43364</v>
      </c>
      <c r="Q347" s="271">
        <v>43399</v>
      </c>
      <c r="R347" s="271" t="s">
        <v>1662</v>
      </c>
      <c r="S347" s="271"/>
      <c r="T347" s="271"/>
      <c r="U347" s="282"/>
      <c r="V347" s="735">
        <f t="shared" si="16"/>
        <v>285749.23</v>
      </c>
    </row>
    <row r="348" spans="1:22" s="25" customFormat="1" ht="30" customHeight="1">
      <c r="A348" s="433" t="s">
        <v>537</v>
      </c>
      <c r="B348" s="283" t="s">
        <v>1648</v>
      </c>
      <c r="C348" s="255" t="s">
        <v>1649</v>
      </c>
      <c r="D348" s="255" t="s">
        <v>1650</v>
      </c>
      <c r="E348" s="479">
        <v>1153093.05</v>
      </c>
      <c r="F348" s="53">
        <f t="shared" si="17"/>
        <v>986899.2</v>
      </c>
      <c r="G348" s="183">
        <f t="shared" si="15"/>
        <v>0.73336089440542662</v>
      </c>
      <c r="H348" s="348">
        <v>577237.36</v>
      </c>
      <c r="I348" s="491">
        <v>101865.42</v>
      </c>
      <c r="J348" s="480">
        <v>44650.5</v>
      </c>
      <c r="K348" s="488">
        <v>0</v>
      </c>
      <c r="L348" s="487">
        <v>263145.92</v>
      </c>
      <c r="M348" s="481">
        <v>43312</v>
      </c>
      <c r="N348" s="482">
        <v>43318</v>
      </c>
      <c r="O348" s="270">
        <v>43321</v>
      </c>
      <c r="P348" s="270">
        <v>43364</v>
      </c>
      <c r="Q348" s="271">
        <v>43399</v>
      </c>
      <c r="R348" s="271" t="s">
        <v>1687</v>
      </c>
      <c r="S348" s="271"/>
      <c r="T348" s="271"/>
      <c r="U348" s="282"/>
      <c r="V348" s="735">
        <f t="shared" si="16"/>
        <v>986899.2</v>
      </c>
    </row>
    <row r="349" spans="1:22" s="25" customFormat="1" ht="30" customHeight="1">
      <c r="A349" s="433" t="s">
        <v>537</v>
      </c>
      <c r="B349" s="283" t="s">
        <v>1651</v>
      </c>
      <c r="C349" s="255" t="s">
        <v>1652</v>
      </c>
      <c r="D349" s="255" t="s">
        <v>964</v>
      </c>
      <c r="E349" s="479">
        <v>764089.61</v>
      </c>
      <c r="F349" s="53">
        <f t="shared" si="17"/>
        <v>594245.16999999993</v>
      </c>
      <c r="G349" s="183">
        <f t="shared" si="15"/>
        <v>0.64846886344907095</v>
      </c>
      <c r="H349" s="348">
        <v>320489.78999999998</v>
      </c>
      <c r="I349" s="491">
        <v>56557.03</v>
      </c>
      <c r="J349" s="488">
        <v>8302.67</v>
      </c>
      <c r="K349" s="488">
        <v>0</v>
      </c>
      <c r="L349" s="487">
        <v>208895.68</v>
      </c>
      <c r="M349" s="481">
        <v>43312</v>
      </c>
      <c r="N349" s="482">
        <v>43318</v>
      </c>
      <c r="O349" s="270">
        <v>43321</v>
      </c>
      <c r="P349" s="270">
        <v>43364</v>
      </c>
      <c r="Q349" s="271">
        <v>43399</v>
      </c>
      <c r="R349" s="271" t="s">
        <v>1663</v>
      </c>
      <c r="S349" s="271"/>
      <c r="T349" s="271"/>
      <c r="U349" s="282"/>
      <c r="V349" s="735">
        <f t="shared" si="16"/>
        <v>594245.16999999993</v>
      </c>
    </row>
    <row r="350" spans="1:22" s="25" customFormat="1" ht="30" customHeight="1">
      <c r="A350" s="433" t="s">
        <v>537</v>
      </c>
      <c r="B350" s="295" t="s">
        <v>1470</v>
      </c>
      <c r="C350" s="255" t="s">
        <v>1471</v>
      </c>
      <c r="D350" s="255" t="s">
        <v>1472</v>
      </c>
      <c r="E350" s="277">
        <v>20685</v>
      </c>
      <c r="F350" s="53">
        <f t="shared" si="17"/>
        <v>20685</v>
      </c>
      <c r="G350" s="183">
        <f t="shared" si="15"/>
        <v>0.65</v>
      </c>
      <c r="H350" s="277">
        <v>11428.46</v>
      </c>
      <c r="I350" s="277">
        <v>2016.79</v>
      </c>
      <c r="J350" s="277">
        <v>0</v>
      </c>
      <c r="K350" s="277">
        <v>0</v>
      </c>
      <c r="L350" s="668">
        <v>7239.75</v>
      </c>
      <c r="M350" s="335">
        <v>43342</v>
      </c>
      <c r="N350" s="335">
        <v>43346</v>
      </c>
      <c r="O350" s="271">
        <v>43360</v>
      </c>
      <c r="P350" s="271"/>
      <c r="Q350" s="271">
        <v>43384</v>
      </c>
      <c r="R350" s="271" t="s">
        <v>1597</v>
      </c>
      <c r="S350" s="271"/>
      <c r="T350" s="271"/>
      <c r="U350" s="282"/>
      <c r="V350" s="735">
        <f t="shared" si="16"/>
        <v>20685</v>
      </c>
    </row>
    <row r="351" spans="1:22" s="25" customFormat="1" ht="30" customHeight="1">
      <c r="A351" s="433" t="s">
        <v>537</v>
      </c>
      <c r="B351" s="295" t="s">
        <v>1473</v>
      </c>
      <c r="C351" s="255" t="s">
        <v>1474</v>
      </c>
      <c r="D351" s="255" t="s">
        <v>1475</v>
      </c>
      <c r="E351" s="277">
        <v>65000</v>
      </c>
      <c r="F351" s="53">
        <f t="shared" si="17"/>
        <v>64250</v>
      </c>
      <c r="G351" s="183">
        <f t="shared" si="15"/>
        <v>0.75</v>
      </c>
      <c r="H351" s="277">
        <v>37997.120000000003</v>
      </c>
      <c r="I351" s="277">
        <v>6705.38</v>
      </c>
      <c r="J351" s="277">
        <v>3485</v>
      </c>
      <c r="K351" s="277">
        <v>0</v>
      </c>
      <c r="L351" s="668">
        <v>16062.5</v>
      </c>
      <c r="M351" s="335">
        <v>43342</v>
      </c>
      <c r="N351" s="335">
        <v>43346</v>
      </c>
      <c r="O351" s="271">
        <v>43360</v>
      </c>
      <c r="P351" s="271"/>
      <c r="Q351" s="271">
        <v>43384</v>
      </c>
      <c r="R351" s="271" t="s">
        <v>1598</v>
      </c>
      <c r="S351" s="271"/>
      <c r="T351" s="271"/>
      <c r="U351" s="282"/>
      <c r="V351" s="735">
        <f t="shared" si="16"/>
        <v>64250</v>
      </c>
    </row>
    <row r="352" spans="1:22" s="25" customFormat="1" ht="30" customHeight="1">
      <c r="A352" s="433" t="s">
        <v>537</v>
      </c>
      <c r="B352" s="295" t="s">
        <v>1476</v>
      </c>
      <c r="C352" s="255" t="s">
        <v>1477</v>
      </c>
      <c r="D352" s="255" t="s">
        <v>1478</v>
      </c>
      <c r="E352" s="488">
        <v>38400</v>
      </c>
      <c r="F352" s="53">
        <f t="shared" si="17"/>
        <v>35000</v>
      </c>
      <c r="G352" s="183">
        <f t="shared" si="15"/>
        <v>0.75</v>
      </c>
      <c r="H352" s="277">
        <v>22312.5</v>
      </c>
      <c r="I352" s="277">
        <v>3937.5</v>
      </c>
      <c r="J352" s="277">
        <v>0</v>
      </c>
      <c r="K352" s="277">
        <v>0</v>
      </c>
      <c r="L352" s="668">
        <v>8750</v>
      </c>
      <c r="M352" s="335">
        <v>43342</v>
      </c>
      <c r="N352" s="335">
        <v>43346</v>
      </c>
      <c r="O352" s="271">
        <v>43360</v>
      </c>
      <c r="P352" s="271"/>
      <c r="Q352" s="271">
        <v>43384</v>
      </c>
      <c r="R352" s="271" t="s">
        <v>1599</v>
      </c>
      <c r="S352" s="271"/>
      <c r="T352" s="271"/>
      <c r="U352" s="282"/>
      <c r="V352" s="735">
        <f t="shared" si="16"/>
        <v>35000</v>
      </c>
    </row>
    <row r="353" spans="1:22" s="25" customFormat="1" ht="30" customHeight="1">
      <c r="A353" s="433" t="s">
        <v>537</v>
      </c>
      <c r="B353" s="211" t="s">
        <v>1494</v>
      </c>
      <c r="C353" s="212" t="s">
        <v>1495</v>
      </c>
      <c r="D353" s="212" t="s">
        <v>1496</v>
      </c>
      <c r="E353" s="591">
        <v>138874.37</v>
      </c>
      <c r="F353" s="53">
        <f t="shared" si="17"/>
        <v>133885.34</v>
      </c>
      <c r="G353" s="183">
        <f t="shared" si="15"/>
        <v>0.8492274807682455</v>
      </c>
      <c r="H353" s="149">
        <v>91511.66</v>
      </c>
      <c r="I353" s="149">
        <v>0</v>
      </c>
      <c r="J353" s="149">
        <v>22187.45</v>
      </c>
      <c r="K353" s="149">
        <v>0</v>
      </c>
      <c r="L353" s="666">
        <v>20186.23</v>
      </c>
      <c r="M353" s="481">
        <v>43137</v>
      </c>
      <c r="N353" s="481">
        <v>43346</v>
      </c>
      <c r="O353" s="228">
        <v>43377</v>
      </c>
      <c r="P353" s="228"/>
      <c r="Q353" s="228">
        <v>43417</v>
      </c>
      <c r="R353" s="228" t="s">
        <v>1672</v>
      </c>
      <c r="S353" s="228"/>
      <c r="T353" s="228" t="s">
        <v>1810</v>
      </c>
      <c r="U353" s="151"/>
      <c r="V353" s="735">
        <f t="shared" si="16"/>
        <v>133885.34</v>
      </c>
    </row>
    <row r="354" spans="1:22" s="25" customFormat="1" ht="30" customHeight="1">
      <c r="A354" s="433" t="s">
        <v>537</v>
      </c>
      <c r="B354" s="413" t="s">
        <v>233</v>
      </c>
      <c r="C354" s="414" t="s">
        <v>1497</v>
      </c>
      <c r="D354" s="414" t="s">
        <v>235</v>
      </c>
      <c r="E354" s="591">
        <v>99528.05</v>
      </c>
      <c r="F354" s="53">
        <f t="shared" si="17"/>
        <v>67637.25</v>
      </c>
      <c r="G354" s="183">
        <f t="shared" si="15"/>
        <v>0.50000007392376244</v>
      </c>
      <c r="H354" s="149">
        <v>28745.83</v>
      </c>
      <c r="I354" s="149">
        <v>0</v>
      </c>
      <c r="J354" s="149">
        <v>5072.8</v>
      </c>
      <c r="K354" s="149">
        <v>0</v>
      </c>
      <c r="L354" s="666">
        <v>33818.620000000003</v>
      </c>
      <c r="M354" s="481"/>
      <c r="N354" s="481">
        <v>43346</v>
      </c>
      <c r="O354" s="228">
        <v>43377</v>
      </c>
      <c r="P354" s="228"/>
      <c r="Q354" s="228">
        <v>43417</v>
      </c>
      <c r="R354" s="228" t="s">
        <v>1673</v>
      </c>
      <c r="S354" s="228"/>
      <c r="T354" s="228" t="s">
        <v>1636</v>
      </c>
      <c r="U354" s="151"/>
      <c r="V354" s="735">
        <f t="shared" si="16"/>
        <v>67637.25</v>
      </c>
    </row>
    <row r="355" spans="1:22" s="25" customFormat="1" ht="30" customHeight="1">
      <c r="A355" s="433" t="s">
        <v>537</v>
      </c>
      <c r="B355" s="211" t="s">
        <v>1021</v>
      </c>
      <c r="C355" s="212" t="s">
        <v>1498</v>
      </c>
      <c r="D355" s="212" t="s">
        <v>79</v>
      </c>
      <c r="E355" s="591">
        <v>56736</v>
      </c>
      <c r="F355" s="53">
        <f t="shared" si="17"/>
        <v>33236</v>
      </c>
      <c r="G355" s="183">
        <f t="shared" si="15"/>
        <v>0.67136237814418109</v>
      </c>
      <c r="H355" s="149">
        <v>18966.39</v>
      </c>
      <c r="I355" s="149">
        <v>0</v>
      </c>
      <c r="J355" s="149">
        <v>3347.01</v>
      </c>
      <c r="K355" s="149">
        <v>0</v>
      </c>
      <c r="L355" s="666">
        <v>10922.6</v>
      </c>
      <c r="M355" s="481"/>
      <c r="N355" s="481">
        <v>43346</v>
      </c>
      <c r="O355" s="228">
        <v>43377</v>
      </c>
      <c r="P355" s="228"/>
      <c r="Q355" s="228">
        <v>43417</v>
      </c>
      <c r="R355" s="228" t="s">
        <v>1674</v>
      </c>
      <c r="S355" s="228"/>
      <c r="T355" s="228" t="s">
        <v>1797</v>
      </c>
      <c r="U355" s="151"/>
      <c r="V355" s="735">
        <f t="shared" si="16"/>
        <v>33236</v>
      </c>
    </row>
    <row r="356" spans="1:22" s="25" customFormat="1" ht="30" customHeight="1">
      <c r="A356" s="433" t="s">
        <v>537</v>
      </c>
      <c r="B356" s="211" t="s">
        <v>1570</v>
      </c>
      <c r="C356" s="212" t="s">
        <v>1571</v>
      </c>
      <c r="D356" s="151" t="s">
        <v>155</v>
      </c>
      <c r="E356" s="591">
        <v>18625.45</v>
      </c>
      <c r="F356" s="53">
        <f t="shared" si="17"/>
        <v>3725.0899999999997</v>
      </c>
      <c r="G356" s="183">
        <f t="shared" si="15"/>
        <v>0.75000067112472446</v>
      </c>
      <c r="H356" s="149">
        <v>2374.7399999999998</v>
      </c>
      <c r="I356" s="149">
        <v>0</v>
      </c>
      <c r="J356" s="149">
        <v>419.08</v>
      </c>
      <c r="K356" s="149">
        <v>0</v>
      </c>
      <c r="L356" s="666">
        <v>931.27</v>
      </c>
      <c r="M356" s="335">
        <v>43374</v>
      </c>
      <c r="N356" s="335">
        <v>43378</v>
      </c>
      <c r="O356" s="228">
        <v>43391</v>
      </c>
      <c r="P356" s="228"/>
      <c r="Q356" s="228">
        <v>43411</v>
      </c>
      <c r="R356" s="228" t="s">
        <v>1688</v>
      </c>
      <c r="S356" s="228"/>
      <c r="T356" s="228"/>
      <c r="U356" s="151"/>
      <c r="V356" s="735">
        <f t="shared" si="16"/>
        <v>3725.0899999999997</v>
      </c>
    </row>
    <row r="357" spans="1:22" s="25" customFormat="1" ht="30" customHeight="1">
      <c r="A357" s="433" t="s">
        <v>537</v>
      </c>
      <c r="B357" s="211" t="s">
        <v>1596</v>
      </c>
      <c r="C357" s="212" t="s">
        <v>1571</v>
      </c>
      <c r="D357" s="151" t="s">
        <v>944</v>
      </c>
      <c r="E357" s="591">
        <v>18625.45</v>
      </c>
      <c r="F357" s="53">
        <f t="shared" si="17"/>
        <v>3725.0899999999997</v>
      </c>
      <c r="G357" s="183">
        <f t="shared" si="15"/>
        <v>0.75000067112472446</v>
      </c>
      <c r="H357" s="149">
        <v>2374.7399999999998</v>
      </c>
      <c r="I357" s="149">
        <v>0</v>
      </c>
      <c r="J357" s="149">
        <v>419.08</v>
      </c>
      <c r="K357" s="149">
        <v>0</v>
      </c>
      <c r="L357" s="666">
        <v>931.27</v>
      </c>
      <c r="M357" s="335">
        <v>43374</v>
      </c>
      <c r="N357" s="335">
        <v>43378</v>
      </c>
      <c r="O357" s="228">
        <v>43391</v>
      </c>
      <c r="P357" s="228"/>
      <c r="Q357" s="228">
        <v>43411</v>
      </c>
      <c r="R357" s="228" t="s">
        <v>1689</v>
      </c>
      <c r="S357" s="228"/>
      <c r="T357" s="228"/>
      <c r="U357" s="151"/>
      <c r="V357" s="735">
        <f t="shared" si="16"/>
        <v>3725.0899999999997</v>
      </c>
    </row>
    <row r="358" spans="1:22" s="25" customFormat="1" ht="30" customHeight="1">
      <c r="A358" s="433" t="s">
        <v>537</v>
      </c>
      <c r="B358" s="667" t="s">
        <v>1299</v>
      </c>
      <c r="C358" s="212" t="s">
        <v>1572</v>
      </c>
      <c r="D358" s="151" t="s">
        <v>964</v>
      </c>
      <c r="E358" s="591">
        <v>102792.37</v>
      </c>
      <c r="F358" s="53">
        <f t="shared" si="17"/>
        <v>101407.9</v>
      </c>
      <c r="G358" s="183">
        <f t="shared" si="15"/>
        <v>0.56102167582604512</v>
      </c>
      <c r="H358" s="149">
        <v>46603.1</v>
      </c>
      <c r="I358" s="149">
        <v>8224.08</v>
      </c>
      <c r="J358" s="149">
        <v>2064.85</v>
      </c>
      <c r="K358" s="149">
        <v>0</v>
      </c>
      <c r="L358" s="666">
        <v>44515.87</v>
      </c>
      <c r="M358" s="335">
        <v>43342</v>
      </c>
      <c r="N358" s="335">
        <v>43346</v>
      </c>
      <c r="O358" s="228">
        <v>43391</v>
      </c>
      <c r="P358" s="228"/>
      <c r="Q358" s="228">
        <v>43411</v>
      </c>
      <c r="R358" s="228" t="s">
        <v>1690</v>
      </c>
      <c r="S358" s="228"/>
      <c r="T358" s="228" t="s">
        <v>1635</v>
      </c>
      <c r="U358" s="151"/>
      <c r="V358" s="735">
        <f t="shared" si="16"/>
        <v>101407.9</v>
      </c>
    </row>
    <row r="359" spans="1:22" s="25" customFormat="1" ht="30" customHeight="1">
      <c r="A359" s="433" t="s">
        <v>537</v>
      </c>
      <c r="B359" s="249" t="s">
        <v>1512</v>
      </c>
      <c r="C359" s="151" t="s">
        <v>1513</v>
      </c>
      <c r="D359" s="249" t="s">
        <v>169</v>
      </c>
      <c r="E359" s="639">
        <v>211616.04</v>
      </c>
      <c r="F359" s="53">
        <f t="shared" si="17"/>
        <v>157632.82</v>
      </c>
      <c r="G359" s="183">
        <f t="shared" si="15"/>
        <v>0.75000003171928276</v>
      </c>
      <c r="H359" s="149">
        <v>100490.92</v>
      </c>
      <c r="I359" s="149">
        <v>0</v>
      </c>
      <c r="J359" s="149">
        <v>17733.7</v>
      </c>
      <c r="K359" s="149">
        <v>0</v>
      </c>
      <c r="L359" s="666">
        <v>39408.199999999997</v>
      </c>
      <c r="M359" s="481">
        <v>43374</v>
      </c>
      <c r="N359" s="481">
        <v>43378</v>
      </c>
      <c r="O359" s="228">
        <v>43384</v>
      </c>
      <c r="P359" s="228">
        <v>43404</v>
      </c>
      <c r="Q359" s="228">
        <v>43420</v>
      </c>
      <c r="R359" s="228" t="s">
        <v>1910</v>
      </c>
      <c r="S359" s="228"/>
      <c r="T359" s="228"/>
      <c r="U359" s="151"/>
      <c r="V359" s="735">
        <f t="shared" si="16"/>
        <v>157632.82</v>
      </c>
    </row>
    <row r="360" spans="1:22" s="25" customFormat="1" ht="30" customHeight="1">
      <c r="A360" s="433" t="s">
        <v>537</v>
      </c>
      <c r="B360" s="211" t="s">
        <v>1514</v>
      </c>
      <c r="C360" s="212" t="s">
        <v>1515</v>
      </c>
      <c r="D360" s="151" t="s">
        <v>1282</v>
      </c>
      <c r="E360" s="591">
        <v>166532.1</v>
      </c>
      <c r="F360" s="53">
        <f t="shared" si="17"/>
        <v>70449.799999999988</v>
      </c>
      <c r="G360" s="183">
        <f t="shared" si="15"/>
        <v>0.6415731485398114</v>
      </c>
      <c r="H360" s="149">
        <v>38418.89</v>
      </c>
      <c r="I360" s="149">
        <v>0</v>
      </c>
      <c r="J360" s="149">
        <v>6779.81</v>
      </c>
      <c r="K360" s="149">
        <v>0</v>
      </c>
      <c r="L360" s="666">
        <v>25251.1</v>
      </c>
      <c r="M360" s="481">
        <v>43374</v>
      </c>
      <c r="N360" s="481">
        <v>43378</v>
      </c>
      <c r="O360" s="228">
        <v>43384</v>
      </c>
      <c r="P360" s="228">
        <v>43404</v>
      </c>
      <c r="Q360" s="228">
        <v>43420</v>
      </c>
      <c r="R360" s="228" t="s">
        <v>1912</v>
      </c>
      <c r="S360" s="228"/>
      <c r="T360" s="228"/>
      <c r="U360" s="151"/>
      <c r="V360" s="735">
        <f t="shared" si="16"/>
        <v>70449.799999999988</v>
      </c>
    </row>
    <row r="361" spans="1:22" s="25" customFormat="1" ht="30" customHeight="1">
      <c r="A361" s="433" t="s">
        <v>537</v>
      </c>
      <c r="B361" s="211" t="s">
        <v>1516</v>
      </c>
      <c r="C361" s="212" t="s">
        <v>1517</v>
      </c>
      <c r="D361" s="151" t="s">
        <v>1518</v>
      </c>
      <c r="E361" s="591">
        <v>153855.82</v>
      </c>
      <c r="F361" s="53">
        <f t="shared" si="17"/>
        <v>137388.76999999999</v>
      </c>
      <c r="G361" s="183">
        <f t="shared" si="15"/>
        <v>0.84999996724623128</v>
      </c>
      <c r="H361" s="149">
        <v>95244.479999999996</v>
      </c>
      <c r="I361" s="149">
        <v>0</v>
      </c>
      <c r="J361" s="149">
        <v>21535.97</v>
      </c>
      <c r="K361" s="149">
        <v>0</v>
      </c>
      <c r="L361" s="666">
        <v>20608.32</v>
      </c>
      <c r="M361" s="481">
        <v>43374</v>
      </c>
      <c r="N361" s="481">
        <v>43378</v>
      </c>
      <c r="O361" s="228">
        <v>43384</v>
      </c>
      <c r="P361" s="228">
        <v>43404</v>
      </c>
      <c r="Q361" s="228">
        <v>43420</v>
      </c>
      <c r="R361" s="228" t="s">
        <v>1908</v>
      </c>
      <c r="S361" s="228"/>
      <c r="T361" s="228"/>
      <c r="U361" s="151"/>
      <c r="V361" s="735">
        <f t="shared" si="16"/>
        <v>137388.76999999999</v>
      </c>
    </row>
    <row r="362" spans="1:22" s="25" customFormat="1" ht="30" customHeight="1">
      <c r="A362" s="433" t="s">
        <v>537</v>
      </c>
      <c r="B362" s="211" t="s">
        <v>1519</v>
      </c>
      <c r="C362" s="212" t="s">
        <v>1520</v>
      </c>
      <c r="D362" s="151" t="s">
        <v>1521</v>
      </c>
      <c r="E362" s="591">
        <v>214224</v>
      </c>
      <c r="F362" s="53">
        <f t="shared" si="17"/>
        <v>193071</v>
      </c>
      <c r="G362" s="183">
        <f t="shared" si="15"/>
        <v>0.69039964572618362</v>
      </c>
      <c r="H362" s="149">
        <v>107666.22</v>
      </c>
      <c r="I362" s="149">
        <v>0</v>
      </c>
      <c r="J362" s="149">
        <v>25629.93</v>
      </c>
      <c r="K362" s="149">
        <v>0</v>
      </c>
      <c r="L362" s="666">
        <v>59774.85</v>
      </c>
      <c r="M362" s="481">
        <v>43374</v>
      </c>
      <c r="N362" s="481">
        <v>43378</v>
      </c>
      <c r="O362" s="228">
        <v>43384</v>
      </c>
      <c r="P362" s="228">
        <v>43404</v>
      </c>
      <c r="Q362" s="228">
        <v>43420</v>
      </c>
      <c r="R362" s="228" t="s">
        <v>1907</v>
      </c>
      <c r="S362" s="228"/>
      <c r="T362" s="228"/>
      <c r="U362" s="151"/>
      <c r="V362" s="735">
        <f t="shared" si="16"/>
        <v>193071</v>
      </c>
    </row>
    <row r="363" spans="1:22" s="25" customFormat="1" ht="30" customHeight="1">
      <c r="A363" s="433" t="s">
        <v>537</v>
      </c>
      <c r="B363" s="211" t="s">
        <v>1522</v>
      </c>
      <c r="C363" s="212" t="s">
        <v>1523</v>
      </c>
      <c r="D363" s="151" t="s">
        <v>1422</v>
      </c>
      <c r="E363" s="591">
        <v>738037.3</v>
      </c>
      <c r="F363" s="53">
        <f t="shared" si="17"/>
        <v>569345.25</v>
      </c>
      <c r="G363" s="183">
        <f t="shared" si="15"/>
        <v>0.71571008979173889</v>
      </c>
      <c r="H363" s="149">
        <v>331378.56</v>
      </c>
      <c r="I363" s="149">
        <v>58478.58</v>
      </c>
      <c r="J363" s="149">
        <v>17629</v>
      </c>
      <c r="K363" s="149">
        <v>0</v>
      </c>
      <c r="L363" s="666">
        <v>161859.10999999999</v>
      </c>
      <c r="M363" s="481">
        <v>43374</v>
      </c>
      <c r="N363" s="481">
        <v>43378</v>
      </c>
      <c r="O363" s="228">
        <v>43384</v>
      </c>
      <c r="P363" s="228">
        <v>43404</v>
      </c>
      <c r="Q363" s="228">
        <v>43420</v>
      </c>
      <c r="R363" s="228" t="s">
        <v>1913</v>
      </c>
      <c r="S363" s="228"/>
      <c r="T363" s="228"/>
      <c r="U363" s="151"/>
      <c r="V363" s="735">
        <f t="shared" si="16"/>
        <v>569345.25</v>
      </c>
    </row>
    <row r="364" spans="1:22" s="25" customFormat="1" ht="30" customHeight="1">
      <c r="A364" s="433" t="s">
        <v>537</v>
      </c>
      <c r="B364" s="211" t="s">
        <v>1524</v>
      </c>
      <c r="C364" s="212" t="s">
        <v>1525</v>
      </c>
      <c r="D364" s="151" t="s">
        <v>297</v>
      </c>
      <c r="E364" s="591">
        <v>1751497</v>
      </c>
      <c r="F364" s="53">
        <f t="shared" si="17"/>
        <v>1749531.6</v>
      </c>
      <c r="G364" s="183">
        <f t="shared" si="15"/>
        <v>0.74999999999999989</v>
      </c>
      <c r="H364" s="149">
        <v>1115326.3899999999</v>
      </c>
      <c r="I364" s="149">
        <v>196822.31</v>
      </c>
      <c r="J364" s="149">
        <v>0</v>
      </c>
      <c r="K364" s="149">
        <v>0</v>
      </c>
      <c r="L364" s="666">
        <v>437382.9</v>
      </c>
      <c r="M364" s="481">
        <v>43374</v>
      </c>
      <c r="N364" s="481">
        <v>43378</v>
      </c>
      <c r="O364" s="228">
        <v>43384</v>
      </c>
      <c r="P364" s="228">
        <v>43404</v>
      </c>
      <c r="Q364" s="228">
        <v>43420</v>
      </c>
      <c r="R364" s="228" t="s">
        <v>1914</v>
      </c>
      <c r="S364" s="228"/>
      <c r="T364" s="228"/>
      <c r="U364" s="151"/>
      <c r="V364" s="735">
        <f t="shared" si="16"/>
        <v>1749531.6</v>
      </c>
    </row>
    <row r="365" spans="1:22" s="25" customFormat="1" ht="30" customHeight="1">
      <c r="A365" s="433" t="s">
        <v>537</v>
      </c>
      <c r="B365" s="211" t="s">
        <v>1526</v>
      </c>
      <c r="C365" s="212" t="s">
        <v>1527</v>
      </c>
      <c r="D365" s="151" t="s">
        <v>964</v>
      </c>
      <c r="E365" s="591">
        <v>164148.1</v>
      </c>
      <c r="F365" s="53">
        <f t="shared" si="17"/>
        <v>164148.1</v>
      </c>
      <c r="G365" s="183">
        <f t="shared" si="15"/>
        <v>0.75000003046029773</v>
      </c>
      <c r="H365" s="149">
        <v>94800.49</v>
      </c>
      <c r="I365" s="149">
        <v>0</v>
      </c>
      <c r="J365" s="149">
        <v>28310.59</v>
      </c>
      <c r="K365" s="149">
        <v>0</v>
      </c>
      <c r="L365" s="666">
        <v>41037.019999999997</v>
      </c>
      <c r="M365" s="481"/>
      <c r="N365" s="481">
        <v>43378</v>
      </c>
      <c r="O365" s="228">
        <v>43384</v>
      </c>
      <c r="P365" s="228">
        <v>43404</v>
      </c>
      <c r="Q365" s="228">
        <v>43420</v>
      </c>
      <c r="R365" s="228" t="s">
        <v>1911</v>
      </c>
      <c r="S365" s="228"/>
      <c r="T365" s="228" t="s">
        <v>1799</v>
      </c>
      <c r="U365" s="151"/>
      <c r="V365" s="735">
        <f t="shared" si="16"/>
        <v>164148.1</v>
      </c>
    </row>
    <row r="366" spans="1:22" s="25" customFormat="1" ht="30" customHeight="1">
      <c r="A366" s="433" t="s">
        <v>537</v>
      </c>
      <c r="B366" s="211" t="s">
        <v>1292</v>
      </c>
      <c r="C366" s="212" t="s">
        <v>1528</v>
      </c>
      <c r="D366" s="151" t="s">
        <v>1529</v>
      </c>
      <c r="E366" s="591">
        <v>211111.34</v>
      </c>
      <c r="F366" s="53">
        <f t="shared" si="17"/>
        <v>104651.29999999999</v>
      </c>
      <c r="G366" s="183">
        <f t="shared" si="15"/>
        <v>0.75000004777771523</v>
      </c>
      <c r="H366" s="149">
        <v>66715.199999999997</v>
      </c>
      <c r="I366" s="149">
        <v>11773.28</v>
      </c>
      <c r="J366" s="149">
        <v>0</v>
      </c>
      <c r="K366" s="149">
        <v>0</v>
      </c>
      <c r="L366" s="666">
        <v>26162.82</v>
      </c>
      <c r="M366" s="481">
        <v>43284</v>
      </c>
      <c r="N366" s="481">
        <v>43378</v>
      </c>
      <c r="O366" s="228">
        <v>43384</v>
      </c>
      <c r="P366" s="228">
        <v>43404</v>
      </c>
      <c r="Q366" s="228">
        <v>43420</v>
      </c>
      <c r="R366" s="228" t="s">
        <v>1909</v>
      </c>
      <c r="S366" s="228"/>
      <c r="T366" s="228" t="s">
        <v>1796</v>
      </c>
      <c r="U366" s="151"/>
      <c r="V366" s="735">
        <f t="shared" si="16"/>
        <v>104651.29999999999</v>
      </c>
    </row>
    <row r="367" spans="1:22" s="25" customFormat="1" ht="30" customHeight="1">
      <c r="A367" s="433" t="s">
        <v>537</v>
      </c>
      <c r="B367" s="237" t="s">
        <v>1737</v>
      </c>
      <c r="C367" s="637" t="s">
        <v>1742</v>
      </c>
      <c r="D367" s="637" t="s">
        <v>1747</v>
      </c>
      <c r="E367" s="873">
        <v>137950</v>
      </c>
      <c r="F367" s="149">
        <f t="shared" ref="F367:F381" si="18">H367+I367+J367+K367+L367</f>
        <v>128290</v>
      </c>
      <c r="G367" s="183">
        <f t="shared" si="15"/>
        <v>0.82897731701613531</v>
      </c>
      <c r="H367" s="591">
        <v>90397.07</v>
      </c>
      <c r="I367" s="638">
        <v>0</v>
      </c>
      <c r="J367" s="591">
        <v>15952.43</v>
      </c>
      <c r="K367" s="524">
        <v>0</v>
      </c>
      <c r="L367" s="591">
        <v>21940.5</v>
      </c>
      <c r="M367" s="335">
        <v>43402</v>
      </c>
      <c r="N367" s="335">
        <v>43417</v>
      </c>
      <c r="O367" s="228">
        <v>43426</v>
      </c>
      <c r="P367" s="228"/>
      <c r="Q367" s="228">
        <v>43441</v>
      </c>
      <c r="R367" s="228" t="s">
        <v>1893</v>
      </c>
      <c r="S367" s="228"/>
      <c r="T367" s="228"/>
      <c r="U367" s="151"/>
      <c r="V367" s="757">
        <f t="shared" si="16"/>
        <v>128290</v>
      </c>
    </row>
    <row r="368" spans="1:22" s="25" customFormat="1" ht="30" customHeight="1">
      <c r="A368" s="433" t="s">
        <v>537</v>
      </c>
      <c r="B368" s="237" t="s">
        <v>1738</v>
      </c>
      <c r="C368" s="637" t="s">
        <v>1743</v>
      </c>
      <c r="D368" s="637" t="s">
        <v>1748</v>
      </c>
      <c r="E368" s="873">
        <v>40452.35</v>
      </c>
      <c r="F368" s="149">
        <f t="shared" si="18"/>
        <v>11174.99</v>
      </c>
      <c r="G368" s="660">
        <f t="shared" si="15"/>
        <v>0.58333564504308277</v>
      </c>
      <c r="H368" s="591">
        <v>5540.95</v>
      </c>
      <c r="I368" s="638">
        <v>977.82</v>
      </c>
      <c r="J368" s="591">
        <v>0</v>
      </c>
      <c r="K368" s="524">
        <v>0</v>
      </c>
      <c r="L368" s="591">
        <v>4656.22</v>
      </c>
      <c r="M368" s="335">
        <v>43402</v>
      </c>
      <c r="N368" s="335">
        <v>43417</v>
      </c>
      <c r="O368" s="228">
        <v>43426</v>
      </c>
      <c r="P368" s="228"/>
      <c r="Q368" s="228">
        <v>43441</v>
      </c>
      <c r="R368" s="228" t="s">
        <v>1892</v>
      </c>
      <c r="S368" s="228"/>
      <c r="T368" s="228"/>
      <c r="U368" s="151"/>
      <c r="V368" s="757">
        <f t="shared" si="16"/>
        <v>11174.99</v>
      </c>
    </row>
    <row r="369" spans="1:22" s="25" customFormat="1" ht="30" customHeight="1">
      <c r="A369" s="433" t="s">
        <v>537</v>
      </c>
      <c r="B369" s="237" t="s">
        <v>1739</v>
      </c>
      <c r="C369" s="637" t="s">
        <v>1744</v>
      </c>
      <c r="D369" s="237" t="s">
        <v>1749</v>
      </c>
      <c r="E369" s="873">
        <v>142342.78</v>
      </c>
      <c r="F369" s="149">
        <f t="shared" si="18"/>
        <v>126795.61</v>
      </c>
      <c r="G369" s="660">
        <f t="shared" si="15"/>
        <v>0.83561599648442086</v>
      </c>
      <c r="H369" s="591">
        <v>90059.57</v>
      </c>
      <c r="I369" s="638">
        <v>15892.87</v>
      </c>
      <c r="J369" s="591">
        <v>0</v>
      </c>
      <c r="K369" s="524">
        <v>0</v>
      </c>
      <c r="L369" s="591">
        <v>20843.169999999998</v>
      </c>
      <c r="M369" s="335">
        <v>43402</v>
      </c>
      <c r="N369" s="335">
        <v>43417</v>
      </c>
      <c r="O369" s="228">
        <v>43426</v>
      </c>
      <c r="P369" s="228"/>
      <c r="Q369" s="228">
        <v>43441</v>
      </c>
      <c r="R369" s="228" t="s">
        <v>1888</v>
      </c>
      <c r="S369" s="228"/>
      <c r="T369" s="228"/>
      <c r="U369" s="151"/>
      <c r="V369" s="757">
        <f t="shared" si="16"/>
        <v>126795.61</v>
      </c>
    </row>
    <row r="370" spans="1:22" s="25" customFormat="1" ht="30" customHeight="1">
      <c r="A370" s="433" t="s">
        <v>537</v>
      </c>
      <c r="B370" s="237" t="s">
        <v>1740</v>
      </c>
      <c r="C370" s="637" t="s">
        <v>1745</v>
      </c>
      <c r="D370" s="637" t="s">
        <v>1750</v>
      </c>
      <c r="E370" s="873">
        <v>45923.28</v>
      </c>
      <c r="F370" s="149">
        <f t="shared" si="18"/>
        <v>39373.39</v>
      </c>
      <c r="G370" s="660">
        <f t="shared" si="15"/>
        <v>0.74299418973067854</v>
      </c>
      <c r="H370" s="591">
        <v>24866.07</v>
      </c>
      <c r="I370" s="638">
        <v>0</v>
      </c>
      <c r="J370" s="591">
        <v>4388.13</v>
      </c>
      <c r="K370" s="524">
        <v>0</v>
      </c>
      <c r="L370" s="591">
        <v>10119.19</v>
      </c>
      <c r="M370" s="335">
        <v>43402</v>
      </c>
      <c r="N370" s="335">
        <v>43417</v>
      </c>
      <c r="O370" s="228">
        <v>43426</v>
      </c>
      <c r="P370" s="228"/>
      <c r="Q370" s="228">
        <v>43441</v>
      </c>
      <c r="R370" s="228" t="s">
        <v>1894</v>
      </c>
      <c r="S370" s="228"/>
      <c r="T370" s="228"/>
      <c r="U370" s="151"/>
      <c r="V370" s="757">
        <f t="shared" si="16"/>
        <v>39373.39</v>
      </c>
    </row>
    <row r="371" spans="1:22" s="25" customFormat="1" ht="30" customHeight="1">
      <c r="A371" s="433" t="s">
        <v>537</v>
      </c>
      <c r="B371" s="237" t="s">
        <v>1741</v>
      </c>
      <c r="C371" s="637" t="s">
        <v>1746</v>
      </c>
      <c r="D371" s="637" t="s">
        <v>1751</v>
      </c>
      <c r="E371" s="873">
        <v>8274.98</v>
      </c>
      <c r="F371" s="149">
        <f t="shared" si="18"/>
        <v>8274.98</v>
      </c>
      <c r="G371" s="660">
        <f t="shared" si="15"/>
        <v>0.75000060423106762</v>
      </c>
      <c r="H371" s="591">
        <v>5275.3</v>
      </c>
      <c r="I371" s="638">
        <v>0</v>
      </c>
      <c r="J371" s="591">
        <v>930.94</v>
      </c>
      <c r="K371" s="524">
        <v>0</v>
      </c>
      <c r="L371" s="591">
        <v>2068.7399999999998</v>
      </c>
      <c r="M371" s="335">
        <v>43402</v>
      </c>
      <c r="N371" s="335">
        <v>43417</v>
      </c>
      <c r="O371" s="228">
        <v>43426</v>
      </c>
      <c r="P371" s="228"/>
      <c r="Q371" s="228">
        <v>43441</v>
      </c>
      <c r="R371" s="228" t="s">
        <v>1902</v>
      </c>
      <c r="S371" s="228"/>
      <c r="T371" s="228"/>
      <c r="U371" s="151"/>
      <c r="V371" s="757">
        <f t="shared" si="16"/>
        <v>8274.98</v>
      </c>
    </row>
    <row r="372" spans="1:22" s="25" customFormat="1" ht="30" customHeight="1">
      <c r="A372" s="433" t="s">
        <v>537</v>
      </c>
      <c r="B372" s="237" t="s">
        <v>1762</v>
      </c>
      <c r="C372" s="637" t="s">
        <v>1768</v>
      </c>
      <c r="D372" s="637" t="s">
        <v>1774</v>
      </c>
      <c r="E372" s="873">
        <v>254762.23999999999</v>
      </c>
      <c r="F372" s="149">
        <f t="shared" si="18"/>
        <v>239779.41999999998</v>
      </c>
      <c r="G372" s="660">
        <f t="shared" si="15"/>
        <v>0.84712445296598016</v>
      </c>
      <c r="H372" s="591">
        <v>170053.93</v>
      </c>
      <c r="I372" s="638">
        <v>30009.52</v>
      </c>
      <c r="J372" s="591">
        <v>3059.56</v>
      </c>
      <c r="K372" s="524">
        <v>0</v>
      </c>
      <c r="L372" s="591">
        <v>36656.410000000003</v>
      </c>
      <c r="M372" s="481">
        <v>43402</v>
      </c>
      <c r="N372" s="481">
        <v>43417</v>
      </c>
      <c r="O372" s="228">
        <v>43426</v>
      </c>
      <c r="P372" s="228">
        <v>43432</v>
      </c>
      <c r="Q372" s="228">
        <v>43446</v>
      </c>
      <c r="R372" s="228" t="s">
        <v>1923</v>
      </c>
      <c r="S372" s="228"/>
      <c r="T372" s="228"/>
      <c r="U372" s="151"/>
      <c r="V372" s="757">
        <f t="shared" si="16"/>
        <v>239779.41999999998</v>
      </c>
    </row>
    <row r="373" spans="1:22" s="25" customFormat="1" ht="30" customHeight="1">
      <c r="A373" s="433" t="s">
        <v>537</v>
      </c>
      <c r="B373" s="237" t="s">
        <v>1763</v>
      </c>
      <c r="C373" s="637" t="s">
        <v>1769</v>
      </c>
      <c r="D373" s="637" t="s">
        <v>1775</v>
      </c>
      <c r="E373" s="873">
        <v>448297.66</v>
      </c>
      <c r="F373" s="149">
        <f t="shared" si="18"/>
        <v>410000</v>
      </c>
      <c r="G373" s="660">
        <f t="shared" si="15"/>
        <v>0.75</v>
      </c>
      <c r="H373" s="591">
        <v>231752.5</v>
      </c>
      <c r="I373" s="638">
        <v>40897.5</v>
      </c>
      <c r="J373" s="591">
        <v>34850</v>
      </c>
      <c r="K373" s="524">
        <v>0</v>
      </c>
      <c r="L373" s="591">
        <v>102500</v>
      </c>
      <c r="M373" s="481">
        <v>43402</v>
      </c>
      <c r="N373" s="481">
        <v>43417</v>
      </c>
      <c r="O373" s="228">
        <v>43426</v>
      </c>
      <c r="P373" s="228">
        <v>43432</v>
      </c>
      <c r="Q373" s="228">
        <v>43446</v>
      </c>
      <c r="R373" s="228" t="s">
        <v>1924</v>
      </c>
      <c r="S373" s="228"/>
      <c r="T373" s="228"/>
      <c r="U373" s="151"/>
      <c r="V373" s="757">
        <f t="shared" si="16"/>
        <v>410000</v>
      </c>
    </row>
    <row r="374" spans="1:22" s="25" customFormat="1" ht="30" customHeight="1">
      <c r="A374" s="433" t="s">
        <v>537</v>
      </c>
      <c r="B374" s="883" t="s">
        <v>1764</v>
      </c>
      <c r="C374" s="886" t="s">
        <v>1770</v>
      </c>
      <c r="D374" s="886" t="s">
        <v>282</v>
      </c>
      <c r="E374" s="887">
        <v>176310</v>
      </c>
      <c r="F374" s="149">
        <f t="shared" si="18"/>
        <v>154245</v>
      </c>
      <c r="G374" s="660">
        <f t="shared" si="15"/>
        <v>0.75</v>
      </c>
      <c r="H374" s="591">
        <v>87399.76</v>
      </c>
      <c r="I374" s="638">
        <v>15423.49</v>
      </c>
      <c r="J374" s="591">
        <v>12860.5</v>
      </c>
      <c r="K374" s="524">
        <v>0</v>
      </c>
      <c r="L374" s="591">
        <v>38561.25</v>
      </c>
      <c r="M374" s="481">
        <v>43402</v>
      </c>
      <c r="N374" s="481">
        <v>43417</v>
      </c>
      <c r="O374" s="228">
        <v>43426</v>
      </c>
      <c r="P374" s="228">
        <v>43432</v>
      </c>
      <c r="Q374" s="228">
        <v>43446</v>
      </c>
      <c r="R374" s="228" t="s">
        <v>1930</v>
      </c>
      <c r="S374" s="228"/>
      <c r="T374" s="228"/>
      <c r="U374" s="151"/>
      <c r="V374" s="757">
        <f t="shared" si="16"/>
        <v>154245</v>
      </c>
    </row>
    <row r="375" spans="1:22" s="25" customFormat="1" ht="30" customHeight="1">
      <c r="A375" s="433" t="s">
        <v>537</v>
      </c>
      <c r="B375" s="888" t="s">
        <v>1765</v>
      </c>
      <c r="C375" s="886" t="s">
        <v>1771</v>
      </c>
      <c r="D375" s="886" t="s">
        <v>1080</v>
      </c>
      <c r="E375" s="887">
        <v>569966</v>
      </c>
      <c r="F375" s="149">
        <f t="shared" si="18"/>
        <v>302246.25</v>
      </c>
      <c r="G375" s="660">
        <f t="shared" si="15"/>
        <v>0.70810847115555609</v>
      </c>
      <c r="H375" s="591">
        <v>181919.66</v>
      </c>
      <c r="I375" s="638">
        <v>32103.47</v>
      </c>
      <c r="J375" s="591">
        <v>0</v>
      </c>
      <c r="K375" s="524">
        <v>0</v>
      </c>
      <c r="L375" s="591">
        <v>88223.12</v>
      </c>
      <c r="M375" s="481">
        <v>43402</v>
      </c>
      <c r="N375" s="481">
        <v>43417</v>
      </c>
      <c r="O375" s="228">
        <v>43426</v>
      </c>
      <c r="P375" s="228">
        <v>43432</v>
      </c>
      <c r="Q375" s="228">
        <v>43446</v>
      </c>
      <c r="R375" s="228" t="s">
        <v>1928</v>
      </c>
      <c r="S375" s="228"/>
      <c r="T375" s="228"/>
      <c r="U375" s="151"/>
      <c r="V375" s="757">
        <f t="shared" si="16"/>
        <v>302246.25</v>
      </c>
    </row>
    <row r="376" spans="1:22" s="25" customFormat="1" ht="30" customHeight="1">
      <c r="A376" s="433" t="s">
        <v>537</v>
      </c>
      <c r="B376" s="237" t="s">
        <v>1766</v>
      </c>
      <c r="C376" s="637" t="s">
        <v>1772</v>
      </c>
      <c r="D376" s="637" t="s">
        <v>1776</v>
      </c>
      <c r="E376" s="873">
        <v>369608.4</v>
      </c>
      <c r="F376" s="149">
        <f t="shared" si="18"/>
        <v>352908.4</v>
      </c>
      <c r="G376" s="660">
        <f t="shared" si="15"/>
        <v>0.67430950920975519</v>
      </c>
      <c r="H376" s="591">
        <v>202274.06</v>
      </c>
      <c r="I376" s="638">
        <v>35695.43</v>
      </c>
      <c r="J376" s="591">
        <v>0</v>
      </c>
      <c r="K376" s="524">
        <v>0</v>
      </c>
      <c r="L376" s="591">
        <v>114938.91</v>
      </c>
      <c r="M376" s="481">
        <v>43402</v>
      </c>
      <c r="N376" s="481">
        <v>43417</v>
      </c>
      <c r="O376" s="228">
        <v>43426</v>
      </c>
      <c r="P376" s="228">
        <v>43432</v>
      </c>
      <c r="Q376" s="228">
        <v>43446</v>
      </c>
      <c r="R376" s="228" t="s">
        <v>1929</v>
      </c>
      <c r="S376" s="228"/>
      <c r="T376" s="228"/>
      <c r="U376" s="151"/>
      <c r="V376" s="757">
        <f t="shared" si="16"/>
        <v>352908.4</v>
      </c>
    </row>
    <row r="377" spans="1:22" s="25" customFormat="1" ht="71.25" customHeight="1">
      <c r="A377" s="433" t="s">
        <v>537</v>
      </c>
      <c r="B377" s="211" t="s">
        <v>1767</v>
      </c>
      <c r="C377" s="637" t="s">
        <v>1773</v>
      </c>
      <c r="D377" s="608" t="s">
        <v>1048</v>
      </c>
      <c r="E377" s="873">
        <v>266963.90000000002</v>
      </c>
      <c r="F377" s="149">
        <f t="shared" si="18"/>
        <v>197589.59999999998</v>
      </c>
      <c r="G377" s="660">
        <f t="shared" si="15"/>
        <v>0.58885513205148454</v>
      </c>
      <c r="H377" s="591">
        <v>95864.4</v>
      </c>
      <c r="I377" s="638">
        <v>16917.25</v>
      </c>
      <c r="J377" s="591">
        <v>3570</v>
      </c>
      <c r="K377" s="524">
        <v>0</v>
      </c>
      <c r="L377" s="591">
        <v>81237.95</v>
      </c>
      <c r="M377" s="481">
        <v>43402</v>
      </c>
      <c r="N377" s="481">
        <v>43417</v>
      </c>
      <c r="O377" s="228">
        <v>43426</v>
      </c>
      <c r="P377" s="228">
        <v>43432</v>
      </c>
      <c r="Q377" s="228">
        <v>43446</v>
      </c>
      <c r="R377" s="228" t="s">
        <v>1927</v>
      </c>
      <c r="S377" s="228"/>
      <c r="T377" s="228"/>
      <c r="U377" s="151"/>
      <c r="V377" s="757">
        <f t="shared" si="16"/>
        <v>197589.59999999998</v>
      </c>
    </row>
    <row r="378" spans="1:22" s="25" customFormat="1" ht="46.5" customHeight="1">
      <c r="A378" s="433" t="s">
        <v>537</v>
      </c>
      <c r="B378" s="862" t="s">
        <v>1845</v>
      </c>
      <c r="C378" s="863" t="s">
        <v>1846</v>
      </c>
      <c r="D378" s="863" t="s">
        <v>172</v>
      </c>
      <c r="E378" s="864">
        <v>126222.35</v>
      </c>
      <c r="F378" s="149">
        <f t="shared" si="18"/>
        <v>101700.79000000001</v>
      </c>
      <c r="G378" s="660">
        <f t="shared" si="15"/>
        <v>0.69329313961081329</v>
      </c>
      <c r="H378" s="865">
        <v>57759.37</v>
      </c>
      <c r="I378" s="865">
        <v>0</v>
      </c>
      <c r="J378" s="591">
        <v>12749.09</v>
      </c>
      <c r="K378" s="524">
        <v>0</v>
      </c>
      <c r="L378" s="866">
        <v>31192.33</v>
      </c>
      <c r="M378" s="481">
        <v>43427</v>
      </c>
      <c r="N378" s="481" t="s">
        <v>1855</v>
      </c>
      <c r="O378" s="759">
        <v>43447</v>
      </c>
      <c r="P378" s="759"/>
      <c r="Q378" s="759">
        <v>43472</v>
      </c>
      <c r="R378" s="759" t="s">
        <v>1935</v>
      </c>
      <c r="S378" s="759"/>
      <c r="T378" s="759"/>
      <c r="U378" s="756"/>
      <c r="V378" s="735">
        <f t="shared" si="16"/>
        <v>101700.79000000001</v>
      </c>
    </row>
    <row r="379" spans="1:22" s="25" customFormat="1" ht="46.5" customHeight="1">
      <c r="A379" s="433" t="s">
        <v>537</v>
      </c>
      <c r="B379" s="862" t="s">
        <v>1847</v>
      </c>
      <c r="C379" s="863" t="s">
        <v>374</v>
      </c>
      <c r="D379" s="863" t="s">
        <v>1848</v>
      </c>
      <c r="E379" s="864">
        <v>101780</v>
      </c>
      <c r="F379" s="149">
        <f t="shared" si="18"/>
        <v>100904</v>
      </c>
      <c r="G379" s="660">
        <f t="shared" si="15"/>
        <v>0.75</v>
      </c>
      <c r="H379" s="865">
        <v>57131.64</v>
      </c>
      <c r="I379" s="865">
        <v>0</v>
      </c>
      <c r="J379" s="591">
        <v>18546.36</v>
      </c>
      <c r="K379" s="524">
        <v>0</v>
      </c>
      <c r="L379" s="866">
        <v>25226</v>
      </c>
      <c r="M379" s="481">
        <v>43427</v>
      </c>
      <c r="N379" s="481" t="s">
        <v>1855</v>
      </c>
      <c r="O379" s="759">
        <v>43447</v>
      </c>
      <c r="P379" s="759"/>
      <c r="Q379" s="759">
        <v>43472</v>
      </c>
      <c r="R379" s="759" t="s">
        <v>1941</v>
      </c>
      <c r="S379" s="759"/>
      <c r="T379" s="759"/>
      <c r="U379" s="756"/>
      <c r="V379" s="735">
        <f t="shared" si="16"/>
        <v>100904</v>
      </c>
    </row>
    <row r="380" spans="1:22" s="25" customFormat="1" ht="46.5" customHeight="1">
      <c r="A380" s="433" t="s">
        <v>537</v>
      </c>
      <c r="B380" s="862" t="s">
        <v>1849</v>
      </c>
      <c r="C380" s="863" t="s">
        <v>1850</v>
      </c>
      <c r="D380" s="863" t="s">
        <v>1851</v>
      </c>
      <c r="E380" s="864">
        <v>15271.57</v>
      </c>
      <c r="F380" s="149">
        <f t="shared" si="18"/>
        <v>15271.57</v>
      </c>
      <c r="G380" s="660">
        <f t="shared" si="15"/>
        <v>0.84999970533481495</v>
      </c>
      <c r="H380" s="865">
        <v>10882.31</v>
      </c>
      <c r="I380" s="865">
        <v>0</v>
      </c>
      <c r="J380" s="591">
        <v>2098.52</v>
      </c>
      <c r="K380" s="524">
        <v>0</v>
      </c>
      <c r="L380" s="866">
        <v>2290.7399999999998</v>
      </c>
      <c r="M380" s="481">
        <v>43427</v>
      </c>
      <c r="N380" s="481" t="s">
        <v>1855</v>
      </c>
      <c r="O380" s="759">
        <v>43447</v>
      </c>
      <c r="P380" s="759"/>
      <c r="Q380" s="759">
        <v>43472</v>
      </c>
      <c r="R380" s="759" t="s">
        <v>1933</v>
      </c>
      <c r="S380" s="759"/>
      <c r="T380" s="759"/>
      <c r="U380" s="756"/>
      <c r="V380" s="735">
        <f t="shared" si="16"/>
        <v>15271.57</v>
      </c>
    </row>
    <row r="381" spans="1:22" s="25" customFormat="1" ht="43.5" customHeight="1">
      <c r="A381" s="433" t="s">
        <v>537</v>
      </c>
      <c r="B381" s="862" t="s">
        <v>1852</v>
      </c>
      <c r="C381" s="863" t="s">
        <v>1853</v>
      </c>
      <c r="D381" s="863" t="s">
        <v>1854</v>
      </c>
      <c r="E381" s="864">
        <v>93038.75</v>
      </c>
      <c r="F381" s="149">
        <f t="shared" si="18"/>
        <v>35348.75</v>
      </c>
      <c r="G381" s="660">
        <f t="shared" si="15"/>
        <v>0.84052646840411616</v>
      </c>
      <c r="H381" s="865">
        <v>22647.32</v>
      </c>
      <c r="I381" s="865">
        <v>3996.59</v>
      </c>
      <c r="J381" s="866">
        <v>3067.65</v>
      </c>
      <c r="K381" s="524">
        <v>0</v>
      </c>
      <c r="L381" s="866">
        <v>5637.19</v>
      </c>
      <c r="M381" s="481">
        <v>43427</v>
      </c>
      <c r="N381" s="481" t="s">
        <v>1855</v>
      </c>
      <c r="O381" s="759">
        <v>43447</v>
      </c>
      <c r="P381" s="759"/>
      <c r="Q381" s="759">
        <v>43472</v>
      </c>
      <c r="R381" s="759" t="s">
        <v>1938</v>
      </c>
      <c r="S381" s="759"/>
      <c r="T381" s="759"/>
      <c r="U381" s="756"/>
      <c r="V381" s="735">
        <f t="shared" si="16"/>
        <v>35348.75</v>
      </c>
    </row>
    <row r="382" spans="1:22" s="25" customFormat="1" ht="43.5" customHeight="1">
      <c r="A382" s="433" t="s">
        <v>537</v>
      </c>
      <c r="B382" s="910" t="s">
        <v>1872</v>
      </c>
      <c r="C382" s="911" t="s">
        <v>1873</v>
      </c>
      <c r="D382" s="911" t="s">
        <v>1874</v>
      </c>
      <c r="E382" s="912">
        <v>164666</v>
      </c>
      <c r="F382" s="149">
        <f>H382+I382+J382+K382+L382</f>
        <v>155045.54999999999</v>
      </c>
      <c r="G382" s="660">
        <f>(H382+I382+J382+K382)/F382</f>
        <v>0.85000001612429388</v>
      </c>
      <c r="H382" s="913">
        <v>104552.14</v>
      </c>
      <c r="I382" s="913">
        <v>18450.38</v>
      </c>
      <c r="J382" s="913">
        <v>8786.2000000000007</v>
      </c>
      <c r="K382" s="524">
        <v>0</v>
      </c>
      <c r="L382" s="913">
        <v>23256.83</v>
      </c>
      <c r="M382" s="481">
        <v>43427</v>
      </c>
      <c r="N382" s="481" t="s">
        <v>1855</v>
      </c>
      <c r="O382" s="759">
        <v>43440</v>
      </c>
      <c r="P382" s="759">
        <v>43453</v>
      </c>
      <c r="Q382" s="759">
        <v>43474</v>
      </c>
      <c r="R382" s="759" t="s">
        <v>1952</v>
      </c>
      <c r="S382" s="759"/>
      <c r="T382" s="759"/>
      <c r="U382" s="756"/>
      <c r="V382" s="735"/>
    </row>
    <row r="383" spans="1:22" s="25" customFormat="1" ht="43.5" customHeight="1">
      <c r="A383" s="433" t="s">
        <v>537</v>
      </c>
      <c r="B383" s="910" t="s">
        <v>1875</v>
      </c>
      <c r="C383" s="911" t="s">
        <v>1876</v>
      </c>
      <c r="D383" s="911" t="s">
        <v>152</v>
      </c>
      <c r="E383" s="912">
        <v>159614.03</v>
      </c>
      <c r="F383" s="149">
        <f>H383+I383+J383+K383+L383</f>
        <v>155073.25</v>
      </c>
      <c r="G383" s="660">
        <f>(H383+I383+J383+K383)/F383</f>
        <v>0.60577114363695861</v>
      </c>
      <c r="H383" s="913">
        <v>78098.95</v>
      </c>
      <c r="I383" s="913">
        <v>13782.17</v>
      </c>
      <c r="J383" s="913">
        <v>2057.7800000000002</v>
      </c>
      <c r="K383" s="524">
        <v>0</v>
      </c>
      <c r="L383" s="913">
        <v>61134.35</v>
      </c>
      <c r="M383" s="481">
        <v>43427</v>
      </c>
      <c r="N383" s="481" t="s">
        <v>1855</v>
      </c>
      <c r="O383" s="759">
        <v>43440</v>
      </c>
      <c r="P383" s="759">
        <v>43453</v>
      </c>
      <c r="Q383" s="759">
        <v>43474</v>
      </c>
      <c r="R383" s="759" t="s">
        <v>1950</v>
      </c>
      <c r="S383" s="759"/>
      <c r="T383" s="759"/>
      <c r="U383" s="756"/>
      <c r="V383" s="735"/>
    </row>
    <row r="384" spans="1:22" s="25" customFormat="1" ht="43.5" customHeight="1">
      <c r="A384" s="433" t="s">
        <v>537</v>
      </c>
      <c r="B384" s="910" t="s">
        <v>1877</v>
      </c>
      <c r="C384" s="911" t="s">
        <v>1878</v>
      </c>
      <c r="D384" s="911" t="s">
        <v>433</v>
      </c>
      <c r="E384" s="912">
        <v>615057.98</v>
      </c>
      <c r="F384" s="149">
        <f>H384+I384+J384+K384+L384</f>
        <v>501217</v>
      </c>
      <c r="G384" s="660">
        <f>(H384+I384+J384+K384)/F384</f>
        <v>0.70373441044497698</v>
      </c>
      <c r="H384" s="913">
        <v>285372.36</v>
      </c>
      <c r="I384" s="913">
        <v>50359.83</v>
      </c>
      <c r="J384" s="913">
        <v>16991.46</v>
      </c>
      <c r="K384" s="524">
        <v>0</v>
      </c>
      <c r="L384" s="913">
        <v>148493.35</v>
      </c>
      <c r="M384" s="481">
        <v>43427</v>
      </c>
      <c r="N384" s="481" t="s">
        <v>1855</v>
      </c>
      <c r="O384" s="759">
        <v>43440</v>
      </c>
      <c r="P384" s="759">
        <v>43453</v>
      </c>
      <c r="Q384" s="759">
        <v>43474</v>
      </c>
      <c r="R384" s="759" t="s">
        <v>1951</v>
      </c>
      <c r="S384" s="759"/>
      <c r="T384" s="759"/>
      <c r="U384" s="756"/>
      <c r="V384" s="735"/>
    </row>
    <row r="385" spans="1:16382" s="25" customFormat="1" ht="43.5" customHeight="1">
      <c r="A385" s="433" t="s">
        <v>537</v>
      </c>
      <c r="B385" s="910" t="s">
        <v>1879</v>
      </c>
      <c r="C385" s="911" t="s">
        <v>1880</v>
      </c>
      <c r="D385" s="911" t="s">
        <v>1881</v>
      </c>
      <c r="E385" s="912">
        <v>303823.90000000002</v>
      </c>
      <c r="F385" s="149">
        <f>H385+I385+J385+K385+L385</f>
        <v>13594.84</v>
      </c>
      <c r="G385" s="660">
        <f>(H385+I385+J385+K385)/F385</f>
        <v>0.74999999999999989</v>
      </c>
      <c r="H385" s="913">
        <v>8666.7099999999991</v>
      </c>
      <c r="I385" s="913">
        <v>1529.42</v>
      </c>
      <c r="J385" s="913">
        <v>0</v>
      </c>
      <c r="K385" s="524">
        <v>0</v>
      </c>
      <c r="L385" s="913">
        <v>3398.71</v>
      </c>
      <c r="M385" s="481">
        <v>43427</v>
      </c>
      <c r="N385" s="481" t="s">
        <v>1855</v>
      </c>
      <c r="O385" s="759">
        <v>43440</v>
      </c>
      <c r="P385" s="759">
        <v>43453</v>
      </c>
      <c r="Q385" s="759">
        <v>43474</v>
      </c>
      <c r="R385" s="759" t="s">
        <v>1953</v>
      </c>
      <c r="S385" s="759"/>
      <c r="T385" s="759"/>
      <c r="U385" s="756"/>
      <c r="V385" s="735"/>
    </row>
    <row r="386" spans="1:16382" s="13" customFormat="1" ht="32.25" customHeight="1">
      <c r="A386" s="979" t="s">
        <v>1856</v>
      </c>
      <c r="B386" s="980"/>
      <c r="C386" s="980"/>
      <c r="D386" s="980"/>
      <c r="E386" s="509">
        <f>SUM(E20:E385)</f>
        <v>183925605.49000001</v>
      </c>
      <c r="F386" s="509">
        <f>SUM(F20:F385)</f>
        <v>49072208.760000035</v>
      </c>
      <c r="G386" s="721">
        <f t="shared" si="15"/>
        <v>0.70654373516322577</v>
      </c>
      <c r="H386" s="509">
        <f>SUM(H20:H385)</f>
        <v>28268069.789999999</v>
      </c>
      <c r="I386" s="509">
        <f>SUM(I20:I385)</f>
        <v>2819267.73</v>
      </c>
      <c r="J386" s="509">
        <f>SUM(J20:J385)</f>
        <v>2796076.4899999988</v>
      </c>
      <c r="K386" s="509">
        <f>SUM(K20:K385)</f>
        <v>788247.65999999992</v>
      </c>
      <c r="L386" s="509">
        <f>SUM(L20:L385)</f>
        <v>14400547.089999989</v>
      </c>
      <c r="M386" s="511"/>
      <c r="N386" s="512">
        <f>COUNTA(B20:B385)</f>
        <v>366</v>
      </c>
      <c r="O386" s="513"/>
      <c r="P386" s="513"/>
      <c r="Q386" s="513"/>
      <c r="R386" s="514"/>
      <c r="S386" s="513"/>
      <c r="T386" s="513"/>
      <c r="U386" s="311"/>
      <c r="V386" s="736">
        <f t="shared" si="16"/>
        <v>49072208.759999983</v>
      </c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  <c r="AMK386" s="1"/>
      <c r="AML386" s="1"/>
      <c r="AMM386" s="1"/>
      <c r="AMN386" s="1"/>
      <c r="AMO386" s="1"/>
      <c r="AMP386" s="1"/>
      <c r="AMQ386" s="1"/>
      <c r="AMR386" s="1"/>
      <c r="AMS386" s="1"/>
      <c r="AMT386" s="1"/>
      <c r="AMU386" s="1"/>
      <c r="AMV386" s="1"/>
      <c r="AMW386" s="1"/>
      <c r="AMX386" s="1"/>
      <c r="AMY386" s="1"/>
      <c r="AMZ386" s="1"/>
      <c r="ANA386" s="1"/>
      <c r="ANB386" s="1"/>
      <c r="ANC386" s="1"/>
      <c r="AND386" s="1"/>
      <c r="ANE386" s="1"/>
      <c r="ANF386" s="1"/>
      <c r="ANG386" s="1"/>
      <c r="ANH386" s="1"/>
      <c r="ANI386" s="1"/>
      <c r="ANJ386" s="1"/>
      <c r="ANK386" s="1"/>
      <c r="ANL386" s="1"/>
      <c r="ANM386" s="1"/>
      <c r="ANN386" s="1"/>
      <c r="ANO386" s="1"/>
      <c r="ANP386" s="1"/>
      <c r="ANQ386" s="1"/>
      <c r="ANR386" s="1"/>
      <c r="ANS386" s="1"/>
      <c r="ANT386" s="1"/>
      <c r="ANU386" s="1"/>
      <c r="ANV386" s="1"/>
      <c r="ANW386" s="1"/>
      <c r="ANX386" s="1"/>
      <c r="ANY386" s="1"/>
      <c r="ANZ386" s="1"/>
      <c r="AOA386" s="1"/>
      <c r="AOB386" s="1"/>
      <c r="AOC386" s="1"/>
      <c r="AOD386" s="1"/>
      <c r="AOE386" s="1"/>
      <c r="AOF386" s="1"/>
      <c r="AOG386" s="1"/>
      <c r="AOH386" s="1"/>
      <c r="AOI386" s="1"/>
      <c r="AOJ386" s="1"/>
      <c r="AOK386" s="1"/>
      <c r="AOL386" s="1"/>
      <c r="AOM386" s="1"/>
      <c r="AON386" s="1"/>
      <c r="AOO386" s="1"/>
      <c r="AOP386" s="1"/>
      <c r="AOQ386" s="1"/>
      <c r="AOR386" s="1"/>
      <c r="AOS386" s="1"/>
      <c r="AOT386" s="1"/>
      <c r="AOU386" s="1"/>
      <c r="AOV386" s="1"/>
      <c r="AOW386" s="1"/>
      <c r="AOX386" s="1"/>
      <c r="AOY386" s="1"/>
      <c r="AOZ386" s="1"/>
      <c r="APA386" s="1"/>
      <c r="APB386" s="1"/>
      <c r="APC386" s="1"/>
      <c r="APD386" s="1"/>
      <c r="APE386" s="1"/>
      <c r="APF386" s="1"/>
      <c r="APG386" s="1"/>
      <c r="APH386" s="1"/>
      <c r="API386" s="1"/>
      <c r="APJ386" s="1"/>
      <c r="APK386" s="1"/>
      <c r="APL386" s="1"/>
      <c r="APM386" s="1"/>
      <c r="APN386" s="1"/>
      <c r="APO386" s="1"/>
      <c r="APP386" s="1"/>
      <c r="APQ386" s="1"/>
      <c r="APR386" s="1"/>
      <c r="APS386" s="1"/>
      <c r="APT386" s="1"/>
      <c r="APU386" s="1"/>
      <c r="APV386" s="1"/>
      <c r="APW386" s="1"/>
      <c r="APX386" s="1"/>
      <c r="APY386" s="1"/>
      <c r="APZ386" s="1"/>
      <c r="AQA386" s="1"/>
      <c r="AQB386" s="1"/>
      <c r="AQC386" s="1"/>
      <c r="AQD386" s="1"/>
      <c r="AQE386" s="1"/>
      <c r="AQF386" s="1"/>
      <c r="AQG386" s="1"/>
      <c r="AQH386" s="1"/>
      <c r="AQI386" s="1"/>
      <c r="AQJ386" s="1"/>
      <c r="AQK386" s="1"/>
      <c r="AQL386" s="1"/>
      <c r="AQM386" s="1"/>
      <c r="AQN386" s="1"/>
      <c r="AQO386" s="1"/>
      <c r="AQP386" s="1"/>
      <c r="AQQ386" s="1"/>
      <c r="AQR386" s="1"/>
      <c r="AQS386" s="1"/>
      <c r="AQT386" s="1"/>
      <c r="AQU386" s="1"/>
      <c r="AQV386" s="1"/>
      <c r="AQW386" s="1"/>
      <c r="AQX386" s="1"/>
      <c r="AQY386" s="1"/>
      <c r="AQZ386" s="1"/>
      <c r="ARA386" s="1"/>
      <c r="ARB386" s="1"/>
      <c r="ARC386" s="1"/>
      <c r="ARD386" s="1"/>
      <c r="ARE386" s="1"/>
      <c r="ARF386" s="1"/>
      <c r="ARG386" s="1"/>
      <c r="ARH386" s="1"/>
      <c r="ARI386" s="1"/>
      <c r="ARJ386" s="1"/>
      <c r="ARK386" s="1"/>
      <c r="ARL386" s="1"/>
      <c r="ARM386" s="1"/>
      <c r="ARN386" s="1"/>
      <c r="ARO386" s="1"/>
      <c r="ARP386" s="1"/>
      <c r="ARQ386" s="1"/>
      <c r="ARR386" s="1"/>
      <c r="ARS386" s="1"/>
      <c r="ART386" s="1"/>
      <c r="ARU386" s="1"/>
      <c r="ARV386" s="1"/>
      <c r="ARW386" s="1"/>
      <c r="ARX386" s="1"/>
      <c r="ARY386" s="1"/>
      <c r="ARZ386" s="1"/>
      <c r="ASA386" s="1"/>
      <c r="ASB386" s="1"/>
      <c r="ASC386" s="1"/>
      <c r="ASD386" s="1"/>
      <c r="ASE386" s="1"/>
      <c r="ASF386" s="1"/>
      <c r="ASG386" s="1"/>
      <c r="ASH386" s="1"/>
      <c r="ASI386" s="1"/>
      <c r="ASJ386" s="1"/>
      <c r="ASK386" s="1"/>
      <c r="ASL386" s="1"/>
      <c r="ASM386" s="1"/>
      <c r="ASN386" s="1"/>
      <c r="ASO386" s="1"/>
      <c r="ASP386" s="1"/>
      <c r="ASQ386" s="1"/>
      <c r="ASR386" s="1"/>
      <c r="ASS386" s="1"/>
      <c r="AST386" s="1"/>
      <c r="ASU386" s="1"/>
      <c r="ASV386" s="1"/>
      <c r="ASW386" s="1"/>
      <c r="ASX386" s="1"/>
      <c r="ASY386" s="1"/>
      <c r="ASZ386" s="1"/>
      <c r="ATA386" s="1"/>
      <c r="ATB386" s="1"/>
      <c r="ATC386" s="1"/>
      <c r="ATD386" s="1"/>
      <c r="ATE386" s="1"/>
      <c r="ATF386" s="1"/>
      <c r="ATG386" s="1"/>
      <c r="ATH386" s="1"/>
      <c r="ATI386" s="1"/>
      <c r="ATJ386" s="1"/>
      <c r="ATK386" s="1"/>
      <c r="ATL386" s="1"/>
      <c r="ATM386" s="1"/>
      <c r="ATN386" s="1"/>
      <c r="ATO386" s="1"/>
      <c r="ATP386" s="1"/>
      <c r="ATQ386" s="1"/>
      <c r="ATR386" s="1"/>
      <c r="ATS386" s="1"/>
      <c r="ATT386" s="1"/>
      <c r="ATU386" s="1"/>
      <c r="ATV386" s="1"/>
      <c r="ATW386" s="1"/>
      <c r="ATX386" s="1"/>
      <c r="ATY386" s="1"/>
      <c r="ATZ386" s="1"/>
      <c r="AUA386" s="1"/>
      <c r="AUB386" s="1"/>
      <c r="AUC386" s="1"/>
      <c r="AUD386" s="1"/>
      <c r="AUE386" s="1"/>
      <c r="AUF386" s="1"/>
      <c r="AUG386" s="1"/>
      <c r="AUH386" s="1"/>
      <c r="AUI386" s="1"/>
      <c r="AUJ386" s="1"/>
      <c r="AUK386" s="1"/>
      <c r="AUL386" s="1"/>
      <c r="AUM386" s="1"/>
      <c r="AUN386" s="1"/>
      <c r="AUO386" s="1"/>
      <c r="AUP386" s="1"/>
      <c r="AUQ386" s="1"/>
      <c r="AUR386" s="1"/>
      <c r="AUS386" s="1"/>
      <c r="AUT386" s="1"/>
      <c r="AUU386" s="1"/>
      <c r="AUV386" s="1"/>
      <c r="AUW386" s="1"/>
      <c r="AUX386" s="1"/>
      <c r="AUY386" s="1"/>
      <c r="AUZ386" s="1"/>
      <c r="AVA386" s="1"/>
      <c r="AVB386" s="1"/>
      <c r="AVC386" s="1"/>
      <c r="AVD386" s="1"/>
      <c r="AVE386" s="1"/>
      <c r="AVF386" s="1"/>
      <c r="AVG386" s="1"/>
      <c r="AVH386" s="1"/>
      <c r="AVI386" s="1"/>
      <c r="AVJ386" s="1"/>
      <c r="AVK386" s="1"/>
      <c r="AVL386" s="1"/>
      <c r="AVM386" s="1"/>
      <c r="AVN386" s="1"/>
      <c r="AVO386" s="1"/>
      <c r="AVP386" s="1"/>
      <c r="AVQ386" s="1"/>
      <c r="AVR386" s="1"/>
      <c r="AVS386" s="1"/>
      <c r="AVT386" s="1"/>
      <c r="AVU386" s="1"/>
      <c r="AVV386" s="1"/>
      <c r="AVW386" s="1"/>
      <c r="AVX386" s="1"/>
      <c r="AVY386" s="1"/>
      <c r="AVZ386" s="1"/>
      <c r="AWA386" s="1"/>
      <c r="AWB386" s="1"/>
      <c r="AWC386" s="1"/>
      <c r="AWD386" s="1"/>
      <c r="AWE386" s="1"/>
      <c r="AWF386" s="1"/>
      <c r="AWG386" s="1"/>
      <c r="AWH386" s="1"/>
      <c r="AWI386" s="1"/>
      <c r="AWJ386" s="1"/>
      <c r="AWK386" s="1"/>
      <c r="AWL386" s="1"/>
      <c r="AWM386" s="1"/>
      <c r="AWN386" s="1"/>
      <c r="AWO386" s="1"/>
      <c r="AWP386" s="1"/>
      <c r="AWQ386" s="1"/>
      <c r="AWR386" s="1"/>
      <c r="AWS386" s="1"/>
      <c r="AWT386" s="1"/>
      <c r="AWU386" s="1"/>
      <c r="AWV386" s="1"/>
      <c r="AWW386" s="1"/>
      <c r="AWX386" s="1"/>
      <c r="AWY386" s="1"/>
      <c r="AWZ386" s="1"/>
      <c r="AXA386" s="1"/>
      <c r="AXB386" s="1"/>
      <c r="AXC386" s="1"/>
      <c r="AXD386" s="1"/>
      <c r="AXE386" s="1"/>
      <c r="AXF386" s="1"/>
      <c r="AXG386" s="1"/>
      <c r="AXH386" s="1"/>
      <c r="AXI386" s="1"/>
      <c r="AXJ386" s="1"/>
      <c r="AXK386" s="1"/>
      <c r="AXL386" s="1"/>
      <c r="AXM386" s="1"/>
      <c r="AXN386" s="1"/>
      <c r="AXO386" s="1"/>
      <c r="AXP386" s="1"/>
      <c r="AXQ386" s="1"/>
      <c r="AXR386" s="1"/>
      <c r="AXS386" s="1"/>
      <c r="AXT386" s="1"/>
      <c r="AXU386" s="1"/>
      <c r="AXV386" s="1"/>
      <c r="AXW386" s="1"/>
      <c r="AXX386" s="1"/>
      <c r="AXY386" s="1"/>
      <c r="AXZ386" s="1"/>
      <c r="AYA386" s="1"/>
      <c r="AYB386" s="1"/>
      <c r="AYC386" s="1"/>
      <c r="AYD386" s="1"/>
      <c r="AYE386" s="1"/>
      <c r="AYF386" s="1"/>
      <c r="AYG386" s="1"/>
      <c r="AYH386" s="1"/>
      <c r="AYI386" s="1"/>
      <c r="AYJ386" s="1"/>
      <c r="AYK386" s="1"/>
      <c r="AYL386" s="1"/>
      <c r="AYM386" s="1"/>
      <c r="AYN386" s="1"/>
      <c r="AYO386" s="1"/>
      <c r="AYP386" s="1"/>
      <c r="AYQ386" s="1"/>
      <c r="AYR386" s="1"/>
      <c r="AYS386" s="1"/>
      <c r="AYT386" s="1"/>
      <c r="AYU386" s="1"/>
      <c r="AYV386" s="1"/>
      <c r="AYW386" s="1"/>
      <c r="AYX386" s="1"/>
      <c r="AYY386" s="1"/>
      <c r="AYZ386" s="1"/>
      <c r="AZA386" s="1"/>
      <c r="AZB386" s="1"/>
      <c r="AZC386" s="1"/>
      <c r="AZD386" s="1"/>
      <c r="AZE386" s="1"/>
      <c r="AZF386" s="1"/>
      <c r="AZG386" s="1"/>
      <c r="AZH386" s="1"/>
      <c r="AZI386" s="1"/>
      <c r="AZJ386" s="1"/>
      <c r="AZK386" s="1"/>
      <c r="AZL386" s="1"/>
      <c r="AZM386" s="1"/>
      <c r="AZN386" s="1"/>
      <c r="AZO386" s="1"/>
      <c r="AZP386" s="1"/>
      <c r="AZQ386" s="1"/>
      <c r="AZR386" s="1"/>
      <c r="AZS386" s="1"/>
      <c r="AZT386" s="1"/>
      <c r="AZU386" s="1"/>
      <c r="AZV386" s="1"/>
      <c r="AZW386" s="1"/>
      <c r="AZX386" s="1"/>
      <c r="AZY386" s="1"/>
      <c r="AZZ386" s="1"/>
      <c r="BAA386" s="1"/>
      <c r="BAB386" s="1"/>
      <c r="BAC386" s="1"/>
      <c r="BAD386" s="1"/>
      <c r="BAE386" s="1"/>
      <c r="BAF386" s="1"/>
      <c r="BAG386" s="1"/>
      <c r="BAH386" s="1"/>
      <c r="BAI386" s="1"/>
      <c r="BAJ386" s="1"/>
      <c r="BAK386" s="1"/>
      <c r="BAL386" s="1"/>
      <c r="BAM386" s="1"/>
      <c r="BAN386" s="1"/>
      <c r="BAO386" s="1"/>
      <c r="BAP386" s="1"/>
      <c r="BAQ386" s="1"/>
      <c r="BAR386" s="1"/>
      <c r="BAS386" s="1"/>
      <c r="BAT386" s="1"/>
      <c r="BAU386" s="1"/>
      <c r="BAV386" s="1"/>
      <c r="BAW386" s="1"/>
      <c r="BAX386" s="1"/>
      <c r="BAY386" s="1"/>
      <c r="BAZ386" s="1"/>
      <c r="BBA386" s="1"/>
      <c r="BBB386" s="1"/>
      <c r="BBC386" s="1"/>
      <c r="BBD386" s="1"/>
      <c r="BBE386" s="1"/>
      <c r="BBF386" s="1"/>
      <c r="BBG386" s="1"/>
      <c r="BBH386" s="1"/>
      <c r="BBI386" s="1"/>
      <c r="BBJ386" s="1"/>
      <c r="BBK386" s="1"/>
      <c r="BBL386" s="1"/>
      <c r="BBM386" s="1"/>
      <c r="BBN386" s="1"/>
      <c r="BBO386" s="1"/>
      <c r="BBP386" s="1"/>
      <c r="BBQ386" s="1"/>
      <c r="BBR386" s="1"/>
      <c r="BBS386" s="1"/>
      <c r="BBT386" s="1"/>
      <c r="BBU386" s="1"/>
      <c r="BBV386" s="1"/>
      <c r="BBW386" s="1"/>
      <c r="BBX386" s="1"/>
      <c r="BBY386" s="1"/>
      <c r="BBZ386" s="1"/>
      <c r="BCA386" s="1"/>
      <c r="BCB386" s="1"/>
      <c r="BCC386" s="1"/>
      <c r="BCD386" s="1"/>
      <c r="BCE386" s="1"/>
      <c r="BCF386" s="1"/>
      <c r="BCG386" s="1"/>
      <c r="BCH386" s="1"/>
      <c r="BCI386" s="1"/>
      <c r="BCJ386" s="1"/>
      <c r="BCK386" s="1"/>
      <c r="BCL386" s="1"/>
      <c r="BCM386" s="1"/>
      <c r="BCN386" s="1"/>
      <c r="BCO386" s="1"/>
      <c r="BCP386" s="1"/>
      <c r="BCQ386" s="1"/>
      <c r="BCR386" s="1"/>
      <c r="BCS386" s="1"/>
      <c r="BCT386" s="1"/>
      <c r="BCU386" s="1"/>
      <c r="BCV386" s="1"/>
      <c r="BCW386" s="1"/>
      <c r="BCX386" s="1"/>
      <c r="BCY386" s="1"/>
      <c r="BCZ386" s="1"/>
      <c r="BDA386" s="1"/>
      <c r="BDB386" s="1"/>
      <c r="BDC386" s="1"/>
      <c r="BDD386" s="1"/>
      <c r="BDE386" s="1"/>
      <c r="BDF386" s="1"/>
      <c r="BDG386" s="1"/>
      <c r="BDH386" s="1"/>
      <c r="BDI386" s="1"/>
      <c r="BDJ386" s="1"/>
      <c r="BDK386" s="1"/>
      <c r="BDL386" s="1"/>
      <c r="BDM386" s="1"/>
      <c r="BDN386" s="1"/>
      <c r="BDO386" s="1"/>
      <c r="BDP386" s="1"/>
      <c r="BDQ386" s="1"/>
      <c r="BDR386" s="1"/>
      <c r="BDS386" s="1"/>
      <c r="BDT386" s="1"/>
      <c r="BDU386" s="1"/>
      <c r="BDV386" s="1"/>
      <c r="BDW386" s="1"/>
      <c r="BDX386" s="1"/>
      <c r="BDY386" s="1"/>
      <c r="BDZ386" s="1"/>
      <c r="BEA386" s="1"/>
      <c r="BEB386" s="1"/>
      <c r="BEC386" s="1"/>
      <c r="BED386" s="1"/>
      <c r="BEE386" s="1"/>
      <c r="BEF386" s="1"/>
      <c r="BEG386" s="1"/>
      <c r="BEH386" s="1"/>
      <c r="BEI386" s="1"/>
      <c r="BEJ386" s="1"/>
      <c r="BEK386" s="1"/>
      <c r="BEL386" s="1"/>
      <c r="BEM386" s="1"/>
      <c r="BEN386" s="1"/>
      <c r="BEO386" s="1"/>
      <c r="BEP386" s="1"/>
      <c r="BEQ386" s="1"/>
      <c r="BER386" s="1"/>
      <c r="BES386" s="1"/>
      <c r="BET386" s="1"/>
      <c r="BEU386" s="1"/>
      <c r="BEV386" s="1"/>
      <c r="BEW386" s="1"/>
      <c r="BEX386" s="1"/>
      <c r="BEY386" s="1"/>
      <c r="BEZ386" s="1"/>
      <c r="BFA386" s="1"/>
      <c r="BFB386" s="1"/>
      <c r="BFC386" s="1"/>
      <c r="BFD386" s="1"/>
      <c r="BFE386" s="1"/>
      <c r="BFF386" s="1"/>
      <c r="BFG386" s="1"/>
      <c r="BFH386" s="1"/>
      <c r="BFI386" s="1"/>
      <c r="BFJ386" s="1"/>
      <c r="BFK386" s="1"/>
      <c r="BFL386" s="1"/>
      <c r="BFM386" s="1"/>
      <c r="BFN386" s="1"/>
      <c r="BFO386" s="1"/>
      <c r="BFP386" s="1"/>
      <c r="BFQ386" s="1"/>
      <c r="BFR386" s="1"/>
      <c r="BFS386" s="1"/>
      <c r="BFT386" s="1"/>
      <c r="BFU386" s="1"/>
      <c r="BFV386" s="1"/>
      <c r="BFW386" s="1"/>
      <c r="BFX386" s="1"/>
      <c r="BFY386" s="1"/>
      <c r="BFZ386" s="1"/>
      <c r="BGA386" s="1"/>
      <c r="BGB386" s="1"/>
      <c r="BGC386" s="1"/>
      <c r="BGD386" s="1"/>
      <c r="BGE386" s="1"/>
      <c r="BGF386" s="1"/>
      <c r="BGG386" s="1"/>
      <c r="BGH386" s="1"/>
      <c r="BGI386" s="1"/>
      <c r="BGJ386" s="1"/>
      <c r="BGK386" s="1"/>
      <c r="BGL386" s="1"/>
      <c r="BGM386" s="1"/>
      <c r="BGN386" s="1"/>
      <c r="BGO386" s="1"/>
      <c r="BGP386" s="1"/>
      <c r="BGQ386" s="1"/>
      <c r="BGR386" s="1"/>
      <c r="BGS386" s="1"/>
      <c r="BGT386" s="1"/>
      <c r="BGU386" s="1"/>
      <c r="BGV386" s="1"/>
      <c r="BGW386" s="1"/>
      <c r="BGX386" s="1"/>
      <c r="BGY386" s="1"/>
      <c r="BGZ386" s="1"/>
      <c r="BHA386" s="1"/>
      <c r="BHB386" s="1"/>
      <c r="BHC386" s="1"/>
      <c r="BHD386" s="1"/>
      <c r="BHE386" s="1"/>
      <c r="BHF386" s="1"/>
      <c r="BHG386" s="1"/>
      <c r="BHH386" s="1"/>
      <c r="BHI386" s="1"/>
      <c r="BHJ386" s="1"/>
      <c r="BHK386" s="1"/>
      <c r="BHL386" s="1"/>
      <c r="BHM386" s="1"/>
      <c r="BHN386" s="1"/>
      <c r="BHO386" s="1"/>
      <c r="BHP386" s="1"/>
      <c r="BHQ386" s="1"/>
      <c r="BHR386" s="1"/>
      <c r="BHS386" s="1"/>
      <c r="BHT386" s="1"/>
      <c r="BHU386" s="1"/>
      <c r="BHV386" s="1"/>
      <c r="BHW386" s="1"/>
      <c r="BHX386" s="1"/>
      <c r="BHY386" s="1"/>
      <c r="BHZ386" s="1"/>
      <c r="BIA386" s="1"/>
      <c r="BIB386" s="1"/>
      <c r="BIC386" s="1"/>
      <c r="BID386" s="1"/>
      <c r="BIE386" s="1"/>
      <c r="BIF386" s="1"/>
      <c r="BIG386" s="1"/>
      <c r="BIH386" s="1"/>
      <c r="BII386" s="1"/>
      <c r="BIJ386" s="1"/>
      <c r="BIK386" s="1"/>
      <c r="BIL386" s="1"/>
      <c r="BIM386" s="1"/>
      <c r="BIN386" s="1"/>
      <c r="BIO386" s="1"/>
      <c r="BIP386" s="1"/>
      <c r="BIQ386" s="1"/>
      <c r="BIR386" s="1"/>
      <c r="BIS386" s="1"/>
      <c r="BIT386" s="1"/>
      <c r="BIU386" s="1"/>
      <c r="BIV386" s="1"/>
      <c r="BIW386" s="1"/>
      <c r="BIX386" s="1"/>
      <c r="BIY386" s="1"/>
      <c r="BIZ386" s="1"/>
      <c r="BJA386" s="1"/>
      <c r="BJB386" s="1"/>
      <c r="BJC386" s="1"/>
      <c r="BJD386" s="1"/>
      <c r="BJE386" s="1"/>
      <c r="BJF386" s="1"/>
      <c r="BJG386" s="1"/>
      <c r="BJH386" s="1"/>
      <c r="BJI386" s="1"/>
      <c r="BJJ386" s="1"/>
      <c r="BJK386" s="1"/>
      <c r="BJL386" s="1"/>
      <c r="BJM386" s="1"/>
      <c r="BJN386" s="1"/>
      <c r="BJO386" s="1"/>
      <c r="BJP386" s="1"/>
      <c r="BJQ386" s="1"/>
      <c r="BJR386" s="1"/>
      <c r="BJS386" s="1"/>
      <c r="BJT386" s="1"/>
      <c r="BJU386" s="1"/>
      <c r="BJV386" s="1"/>
      <c r="BJW386" s="1"/>
      <c r="BJX386" s="1"/>
      <c r="BJY386" s="1"/>
      <c r="BJZ386" s="1"/>
      <c r="BKA386" s="1"/>
      <c r="BKB386" s="1"/>
      <c r="BKC386" s="1"/>
      <c r="BKD386" s="1"/>
      <c r="BKE386" s="1"/>
      <c r="BKF386" s="1"/>
      <c r="BKG386" s="1"/>
      <c r="BKH386" s="1"/>
      <c r="BKI386" s="1"/>
      <c r="BKJ386" s="1"/>
      <c r="BKK386" s="1"/>
      <c r="BKL386" s="1"/>
      <c r="BKM386" s="1"/>
      <c r="BKN386" s="1"/>
      <c r="BKO386" s="1"/>
      <c r="BKP386" s="1"/>
      <c r="BKQ386" s="1"/>
      <c r="BKR386" s="1"/>
      <c r="BKS386" s="1"/>
      <c r="BKT386" s="1"/>
      <c r="BKU386" s="1"/>
      <c r="BKV386" s="1"/>
      <c r="BKW386" s="1"/>
      <c r="BKX386" s="1"/>
      <c r="BKY386" s="1"/>
      <c r="BKZ386" s="1"/>
      <c r="BLA386" s="1"/>
      <c r="BLB386" s="1"/>
      <c r="BLC386" s="1"/>
      <c r="BLD386" s="1"/>
      <c r="BLE386" s="1"/>
      <c r="BLF386" s="1"/>
      <c r="BLG386" s="1"/>
      <c r="BLH386" s="1"/>
      <c r="BLI386" s="1"/>
      <c r="BLJ386" s="1"/>
      <c r="BLK386" s="1"/>
      <c r="BLL386" s="1"/>
      <c r="BLM386" s="1"/>
      <c r="BLN386" s="1"/>
      <c r="BLO386" s="1"/>
      <c r="BLP386" s="1"/>
      <c r="BLQ386" s="1"/>
      <c r="BLR386" s="1"/>
      <c r="BLS386" s="1"/>
      <c r="BLT386" s="1"/>
      <c r="BLU386" s="1"/>
      <c r="BLV386" s="1"/>
      <c r="BLW386" s="1"/>
      <c r="BLX386" s="1"/>
      <c r="BLY386" s="1"/>
      <c r="BLZ386" s="1"/>
      <c r="BMA386" s="1"/>
      <c r="BMB386" s="1"/>
      <c r="BMC386" s="1"/>
      <c r="BMD386" s="1"/>
      <c r="BME386" s="1"/>
      <c r="BMF386" s="1"/>
      <c r="BMG386" s="1"/>
      <c r="BMH386" s="1"/>
      <c r="BMI386" s="1"/>
      <c r="BMJ386" s="1"/>
      <c r="BMK386" s="1"/>
      <c r="BML386" s="1"/>
      <c r="BMM386" s="1"/>
      <c r="BMN386" s="1"/>
      <c r="BMO386" s="1"/>
      <c r="BMP386" s="1"/>
      <c r="BMQ386" s="1"/>
      <c r="BMR386" s="1"/>
      <c r="BMS386" s="1"/>
      <c r="BMT386" s="1"/>
      <c r="BMU386" s="1"/>
      <c r="BMV386" s="1"/>
      <c r="BMW386" s="1"/>
      <c r="BMX386" s="1"/>
      <c r="BMY386" s="1"/>
      <c r="BMZ386" s="1"/>
      <c r="BNA386" s="1"/>
      <c r="BNB386" s="1"/>
      <c r="BNC386" s="1"/>
      <c r="BND386" s="1"/>
      <c r="BNE386" s="1"/>
      <c r="BNF386" s="1"/>
      <c r="BNG386" s="1"/>
      <c r="BNH386" s="1"/>
      <c r="BNI386" s="1"/>
      <c r="BNJ386" s="1"/>
      <c r="BNK386" s="1"/>
      <c r="BNL386" s="1"/>
      <c r="BNM386" s="1"/>
      <c r="BNN386" s="1"/>
      <c r="BNO386" s="1"/>
      <c r="BNP386" s="1"/>
      <c r="BNQ386" s="1"/>
      <c r="BNR386" s="1"/>
      <c r="BNS386" s="1"/>
      <c r="BNT386" s="1"/>
      <c r="BNU386" s="1"/>
      <c r="BNV386" s="1"/>
      <c r="BNW386" s="1"/>
      <c r="BNX386" s="1"/>
      <c r="BNY386" s="1"/>
      <c r="BNZ386" s="1"/>
      <c r="BOA386" s="1"/>
      <c r="BOB386" s="1"/>
      <c r="BOC386" s="1"/>
      <c r="BOD386" s="1"/>
      <c r="BOE386" s="1"/>
      <c r="BOF386" s="1"/>
      <c r="BOG386" s="1"/>
      <c r="BOH386" s="1"/>
      <c r="BOI386" s="1"/>
      <c r="BOJ386" s="1"/>
      <c r="BOK386" s="1"/>
      <c r="BOL386" s="1"/>
      <c r="BOM386" s="1"/>
      <c r="BON386" s="1"/>
      <c r="BOO386" s="1"/>
      <c r="BOP386" s="1"/>
      <c r="BOQ386" s="1"/>
      <c r="BOR386" s="1"/>
      <c r="BOS386" s="1"/>
      <c r="BOT386" s="1"/>
      <c r="BOU386" s="1"/>
      <c r="BOV386" s="1"/>
      <c r="BOW386" s="1"/>
      <c r="BOX386" s="1"/>
      <c r="BOY386" s="1"/>
      <c r="BOZ386" s="1"/>
      <c r="BPA386" s="1"/>
      <c r="BPB386" s="1"/>
      <c r="BPC386" s="1"/>
      <c r="BPD386" s="1"/>
      <c r="BPE386" s="1"/>
      <c r="BPF386" s="1"/>
      <c r="BPG386" s="1"/>
      <c r="BPH386" s="1"/>
      <c r="BPI386" s="1"/>
      <c r="BPJ386" s="1"/>
      <c r="BPK386" s="1"/>
      <c r="BPL386" s="1"/>
      <c r="BPM386" s="1"/>
      <c r="BPN386" s="1"/>
      <c r="BPO386" s="1"/>
      <c r="BPP386" s="1"/>
      <c r="BPQ386" s="1"/>
      <c r="BPR386" s="1"/>
      <c r="BPS386" s="1"/>
      <c r="BPT386" s="1"/>
      <c r="BPU386" s="1"/>
      <c r="BPV386" s="1"/>
      <c r="BPW386" s="1"/>
      <c r="BPX386" s="1"/>
      <c r="BPY386" s="1"/>
      <c r="BPZ386" s="1"/>
      <c r="BQA386" s="1"/>
      <c r="BQB386" s="1"/>
      <c r="BQC386" s="1"/>
      <c r="BQD386" s="1"/>
      <c r="BQE386" s="1"/>
      <c r="BQF386" s="1"/>
      <c r="BQG386" s="1"/>
      <c r="BQH386" s="1"/>
      <c r="BQI386" s="1"/>
      <c r="BQJ386" s="1"/>
      <c r="BQK386" s="1"/>
      <c r="BQL386" s="1"/>
      <c r="BQM386" s="1"/>
      <c r="BQN386" s="1"/>
      <c r="BQO386" s="1"/>
      <c r="BQP386" s="1"/>
      <c r="BQQ386" s="1"/>
      <c r="BQR386" s="1"/>
      <c r="BQS386" s="1"/>
      <c r="BQT386" s="1"/>
      <c r="BQU386" s="1"/>
      <c r="BQV386" s="1"/>
      <c r="BQW386" s="1"/>
      <c r="BQX386" s="1"/>
      <c r="BQY386" s="1"/>
      <c r="BQZ386" s="1"/>
      <c r="BRA386" s="1"/>
      <c r="BRB386" s="1"/>
      <c r="BRC386" s="1"/>
      <c r="BRD386" s="1"/>
      <c r="BRE386" s="1"/>
      <c r="BRF386" s="1"/>
      <c r="BRG386" s="1"/>
      <c r="BRH386" s="1"/>
      <c r="BRI386" s="1"/>
      <c r="BRJ386" s="1"/>
      <c r="BRK386" s="1"/>
      <c r="BRL386" s="1"/>
      <c r="BRM386" s="1"/>
      <c r="BRN386" s="1"/>
      <c r="BRO386" s="1"/>
      <c r="BRP386" s="1"/>
      <c r="BRQ386" s="1"/>
      <c r="BRR386" s="1"/>
      <c r="BRS386" s="1"/>
      <c r="BRT386" s="1"/>
      <c r="BRU386" s="1"/>
      <c r="BRV386" s="1"/>
      <c r="BRW386" s="1"/>
      <c r="BRX386" s="1"/>
      <c r="BRY386" s="1"/>
      <c r="BRZ386" s="1"/>
      <c r="BSA386" s="1"/>
      <c r="BSB386" s="1"/>
      <c r="BSC386" s="1"/>
      <c r="BSD386" s="1"/>
      <c r="BSE386" s="1"/>
      <c r="BSF386" s="1"/>
      <c r="BSG386" s="1"/>
      <c r="BSH386" s="1"/>
      <c r="BSI386" s="1"/>
      <c r="BSJ386" s="1"/>
      <c r="BSK386" s="1"/>
      <c r="BSL386" s="1"/>
      <c r="BSM386" s="1"/>
      <c r="BSN386" s="1"/>
      <c r="BSO386" s="1"/>
      <c r="BSP386" s="1"/>
      <c r="BSQ386" s="1"/>
      <c r="BSR386" s="1"/>
      <c r="BSS386" s="1"/>
      <c r="BST386" s="1"/>
      <c r="BSU386" s="1"/>
      <c r="BSV386" s="1"/>
      <c r="BSW386" s="1"/>
      <c r="BSX386" s="1"/>
      <c r="BSY386" s="1"/>
      <c r="BSZ386" s="1"/>
      <c r="BTA386" s="1"/>
      <c r="BTB386" s="1"/>
      <c r="BTC386" s="1"/>
      <c r="BTD386" s="1"/>
      <c r="BTE386" s="1"/>
      <c r="BTF386" s="1"/>
      <c r="BTG386" s="1"/>
      <c r="BTH386" s="1"/>
      <c r="BTI386" s="1"/>
      <c r="BTJ386" s="1"/>
      <c r="BTK386" s="1"/>
      <c r="BTL386" s="1"/>
      <c r="BTM386" s="1"/>
      <c r="BTN386" s="1"/>
      <c r="BTO386" s="1"/>
      <c r="BTP386" s="1"/>
      <c r="BTQ386" s="1"/>
      <c r="BTR386" s="1"/>
      <c r="BTS386" s="1"/>
      <c r="BTT386" s="1"/>
      <c r="BTU386" s="1"/>
      <c r="BTV386" s="1"/>
      <c r="BTW386" s="1"/>
      <c r="BTX386" s="1"/>
      <c r="BTY386" s="1"/>
      <c r="BTZ386" s="1"/>
      <c r="BUA386" s="1"/>
      <c r="BUB386" s="1"/>
      <c r="BUC386" s="1"/>
      <c r="BUD386" s="1"/>
      <c r="BUE386" s="1"/>
      <c r="BUF386" s="1"/>
      <c r="BUG386" s="1"/>
      <c r="BUH386" s="1"/>
      <c r="BUI386" s="1"/>
      <c r="BUJ386" s="1"/>
      <c r="BUK386" s="1"/>
      <c r="BUL386" s="1"/>
      <c r="BUM386" s="1"/>
      <c r="BUN386" s="1"/>
      <c r="BUO386" s="1"/>
      <c r="BUP386" s="1"/>
      <c r="BUQ386" s="1"/>
      <c r="BUR386" s="1"/>
      <c r="BUS386" s="1"/>
      <c r="BUT386" s="1"/>
      <c r="BUU386" s="1"/>
      <c r="BUV386" s="1"/>
      <c r="BUW386" s="1"/>
      <c r="BUX386" s="1"/>
      <c r="BUY386" s="1"/>
      <c r="BUZ386" s="1"/>
      <c r="BVA386" s="1"/>
      <c r="BVB386" s="1"/>
      <c r="BVC386" s="1"/>
      <c r="BVD386" s="1"/>
      <c r="BVE386" s="1"/>
      <c r="BVF386" s="1"/>
      <c r="BVG386" s="1"/>
      <c r="BVH386" s="1"/>
      <c r="BVI386" s="1"/>
      <c r="BVJ386" s="1"/>
      <c r="BVK386" s="1"/>
      <c r="BVL386" s="1"/>
      <c r="BVM386" s="1"/>
      <c r="BVN386" s="1"/>
      <c r="BVO386" s="1"/>
      <c r="BVP386" s="1"/>
      <c r="BVQ386" s="1"/>
      <c r="BVR386" s="1"/>
      <c r="BVS386" s="1"/>
      <c r="BVT386" s="1"/>
      <c r="BVU386" s="1"/>
      <c r="BVV386" s="1"/>
      <c r="BVW386" s="1"/>
      <c r="BVX386" s="1"/>
      <c r="BVY386" s="1"/>
      <c r="BVZ386" s="1"/>
      <c r="BWA386" s="1"/>
      <c r="BWB386" s="1"/>
      <c r="BWC386" s="1"/>
      <c r="BWD386" s="1"/>
      <c r="BWE386" s="1"/>
      <c r="BWF386" s="1"/>
      <c r="BWG386" s="1"/>
      <c r="BWH386" s="1"/>
      <c r="BWI386" s="1"/>
      <c r="BWJ386" s="1"/>
      <c r="BWK386" s="1"/>
      <c r="BWL386" s="1"/>
      <c r="BWM386" s="1"/>
      <c r="BWN386" s="1"/>
      <c r="BWO386" s="1"/>
      <c r="BWP386" s="1"/>
      <c r="BWQ386" s="1"/>
      <c r="BWR386" s="1"/>
      <c r="BWS386" s="1"/>
      <c r="BWT386" s="1"/>
      <c r="BWU386" s="1"/>
      <c r="BWV386" s="1"/>
      <c r="BWW386" s="1"/>
      <c r="BWX386" s="1"/>
      <c r="BWY386" s="1"/>
      <c r="BWZ386" s="1"/>
      <c r="BXA386" s="1"/>
      <c r="BXB386" s="1"/>
      <c r="BXC386" s="1"/>
      <c r="BXD386" s="1"/>
      <c r="BXE386" s="1"/>
      <c r="BXF386" s="1"/>
      <c r="BXG386" s="1"/>
      <c r="BXH386" s="1"/>
      <c r="BXI386" s="1"/>
      <c r="BXJ386" s="1"/>
      <c r="BXK386" s="1"/>
      <c r="BXL386" s="1"/>
      <c r="BXM386" s="1"/>
      <c r="BXN386" s="1"/>
      <c r="BXO386" s="1"/>
      <c r="BXP386" s="1"/>
      <c r="BXQ386" s="1"/>
      <c r="BXR386" s="1"/>
      <c r="BXS386" s="1"/>
      <c r="BXT386" s="1"/>
      <c r="BXU386" s="1"/>
      <c r="BXV386" s="1"/>
      <c r="BXW386" s="1"/>
      <c r="BXX386" s="1"/>
      <c r="BXY386" s="1"/>
      <c r="BXZ386" s="1"/>
      <c r="BYA386" s="1"/>
      <c r="BYB386" s="1"/>
      <c r="BYC386" s="1"/>
      <c r="BYD386" s="1"/>
      <c r="BYE386" s="1"/>
      <c r="BYF386" s="1"/>
      <c r="BYG386" s="1"/>
      <c r="BYH386" s="1"/>
      <c r="BYI386" s="1"/>
      <c r="BYJ386" s="1"/>
      <c r="BYK386" s="1"/>
      <c r="BYL386" s="1"/>
      <c r="BYM386" s="1"/>
      <c r="BYN386" s="1"/>
      <c r="BYO386" s="1"/>
      <c r="BYP386" s="1"/>
      <c r="BYQ386" s="1"/>
      <c r="BYR386" s="1"/>
      <c r="BYS386" s="1"/>
      <c r="BYT386" s="1"/>
      <c r="BYU386" s="1"/>
      <c r="BYV386" s="1"/>
      <c r="BYW386" s="1"/>
      <c r="BYX386" s="1"/>
      <c r="BYY386" s="1"/>
      <c r="BYZ386" s="1"/>
      <c r="BZA386" s="1"/>
      <c r="BZB386" s="1"/>
      <c r="BZC386" s="1"/>
      <c r="BZD386" s="1"/>
      <c r="BZE386" s="1"/>
      <c r="BZF386" s="1"/>
      <c r="BZG386" s="1"/>
      <c r="BZH386" s="1"/>
      <c r="BZI386" s="1"/>
      <c r="BZJ386" s="1"/>
      <c r="BZK386" s="1"/>
      <c r="BZL386" s="1"/>
      <c r="BZM386" s="1"/>
      <c r="BZN386" s="1"/>
      <c r="BZO386" s="1"/>
      <c r="BZP386" s="1"/>
      <c r="BZQ386" s="1"/>
      <c r="BZR386" s="1"/>
      <c r="BZS386" s="1"/>
      <c r="BZT386" s="1"/>
      <c r="BZU386" s="1"/>
      <c r="BZV386" s="1"/>
      <c r="BZW386" s="1"/>
      <c r="BZX386" s="1"/>
      <c r="BZY386" s="1"/>
      <c r="BZZ386" s="1"/>
      <c r="CAA386" s="1"/>
      <c r="CAB386" s="1"/>
      <c r="CAC386" s="1"/>
      <c r="CAD386" s="1"/>
      <c r="CAE386" s="1"/>
      <c r="CAF386" s="1"/>
      <c r="CAG386" s="1"/>
      <c r="CAH386" s="1"/>
      <c r="CAI386" s="1"/>
      <c r="CAJ386" s="1"/>
      <c r="CAK386" s="1"/>
      <c r="CAL386" s="1"/>
      <c r="CAM386" s="1"/>
      <c r="CAN386" s="1"/>
      <c r="CAO386" s="1"/>
      <c r="CAP386" s="1"/>
      <c r="CAQ386" s="1"/>
      <c r="CAR386" s="1"/>
      <c r="CAS386" s="1"/>
      <c r="CAT386" s="1"/>
      <c r="CAU386" s="1"/>
      <c r="CAV386" s="1"/>
      <c r="CAW386" s="1"/>
      <c r="CAX386" s="1"/>
      <c r="CAY386" s="1"/>
      <c r="CAZ386" s="1"/>
      <c r="CBA386" s="1"/>
      <c r="CBB386" s="1"/>
      <c r="CBC386" s="1"/>
      <c r="CBD386" s="1"/>
      <c r="CBE386" s="1"/>
      <c r="CBF386" s="1"/>
      <c r="CBG386" s="1"/>
      <c r="CBH386" s="1"/>
      <c r="CBI386" s="1"/>
      <c r="CBJ386" s="1"/>
      <c r="CBK386" s="1"/>
      <c r="CBL386" s="1"/>
      <c r="CBM386" s="1"/>
      <c r="CBN386" s="1"/>
      <c r="CBO386" s="1"/>
      <c r="CBP386" s="1"/>
      <c r="CBQ386" s="1"/>
      <c r="CBR386" s="1"/>
      <c r="CBS386" s="1"/>
      <c r="CBT386" s="1"/>
      <c r="CBU386" s="1"/>
      <c r="CBV386" s="1"/>
      <c r="CBW386" s="1"/>
      <c r="CBX386" s="1"/>
      <c r="CBY386" s="1"/>
      <c r="CBZ386" s="1"/>
      <c r="CCA386" s="1"/>
      <c r="CCB386" s="1"/>
      <c r="CCC386" s="1"/>
      <c r="CCD386" s="1"/>
      <c r="CCE386" s="1"/>
      <c r="CCF386" s="1"/>
      <c r="CCG386" s="1"/>
      <c r="CCH386" s="1"/>
      <c r="CCI386" s="1"/>
      <c r="CCJ386" s="1"/>
      <c r="CCK386" s="1"/>
      <c r="CCL386" s="1"/>
      <c r="CCM386" s="1"/>
      <c r="CCN386" s="1"/>
      <c r="CCO386" s="1"/>
      <c r="CCP386" s="1"/>
      <c r="CCQ386" s="1"/>
      <c r="CCR386" s="1"/>
      <c r="CCS386" s="1"/>
      <c r="CCT386" s="1"/>
      <c r="CCU386" s="1"/>
      <c r="CCV386" s="1"/>
      <c r="CCW386" s="1"/>
      <c r="CCX386" s="1"/>
      <c r="CCY386" s="1"/>
      <c r="CCZ386" s="1"/>
      <c r="CDA386" s="1"/>
      <c r="CDB386" s="1"/>
      <c r="CDC386" s="1"/>
      <c r="CDD386" s="1"/>
      <c r="CDE386" s="1"/>
      <c r="CDF386" s="1"/>
      <c r="CDG386" s="1"/>
      <c r="CDH386" s="1"/>
      <c r="CDI386" s="1"/>
      <c r="CDJ386" s="1"/>
      <c r="CDK386" s="1"/>
      <c r="CDL386" s="1"/>
      <c r="CDM386" s="1"/>
      <c r="CDN386" s="1"/>
      <c r="CDO386" s="1"/>
      <c r="CDP386" s="1"/>
      <c r="CDQ386" s="1"/>
      <c r="CDR386" s="1"/>
      <c r="CDS386" s="1"/>
      <c r="CDT386" s="1"/>
      <c r="CDU386" s="1"/>
      <c r="CDV386" s="1"/>
      <c r="CDW386" s="1"/>
      <c r="CDX386" s="1"/>
      <c r="CDY386" s="1"/>
      <c r="CDZ386" s="1"/>
      <c r="CEA386" s="1"/>
      <c r="CEB386" s="1"/>
      <c r="CEC386" s="1"/>
      <c r="CED386" s="1"/>
      <c r="CEE386" s="1"/>
      <c r="CEF386" s="1"/>
      <c r="CEG386" s="1"/>
      <c r="CEH386" s="1"/>
      <c r="CEI386" s="1"/>
      <c r="CEJ386" s="1"/>
      <c r="CEK386" s="1"/>
      <c r="CEL386" s="1"/>
      <c r="CEM386" s="1"/>
      <c r="CEN386" s="1"/>
      <c r="CEO386" s="1"/>
      <c r="CEP386" s="1"/>
      <c r="CEQ386" s="1"/>
      <c r="CER386" s="1"/>
      <c r="CES386" s="1"/>
      <c r="CET386" s="1"/>
      <c r="CEU386" s="1"/>
      <c r="CEV386" s="1"/>
      <c r="CEW386" s="1"/>
      <c r="CEX386" s="1"/>
      <c r="CEY386" s="1"/>
      <c r="CEZ386" s="1"/>
      <c r="CFA386" s="1"/>
      <c r="CFB386" s="1"/>
      <c r="CFC386" s="1"/>
      <c r="CFD386" s="1"/>
      <c r="CFE386" s="1"/>
      <c r="CFF386" s="1"/>
      <c r="CFG386" s="1"/>
      <c r="CFH386" s="1"/>
      <c r="CFI386" s="1"/>
      <c r="CFJ386" s="1"/>
      <c r="CFK386" s="1"/>
      <c r="CFL386" s="1"/>
      <c r="CFM386" s="1"/>
      <c r="CFN386" s="1"/>
      <c r="CFO386" s="1"/>
      <c r="CFP386" s="1"/>
      <c r="CFQ386" s="1"/>
      <c r="CFR386" s="1"/>
      <c r="CFS386" s="1"/>
      <c r="CFT386" s="1"/>
      <c r="CFU386" s="1"/>
      <c r="CFV386" s="1"/>
      <c r="CFW386" s="1"/>
      <c r="CFX386" s="1"/>
      <c r="CFY386" s="1"/>
      <c r="CFZ386" s="1"/>
      <c r="CGA386" s="1"/>
      <c r="CGB386" s="1"/>
      <c r="CGC386" s="1"/>
      <c r="CGD386" s="1"/>
      <c r="CGE386" s="1"/>
      <c r="CGF386" s="1"/>
      <c r="CGG386" s="1"/>
      <c r="CGH386" s="1"/>
      <c r="CGI386" s="1"/>
      <c r="CGJ386" s="1"/>
      <c r="CGK386" s="1"/>
      <c r="CGL386" s="1"/>
      <c r="CGM386" s="1"/>
      <c r="CGN386" s="1"/>
      <c r="CGO386" s="1"/>
      <c r="CGP386" s="1"/>
      <c r="CGQ386" s="1"/>
      <c r="CGR386" s="1"/>
      <c r="CGS386" s="1"/>
      <c r="CGT386" s="1"/>
      <c r="CGU386" s="1"/>
      <c r="CGV386" s="1"/>
      <c r="CGW386" s="1"/>
      <c r="CGX386" s="1"/>
      <c r="CGY386" s="1"/>
      <c r="CGZ386" s="1"/>
      <c r="CHA386" s="1"/>
      <c r="CHB386" s="1"/>
      <c r="CHC386" s="1"/>
      <c r="CHD386" s="1"/>
      <c r="CHE386" s="1"/>
      <c r="CHF386" s="1"/>
      <c r="CHG386" s="1"/>
      <c r="CHH386" s="1"/>
      <c r="CHI386" s="1"/>
      <c r="CHJ386" s="1"/>
      <c r="CHK386" s="1"/>
      <c r="CHL386" s="1"/>
      <c r="CHM386" s="1"/>
      <c r="CHN386" s="1"/>
      <c r="CHO386" s="1"/>
      <c r="CHP386" s="1"/>
      <c r="CHQ386" s="1"/>
      <c r="CHR386" s="1"/>
      <c r="CHS386" s="1"/>
      <c r="CHT386" s="1"/>
      <c r="CHU386" s="1"/>
      <c r="CHV386" s="1"/>
      <c r="CHW386" s="1"/>
      <c r="CHX386" s="1"/>
      <c r="CHY386" s="1"/>
      <c r="CHZ386" s="1"/>
      <c r="CIA386" s="1"/>
      <c r="CIB386" s="1"/>
      <c r="CIC386" s="1"/>
      <c r="CID386" s="1"/>
      <c r="CIE386" s="1"/>
      <c r="CIF386" s="1"/>
      <c r="CIG386" s="1"/>
      <c r="CIH386" s="1"/>
      <c r="CII386" s="1"/>
      <c r="CIJ386" s="1"/>
      <c r="CIK386" s="1"/>
      <c r="CIL386" s="1"/>
      <c r="CIM386" s="1"/>
      <c r="CIN386" s="1"/>
      <c r="CIO386" s="1"/>
      <c r="CIP386" s="1"/>
      <c r="CIQ386" s="1"/>
      <c r="CIR386" s="1"/>
      <c r="CIS386" s="1"/>
      <c r="CIT386" s="1"/>
      <c r="CIU386" s="1"/>
      <c r="CIV386" s="1"/>
      <c r="CIW386" s="1"/>
      <c r="CIX386" s="1"/>
      <c r="CIY386" s="1"/>
      <c r="CIZ386" s="1"/>
      <c r="CJA386" s="1"/>
      <c r="CJB386" s="1"/>
      <c r="CJC386" s="1"/>
      <c r="CJD386" s="1"/>
      <c r="CJE386" s="1"/>
      <c r="CJF386" s="1"/>
      <c r="CJG386" s="1"/>
      <c r="CJH386" s="1"/>
      <c r="CJI386" s="1"/>
      <c r="CJJ386" s="1"/>
      <c r="CJK386" s="1"/>
      <c r="CJL386" s="1"/>
      <c r="CJM386" s="1"/>
      <c r="CJN386" s="1"/>
      <c r="CJO386" s="1"/>
      <c r="CJP386" s="1"/>
      <c r="CJQ386" s="1"/>
      <c r="CJR386" s="1"/>
      <c r="CJS386" s="1"/>
      <c r="CJT386" s="1"/>
      <c r="CJU386" s="1"/>
      <c r="CJV386" s="1"/>
      <c r="CJW386" s="1"/>
      <c r="CJX386" s="1"/>
      <c r="CJY386" s="1"/>
      <c r="CJZ386" s="1"/>
      <c r="CKA386" s="1"/>
      <c r="CKB386" s="1"/>
      <c r="CKC386" s="1"/>
      <c r="CKD386" s="1"/>
      <c r="CKE386" s="1"/>
      <c r="CKF386" s="1"/>
      <c r="CKG386" s="1"/>
      <c r="CKH386" s="1"/>
      <c r="CKI386" s="1"/>
      <c r="CKJ386" s="1"/>
      <c r="CKK386" s="1"/>
      <c r="CKL386" s="1"/>
      <c r="CKM386" s="1"/>
      <c r="CKN386" s="1"/>
      <c r="CKO386" s="1"/>
      <c r="CKP386" s="1"/>
      <c r="CKQ386" s="1"/>
      <c r="CKR386" s="1"/>
      <c r="CKS386" s="1"/>
      <c r="CKT386" s="1"/>
      <c r="CKU386" s="1"/>
      <c r="CKV386" s="1"/>
      <c r="CKW386" s="1"/>
      <c r="CKX386" s="1"/>
      <c r="CKY386" s="1"/>
      <c r="CKZ386" s="1"/>
      <c r="CLA386" s="1"/>
      <c r="CLB386" s="1"/>
      <c r="CLC386" s="1"/>
      <c r="CLD386" s="1"/>
      <c r="CLE386" s="1"/>
      <c r="CLF386" s="1"/>
      <c r="CLG386" s="1"/>
      <c r="CLH386" s="1"/>
      <c r="CLI386" s="1"/>
      <c r="CLJ386" s="1"/>
      <c r="CLK386" s="1"/>
      <c r="CLL386" s="1"/>
      <c r="CLM386" s="1"/>
      <c r="CLN386" s="1"/>
      <c r="CLO386" s="1"/>
      <c r="CLP386" s="1"/>
      <c r="CLQ386" s="1"/>
      <c r="CLR386" s="1"/>
      <c r="CLS386" s="1"/>
      <c r="CLT386" s="1"/>
      <c r="CLU386" s="1"/>
      <c r="CLV386" s="1"/>
      <c r="CLW386" s="1"/>
      <c r="CLX386" s="1"/>
      <c r="CLY386" s="1"/>
      <c r="CLZ386" s="1"/>
      <c r="CMA386" s="1"/>
      <c r="CMB386" s="1"/>
      <c r="CMC386" s="1"/>
      <c r="CMD386" s="1"/>
      <c r="CME386" s="1"/>
      <c r="CMF386" s="1"/>
      <c r="CMG386" s="1"/>
      <c r="CMH386" s="1"/>
      <c r="CMI386" s="1"/>
      <c r="CMJ386" s="1"/>
      <c r="CMK386" s="1"/>
      <c r="CML386" s="1"/>
      <c r="CMM386" s="1"/>
      <c r="CMN386" s="1"/>
      <c r="CMO386" s="1"/>
      <c r="CMP386" s="1"/>
      <c r="CMQ386" s="1"/>
      <c r="CMR386" s="1"/>
      <c r="CMS386" s="1"/>
      <c r="CMT386" s="1"/>
      <c r="CMU386" s="1"/>
      <c r="CMV386" s="1"/>
      <c r="CMW386" s="1"/>
      <c r="CMX386" s="1"/>
      <c r="CMY386" s="1"/>
      <c r="CMZ386" s="1"/>
      <c r="CNA386" s="1"/>
      <c r="CNB386" s="1"/>
      <c r="CNC386" s="1"/>
      <c r="CND386" s="1"/>
      <c r="CNE386" s="1"/>
      <c r="CNF386" s="1"/>
      <c r="CNG386" s="1"/>
      <c r="CNH386" s="1"/>
      <c r="CNI386" s="1"/>
      <c r="CNJ386" s="1"/>
      <c r="CNK386" s="1"/>
      <c r="CNL386" s="1"/>
      <c r="CNM386" s="1"/>
      <c r="CNN386" s="1"/>
      <c r="CNO386" s="1"/>
      <c r="CNP386" s="1"/>
      <c r="CNQ386" s="1"/>
      <c r="CNR386" s="1"/>
      <c r="CNS386" s="1"/>
      <c r="CNT386" s="1"/>
      <c r="CNU386" s="1"/>
      <c r="CNV386" s="1"/>
      <c r="CNW386" s="1"/>
      <c r="CNX386" s="1"/>
      <c r="CNY386" s="1"/>
      <c r="CNZ386" s="1"/>
      <c r="COA386" s="1"/>
      <c r="COB386" s="1"/>
      <c r="COC386" s="1"/>
      <c r="COD386" s="1"/>
      <c r="COE386" s="1"/>
      <c r="COF386" s="1"/>
      <c r="COG386" s="1"/>
      <c r="COH386" s="1"/>
      <c r="COI386" s="1"/>
      <c r="COJ386" s="1"/>
      <c r="COK386" s="1"/>
      <c r="COL386" s="1"/>
      <c r="COM386" s="1"/>
      <c r="CON386" s="1"/>
      <c r="COO386" s="1"/>
      <c r="COP386" s="1"/>
      <c r="COQ386" s="1"/>
      <c r="COR386" s="1"/>
      <c r="COS386" s="1"/>
      <c r="COT386" s="1"/>
      <c r="COU386" s="1"/>
      <c r="COV386" s="1"/>
      <c r="COW386" s="1"/>
      <c r="COX386" s="1"/>
      <c r="COY386" s="1"/>
      <c r="COZ386" s="1"/>
      <c r="CPA386" s="1"/>
      <c r="CPB386" s="1"/>
      <c r="CPC386" s="1"/>
      <c r="CPD386" s="1"/>
      <c r="CPE386" s="1"/>
      <c r="CPF386" s="1"/>
      <c r="CPG386" s="1"/>
      <c r="CPH386" s="1"/>
      <c r="CPI386" s="1"/>
      <c r="CPJ386" s="1"/>
      <c r="CPK386" s="1"/>
      <c r="CPL386" s="1"/>
      <c r="CPM386" s="1"/>
      <c r="CPN386" s="1"/>
      <c r="CPO386" s="1"/>
      <c r="CPP386" s="1"/>
      <c r="CPQ386" s="1"/>
      <c r="CPR386" s="1"/>
      <c r="CPS386" s="1"/>
      <c r="CPT386" s="1"/>
      <c r="CPU386" s="1"/>
      <c r="CPV386" s="1"/>
      <c r="CPW386" s="1"/>
      <c r="CPX386" s="1"/>
      <c r="CPY386" s="1"/>
      <c r="CPZ386" s="1"/>
      <c r="CQA386" s="1"/>
      <c r="CQB386" s="1"/>
      <c r="CQC386" s="1"/>
      <c r="CQD386" s="1"/>
      <c r="CQE386" s="1"/>
      <c r="CQF386" s="1"/>
      <c r="CQG386" s="1"/>
      <c r="CQH386" s="1"/>
      <c r="CQI386" s="1"/>
      <c r="CQJ386" s="1"/>
      <c r="CQK386" s="1"/>
      <c r="CQL386" s="1"/>
      <c r="CQM386" s="1"/>
      <c r="CQN386" s="1"/>
      <c r="CQO386" s="1"/>
      <c r="CQP386" s="1"/>
      <c r="CQQ386" s="1"/>
      <c r="CQR386" s="1"/>
      <c r="CQS386" s="1"/>
      <c r="CQT386" s="1"/>
      <c r="CQU386" s="1"/>
      <c r="CQV386" s="1"/>
      <c r="CQW386" s="1"/>
      <c r="CQX386" s="1"/>
      <c r="CQY386" s="1"/>
      <c r="CQZ386" s="1"/>
      <c r="CRA386" s="1"/>
      <c r="CRB386" s="1"/>
      <c r="CRC386" s="1"/>
      <c r="CRD386" s="1"/>
      <c r="CRE386" s="1"/>
      <c r="CRF386" s="1"/>
      <c r="CRG386" s="1"/>
      <c r="CRH386" s="1"/>
      <c r="CRI386" s="1"/>
      <c r="CRJ386" s="1"/>
      <c r="CRK386" s="1"/>
      <c r="CRL386" s="1"/>
      <c r="CRM386" s="1"/>
      <c r="CRN386" s="1"/>
      <c r="CRO386" s="1"/>
      <c r="CRP386" s="1"/>
      <c r="CRQ386" s="1"/>
      <c r="CRR386" s="1"/>
      <c r="CRS386" s="1"/>
      <c r="CRT386" s="1"/>
      <c r="CRU386" s="1"/>
      <c r="CRV386" s="1"/>
      <c r="CRW386" s="1"/>
      <c r="CRX386" s="1"/>
      <c r="CRY386" s="1"/>
      <c r="CRZ386" s="1"/>
      <c r="CSA386" s="1"/>
      <c r="CSB386" s="1"/>
      <c r="CSC386" s="1"/>
      <c r="CSD386" s="1"/>
      <c r="CSE386" s="1"/>
      <c r="CSF386" s="1"/>
      <c r="CSG386" s="1"/>
      <c r="CSH386" s="1"/>
      <c r="CSI386" s="1"/>
      <c r="CSJ386" s="1"/>
      <c r="CSK386" s="1"/>
      <c r="CSL386" s="1"/>
      <c r="CSM386" s="1"/>
      <c r="CSN386" s="1"/>
      <c r="CSO386" s="1"/>
      <c r="CSP386" s="1"/>
      <c r="CSQ386" s="1"/>
      <c r="CSR386" s="1"/>
      <c r="CSS386" s="1"/>
      <c r="CST386" s="1"/>
      <c r="CSU386" s="1"/>
      <c r="CSV386" s="1"/>
      <c r="CSW386" s="1"/>
      <c r="CSX386" s="1"/>
      <c r="CSY386" s="1"/>
      <c r="CSZ386" s="1"/>
      <c r="CTA386" s="1"/>
      <c r="CTB386" s="1"/>
      <c r="CTC386" s="1"/>
      <c r="CTD386" s="1"/>
      <c r="CTE386" s="1"/>
      <c r="CTF386" s="1"/>
      <c r="CTG386" s="1"/>
      <c r="CTH386" s="1"/>
      <c r="CTI386" s="1"/>
      <c r="CTJ386" s="1"/>
      <c r="CTK386" s="1"/>
      <c r="CTL386" s="1"/>
      <c r="CTM386" s="1"/>
      <c r="CTN386" s="1"/>
      <c r="CTO386" s="1"/>
      <c r="CTP386" s="1"/>
      <c r="CTQ386" s="1"/>
      <c r="CTR386" s="1"/>
      <c r="CTS386" s="1"/>
      <c r="CTT386" s="1"/>
      <c r="CTU386" s="1"/>
      <c r="CTV386" s="1"/>
      <c r="CTW386" s="1"/>
      <c r="CTX386" s="1"/>
      <c r="CTY386" s="1"/>
      <c r="CTZ386" s="1"/>
      <c r="CUA386" s="1"/>
      <c r="CUB386" s="1"/>
      <c r="CUC386" s="1"/>
      <c r="CUD386" s="1"/>
      <c r="CUE386" s="1"/>
      <c r="CUF386" s="1"/>
      <c r="CUG386" s="1"/>
      <c r="CUH386" s="1"/>
      <c r="CUI386" s="1"/>
      <c r="CUJ386" s="1"/>
      <c r="CUK386" s="1"/>
      <c r="CUL386" s="1"/>
      <c r="CUM386" s="1"/>
      <c r="CUN386" s="1"/>
      <c r="CUO386" s="1"/>
      <c r="CUP386" s="1"/>
      <c r="CUQ386" s="1"/>
      <c r="CUR386" s="1"/>
      <c r="CUS386" s="1"/>
      <c r="CUT386" s="1"/>
      <c r="CUU386" s="1"/>
      <c r="CUV386" s="1"/>
      <c r="CUW386" s="1"/>
      <c r="CUX386" s="1"/>
      <c r="CUY386" s="1"/>
      <c r="CUZ386" s="1"/>
      <c r="CVA386" s="1"/>
      <c r="CVB386" s="1"/>
      <c r="CVC386" s="1"/>
      <c r="CVD386" s="1"/>
      <c r="CVE386" s="1"/>
      <c r="CVF386" s="1"/>
      <c r="CVG386" s="1"/>
      <c r="CVH386" s="1"/>
      <c r="CVI386" s="1"/>
      <c r="CVJ386" s="1"/>
      <c r="CVK386" s="1"/>
      <c r="CVL386" s="1"/>
      <c r="CVM386" s="1"/>
      <c r="CVN386" s="1"/>
      <c r="CVO386" s="1"/>
      <c r="CVP386" s="1"/>
      <c r="CVQ386" s="1"/>
      <c r="CVR386" s="1"/>
      <c r="CVS386" s="1"/>
      <c r="CVT386" s="1"/>
      <c r="CVU386" s="1"/>
      <c r="CVV386" s="1"/>
      <c r="CVW386" s="1"/>
      <c r="CVX386" s="1"/>
      <c r="CVY386" s="1"/>
      <c r="CVZ386" s="1"/>
      <c r="CWA386" s="1"/>
      <c r="CWB386" s="1"/>
      <c r="CWC386" s="1"/>
      <c r="CWD386" s="1"/>
      <c r="CWE386" s="1"/>
      <c r="CWF386" s="1"/>
      <c r="CWG386" s="1"/>
      <c r="CWH386" s="1"/>
      <c r="CWI386" s="1"/>
      <c r="CWJ386" s="1"/>
      <c r="CWK386" s="1"/>
      <c r="CWL386" s="1"/>
      <c r="CWM386" s="1"/>
      <c r="CWN386" s="1"/>
      <c r="CWO386" s="1"/>
      <c r="CWP386" s="1"/>
      <c r="CWQ386" s="1"/>
      <c r="CWR386" s="1"/>
      <c r="CWS386" s="1"/>
      <c r="CWT386" s="1"/>
      <c r="CWU386" s="1"/>
      <c r="CWV386" s="1"/>
      <c r="CWW386" s="1"/>
      <c r="CWX386" s="1"/>
      <c r="CWY386" s="1"/>
      <c r="CWZ386" s="1"/>
      <c r="CXA386" s="1"/>
      <c r="CXB386" s="1"/>
      <c r="CXC386" s="1"/>
      <c r="CXD386" s="1"/>
      <c r="CXE386" s="1"/>
      <c r="CXF386" s="1"/>
      <c r="CXG386" s="1"/>
      <c r="CXH386" s="1"/>
      <c r="CXI386" s="1"/>
      <c r="CXJ386" s="1"/>
      <c r="CXK386" s="1"/>
      <c r="CXL386" s="1"/>
      <c r="CXM386" s="1"/>
      <c r="CXN386" s="1"/>
      <c r="CXO386" s="1"/>
      <c r="CXP386" s="1"/>
      <c r="CXQ386" s="1"/>
      <c r="CXR386" s="1"/>
      <c r="CXS386" s="1"/>
      <c r="CXT386" s="1"/>
      <c r="CXU386" s="1"/>
      <c r="CXV386" s="1"/>
      <c r="CXW386" s="1"/>
      <c r="CXX386" s="1"/>
      <c r="CXY386" s="1"/>
      <c r="CXZ386" s="1"/>
      <c r="CYA386" s="1"/>
      <c r="CYB386" s="1"/>
      <c r="CYC386" s="1"/>
      <c r="CYD386" s="1"/>
      <c r="CYE386" s="1"/>
      <c r="CYF386" s="1"/>
      <c r="CYG386" s="1"/>
      <c r="CYH386" s="1"/>
      <c r="CYI386" s="1"/>
      <c r="CYJ386" s="1"/>
      <c r="CYK386" s="1"/>
      <c r="CYL386" s="1"/>
      <c r="CYM386" s="1"/>
      <c r="CYN386" s="1"/>
      <c r="CYO386" s="1"/>
      <c r="CYP386" s="1"/>
      <c r="CYQ386" s="1"/>
      <c r="CYR386" s="1"/>
      <c r="CYS386" s="1"/>
      <c r="CYT386" s="1"/>
      <c r="CYU386" s="1"/>
      <c r="CYV386" s="1"/>
      <c r="CYW386" s="1"/>
      <c r="CYX386" s="1"/>
      <c r="CYY386" s="1"/>
      <c r="CYZ386" s="1"/>
      <c r="CZA386" s="1"/>
      <c r="CZB386" s="1"/>
      <c r="CZC386" s="1"/>
      <c r="CZD386" s="1"/>
      <c r="CZE386" s="1"/>
      <c r="CZF386" s="1"/>
      <c r="CZG386" s="1"/>
      <c r="CZH386" s="1"/>
      <c r="CZI386" s="1"/>
      <c r="CZJ386" s="1"/>
      <c r="CZK386" s="1"/>
      <c r="CZL386" s="1"/>
      <c r="CZM386" s="1"/>
      <c r="CZN386" s="1"/>
      <c r="CZO386" s="1"/>
      <c r="CZP386" s="1"/>
      <c r="CZQ386" s="1"/>
      <c r="CZR386" s="1"/>
      <c r="CZS386" s="1"/>
      <c r="CZT386" s="1"/>
      <c r="CZU386" s="1"/>
      <c r="CZV386" s="1"/>
      <c r="CZW386" s="1"/>
      <c r="CZX386" s="1"/>
      <c r="CZY386" s="1"/>
      <c r="CZZ386" s="1"/>
      <c r="DAA386" s="1"/>
      <c r="DAB386" s="1"/>
      <c r="DAC386" s="1"/>
      <c r="DAD386" s="1"/>
      <c r="DAE386" s="1"/>
      <c r="DAF386" s="1"/>
      <c r="DAG386" s="1"/>
      <c r="DAH386" s="1"/>
      <c r="DAI386" s="1"/>
      <c r="DAJ386" s="1"/>
      <c r="DAK386" s="1"/>
      <c r="DAL386" s="1"/>
      <c r="DAM386" s="1"/>
      <c r="DAN386" s="1"/>
      <c r="DAO386" s="1"/>
      <c r="DAP386" s="1"/>
      <c r="DAQ386" s="1"/>
      <c r="DAR386" s="1"/>
      <c r="DAS386" s="1"/>
      <c r="DAT386" s="1"/>
      <c r="DAU386" s="1"/>
      <c r="DAV386" s="1"/>
      <c r="DAW386" s="1"/>
      <c r="DAX386" s="1"/>
      <c r="DAY386" s="1"/>
      <c r="DAZ386" s="1"/>
      <c r="DBA386" s="1"/>
      <c r="DBB386" s="1"/>
      <c r="DBC386" s="1"/>
      <c r="DBD386" s="1"/>
      <c r="DBE386" s="1"/>
      <c r="DBF386" s="1"/>
      <c r="DBG386" s="1"/>
      <c r="DBH386" s="1"/>
      <c r="DBI386" s="1"/>
      <c r="DBJ386" s="1"/>
      <c r="DBK386" s="1"/>
      <c r="DBL386" s="1"/>
      <c r="DBM386" s="1"/>
      <c r="DBN386" s="1"/>
      <c r="DBO386" s="1"/>
      <c r="DBP386" s="1"/>
      <c r="DBQ386" s="1"/>
      <c r="DBR386" s="1"/>
      <c r="DBS386" s="1"/>
      <c r="DBT386" s="1"/>
      <c r="DBU386" s="1"/>
      <c r="DBV386" s="1"/>
      <c r="DBW386" s="1"/>
      <c r="DBX386" s="1"/>
      <c r="DBY386" s="1"/>
      <c r="DBZ386" s="1"/>
      <c r="DCA386" s="1"/>
      <c r="DCB386" s="1"/>
      <c r="DCC386" s="1"/>
      <c r="DCD386" s="1"/>
      <c r="DCE386" s="1"/>
      <c r="DCF386" s="1"/>
      <c r="DCG386" s="1"/>
      <c r="DCH386" s="1"/>
      <c r="DCI386" s="1"/>
      <c r="DCJ386" s="1"/>
      <c r="DCK386" s="1"/>
      <c r="DCL386" s="1"/>
      <c r="DCM386" s="1"/>
      <c r="DCN386" s="1"/>
      <c r="DCO386" s="1"/>
      <c r="DCP386" s="1"/>
      <c r="DCQ386" s="1"/>
      <c r="DCR386" s="1"/>
      <c r="DCS386" s="1"/>
      <c r="DCT386" s="1"/>
      <c r="DCU386" s="1"/>
      <c r="DCV386" s="1"/>
      <c r="DCW386" s="1"/>
      <c r="DCX386" s="1"/>
      <c r="DCY386" s="1"/>
      <c r="DCZ386" s="1"/>
      <c r="DDA386" s="1"/>
      <c r="DDB386" s="1"/>
      <c r="DDC386" s="1"/>
      <c r="DDD386" s="1"/>
      <c r="DDE386" s="1"/>
      <c r="DDF386" s="1"/>
      <c r="DDG386" s="1"/>
      <c r="DDH386" s="1"/>
      <c r="DDI386" s="1"/>
      <c r="DDJ386" s="1"/>
      <c r="DDK386" s="1"/>
      <c r="DDL386" s="1"/>
      <c r="DDM386" s="1"/>
      <c r="DDN386" s="1"/>
      <c r="DDO386" s="1"/>
      <c r="DDP386" s="1"/>
      <c r="DDQ386" s="1"/>
      <c r="DDR386" s="1"/>
      <c r="DDS386" s="1"/>
      <c r="DDT386" s="1"/>
      <c r="DDU386" s="1"/>
      <c r="DDV386" s="1"/>
      <c r="DDW386" s="1"/>
      <c r="DDX386" s="1"/>
      <c r="DDY386" s="1"/>
      <c r="DDZ386" s="1"/>
      <c r="DEA386" s="1"/>
      <c r="DEB386" s="1"/>
      <c r="DEC386" s="1"/>
      <c r="DED386" s="1"/>
      <c r="DEE386" s="1"/>
      <c r="DEF386" s="1"/>
      <c r="DEG386" s="1"/>
      <c r="DEH386" s="1"/>
      <c r="DEI386" s="1"/>
      <c r="DEJ386" s="1"/>
      <c r="DEK386" s="1"/>
      <c r="DEL386" s="1"/>
      <c r="DEM386" s="1"/>
      <c r="DEN386" s="1"/>
      <c r="DEO386" s="1"/>
      <c r="DEP386" s="1"/>
      <c r="DEQ386" s="1"/>
      <c r="DER386" s="1"/>
      <c r="DES386" s="1"/>
      <c r="DET386" s="1"/>
      <c r="DEU386" s="1"/>
      <c r="DEV386" s="1"/>
      <c r="DEW386" s="1"/>
      <c r="DEX386" s="1"/>
      <c r="DEY386" s="1"/>
      <c r="DEZ386" s="1"/>
      <c r="DFA386" s="1"/>
      <c r="DFB386" s="1"/>
      <c r="DFC386" s="1"/>
      <c r="DFD386" s="1"/>
      <c r="DFE386" s="1"/>
      <c r="DFF386" s="1"/>
      <c r="DFG386" s="1"/>
      <c r="DFH386" s="1"/>
      <c r="DFI386" s="1"/>
      <c r="DFJ386" s="1"/>
      <c r="DFK386" s="1"/>
      <c r="DFL386" s="1"/>
      <c r="DFM386" s="1"/>
      <c r="DFN386" s="1"/>
      <c r="DFO386" s="1"/>
      <c r="DFP386" s="1"/>
      <c r="DFQ386" s="1"/>
      <c r="DFR386" s="1"/>
      <c r="DFS386" s="1"/>
      <c r="DFT386" s="1"/>
      <c r="DFU386" s="1"/>
      <c r="DFV386" s="1"/>
      <c r="DFW386" s="1"/>
      <c r="DFX386" s="1"/>
      <c r="DFY386" s="1"/>
      <c r="DFZ386" s="1"/>
      <c r="DGA386" s="1"/>
      <c r="DGB386" s="1"/>
      <c r="DGC386" s="1"/>
      <c r="DGD386" s="1"/>
      <c r="DGE386" s="1"/>
      <c r="DGF386" s="1"/>
      <c r="DGG386" s="1"/>
      <c r="DGH386" s="1"/>
      <c r="DGI386" s="1"/>
      <c r="DGJ386" s="1"/>
      <c r="DGK386" s="1"/>
      <c r="DGL386" s="1"/>
      <c r="DGM386" s="1"/>
      <c r="DGN386" s="1"/>
      <c r="DGO386" s="1"/>
      <c r="DGP386" s="1"/>
      <c r="DGQ386" s="1"/>
      <c r="DGR386" s="1"/>
      <c r="DGS386" s="1"/>
      <c r="DGT386" s="1"/>
      <c r="DGU386" s="1"/>
      <c r="DGV386" s="1"/>
      <c r="DGW386" s="1"/>
      <c r="DGX386" s="1"/>
      <c r="DGY386" s="1"/>
      <c r="DGZ386" s="1"/>
      <c r="DHA386" s="1"/>
      <c r="DHB386" s="1"/>
      <c r="DHC386" s="1"/>
      <c r="DHD386" s="1"/>
      <c r="DHE386" s="1"/>
      <c r="DHF386" s="1"/>
      <c r="DHG386" s="1"/>
      <c r="DHH386" s="1"/>
      <c r="DHI386" s="1"/>
      <c r="DHJ386" s="1"/>
      <c r="DHK386" s="1"/>
      <c r="DHL386" s="1"/>
      <c r="DHM386" s="1"/>
      <c r="DHN386" s="1"/>
      <c r="DHO386" s="1"/>
      <c r="DHP386" s="1"/>
      <c r="DHQ386" s="1"/>
      <c r="DHR386" s="1"/>
      <c r="DHS386" s="1"/>
      <c r="DHT386" s="1"/>
      <c r="DHU386" s="1"/>
      <c r="DHV386" s="1"/>
      <c r="DHW386" s="1"/>
      <c r="DHX386" s="1"/>
      <c r="DHY386" s="1"/>
      <c r="DHZ386" s="1"/>
      <c r="DIA386" s="1"/>
      <c r="DIB386" s="1"/>
      <c r="DIC386" s="1"/>
      <c r="DID386" s="1"/>
      <c r="DIE386" s="1"/>
      <c r="DIF386" s="1"/>
      <c r="DIG386" s="1"/>
      <c r="DIH386" s="1"/>
      <c r="DII386" s="1"/>
      <c r="DIJ386" s="1"/>
      <c r="DIK386" s="1"/>
      <c r="DIL386" s="1"/>
      <c r="DIM386" s="1"/>
      <c r="DIN386" s="1"/>
      <c r="DIO386" s="1"/>
      <c r="DIP386" s="1"/>
      <c r="DIQ386" s="1"/>
      <c r="DIR386" s="1"/>
      <c r="DIS386" s="1"/>
      <c r="DIT386" s="1"/>
      <c r="DIU386" s="1"/>
      <c r="DIV386" s="1"/>
      <c r="DIW386" s="1"/>
      <c r="DIX386" s="1"/>
      <c r="DIY386" s="1"/>
      <c r="DIZ386" s="1"/>
      <c r="DJA386" s="1"/>
      <c r="DJB386" s="1"/>
      <c r="DJC386" s="1"/>
      <c r="DJD386" s="1"/>
      <c r="DJE386" s="1"/>
      <c r="DJF386" s="1"/>
      <c r="DJG386" s="1"/>
      <c r="DJH386" s="1"/>
      <c r="DJI386" s="1"/>
      <c r="DJJ386" s="1"/>
      <c r="DJK386" s="1"/>
      <c r="DJL386" s="1"/>
      <c r="DJM386" s="1"/>
      <c r="DJN386" s="1"/>
      <c r="DJO386" s="1"/>
      <c r="DJP386" s="1"/>
      <c r="DJQ386" s="1"/>
      <c r="DJR386" s="1"/>
      <c r="DJS386" s="1"/>
      <c r="DJT386" s="1"/>
      <c r="DJU386" s="1"/>
      <c r="DJV386" s="1"/>
      <c r="DJW386" s="1"/>
      <c r="DJX386" s="1"/>
      <c r="DJY386" s="1"/>
      <c r="DJZ386" s="1"/>
      <c r="DKA386" s="1"/>
      <c r="DKB386" s="1"/>
      <c r="DKC386" s="1"/>
      <c r="DKD386" s="1"/>
      <c r="DKE386" s="1"/>
      <c r="DKF386" s="1"/>
      <c r="DKG386" s="1"/>
      <c r="DKH386" s="1"/>
      <c r="DKI386" s="1"/>
      <c r="DKJ386" s="1"/>
      <c r="DKK386" s="1"/>
      <c r="DKL386" s="1"/>
      <c r="DKM386" s="1"/>
      <c r="DKN386" s="1"/>
      <c r="DKO386" s="1"/>
      <c r="DKP386" s="1"/>
      <c r="DKQ386" s="1"/>
      <c r="DKR386" s="1"/>
      <c r="DKS386" s="1"/>
      <c r="DKT386" s="1"/>
      <c r="DKU386" s="1"/>
      <c r="DKV386" s="1"/>
      <c r="DKW386" s="1"/>
      <c r="DKX386" s="1"/>
      <c r="DKY386" s="1"/>
      <c r="DKZ386" s="1"/>
      <c r="DLA386" s="1"/>
      <c r="DLB386" s="1"/>
      <c r="DLC386" s="1"/>
      <c r="DLD386" s="1"/>
      <c r="DLE386" s="1"/>
      <c r="DLF386" s="1"/>
      <c r="DLG386" s="1"/>
      <c r="DLH386" s="1"/>
      <c r="DLI386" s="1"/>
      <c r="DLJ386" s="1"/>
      <c r="DLK386" s="1"/>
      <c r="DLL386" s="1"/>
      <c r="DLM386" s="1"/>
      <c r="DLN386" s="1"/>
      <c r="DLO386" s="1"/>
      <c r="DLP386" s="1"/>
      <c r="DLQ386" s="1"/>
      <c r="DLR386" s="1"/>
      <c r="DLS386" s="1"/>
      <c r="DLT386" s="1"/>
      <c r="DLU386" s="1"/>
      <c r="DLV386" s="1"/>
      <c r="DLW386" s="1"/>
      <c r="DLX386" s="1"/>
      <c r="DLY386" s="1"/>
      <c r="DLZ386" s="1"/>
      <c r="DMA386" s="1"/>
      <c r="DMB386" s="1"/>
      <c r="DMC386" s="1"/>
      <c r="DMD386" s="1"/>
      <c r="DME386" s="1"/>
      <c r="DMF386" s="1"/>
      <c r="DMG386" s="1"/>
      <c r="DMH386" s="1"/>
      <c r="DMI386" s="1"/>
      <c r="DMJ386" s="1"/>
      <c r="DMK386" s="1"/>
      <c r="DML386" s="1"/>
      <c r="DMM386" s="1"/>
      <c r="DMN386" s="1"/>
      <c r="DMO386" s="1"/>
      <c r="DMP386" s="1"/>
      <c r="DMQ386" s="1"/>
      <c r="DMR386" s="1"/>
      <c r="DMS386" s="1"/>
      <c r="DMT386" s="1"/>
      <c r="DMU386" s="1"/>
      <c r="DMV386" s="1"/>
      <c r="DMW386" s="1"/>
      <c r="DMX386" s="1"/>
      <c r="DMY386" s="1"/>
      <c r="DMZ386" s="1"/>
      <c r="DNA386" s="1"/>
      <c r="DNB386" s="1"/>
      <c r="DNC386" s="1"/>
      <c r="DND386" s="1"/>
      <c r="DNE386" s="1"/>
      <c r="DNF386" s="1"/>
      <c r="DNG386" s="1"/>
      <c r="DNH386" s="1"/>
      <c r="DNI386" s="1"/>
      <c r="DNJ386" s="1"/>
      <c r="DNK386" s="1"/>
      <c r="DNL386" s="1"/>
      <c r="DNM386" s="1"/>
      <c r="DNN386" s="1"/>
      <c r="DNO386" s="1"/>
      <c r="DNP386" s="1"/>
      <c r="DNQ386" s="1"/>
      <c r="DNR386" s="1"/>
      <c r="DNS386" s="1"/>
      <c r="DNT386" s="1"/>
      <c r="DNU386" s="1"/>
      <c r="DNV386" s="1"/>
      <c r="DNW386" s="1"/>
      <c r="DNX386" s="1"/>
      <c r="DNY386" s="1"/>
      <c r="DNZ386" s="1"/>
      <c r="DOA386" s="1"/>
      <c r="DOB386" s="1"/>
      <c r="DOC386" s="1"/>
      <c r="DOD386" s="1"/>
      <c r="DOE386" s="1"/>
      <c r="DOF386" s="1"/>
      <c r="DOG386" s="1"/>
      <c r="DOH386" s="1"/>
      <c r="DOI386" s="1"/>
      <c r="DOJ386" s="1"/>
      <c r="DOK386" s="1"/>
      <c r="DOL386" s="1"/>
      <c r="DOM386" s="1"/>
      <c r="DON386" s="1"/>
      <c r="DOO386" s="1"/>
      <c r="DOP386" s="1"/>
      <c r="DOQ386" s="1"/>
      <c r="DOR386" s="1"/>
      <c r="DOS386" s="1"/>
      <c r="DOT386" s="1"/>
      <c r="DOU386" s="1"/>
      <c r="DOV386" s="1"/>
      <c r="DOW386" s="1"/>
      <c r="DOX386" s="1"/>
      <c r="DOY386" s="1"/>
      <c r="DOZ386" s="1"/>
      <c r="DPA386" s="1"/>
      <c r="DPB386" s="1"/>
      <c r="DPC386" s="1"/>
      <c r="DPD386" s="1"/>
      <c r="DPE386" s="1"/>
      <c r="DPF386" s="1"/>
      <c r="DPG386" s="1"/>
      <c r="DPH386" s="1"/>
      <c r="DPI386" s="1"/>
      <c r="DPJ386" s="1"/>
      <c r="DPK386" s="1"/>
      <c r="DPL386" s="1"/>
      <c r="DPM386" s="1"/>
      <c r="DPN386" s="1"/>
      <c r="DPO386" s="1"/>
      <c r="DPP386" s="1"/>
      <c r="DPQ386" s="1"/>
      <c r="DPR386" s="1"/>
      <c r="DPS386" s="1"/>
      <c r="DPT386" s="1"/>
      <c r="DPU386" s="1"/>
      <c r="DPV386" s="1"/>
      <c r="DPW386" s="1"/>
      <c r="DPX386" s="1"/>
      <c r="DPY386" s="1"/>
      <c r="DPZ386" s="1"/>
      <c r="DQA386" s="1"/>
      <c r="DQB386" s="1"/>
      <c r="DQC386" s="1"/>
      <c r="DQD386" s="1"/>
      <c r="DQE386" s="1"/>
      <c r="DQF386" s="1"/>
      <c r="DQG386" s="1"/>
      <c r="DQH386" s="1"/>
      <c r="DQI386" s="1"/>
      <c r="DQJ386" s="1"/>
      <c r="DQK386" s="1"/>
      <c r="DQL386" s="1"/>
      <c r="DQM386" s="1"/>
      <c r="DQN386" s="1"/>
      <c r="DQO386" s="1"/>
      <c r="DQP386" s="1"/>
      <c r="DQQ386" s="1"/>
      <c r="DQR386" s="1"/>
      <c r="DQS386" s="1"/>
      <c r="DQT386" s="1"/>
      <c r="DQU386" s="1"/>
      <c r="DQV386" s="1"/>
      <c r="DQW386" s="1"/>
      <c r="DQX386" s="1"/>
      <c r="DQY386" s="1"/>
      <c r="DQZ386" s="1"/>
      <c r="DRA386" s="1"/>
      <c r="DRB386" s="1"/>
      <c r="DRC386" s="1"/>
      <c r="DRD386" s="1"/>
      <c r="DRE386" s="1"/>
      <c r="DRF386" s="1"/>
      <c r="DRG386" s="1"/>
      <c r="DRH386" s="1"/>
      <c r="DRI386" s="1"/>
      <c r="DRJ386" s="1"/>
      <c r="DRK386" s="1"/>
      <c r="DRL386" s="1"/>
      <c r="DRM386" s="1"/>
      <c r="DRN386" s="1"/>
      <c r="DRO386" s="1"/>
      <c r="DRP386" s="1"/>
      <c r="DRQ386" s="1"/>
      <c r="DRR386" s="1"/>
      <c r="DRS386" s="1"/>
      <c r="DRT386" s="1"/>
      <c r="DRU386" s="1"/>
      <c r="DRV386" s="1"/>
      <c r="DRW386" s="1"/>
      <c r="DRX386" s="1"/>
      <c r="DRY386" s="1"/>
      <c r="DRZ386" s="1"/>
      <c r="DSA386" s="1"/>
      <c r="DSB386" s="1"/>
      <c r="DSC386" s="1"/>
      <c r="DSD386" s="1"/>
      <c r="DSE386" s="1"/>
      <c r="DSF386" s="1"/>
      <c r="DSG386" s="1"/>
      <c r="DSH386" s="1"/>
      <c r="DSI386" s="1"/>
      <c r="DSJ386" s="1"/>
      <c r="DSK386" s="1"/>
      <c r="DSL386" s="1"/>
      <c r="DSM386" s="1"/>
      <c r="DSN386" s="1"/>
      <c r="DSO386" s="1"/>
      <c r="DSP386" s="1"/>
      <c r="DSQ386" s="1"/>
      <c r="DSR386" s="1"/>
      <c r="DSS386" s="1"/>
      <c r="DST386" s="1"/>
      <c r="DSU386" s="1"/>
      <c r="DSV386" s="1"/>
      <c r="DSW386" s="1"/>
      <c r="DSX386" s="1"/>
      <c r="DSY386" s="1"/>
      <c r="DSZ386" s="1"/>
      <c r="DTA386" s="1"/>
      <c r="DTB386" s="1"/>
      <c r="DTC386" s="1"/>
      <c r="DTD386" s="1"/>
      <c r="DTE386" s="1"/>
      <c r="DTF386" s="1"/>
      <c r="DTG386" s="1"/>
      <c r="DTH386" s="1"/>
      <c r="DTI386" s="1"/>
      <c r="DTJ386" s="1"/>
      <c r="DTK386" s="1"/>
      <c r="DTL386" s="1"/>
      <c r="DTM386" s="1"/>
      <c r="DTN386" s="1"/>
      <c r="DTO386" s="1"/>
      <c r="DTP386" s="1"/>
      <c r="DTQ386" s="1"/>
      <c r="DTR386" s="1"/>
      <c r="DTS386" s="1"/>
      <c r="DTT386" s="1"/>
      <c r="DTU386" s="1"/>
      <c r="DTV386" s="1"/>
      <c r="DTW386" s="1"/>
      <c r="DTX386" s="1"/>
      <c r="DTY386" s="1"/>
      <c r="DTZ386" s="1"/>
      <c r="DUA386" s="1"/>
      <c r="DUB386" s="1"/>
      <c r="DUC386" s="1"/>
      <c r="DUD386" s="1"/>
      <c r="DUE386" s="1"/>
      <c r="DUF386" s="1"/>
      <c r="DUG386" s="1"/>
      <c r="DUH386" s="1"/>
      <c r="DUI386" s="1"/>
      <c r="DUJ386" s="1"/>
      <c r="DUK386" s="1"/>
      <c r="DUL386" s="1"/>
      <c r="DUM386" s="1"/>
      <c r="DUN386" s="1"/>
      <c r="DUO386" s="1"/>
      <c r="DUP386" s="1"/>
      <c r="DUQ386" s="1"/>
      <c r="DUR386" s="1"/>
      <c r="DUS386" s="1"/>
      <c r="DUT386" s="1"/>
      <c r="DUU386" s="1"/>
      <c r="DUV386" s="1"/>
      <c r="DUW386" s="1"/>
      <c r="DUX386" s="1"/>
      <c r="DUY386" s="1"/>
      <c r="DUZ386" s="1"/>
      <c r="DVA386" s="1"/>
      <c r="DVB386" s="1"/>
      <c r="DVC386" s="1"/>
      <c r="DVD386" s="1"/>
      <c r="DVE386" s="1"/>
      <c r="DVF386" s="1"/>
      <c r="DVG386" s="1"/>
      <c r="DVH386" s="1"/>
      <c r="DVI386" s="1"/>
      <c r="DVJ386" s="1"/>
      <c r="DVK386" s="1"/>
      <c r="DVL386" s="1"/>
      <c r="DVM386" s="1"/>
      <c r="DVN386" s="1"/>
      <c r="DVO386" s="1"/>
      <c r="DVP386" s="1"/>
      <c r="DVQ386" s="1"/>
      <c r="DVR386" s="1"/>
      <c r="DVS386" s="1"/>
      <c r="DVT386" s="1"/>
      <c r="DVU386" s="1"/>
      <c r="DVV386" s="1"/>
      <c r="DVW386" s="1"/>
      <c r="DVX386" s="1"/>
      <c r="DVY386" s="1"/>
      <c r="DVZ386" s="1"/>
      <c r="DWA386" s="1"/>
      <c r="DWB386" s="1"/>
      <c r="DWC386" s="1"/>
      <c r="DWD386" s="1"/>
      <c r="DWE386" s="1"/>
      <c r="DWF386" s="1"/>
      <c r="DWG386" s="1"/>
      <c r="DWH386" s="1"/>
      <c r="DWI386" s="1"/>
      <c r="DWJ386" s="1"/>
      <c r="DWK386" s="1"/>
      <c r="DWL386" s="1"/>
      <c r="DWM386" s="1"/>
      <c r="DWN386" s="1"/>
      <c r="DWO386" s="1"/>
      <c r="DWP386" s="1"/>
      <c r="DWQ386" s="1"/>
      <c r="DWR386" s="1"/>
      <c r="DWS386" s="1"/>
      <c r="DWT386" s="1"/>
      <c r="DWU386" s="1"/>
      <c r="DWV386" s="1"/>
      <c r="DWW386" s="1"/>
      <c r="DWX386" s="1"/>
      <c r="DWY386" s="1"/>
      <c r="DWZ386" s="1"/>
      <c r="DXA386" s="1"/>
      <c r="DXB386" s="1"/>
      <c r="DXC386" s="1"/>
      <c r="DXD386" s="1"/>
      <c r="DXE386" s="1"/>
      <c r="DXF386" s="1"/>
      <c r="DXG386" s="1"/>
      <c r="DXH386" s="1"/>
      <c r="DXI386" s="1"/>
      <c r="DXJ386" s="1"/>
      <c r="DXK386" s="1"/>
      <c r="DXL386" s="1"/>
      <c r="DXM386" s="1"/>
      <c r="DXN386" s="1"/>
      <c r="DXO386" s="1"/>
      <c r="DXP386" s="1"/>
      <c r="DXQ386" s="1"/>
      <c r="DXR386" s="1"/>
      <c r="DXS386" s="1"/>
      <c r="DXT386" s="1"/>
      <c r="DXU386" s="1"/>
      <c r="DXV386" s="1"/>
      <c r="DXW386" s="1"/>
      <c r="DXX386" s="1"/>
      <c r="DXY386" s="1"/>
      <c r="DXZ386" s="1"/>
      <c r="DYA386" s="1"/>
      <c r="DYB386" s="1"/>
      <c r="DYC386" s="1"/>
      <c r="DYD386" s="1"/>
      <c r="DYE386" s="1"/>
      <c r="DYF386" s="1"/>
      <c r="DYG386" s="1"/>
      <c r="DYH386" s="1"/>
      <c r="DYI386" s="1"/>
      <c r="DYJ386" s="1"/>
      <c r="DYK386" s="1"/>
      <c r="DYL386" s="1"/>
      <c r="DYM386" s="1"/>
      <c r="DYN386" s="1"/>
      <c r="DYO386" s="1"/>
      <c r="DYP386" s="1"/>
      <c r="DYQ386" s="1"/>
      <c r="DYR386" s="1"/>
      <c r="DYS386" s="1"/>
      <c r="DYT386" s="1"/>
      <c r="DYU386" s="1"/>
      <c r="DYV386" s="1"/>
      <c r="DYW386" s="1"/>
      <c r="DYX386" s="1"/>
      <c r="DYY386" s="1"/>
      <c r="DYZ386" s="1"/>
      <c r="DZA386" s="1"/>
      <c r="DZB386" s="1"/>
      <c r="DZC386" s="1"/>
      <c r="DZD386" s="1"/>
      <c r="DZE386" s="1"/>
      <c r="DZF386" s="1"/>
      <c r="DZG386" s="1"/>
      <c r="DZH386" s="1"/>
      <c r="DZI386" s="1"/>
      <c r="DZJ386" s="1"/>
      <c r="DZK386" s="1"/>
      <c r="DZL386" s="1"/>
      <c r="DZM386" s="1"/>
      <c r="DZN386" s="1"/>
      <c r="DZO386" s="1"/>
      <c r="DZP386" s="1"/>
      <c r="DZQ386" s="1"/>
      <c r="DZR386" s="1"/>
      <c r="DZS386" s="1"/>
      <c r="DZT386" s="1"/>
      <c r="DZU386" s="1"/>
      <c r="DZV386" s="1"/>
      <c r="DZW386" s="1"/>
      <c r="DZX386" s="1"/>
      <c r="DZY386" s="1"/>
      <c r="DZZ386" s="1"/>
      <c r="EAA386" s="1"/>
      <c r="EAB386" s="1"/>
      <c r="EAC386" s="1"/>
      <c r="EAD386" s="1"/>
      <c r="EAE386" s="1"/>
      <c r="EAF386" s="1"/>
      <c r="EAG386" s="1"/>
      <c r="EAH386" s="1"/>
      <c r="EAI386" s="1"/>
      <c r="EAJ386" s="1"/>
      <c r="EAK386" s="1"/>
      <c r="EAL386" s="1"/>
      <c r="EAM386" s="1"/>
      <c r="EAN386" s="1"/>
      <c r="EAO386" s="1"/>
      <c r="EAP386" s="1"/>
      <c r="EAQ386" s="1"/>
      <c r="EAR386" s="1"/>
      <c r="EAS386" s="1"/>
      <c r="EAT386" s="1"/>
      <c r="EAU386" s="1"/>
      <c r="EAV386" s="1"/>
      <c r="EAW386" s="1"/>
      <c r="EAX386" s="1"/>
      <c r="EAY386" s="1"/>
      <c r="EAZ386" s="1"/>
      <c r="EBA386" s="1"/>
      <c r="EBB386" s="1"/>
      <c r="EBC386" s="1"/>
      <c r="EBD386" s="1"/>
      <c r="EBE386" s="1"/>
      <c r="EBF386" s="1"/>
      <c r="EBG386" s="1"/>
      <c r="EBH386" s="1"/>
      <c r="EBI386" s="1"/>
      <c r="EBJ386" s="1"/>
      <c r="EBK386" s="1"/>
      <c r="EBL386" s="1"/>
      <c r="EBM386" s="1"/>
      <c r="EBN386" s="1"/>
      <c r="EBO386" s="1"/>
      <c r="EBP386" s="1"/>
      <c r="EBQ386" s="1"/>
      <c r="EBR386" s="1"/>
      <c r="EBS386" s="1"/>
      <c r="EBT386" s="1"/>
      <c r="EBU386" s="1"/>
      <c r="EBV386" s="1"/>
      <c r="EBW386" s="1"/>
      <c r="EBX386" s="1"/>
      <c r="EBY386" s="1"/>
      <c r="EBZ386" s="1"/>
      <c r="ECA386" s="1"/>
      <c r="ECB386" s="1"/>
      <c r="ECC386" s="1"/>
      <c r="ECD386" s="1"/>
      <c r="ECE386" s="1"/>
      <c r="ECF386" s="1"/>
      <c r="ECG386" s="1"/>
      <c r="ECH386" s="1"/>
      <c r="ECI386" s="1"/>
      <c r="ECJ386" s="1"/>
      <c r="ECK386" s="1"/>
      <c r="ECL386" s="1"/>
      <c r="ECM386" s="1"/>
      <c r="ECN386" s="1"/>
      <c r="ECO386" s="1"/>
      <c r="ECP386" s="1"/>
      <c r="ECQ386" s="1"/>
      <c r="ECR386" s="1"/>
      <c r="ECS386" s="1"/>
      <c r="ECT386" s="1"/>
      <c r="ECU386" s="1"/>
      <c r="ECV386" s="1"/>
      <c r="ECW386" s="1"/>
      <c r="ECX386" s="1"/>
      <c r="ECY386" s="1"/>
      <c r="ECZ386" s="1"/>
      <c r="EDA386" s="1"/>
      <c r="EDB386" s="1"/>
      <c r="EDC386" s="1"/>
      <c r="EDD386" s="1"/>
      <c r="EDE386" s="1"/>
      <c r="EDF386" s="1"/>
      <c r="EDG386" s="1"/>
      <c r="EDH386" s="1"/>
      <c r="EDI386" s="1"/>
      <c r="EDJ386" s="1"/>
      <c r="EDK386" s="1"/>
      <c r="EDL386" s="1"/>
      <c r="EDM386" s="1"/>
      <c r="EDN386" s="1"/>
      <c r="EDO386" s="1"/>
      <c r="EDP386" s="1"/>
      <c r="EDQ386" s="1"/>
      <c r="EDR386" s="1"/>
      <c r="EDS386" s="1"/>
      <c r="EDT386" s="1"/>
      <c r="EDU386" s="1"/>
      <c r="EDV386" s="1"/>
      <c r="EDW386" s="1"/>
      <c r="EDX386" s="1"/>
      <c r="EDY386" s="1"/>
      <c r="EDZ386" s="1"/>
      <c r="EEA386" s="1"/>
      <c r="EEB386" s="1"/>
      <c r="EEC386" s="1"/>
      <c r="EED386" s="1"/>
      <c r="EEE386" s="1"/>
      <c r="EEF386" s="1"/>
      <c r="EEG386" s="1"/>
      <c r="EEH386" s="1"/>
      <c r="EEI386" s="1"/>
      <c r="EEJ386" s="1"/>
      <c r="EEK386" s="1"/>
      <c r="EEL386" s="1"/>
      <c r="EEM386" s="1"/>
      <c r="EEN386" s="1"/>
      <c r="EEO386" s="1"/>
      <c r="EEP386" s="1"/>
      <c r="EEQ386" s="1"/>
      <c r="EER386" s="1"/>
      <c r="EES386" s="1"/>
      <c r="EET386" s="1"/>
      <c r="EEU386" s="1"/>
      <c r="EEV386" s="1"/>
      <c r="EEW386" s="1"/>
      <c r="EEX386" s="1"/>
      <c r="EEY386" s="1"/>
      <c r="EEZ386" s="1"/>
      <c r="EFA386" s="1"/>
      <c r="EFB386" s="1"/>
      <c r="EFC386" s="1"/>
      <c r="EFD386" s="1"/>
      <c r="EFE386" s="1"/>
      <c r="EFF386" s="1"/>
      <c r="EFG386" s="1"/>
      <c r="EFH386" s="1"/>
      <c r="EFI386" s="1"/>
      <c r="EFJ386" s="1"/>
      <c r="EFK386" s="1"/>
      <c r="EFL386" s="1"/>
      <c r="EFM386" s="1"/>
      <c r="EFN386" s="1"/>
      <c r="EFO386" s="1"/>
      <c r="EFP386" s="1"/>
      <c r="EFQ386" s="1"/>
      <c r="EFR386" s="1"/>
      <c r="EFS386" s="1"/>
      <c r="EFT386" s="1"/>
      <c r="EFU386" s="1"/>
      <c r="EFV386" s="1"/>
      <c r="EFW386" s="1"/>
      <c r="EFX386" s="1"/>
      <c r="EFY386" s="1"/>
      <c r="EFZ386" s="1"/>
      <c r="EGA386" s="1"/>
      <c r="EGB386" s="1"/>
      <c r="EGC386" s="1"/>
      <c r="EGD386" s="1"/>
      <c r="EGE386" s="1"/>
      <c r="EGF386" s="1"/>
      <c r="EGG386" s="1"/>
      <c r="EGH386" s="1"/>
      <c r="EGI386" s="1"/>
      <c r="EGJ386" s="1"/>
      <c r="EGK386" s="1"/>
      <c r="EGL386" s="1"/>
      <c r="EGM386" s="1"/>
      <c r="EGN386" s="1"/>
      <c r="EGO386" s="1"/>
      <c r="EGP386" s="1"/>
      <c r="EGQ386" s="1"/>
      <c r="EGR386" s="1"/>
      <c r="EGS386" s="1"/>
      <c r="EGT386" s="1"/>
      <c r="EGU386" s="1"/>
      <c r="EGV386" s="1"/>
      <c r="EGW386" s="1"/>
      <c r="EGX386" s="1"/>
      <c r="EGY386" s="1"/>
      <c r="EGZ386" s="1"/>
      <c r="EHA386" s="1"/>
      <c r="EHB386" s="1"/>
      <c r="EHC386" s="1"/>
      <c r="EHD386" s="1"/>
      <c r="EHE386" s="1"/>
      <c r="EHF386" s="1"/>
      <c r="EHG386" s="1"/>
      <c r="EHH386" s="1"/>
      <c r="EHI386" s="1"/>
      <c r="EHJ386" s="1"/>
      <c r="EHK386" s="1"/>
      <c r="EHL386" s="1"/>
      <c r="EHM386" s="1"/>
      <c r="EHN386" s="1"/>
      <c r="EHO386" s="1"/>
      <c r="EHP386" s="1"/>
      <c r="EHQ386" s="1"/>
      <c r="EHR386" s="1"/>
      <c r="EHS386" s="1"/>
      <c r="EHT386" s="1"/>
      <c r="EHU386" s="1"/>
      <c r="EHV386" s="1"/>
      <c r="EHW386" s="1"/>
      <c r="EHX386" s="1"/>
      <c r="EHY386" s="1"/>
      <c r="EHZ386" s="1"/>
      <c r="EIA386" s="1"/>
      <c r="EIB386" s="1"/>
      <c r="EIC386" s="1"/>
      <c r="EID386" s="1"/>
      <c r="EIE386" s="1"/>
      <c r="EIF386" s="1"/>
      <c r="EIG386" s="1"/>
      <c r="EIH386" s="1"/>
      <c r="EII386" s="1"/>
      <c r="EIJ386" s="1"/>
      <c r="EIK386" s="1"/>
      <c r="EIL386" s="1"/>
      <c r="EIM386" s="1"/>
      <c r="EIN386" s="1"/>
      <c r="EIO386" s="1"/>
      <c r="EIP386" s="1"/>
      <c r="EIQ386" s="1"/>
      <c r="EIR386" s="1"/>
      <c r="EIS386" s="1"/>
      <c r="EIT386" s="1"/>
      <c r="EIU386" s="1"/>
      <c r="EIV386" s="1"/>
      <c r="EIW386" s="1"/>
      <c r="EIX386" s="1"/>
      <c r="EIY386" s="1"/>
      <c r="EIZ386" s="1"/>
      <c r="EJA386" s="1"/>
      <c r="EJB386" s="1"/>
      <c r="EJC386" s="1"/>
      <c r="EJD386" s="1"/>
      <c r="EJE386" s="1"/>
      <c r="EJF386" s="1"/>
      <c r="EJG386" s="1"/>
      <c r="EJH386" s="1"/>
      <c r="EJI386" s="1"/>
      <c r="EJJ386" s="1"/>
      <c r="EJK386" s="1"/>
      <c r="EJL386" s="1"/>
      <c r="EJM386" s="1"/>
      <c r="EJN386" s="1"/>
      <c r="EJO386" s="1"/>
      <c r="EJP386" s="1"/>
      <c r="EJQ386" s="1"/>
      <c r="EJR386" s="1"/>
      <c r="EJS386" s="1"/>
      <c r="EJT386" s="1"/>
      <c r="EJU386" s="1"/>
      <c r="EJV386" s="1"/>
      <c r="EJW386" s="1"/>
      <c r="EJX386" s="1"/>
      <c r="EJY386" s="1"/>
      <c r="EJZ386" s="1"/>
      <c r="EKA386" s="1"/>
      <c r="EKB386" s="1"/>
      <c r="EKC386" s="1"/>
      <c r="EKD386" s="1"/>
      <c r="EKE386" s="1"/>
      <c r="EKF386" s="1"/>
      <c r="EKG386" s="1"/>
      <c r="EKH386" s="1"/>
      <c r="EKI386" s="1"/>
      <c r="EKJ386" s="1"/>
      <c r="EKK386" s="1"/>
      <c r="EKL386" s="1"/>
      <c r="EKM386" s="1"/>
      <c r="EKN386" s="1"/>
      <c r="EKO386" s="1"/>
      <c r="EKP386" s="1"/>
      <c r="EKQ386" s="1"/>
      <c r="EKR386" s="1"/>
      <c r="EKS386" s="1"/>
      <c r="EKT386" s="1"/>
      <c r="EKU386" s="1"/>
      <c r="EKV386" s="1"/>
      <c r="EKW386" s="1"/>
      <c r="EKX386" s="1"/>
      <c r="EKY386" s="1"/>
      <c r="EKZ386" s="1"/>
      <c r="ELA386" s="1"/>
      <c r="ELB386" s="1"/>
      <c r="ELC386" s="1"/>
      <c r="ELD386" s="1"/>
      <c r="ELE386" s="1"/>
      <c r="ELF386" s="1"/>
      <c r="ELG386" s="1"/>
      <c r="ELH386" s="1"/>
      <c r="ELI386" s="1"/>
      <c r="ELJ386" s="1"/>
      <c r="ELK386" s="1"/>
      <c r="ELL386" s="1"/>
      <c r="ELM386" s="1"/>
      <c r="ELN386" s="1"/>
      <c r="ELO386" s="1"/>
      <c r="ELP386" s="1"/>
      <c r="ELQ386" s="1"/>
      <c r="ELR386" s="1"/>
      <c r="ELS386" s="1"/>
      <c r="ELT386" s="1"/>
      <c r="ELU386" s="1"/>
      <c r="ELV386" s="1"/>
      <c r="ELW386" s="1"/>
      <c r="ELX386" s="1"/>
      <c r="ELY386" s="1"/>
      <c r="ELZ386" s="1"/>
      <c r="EMA386" s="1"/>
      <c r="EMB386" s="1"/>
      <c r="EMC386" s="1"/>
      <c r="EMD386" s="1"/>
      <c r="EME386" s="1"/>
      <c r="EMF386" s="1"/>
      <c r="EMG386" s="1"/>
      <c r="EMH386" s="1"/>
      <c r="EMI386" s="1"/>
      <c r="EMJ386" s="1"/>
      <c r="EMK386" s="1"/>
      <c r="EML386" s="1"/>
      <c r="EMM386" s="1"/>
      <c r="EMN386" s="1"/>
      <c r="EMO386" s="1"/>
      <c r="EMP386" s="1"/>
      <c r="EMQ386" s="1"/>
      <c r="EMR386" s="1"/>
      <c r="EMS386" s="1"/>
      <c r="EMT386" s="1"/>
      <c r="EMU386" s="1"/>
      <c r="EMV386" s="1"/>
      <c r="EMW386" s="1"/>
      <c r="EMX386" s="1"/>
      <c r="EMY386" s="1"/>
      <c r="EMZ386" s="1"/>
      <c r="ENA386" s="1"/>
      <c r="ENB386" s="1"/>
      <c r="ENC386" s="1"/>
      <c r="END386" s="1"/>
      <c r="ENE386" s="1"/>
      <c r="ENF386" s="1"/>
      <c r="ENG386" s="1"/>
      <c r="ENH386" s="1"/>
      <c r="ENI386" s="1"/>
      <c r="ENJ386" s="1"/>
      <c r="ENK386" s="1"/>
      <c r="ENL386" s="1"/>
      <c r="ENM386" s="1"/>
      <c r="ENN386" s="1"/>
      <c r="ENO386" s="1"/>
      <c r="ENP386" s="1"/>
      <c r="ENQ386" s="1"/>
      <c r="ENR386" s="1"/>
      <c r="ENS386" s="1"/>
      <c r="ENT386" s="1"/>
      <c r="ENU386" s="1"/>
      <c r="ENV386" s="1"/>
      <c r="ENW386" s="1"/>
      <c r="ENX386" s="1"/>
      <c r="ENY386" s="1"/>
      <c r="ENZ386" s="1"/>
      <c r="EOA386" s="1"/>
      <c r="EOB386" s="1"/>
      <c r="EOC386" s="1"/>
      <c r="EOD386" s="1"/>
      <c r="EOE386" s="1"/>
      <c r="EOF386" s="1"/>
      <c r="EOG386" s="1"/>
      <c r="EOH386" s="1"/>
      <c r="EOI386" s="1"/>
      <c r="EOJ386" s="1"/>
      <c r="EOK386" s="1"/>
      <c r="EOL386" s="1"/>
      <c r="EOM386" s="1"/>
      <c r="EON386" s="1"/>
      <c r="EOO386" s="1"/>
      <c r="EOP386" s="1"/>
      <c r="EOQ386" s="1"/>
      <c r="EOR386" s="1"/>
      <c r="EOS386" s="1"/>
      <c r="EOT386" s="1"/>
      <c r="EOU386" s="1"/>
      <c r="EOV386" s="1"/>
      <c r="EOW386" s="1"/>
      <c r="EOX386" s="1"/>
      <c r="EOY386" s="1"/>
      <c r="EOZ386" s="1"/>
      <c r="EPA386" s="1"/>
      <c r="EPB386" s="1"/>
      <c r="EPC386" s="1"/>
      <c r="EPD386" s="1"/>
      <c r="EPE386" s="1"/>
      <c r="EPF386" s="1"/>
      <c r="EPG386" s="1"/>
      <c r="EPH386" s="1"/>
      <c r="EPI386" s="1"/>
      <c r="EPJ386" s="1"/>
      <c r="EPK386" s="1"/>
      <c r="EPL386" s="1"/>
      <c r="EPM386" s="1"/>
      <c r="EPN386" s="1"/>
      <c r="EPO386" s="1"/>
      <c r="EPP386" s="1"/>
      <c r="EPQ386" s="1"/>
      <c r="EPR386" s="1"/>
      <c r="EPS386" s="1"/>
      <c r="EPT386" s="1"/>
      <c r="EPU386" s="1"/>
      <c r="EPV386" s="1"/>
      <c r="EPW386" s="1"/>
      <c r="EPX386" s="1"/>
      <c r="EPY386" s="1"/>
      <c r="EPZ386" s="1"/>
      <c r="EQA386" s="1"/>
      <c r="EQB386" s="1"/>
      <c r="EQC386" s="1"/>
      <c r="EQD386" s="1"/>
      <c r="EQE386" s="1"/>
      <c r="EQF386" s="1"/>
      <c r="EQG386" s="1"/>
      <c r="EQH386" s="1"/>
      <c r="EQI386" s="1"/>
      <c r="EQJ386" s="1"/>
      <c r="EQK386" s="1"/>
      <c r="EQL386" s="1"/>
      <c r="EQM386" s="1"/>
      <c r="EQN386" s="1"/>
      <c r="EQO386" s="1"/>
      <c r="EQP386" s="1"/>
      <c r="EQQ386" s="1"/>
      <c r="EQR386" s="1"/>
      <c r="EQS386" s="1"/>
      <c r="EQT386" s="1"/>
      <c r="EQU386" s="1"/>
      <c r="EQV386" s="1"/>
      <c r="EQW386" s="1"/>
      <c r="EQX386" s="1"/>
      <c r="EQY386" s="1"/>
      <c r="EQZ386" s="1"/>
      <c r="ERA386" s="1"/>
      <c r="ERB386" s="1"/>
      <c r="ERC386" s="1"/>
      <c r="ERD386" s="1"/>
      <c r="ERE386" s="1"/>
      <c r="ERF386" s="1"/>
      <c r="ERG386" s="1"/>
      <c r="ERH386" s="1"/>
      <c r="ERI386" s="1"/>
      <c r="ERJ386" s="1"/>
      <c r="ERK386" s="1"/>
      <c r="ERL386" s="1"/>
      <c r="ERM386" s="1"/>
      <c r="ERN386" s="1"/>
      <c r="ERO386" s="1"/>
      <c r="ERP386" s="1"/>
      <c r="ERQ386" s="1"/>
      <c r="ERR386" s="1"/>
      <c r="ERS386" s="1"/>
      <c r="ERT386" s="1"/>
      <c r="ERU386" s="1"/>
      <c r="ERV386" s="1"/>
      <c r="ERW386" s="1"/>
      <c r="ERX386" s="1"/>
      <c r="ERY386" s="1"/>
      <c r="ERZ386" s="1"/>
      <c r="ESA386" s="1"/>
      <c r="ESB386" s="1"/>
      <c r="ESC386" s="1"/>
      <c r="ESD386" s="1"/>
      <c r="ESE386" s="1"/>
      <c r="ESF386" s="1"/>
      <c r="ESG386" s="1"/>
      <c r="ESH386" s="1"/>
      <c r="ESI386" s="1"/>
      <c r="ESJ386" s="1"/>
      <c r="ESK386" s="1"/>
      <c r="ESL386" s="1"/>
      <c r="ESM386" s="1"/>
      <c r="ESN386" s="1"/>
      <c r="ESO386" s="1"/>
      <c r="ESP386" s="1"/>
      <c r="ESQ386" s="1"/>
      <c r="ESR386" s="1"/>
      <c r="ESS386" s="1"/>
      <c r="EST386" s="1"/>
      <c r="ESU386" s="1"/>
      <c r="ESV386" s="1"/>
      <c r="ESW386" s="1"/>
      <c r="ESX386" s="1"/>
      <c r="ESY386" s="1"/>
      <c r="ESZ386" s="1"/>
      <c r="ETA386" s="1"/>
      <c r="ETB386" s="1"/>
      <c r="ETC386" s="1"/>
      <c r="ETD386" s="1"/>
      <c r="ETE386" s="1"/>
      <c r="ETF386" s="1"/>
      <c r="ETG386" s="1"/>
      <c r="ETH386" s="1"/>
      <c r="ETI386" s="1"/>
      <c r="ETJ386" s="1"/>
      <c r="ETK386" s="1"/>
      <c r="ETL386" s="1"/>
      <c r="ETM386" s="1"/>
      <c r="ETN386" s="1"/>
      <c r="ETO386" s="1"/>
      <c r="ETP386" s="1"/>
      <c r="ETQ386" s="1"/>
      <c r="ETR386" s="1"/>
      <c r="ETS386" s="1"/>
      <c r="ETT386" s="1"/>
      <c r="ETU386" s="1"/>
      <c r="ETV386" s="1"/>
      <c r="ETW386" s="1"/>
      <c r="ETX386" s="1"/>
      <c r="ETY386" s="1"/>
      <c r="ETZ386" s="1"/>
      <c r="EUA386" s="1"/>
      <c r="EUB386" s="1"/>
      <c r="EUC386" s="1"/>
      <c r="EUD386" s="1"/>
      <c r="EUE386" s="1"/>
      <c r="EUF386" s="1"/>
      <c r="EUG386" s="1"/>
      <c r="EUH386" s="1"/>
      <c r="EUI386" s="1"/>
      <c r="EUJ386" s="1"/>
      <c r="EUK386" s="1"/>
      <c r="EUL386" s="1"/>
      <c r="EUM386" s="1"/>
      <c r="EUN386" s="1"/>
      <c r="EUO386" s="1"/>
      <c r="EUP386" s="1"/>
      <c r="EUQ386" s="1"/>
      <c r="EUR386" s="1"/>
      <c r="EUS386" s="1"/>
      <c r="EUT386" s="1"/>
      <c r="EUU386" s="1"/>
      <c r="EUV386" s="1"/>
      <c r="EUW386" s="1"/>
      <c r="EUX386" s="1"/>
      <c r="EUY386" s="1"/>
      <c r="EUZ386" s="1"/>
      <c r="EVA386" s="1"/>
      <c r="EVB386" s="1"/>
      <c r="EVC386" s="1"/>
      <c r="EVD386" s="1"/>
      <c r="EVE386" s="1"/>
      <c r="EVF386" s="1"/>
      <c r="EVG386" s="1"/>
      <c r="EVH386" s="1"/>
      <c r="EVI386" s="1"/>
      <c r="EVJ386" s="1"/>
      <c r="EVK386" s="1"/>
      <c r="EVL386" s="1"/>
      <c r="EVM386" s="1"/>
      <c r="EVN386" s="1"/>
      <c r="EVO386" s="1"/>
      <c r="EVP386" s="1"/>
      <c r="EVQ386" s="1"/>
      <c r="EVR386" s="1"/>
      <c r="EVS386" s="1"/>
      <c r="EVT386" s="1"/>
      <c r="EVU386" s="1"/>
      <c r="EVV386" s="1"/>
      <c r="EVW386" s="1"/>
      <c r="EVX386" s="1"/>
      <c r="EVY386" s="1"/>
      <c r="EVZ386" s="1"/>
      <c r="EWA386" s="1"/>
      <c r="EWB386" s="1"/>
      <c r="EWC386" s="1"/>
      <c r="EWD386" s="1"/>
      <c r="EWE386" s="1"/>
      <c r="EWF386" s="1"/>
      <c r="EWG386" s="1"/>
      <c r="EWH386" s="1"/>
      <c r="EWI386" s="1"/>
      <c r="EWJ386" s="1"/>
      <c r="EWK386" s="1"/>
      <c r="EWL386" s="1"/>
      <c r="EWM386" s="1"/>
      <c r="EWN386" s="1"/>
      <c r="EWO386" s="1"/>
      <c r="EWP386" s="1"/>
      <c r="EWQ386" s="1"/>
      <c r="EWR386" s="1"/>
      <c r="EWS386" s="1"/>
      <c r="EWT386" s="1"/>
      <c r="EWU386" s="1"/>
      <c r="EWV386" s="1"/>
      <c r="EWW386" s="1"/>
      <c r="EWX386" s="1"/>
      <c r="EWY386" s="1"/>
      <c r="EWZ386" s="1"/>
      <c r="EXA386" s="1"/>
      <c r="EXB386" s="1"/>
      <c r="EXC386" s="1"/>
      <c r="EXD386" s="1"/>
      <c r="EXE386" s="1"/>
      <c r="EXF386" s="1"/>
      <c r="EXG386" s="1"/>
      <c r="EXH386" s="1"/>
      <c r="EXI386" s="1"/>
      <c r="EXJ386" s="1"/>
      <c r="EXK386" s="1"/>
      <c r="EXL386" s="1"/>
      <c r="EXM386" s="1"/>
      <c r="EXN386" s="1"/>
      <c r="EXO386" s="1"/>
      <c r="EXP386" s="1"/>
      <c r="EXQ386" s="1"/>
      <c r="EXR386" s="1"/>
      <c r="EXS386" s="1"/>
      <c r="EXT386" s="1"/>
      <c r="EXU386" s="1"/>
      <c r="EXV386" s="1"/>
      <c r="EXW386" s="1"/>
      <c r="EXX386" s="1"/>
      <c r="EXY386" s="1"/>
      <c r="EXZ386" s="1"/>
      <c r="EYA386" s="1"/>
      <c r="EYB386" s="1"/>
      <c r="EYC386" s="1"/>
      <c r="EYD386" s="1"/>
      <c r="EYE386" s="1"/>
      <c r="EYF386" s="1"/>
      <c r="EYG386" s="1"/>
      <c r="EYH386" s="1"/>
      <c r="EYI386" s="1"/>
      <c r="EYJ386" s="1"/>
      <c r="EYK386" s="1"/>
      <c r="EYL386" s="1"/>
      <c r="EYM386" s="1"/>
      <c r="EYN386" s="1"/>
      <c r="EYO386" s="1"/>
      <c r="EYP386" s="1"/>
      <c r="EYQ386" s="1"/>
      <c r="EYR386" s="1"/>
      <c r="EYS386" s="1"/>
      <c r="EYT386" s="1"/>
      <c r="EYU386" s="1"/>
      <c r="EYV386" s="1"/>
      <c r="EYW386" s="1"/>
      <c r="EYX386" s="1"/>
      <c r="EYY386" s="1"/>
      <c r="EYZ386" s="1"/>
      <c r="EZA386" s="1"/>
      <c r="EZB386" s="1"/>
      <c r="EZC386" s="1"/>
      <c r="EZD386" s="1"/>
      <c r="EZE386" s="1"/>
      <c r="EZF386" s="1"/>
      <c r="EZG386" s="1"/>
      <c r="EZH386" s="1"/>
      <c r="EZI386" s="1"/>
      <c r="EZJ386" s="1"/>
      <c r="EZK386" s="1"/>
      <c r="EZL386" s="1"/>
      <c r="EZM386" s="1"/>
      <c r="EZN386" s="1"/>
      <c r="EZO386" s="1"/>
      <c r="EZP386" s="1"/>
      <c r="EZQ386" s="1"/>
      <c r="EZR386" s="1"/>
      <c r="EZS386" s="1"/>
      <c r="EZT386" s="1"/>
      <c r="EZU386" s="1"/>
      <c r="EZV386" s="1"/>
      <c r="EZW386" s="1"/>
      <c r="EZX386" s="1"/>
      <c r="EZY386" s="1"/>
      <c r="EZZ386" s="1"/>
      <c r="FAA386" s="1"/>
      <c r="FAB386" s="1"/>
      <c r="FAC386" s="1"/>
      <c r="FAD386" s="1"/>
      <c r="FAE386" s="1"/>
      <c r="FAF386" s="1"/>
      <c r="FAG386" s="1"/>
      <c r="FAH386" s="1"/>
      <c r="FAI386" s="1"/>
      <c r="FAJ386" s="1"/>
      <c r="FAK386" s="1"/>
      <c r="FAL386" s="1"/>
      <c r="FAM386" s="1"/>
      <c r="FAN386" s="1"/>
      <c r="FAO386" s="1"/>
      <c r="FAP386" s="1"/>
      <c r="FAQ386" s="1"/>
      <c r="FAR386" s="1"/>
      <c r="FAS386" s="1"/>
      <c r="FAT386" s="1"/>
      <c r="FAU386" s="1"/>
      <c r="FAV386" s="1"/>
      <c r="FAW386" s="1"/>
      <c r="FAX386" s="1"/>
      <c r="FAY386" s="1"/>
      <c r="FAZ386" s="1"/>
      <c r="FBA386" s="1"/>
      <c r="FBB386" s="1"/>
      <c r="FBC386" s="1"/>
      <c r="FBD386" s="1"/>
      <c r="FBE386" s="1"/>
      <c r="FBF386" s="1"/>
      <c r="FBG386" s="1"/>
      <c r="FBH386" s="1"/>
      <c r="FBI386" s="1"/>
      <c r="FBJ386" s="1"/>
      <c r="FBK386" s="1"/>
      <c r="FBL386" s="1"/>
      <c r="FBM386" s="1"/>
      <c r="FBN386" s="1"/>
      <c r="FBO386" s="1"/>
      <c r="FBP386" s="1"/>
      <c r="FBQ386" s="1"/>
      <c r="FBR386" s="1"/>
      <c r="FBS386" s="1"/>
      <c r="FBT386" s="1"/>
      <c r="FBU386" s="1"/>
      <c r="FBV386" s="1"/>
      <c r="FBW386" s="1"/>
      <c r="FBX386" s="1"/>
      <c r="FBY386" s="1"/>
      <c r="FBZ386" s="1"/>
      <c r="FCA386" s="1"/>
      <c r="FCB386" s="1"/>
      <c r="FCC386" s="1"/>
      <c r="FCD386" s="1"/>
      <c r="FCE386" s="1"/>
      <c r="FCF386" s="1"/>
      <c r="FCG386" s="1"/>
      <c r="FCH386" s="1"/>
      <c r="FCI386" s="1"/>
      <c r="FCJ386" s="1"/>
      <c r="FCK386" s="1"/>
      <c r="FCL386" s="1"/>
      <c r="FCM386" s="1"/>
      <c r="FCN386" s="1"/>
      <c r="FCO386" s="1"/>
      <c r="FCP386" s="1"/>
      <c r="FCQ386" s="1"/>
      <c r="FCR386" s="1"/>
      <c r="FCS386" s="1"/>
      <c r="FCT386" s="1"/>
      <c r="FCU386" s="1"/>
      <c r="FCV386" s="1"/>
      <c r="FCW386" s="1"/>
      <c r="FCX386" s="1"/>
      <c r="FCY386" s="1"/>
      <c r="FCZ386" s="1"/>
      <c r="FDA386" s="1"/>
      <c r="FDB386" s="1"/>
      <c r="FDC386" s="1"/>
      <c r="FDD386" s="1"/>
      <c r="FDE386" s="1"/>
      <c r="FDF386" s="1"/>
      <c r="FDG386" s="1"/>
      <c r="FDH386" s="1"/>
      <c r="FDI386" s="1"/>
      <c r="FDJ386" s="1"/>
      <c r="FDK386" s="1"/>
      <c r="FDL386" s="1"/>
      <c r="FDM386" s="1"/>
      <c r="FDN386" s="1"/>
      <c r="FDO386" s="1"/>
      <c r="FDP386" s="1"/>
      <c r="FDQ386" s="1"/>
      <c r="FDR386" s="1"/>
      <c r="FDS386" s="1"/>
      <c r="FDT386" s="1"/>
      <c r="FDU386" s="1"/>
      <c r="FDV386" s="1"/>
      <c r="FDW386" s="1"/>
      <c r="FDX386" s="1"/>
      <c r="FDY386" s="1"/>
      <c r="FDZ386" s="1"/>
      <c r="FEA386" s="1"/>
      <c r="FEB386" s="1"/>
      <c r="FEC386" s="1"/>
      <c r="FED386" s="1"/>
      <c r="FEE386" s="1"/>
      <c r="FEF386" s="1"/>
      <c r="FEG386" s="1"/>
      <c r="FEH386" s="1"/>
      <c r="FEI386" s="1"/>
      <c r="FEJ386" s="1"/>
      <c r="FEK386" s="1"/>
      <c r="FEL386" s="1"/>
      <c r="FEM386" s="1"/>
      <c r="FEN386" s="1"/>
      <c r="FEO386" s="1"/>
      <c r="FEP386" s="1"/>
      <c r="FEQ386" s="1"/>
      <c r="FER386" s="1"/>
      <c r="FES386" s="1"/>
      <c r="FET386" s="1"/>
      <c r="FEU386" s="1"/>
      <c r="FEV386" s="1"/>
      <c r="FEW386" s="1"/>
      <c r="FEX386" s="1"/>
      <c r="FEY386" s="1"/>
      <c r="FEZ386" s="1"/>
      <c r="FFA386" s="1"/>
      <c r="FFB386" s="1"/>
      <c r="FFC386" s="1"/>
      <c r="FFD386" s="1"/>
      <c r="FFE386" s="1"/>
      <c r="FFF386" s="1"/>
      <c r="FFG386" s="1"/>
      <c r="FFH386" s="1"/>
      <c r="FFI386" s="1"/>
      <c r="FFJ386" s="1"/>
      <c r="FFK386" s="1"/>
      <c r="FFL386" s="1"/>
      <c r="FFM386" s="1"/>
      <c r="FFN386" s="1"/>
      <c r="FFO386" s="1"/>
      <c r="FFP386" s="1"/>
      <c r="FFQ386" s="1"/>
      <c r="FFR386" s="1"/>
      <c r="FFS386" s="1"/>
      <c r="FFT386" s="1"/>
      <c r="FFU386" s="1"/>
      <c r="FFV386" s="1"/>
      <c r="FFW386" s="1"/>
      <c r="FFX386" s="1"/>
      <c r="FFY386" s="1"/>
      <c r="FFZ386" s="1"/>
      <c r="FGA386" s="1"/>
      <c r="FGB386" s="1"/>
      <c r="FGC386" s="1"/>
      <c r="FGD386" s="1"/>
      <c r="FGE386" s="1"/>
      <c r="FGF386" s="1"/>
      <c r="FGG386" s="1"/>
      <c r="FGH386" s="1"/>
      <c r="FGI386" s="1"/>
      <c r="FGJ386" s="1"/>
      <c r="FGK386" s="1"/>
      <c r="FGL386" s="1"/>
      <c r="FGM386" s="1"/>
      <c r="FGN386" s="1"/>
      <c r="FGO386" s="1"/>
      <c r="FGP386" s="1"/>
      <c r="FGQ386" s="1"/>
      <c r="FGR386" s="1"/>
      <c r="FGS386" s="1"/>
      <c r="FGT386" s="1"/>
      <c r="FGU386" s="1"/>
      <c r="FGV386" s="1"/>
      <c r="FGW386" s="1"/>
      <c r="FGX386" s="1"/>
      <c r="FGY386" s="1"/>
      <c r="FGZ386" s="1"/>
      <c r="FHA386" s="1"/>
      <c r="FHB386" s="1"/>
      <c r="FHC386" s="1"/>
      <c r="FHD386" s="1"/>
      <c r="FHE386" s="1"/>
      <c r="FHF386" s="1"/>
      <c r="FHG386" s="1"/>
      <c r="FHH386" s="1"/>
      <c r="FHI386" s="1"/>
      <c r="FHJ386" s="1"/>
      <c r="FHK386" s="1"/>
      <c r="FHL386" s="1"/>
      <c r="FHM386" s="1"/>
      <c r="FHN386" s="1"/>
      <c r="FHO386" s="1"/>
      <c r="FHP386" s="1"/>
      <c r="FHQ386" s="1"/>
      <c r="FHR386" s="1"/>
      <c r="FHS386" s="1"/>
      <c r="FHT386" s="1"/>
      <c r="FHU386" s="1"/>
      <c r="FHV386" s="1"/>
      <c r="FHW386" s="1"/>
      <c r="FHX386" s="1"/>
      <c r="FHY386" s="1"/>
      <c r="FHZ386" s="1"/>
      <c r="FIA386" s="1"/>
      <c r="FIB386" s="1"/>
      <c r="FIC386" s="1"/>
      <c r="FID386" s="1"/>
      <c r="FIE386" s="1"/>
      <c r="FIF386" s="1"/>
      <c r="FIG386" s="1"/>
      <c r="FIH386" s="1"/>
      <c r="FII386" s="1"/>
      <c r="FIJ386" s="1"/>
      <c r="FIK386" s="1"/>
      <c r="FIL386" s="1"/>
      <c r="FIM386" s="1"/>
      <c r="FIN386" s="1"/>
      <c r="FIO386" s="1"/>
      <c r="FIP386" s="1"/>
      <c r="FIQ386" s="1"/>
      <c r="FIR386" s="1"/>
      <c r="FIS386" s="1"/>
      <c r="FIT386" s="1"/>
      <c r="FIU386" s="1"/>
      <c r="FIV386" s="1"/>
      <c r="FIW386" s="1"/>
      <c r="FIX386" s="1"/>
      <c r="FIY386" s="1"/>
      <c r="FIZ386" s="1"/>
      <c r="FJA386" s="1"/>
      <c r="FJB386" s="1"/>
      <c r="FJC386" s="1"/>
      <c r="FJD386" s="1"/>
      <c r="FJE386" s="1"/>
      <c r="FJF386" s="1"/>
      <c r="FJG386" s="1"/>
      <c r="FJH386" s="1"/>
      <c r="FJI386" s="1"/>
      <c r="FJJ386" s="1"/>
      <c r="FJK386" s="1"/>
      <c r="FJL386" s="1"/>
      <c r="FJM386" s="1"/>
      <c r="FJN386" s="1"/>
      <c r="FJO386" s="1"/>
      <c r="FJP386" s="1"/>
      <c r="FJQ386" s="1"/>
      <c r="FJR386" s="1"/>
      <c r="FJS386" s="1"/>
      <c r="FJT386" s="1"/>
      <c r="FJU386" s="1"/>
      <c r="FJV386" s="1"/>
      <c r="FJW386" s="1"/>
      <c r="FJX386" s="1"/>
      <c r="FJY386" s="1"/>
      <c r="FJZ386" s="1"/>
      <c r="FKA386" s="1"/>
      <c r="FKB386" s="1"/>
      <c r="FKC386" s="1"/>
      <c r="FKD386" s="1"/>
      <c r="FKE386" s="1"/>
      <c r="FKF386" s="1"/>
      <c r="FKG386" s="1"/>
      <c r="FKH386" s="1"/>
      <c r="FKI386" s="1"/>
      <c r="FKJ386" s="1"/>
      <c r="FKK386" s="1"/>
      <c r="FKL386" s="1"/>
      <c r="FKM386" s="1"/>
      <c r="FKN386" s="1"/>
      <c r="FKO386" s="1"/>
      <c r="FKP386" s="1"/>
      <c r="FKQ386" s="1"/>
      <c r="FKR386" s="1"/>
      <c r="FKS386" s="1"/>
      <c r="FKT386" s="1"/>
      <c r="FKU386" s="1"/>
      <c r="FKV386" s="1"/>
      <c r="FKW386" s="1"/>
      <c r="FKX386" s="1"/>
      <c r="FKY386" s="1"/>
      <c r="FKZ386" s="1"/>
      <c r="FLA386" s="1"/>
      <c r="FLB386" s="1"/>
      <c r="FLC386" s="1"/>
      <c r="FLD386" s="1"/>
      <c r="FLE386" s="1"/>
      <c r="FLF386" s="1"/>
      <c r="FLG386" s="1"/>
      <c r="FLH386" s="1"/>
      <c r="FLI386" s="1"/>
      <c r="FLJ386" s="1"/>
      <c r="FLK386" s="1"/>
      <c r="FLL386" s="1"/>
      <c r="FLM386" s="1"/>
      <c r="FLN386" s="1"/>
      <c r="FLO386" s="1"/>
      <c r="FLP386" s="1"/>
      <c r="FLQ386" s="1"/>
      <c r="FLR386" s="1"/>
      <c r="FLS386" s="1"/>
      <c r="FLT386" s="1"/>
      <c r="FLU386" s="1"/>
      <c r="FLV386" s="1"/>
      <c r="FLW386" s="1"/>
      <c r="FLX386" s="1"/>
      <c r="FLY386" s="1"/>
      <c r="FLZ386" s="1"/>
      <c r="FMA386" s="1"/>
      <c r="FMB386" s="1"/>
      <c r="FMC386" s="1"/>
      <c r="FMD386" s="1"/>
      <c r="FME386" s="1"/>
      <c r="FMF386" s="1"/>
      <c r="FMG386" s="1"/>
      <c r="FMH386" s="1"/>
      <c r="FMI386" s="1"/>
      <c r="FMJ386" s="1"/>
      <c r="FMK386" s="1"/>
      <c r="FML386" s="1"/>
      <c r="FMM386" s="1"/>
      <c r="FMN386" s="1"/>
      <c r="FMO386" s="1"/>
      <c r="FMP386" s="1"/>
      <c r="FMQ386" s="1"/>
      <c r="FMR386" s="1"/>
      <c r="FMS386" s="1"/>
      <c r="FMT386" s="1"/>
      <c r="FMU386" s="1"/>
      <c r="FMV386" s="1"/>
      <c r="FMW386" s="1"/>
      <c r="FMX386" s="1"/>
      <c r="FMY386" s="1"/>
      <c r="FMZ386" s="1"/>
      <c r="FNA386" s="1"/>
      <c r="FNB386" s="1"/>
      <c r="FNC386" s="1"/>
      <c r="FND386" s="1"/>
      <c r="FNE386" s="1"/>
      <c r="FNF386" s="1"/>
      <c r="FNG386" s="1"/>
      <c r="FNH386" s="1"/>
      <c r="FNI386" s="1"/>
      <c r="FNJ386" s="1"/>
      <c r="FNK386" s="1"/>
      <c r="FNL386" s="1"/>
      <c r="FNM386" s="1"/>
      <c r="FNN386" s="1"/>
      <c r="FNO386" s="1"/>
      <c r="FNP386" s="1"/>
      <c r="FNQ386" s="1"/>
      <c r="FNR386" s="1"/>
      <c r="FNS386" s="1"/>
      <c r="FNT386" s="1"/>
      <c r="FNU386" s="1"/>
      <c r="FNV386" s="1"/>
      <c r="FNW386" s="1"/>
      <c r="FNX386" s="1"/>
      <c r="FNY386" s="1"/>
      <c r="FNZ386" s="1"/>
      <c r="FOA386" s="1"/>
      <c r="FOB386" s="1"/>
      <c r="FOC386" s="1"/>
      <c r="FOD386" s="1"/>
      <c r="FOE386" s="1"/>
      <c r="FOF386" s="1"/>
      <c r="FOG386" s="1"/>
      <c r="FOH386" s="1"/>
      <c r="FOI386" s="1"/>
      <c r="FOJ386" s="1"/>
      <c r="FOK386" s="1"/>
      <c r="FOL386" s="1"/>
      <c r="FOM386" s="1"/>
      <c r="FON386" s="1"/>
      <c r="FOO386" s="1"/>
      <c r="FOP386" s="1"/>
      <c r="FOQ386" s="1"/>
      <c r="FOR386" s="1"/>
      <c r="FOS386" s="1"/>
      <c r="FOT386" s="1"/>
      <c r="FOU386" s="1"/>
      <c r="FOV386" s="1"/>
      <c r="FOW386" s="1"/>
      <c r="FOX386" s="1"/>
      <c r="FOY386" s="1"/>
      <c r="FOZ386" s="1"/>
      <c r="FPA386" s="1"/>
      <c r="FPB386" s="1"/>
      <c r="FPC386" s="1"/>
      <c r="FPD386" s="1"/>
      <c r="FPE386" s="1"/>
      <c r="FPF386" s="1"/>
      <c r="FPG386" s="1"/>
      <c r="FPH386" s="1"/>
      <c r="FPI386" s="1"/>
      <c r="FPJ386" s="1"/>
      <c r="FPK386" s="1"/>
      <c r="FPL386" s="1"/>
      <c r="FPM386" s="1"/>
      <c r="FPN386" s="1"/>
      <c r="FPO386" s="1"/>
      <c r="FPP386" s="1"/>
      <c r="FPQ386" s="1"/>
      <c r="FPR386" s="1"/>
      <c r="FPS386" s="1"/>
      <c r="FPT386" s="1"/>
      <c r="FPU386" s="1"/>
      <c r="FPV386" s="1"/>
      <c r="FPW386" s="1"/>
      <c r="FPX386" s="1"/>
      <c r="FPY386" s="1"/>
      <c r="FPZ386" s="1"/>
      <c r="FQA386" s="1"/>
      <c r="FQB386" s="1"/>
      <c r="FQC386" s="1"/>
      <c r="FQD386" s="1"/>
      <c r="FQE386" s="1"/>
      <c r="FQF386" s="1"/>
      <c r="FQG386" s="1"/>
      <c r="FQH386" s="1"/>
      <c r="FQI386" s="1"/>
      <c r="FQJ386" s="1"/>
      <c r="FQK386" s="1"/>
      <c r="FQL386" s="1"/>
      <c r="FQM386" s="1"/>
      <c r="FQN386" s="1"/>
      <c r="FQO386" s="1"/>
      <c r="FQP386" s="1"/>
      <c r="FQQ386" s="1"/>
      <c r="FQR386" s="1"/>
      <c r="FQS386" s="1"/>
      <c r="FQT386" s="1"/>
      <c r="FQU386" s="1"/>
      <c r="FQV386" s="1"/>
      <c r="FQW386" s="1"/>
      <c r="FQX386" s="1"/>
      <c r="FQY386" s="1"/>
      <c r="FQZ386" s="1"/>
      <c r="FRA386" s="1"/>
      <c r="FRB386" s="1"/>
      <c r="FRC386" s="1"/>
      <c r="FRD386" s="1"/>
      <c r="FRE386" s="1"/>
      <c r="FRF386" s="1"/>
      <c r="FRG386" s="1"/>
      <c r="FRH386" s="1"/>
      <c r="FRI386" s="1"/>
      <c r="FRJ386" s="1"/>
      <c r="FRK386" s="1"/>
      <c r="FRL386" s="1"/>
      <c r="FRM386" s="1"/>
      <c r="FRN386" s="1"/>
      <c r="FRO386" s="1"/>
      <c r="FRP386" s="1"/>
      <c r="FRQ386" s="1"/>
      <c r="FRR386" s="1"/>
      <c r="FRS386" s="1"/>
      <c r="FRT386" s="1"/>
      <c r="FRU386" s="1"/>
      <c r="FRV386" s="1"/>
      <c r="FRW386" s="1"/>
      <c r="FRX386" s="1"/>
      <c r="FRY386" s="1"/>
      <c r="FRZ386" s="1"/>
      <c r="FSA386" s="1"/>
      <c r="FSB386" s="1"/>
      <c r="FSC386" s="1"/>
      <c r="FSD386" s="1"/>
      <c r="FSE386" s="1"/>
      <c r="FSF386" s="1"/>
      <c r="FSG386" s="1"/>
      <c r="FSH386" s="1"/>
      <c r="FSI386" s="1"/>
      <c r="FSJ386" s="1"/>
      <c r="FSK386" s="1"/>
      <c r="FSL386" s="1"/>
      <c r="FSM386" s="1"/>
      <c r="FSN386" s="1"/>
      <c r="FSO386" s="1"/>
      <c r="FSP386" s="1"/>
      <c r="FSQ386" s="1"/>
      <c r="FSR386" s="1"/>
      <c r="FSS386" s="1"/>
      <c r="FST386" s="1"/>
      <c r="FSU386" s="1"/>
      <c r="FSV386" s="1"/>
      <c r="FSW386" s="1"/>
      <c r="FSX386" s="1"/>
      <c r="FSY386" s="1"/>
      <c r="FSZ386" s="1"/>
      <c r="FTA386" s="1"/>
      <c r="FTB386" s="1"/>
      <c r="FTC386" s="1"/>
      <c r="FTD386" s="1"/>
      <c r="FTE386" s="1"/>
      <c r="FTF386" s="1"/>
      <c r="FTG386" s="1"/>
      <c r="FTH386" s="1"/>
      <c r="FTI386" s="1"/>
      <c r="FTJ386" s="1"/>
      <c r="FTK386" s="1"/>
      <c r="FTL386" s="1"/>
      <c r="FTM386" s="1"/>
      <c r="FTN386" s="1"/>
      <c r="FTO386" s="1"/>
      <c r="FTP386" s="1"/>
      <c r="FTQ386" s="1"/>
      <c r="FTR386" s="1"/>
      <c r="FTS386" s="1"/>
      <c r="FTT386" s="1"/>
      <c r="FTU386" s="1"/>
      <c r="FTV386" s="1"/>
      <c r="FTW386" s="1"/>
      <c r="FTX386" s="1"/>
      <c r="FTY386" s="1"/>
      <c r="FTZ386" s="1"/>
      <c r="FUA386" s="1"/>
      <c r="FUB386" s="1"/>
      <c r="FUC386" s="1"/>
      <c r="FUD386" s="1"/>
      <c r="FUE386" s="1"/>
      <c r="FUF386" s="1"/>
      <c r="FUG386" s="1"/>
      <c r="FUH386" s="1"/>
      <c r="FUI386" s="1"/>
      <c r="FUJ386" s="1"/>
      <c r="FUK386" s="1"/>
      <c r="FUL386" s="1"/>
      <c r="FUM386" s="1"/>
      <c r="FUN386" s="1"/>
      <c r="FUO386" s="1"/>
      <c r="FUP386" s="1"/>
      <c r="FUQ386" s="1"/>
      <c r="FUR386" s="1"/>
      <c r="FUS386" s="1"/>
      <c r="FUT386" s="1"/>
      <c r="FUU386" s="1"/>
      <c r="FUV386" s="1"/>
      <c r="FUW386" s="1"/>
      <c r="FUX386" s="1"/>
      <c r="FUY386" s="1"/>
      <c r="FUZ386" s="1"/>
      <c r="FVA386" s="1"/>
      <c r="FVB386" s="1"/>
      <c r="FVC386" s="1"/>
      <c r="FVD386" s="1"/>
      <c r="FVE386" s="1"/>
      <c r="FVF386" s="1"/>
      <c r="FVG386" s="1"/>
      <c r="FVH386" s="1"/>
      <c r="FVI386" s="1"/>
      <c r="FVJ386" s="1"/>
      <c r="FVK386" s="1"/>
      <c r="FVL386" s="1"/>
      <c r="FVM386" s="1"/>
      <c r="FVN386" s="1"/>
      <c r="FVO386" s="1"/>
      <c r="FVP386" s="1"/>
      <c r="FVQ386" s="1"/>
      <c r="FVR386" s="1"/>
      <c r="FVS386" s="1"/>
      <c r="FVT386" s="1"/>
      <c r="FVU386" s="1"/>
      <c r="FVV386" s="1"/>
      <c r="FVW386" s="1"/>
      <c r="FVX386" s="1"/>
      <c r="FVY386" s="1"/>
      <c r="FVZ386" s="1"/>
      <c r="FWA386" s="1"/>
      <c r="FWB386" s="1"/>
      <c r="FWC386" s="1"/>
      <c r="FWD386" s="1"/>
      <c r="FWE386" s="1"/>
      <c r="FWF386" s="1"/>
      <c r="FWG386" s="1"/>
      <c r="FWH386" s="1"/>
      <c r="FWI386" s="1"/>
      <c r="FWJ386" s="1"/>
      <c r="FWK386" s="1"/>
      <c r="FWL386" s="1"/>
      <c r="FWM386" s="1"/>
      <c r="FWN386" s="1"/>
      <c r="FWO386" s="1"/>
      <c r="FWP386" s="1"/>
      <c r="FWQ386" s="1"/>
      <c r="FWR386" s="1"/>
      <c r="FWS386" s="1"/>
      <c r="FWT386" s="1"/>
      <c r="FWU386" s="1"/>
      <c r="FWV386" s="1"/>
      <c r="FWW386" s="1"/>
      <c r="FWX386" s="1"/>
      <c r="FWY386" s="1"/>
      <c r="FWZ386" s="1"/>
      <c r="FXA386" s="1"/>
      <c r="FXB386" s="1"/>
      <c r="FXC386" s="1"/>
      <c r="FXD386" s="1"/>
      <c r="FXE386" s="1"/>
      <c r="FXF386" s="1"/>
      <c r="FXG386" s="1"/>
      <c r="FXH386" s="1"/>
      <c r="FXI386" s="1"/>
      <c r="FXJ386" s="1"/>
      <c r="FXK386" s="1"/>
      <c r="FXL386" s="1"/>
      <c r="FXM386" s="1"/>
      <c r="FXN386" s="1"/>
      <c r="FXO386" s="1"/>
      <c r="FXP386" s="1"/>
      <c r="FXQ386" s="1"/>
      <c r="FXR386" s="1"/>
      <c r="FXS386" s="1"/>
      <c r="FXT386" s="1"/>
      <c r="FXU386" s="1"/>
      <c r="FXV386" s="1"/>
      <c r="FXW386" s="1"/>
      <c r="FXX386" s="1"/>
      <c r="FXY386" s="1"/>
      <c r="FXZ386" s="1"/>
      <c r="FYA386" s="1"/>
      <c r="FYB386" s="1"/>
      <c r="FYC386" s="1"/>
      <c r="FYD386" s="1"/>
      <c r="FYE386" s="1"/>
      <c r="FYF386" s="1"/>
      <c r="FYG386" s="1"/>
      <c r="FYH386" s="1"/>
      <c r="FYI386" s="1"/>
      <c r="FYJ386" s="1"/>
      <c r="FYK386" s="1"/>
      <c r="FYL386" s="1"/>
      <c r="FYM386" s="1"/>
      <c r="FYN386" s="1"/>
      <c r="FYO386" s="1"/>
      <c r="FYP386" s="1"/>
      <c r="FYQ386" s="1"/>
      <c r="FYR386" s="1"/>
      <c r="FYS386" s="1"/>
      <c r="FYT386" s="1"/>
      <c r="FYU386" s="1"/>
      <c r="FYV386" s="1"/>
      <c r="FYW386" s="1"/>
      <c r="FYX386" s="1"/>
      <c r="FYY386" s="1"/>
      <c r="FYZ386" s="1"/>
      <c r="FZA386" s="1"/>
      <c r="FZB386" s="1"/>
      <c r="FZC386" s="1"/>
      <c r="FZD386" s="1"/>
      <c r="FZE386" s="1"/>
      <c r="FZF386" s="1"/>
      <c r="FZG386" s="1"/>
      <c r="FZH386" s="1"/>
      <c r="FZI386" s="1"/>
      <c r="FZJ386" s="1"/>
      <c r="FZK386" s="1"/>
      <c r="FZL386" s="1"/>
      <c r="FZM386" s="1"/>
      <c r="FZN386" s="1"/>
      <c r="FZO386" s="1"/>
      <c r="FZP386" s="1"/>
      <c r="FZQ386" s="1"/>
      <c r="FZR386" s="1"/>
      <c r="FZS386" s="1"/>
      <c r="FZT386" s="1"/>
      <c r="FZU386" s="1"/>
      <c r="FZV386" s="1"/>
      <c r="FZW386" s="1"/>
      <c r="FZX386" s="1"/>
      <c r="FZY386" s="1"/>
      <c r="FZZ386" s="1"/>
      <c r="GAA386" s="1"/>
      <c r="GAB386" s="1"/>
      <c r="GAC386" s="1"/>
      <c r="GAD386" s="1"/>
      <c r="GAE386" s="1"/>
      <c r="GAF386" s="1"/>
      <c r="GAG386" s="1"/>
      <c r="GAH386" s="1"/>
      <c r="GAI386" s="1"/>
      <c r="GAJ386" s="1"/>
      <c r="GAK386" s="1"/>
      <c r="GAL386" s="1"/>
      <c r="GAM386" s="1"/>
      <c r="GAN386" s="1"/>
      <c r="GAO386" s="1"/>
      <c r="GAP386" s="1"/>
      <c r="GAQ386" s="1"/>
      <c r="GAR386" s="1"/>
      <c r="GAS386" s="1"/>
      <c r="GAT386" s="1"/>
      <c r="GAU386" s="1"/>
      <c r="GAV386" s="1"/>
      <c r="GAW386" s="1"/>
      <c r="GAX386" s="1"/>
      <c r="GAY386" s="1"/>
      <c r="GAZ386" s="1"/>
      <c r="GBA386" s="1"/>
      <c r="GBB386" s="1"/>
      <c r="GBC386" s="1"/>
      <c r="GBD386" s="1"/>
      <c r="GBE386" s="1"/>
      <c r="GBF386" s="1"/>
      <c r="GBG386" s="1"/>
      <c r="GBH386" s="1"/>
      <c r="GBI386" s="1"/>
      <c r="GBJ386" s="1"/>
      <c r="GBK386" s="1"/>
      <c r="GBL386" s="1"/>
      <c r="GBM386" s="1"/>
      <c r="GBN386" s="1"/>
      <c r="GBO386" s="1"/>
      <c r="GBP386" s="1"/>
      <c r="GBQ386" s="1"/>
      <c r="GBR386" s="1"/>
      <c r="GBS386" s="1"/>
      <c r="GBT386" s="1"/>
      <c r="GBU386" s="1"/>
      <c r="GBV386" s="1"/>
      <c r="GBW386" s="1"/>
      <c r="GBX386" s="1"/>
      <c r="GBY386" s="1"/>
      <c r="GBZ386" s="1"/>
      <c r="GCA386" s="1"/>
      <c r="GCB386" s="1"/>
      <c r="GCC386" s="1"/>
      <c r="GCD386" s="1"/>
      <c r="GCE386" s="1"/>
      <c r="GCF386" s="1"/>
      <c r="GCG386" s="1"/>
      <c r="GCH386" s="1"/>
      <c r="GCI386" s="1"/>
      <c r="GCJ386" s="1"/>
      <c r="GCK386" s="1"/>
      <c r="GCL386" s="1"/>
      <c r="GCM386" s="1"/>
      <c r="GCN386" s="1"/>
      <c r="GCO386" s="1"/>
      <c r="GCP386" s="1"/>
      <c r="GCQ386" s="1"/>
      <c r="GCR386" s="1"/>
      <c r="GCS386" s="1"/>
      <c r="GCT386" s="1"/>
      <c r="GCU386" s="1"/>
      <c r="GCV386" s="1"/>
      <c r="GCW386" s="1"/>
      <c r="GCX386" s="1"/>
      <c r="GCY386" s="1"/>
      <c r="GCZ386" s="1"/>
      <c r="GDA386" s="1"/>
      <c r="GDB386" s="1"/>
      <c r="GDC386" s="1"/>
      <c r="GDD386" s="1"/>
      <c r="GDE386" s="1"/>
      <c r="GDF386" s="1"/>
      <c r="GDG386" s="1"/>
      <c r="GDH386" s="1"/>
      <c r="GDI386" s="1"/>
      <c r="GDJ386" s="1"/>
      <c r="GDK386" s="1"/>
      <c r="GDL386" s="1"/>
      <c r="GDM386" s="1"/>
      <c r="GDN386" s="1"/>
      <c r="GDO386" s="1"/>
      <c r="GDP386" s="1"/>
      <c r="GDQ386" s="1"/>
      <c r="GDR386" s="1"/>
      <c r="GDS386" s="1"/>
      <c r="GDT386" s="1"/>
      <c r="GDU386" s="1"/>
      <c r="GDV386" s="1"/>
      <c r="GDW386" s="1"/>
      <c r="GDX386" s="1"/>
      <c r="GDY386" s="1"/>
      <c r="GDZ386" s="1"/>
      <c r="GEA386" s="1"/>
      <c r="GEB386" s="1"/>
      <c r="GEC386" s="1"/>
      <c r="GED386" s="1"/>
      <c r="GEE386" s="1"/>
      <c r="GEF386" s="1"/>
      <c r="GEG386" s="1"/>
      <c r="GEH386" s="1"/>
      <c r="GEI386" s="1"/>
      <c r="GEJ386" s="1"/>
      <c r="GEK386" s="1"/>
      <c r="GEL386" s="1"/>
      <c r="GEM386" s="1"/>
      <c r="GEN386" s="1"/>
      <c r="GEO386" s="1"/>
      <c r="GEP386" s="1"/>
      <c r="GEQ386" s="1"/>
      <c r="GER386" s="1"/>
      <c r="GES386" s="1"/>
      <c r="GET386" s="1"/>
      <c r="GEU386" s="1"/>
      <c r="GEV386" s="1"/>
      <c r="GEW386" s="1"/>
      <c r="GEX386" s="1"/>
      <c r="GEY386" s="1"/>
      <c r="GEZ386" s="1"/>
      <c r="GFA386" s="1"/>
      <c r="GFB386" s="1"/>
      <c r="GFC386" s="1"/>
      <c r="GFD386" s="1"/>
      <c r="GFE386" s="1"/>
      <c r="GFF386" s="1"/>
      <c r="GFG386" s="1"/>
      <c r="GFH386" s="1"/>
      <c r="GFI386" s="1"/>
      <c r="GFJ386" s="1"/>
      <c r="GFK386" s="1"/>
      <c r="GFL386" s="1"/>
      <c r="GFM386" s="1"/>
      <c r="GFN386" s="1"/>
      <c r="GFO386" s="1"/>
      <c r="GFP386" s="1"/>
      <c r="GFQ386" s="1"/>
      <c r="GFR386" s="1"/>
      <c r="GFS386" s="1"/>
      <c r="GFT386" s="1"/>
      <c r="GFU386" s="1"/>
      <c r="GFV386" s="1"/>
      <c r="GFW386" s="1"/>
      <c r="GFX386" s="1"/>
      <c r="GFY386" s="1"/>
      <c r="GFZ386" s="1"/>
      <c r="GGA386" s="1"/>
      <c r="GGB386" s="1"/>
      <c r="GGC386" s="1"/>
      <c r="GGD386" s="1"/>
      <c r="GGE386" s="1"/>
      <c r="GGF386" s="1"/>
      <c r="GGG386" s="1"/>
      <c r="GGH386" s="1"/>
      <c r="GGI386" s="1"/>
      <c r="GGJ386" s="1"/>
      <c r="GGK386" s="1"/>
      <c r="GGL386" s="1"/>
      <c r="GGM386" s="1"/>
      <c r="GGN386" s="1"/>
      <c r="GGO386" s="1"/>
      <c r="GGP386" s="1"/>
      <c r="GGQ386" s="1"/>
      <c r="GGR386" s="1"/>
      <c r="GGS386" s="1"/>
      <c r="GGT386" s="1"/>
      <c r="GGU386" s="1"/>
      <c r="GGV386" s="1"/>
      <c r="GGW386" s="1"/>
      <c r="GGX386" s="1"/>
      <c r="GGY386" s="1"/>
      <c r="GGZ386" s="1"/>
      <c r="GHA386" s="1"/>
      <c r="GHB386" s="1"/>
      <c r="GHC386" s="1"/>
      <c r="GHD386" s="1"/>
      <c r="GHE386" s="1"/>
      <c r="GHF386" s="1"/>
      <c r="GHG386" s="1"/>
      <c r="GHH386" s="1"/>
      <c r="GHI386" s="1"/>
      <c r="GHJ386" s="1"/>
      <c r="GHK386" s="1"/>
      <c r="GHL386" s="1"/>
      <c r="GHM386" s="1"/>
      <c r="GHN386" s="1"/>
      <c r="GHO386" s="1"/>
      <c r="GHP386" s="1"/>
      <c r="GHQ386" s="1"/>
      <c r="GHR386" s="1"/>
      <c r="GHS386" s="1"/>
      <c r="GHT386" s="1"/>
      <c r="GHU386" s="1"/>
      <c r="GHV386" s="1"/>
      <c r="GHW386" s="1"/>
      <c r="GHX386" s="1"/>
      <c r="GHY386" s="1"/>
      <c r="GHZ386" s="1"/>
      <c r="GIA386" s="1"/>
      <c r="GIB386" s="1"/>
      <c r="GIC386" s="1"/>
      <c r="GID386" s="1"/>
      <c r="GIE386" s="1"/>
      <c r="GIF386" s="1"/>
      <c r="GIG386" s="1"/>
      <c r="GIH386" s="1"/>
      <c r="GII386" s="1"/>
      <c r="GIJ386" s="1"/>
      <c r="GIK386" s="1"/>
      <c r="GIL386" s="1"/>
      <c r="GIM386" s="1"/>
      <c r="GIN386" s="1"/>
      <c r="GIO386" s="1"/>
      <c r="GIP386" s="1"/>
      <c r="GIQ386" s="1"/>
      <c r="GIR386" s="1"/>
      <c r="GIS386" s="1"/>
      <c r="GIT386" s="1"/>
      <c r="GIU386" s="1"/>
      <c r="GIV386" s="1"/>
      <c r="GIW386" s="1"/>
      <c r="GIX386" s="1"/>
      <c r="GIY386" s="1"/>
      <c r="GIZ386" s="1"/>
      <c r="GJA386" s="1"/>
      <c r="GJB386" s="1"/>
      <c r="GJC386" s="1"/>
      <c r="GJD386" s="1"/>
      <c r="GJE386" s="1"/>
      <c r="GJF386" s="1"/>
      <c r="GJG386" s="1"/>
      <c r="GJH386" s="1"/>
      <c r="GJI386" s="1"/>
      <c r="GJJ386" s="1"/>
      <c r="GJK386" s="1"/>
      <c r="GJL386" s="1"/>
      <c r="GJM386" s="1"/>
      <c r="GJN386" s="1"/>
      <c r="GJO386" s="1"/>
      <c r="GJP386" s="1"/>
      <c r="GJQ386" s="1"/>
      <c r="GJR386" s="1"/>
      <c r="GJS386" s="1"/>
      <c r="GJT386" s="1"/>
      <c r="GJU386" s="1"/>
      <c r="GJV386" s="1"/>
      <c r="GJW386" s="1"/>
      <c r="GJX386" s="1"/>
      <c r="GJY386" s="1"/>
      <c r="GJZ386" s="1"/>
      <c r="GKA386" s="1"/>
      <c r="GKB386" s="1"/>
      <c r="GKC386" s="1"/>
      <c r="GKD386" s="1"/>
      <c r="GKE386" s="1"/>
      <c r="GKF386" s="1"/>
      <c r="GKG386" s="1"/>
      <c r="GKH386" s="1"/>
      <c r="GKI386" s="1"/>
      <c r="GKJ386" s="1"/>
      <c r="GKK386" s="1"/>
      <c r="GKL386" s="1"/>
      <c r="GKM386" s="1"/>
      <c r="GKN386" s="1"/>
      <c r="GKO386" s="1"/>
      <c r="GKP386" s="1"/>
      <c r="GKQ386" s="1"/>
      <c r="GKR386" s="1"/>
      <c r="GKS386" s="1"/>
      <c r="GKT386" s="1"/>
      <c r="GKU386" s="1"/>
      <c r="GKV386" s="1"/>
      <c r="GKW386" s="1"/>
      <c r="GKX386" s="1"/>
      <c r="GKY386" s="1"/>
      <c r="GKZ386" s="1"/>
      <c r="GLA386" s="1"/>
      <c r="GLB386" s="1"/>
      <c r="GLC386" s="1"/>
      <c r="GLD386" s="1"/>
      <c r="GLE386" s="1"/>
      <c r="GLF386" s="1"/>
      <c r="GLG386" s="1"/>
      <c r="GLH386" s="1"/>
      <c r="GLI386" s="1"/>
      <c r="GLJ386" s="1"/>
      <c r="GLK386" s="1"/>
      <c r="GLL386" s="1"/>
      <c r="GLM386" s="1"/>
      <c r="GLN386" s="1"/>
      <c r="GLO386" s="1"/>
      <c r="GLP386" s="1"/>
      <c r="GLQ386" s="1"/>
      <c r="GLR386" s="1"/>
      <c r="GLS386" s="1"/>
      <c r="GLT386" s="1"/>
      <c r="GLU386" s="1"/>
      <c r="GLV386" s="1"/>
      <c r="GLW386" s="1"/>
      <c r="GLX386" s="1"/>
      <c r="GLY386" s="1"/>
      <c r="GLZ386" s="1"/>
      <c r="GMA386" s="1"/>
      <c r="GMB386" s="1"/>
      <c r="GMC386" s="1"/>
      <c r="GMD386" s="1"/>
      <c r="GME386" s="1"/>
      <c r="GMF386" s="1"/>
      <c r="GMG386" s="1"/>
      <c r="GMH386" s="1"/>
      <c r="GMI386" s="1"/>
      <c r="GMJ386" s="1"/>
      <c r="GMK386" s="1"/>
      <c r="GML386" s="1"/>
      <c r="GMM386" s="1"/>
      <c r="GMN386" s="1"/>
      <c r="GMO386" s="1"/>
      <c r="GMP386" s="1"/>
      <c r="GMQ386" s="1"/>
      <c r="GMR386" s="1"/>
      <c r="GMS386" s="1"/>
      <c r="GMT386" s="1"/>
      <c r="GMU386" s="1"/>
      <c r="GMV386" s="1"/>
      <c r="GMW386" s="1"/>
      <c r="GMX386" s="1"/>
      <c r="GMY386" s="1"/>
      <c r="GMZ386" s="1"/>
      <c r="GNA386" s="1"/>
      <c r="GNB386" s="1"/>
      <c r="GNC386" s="1"/>
      <c r="GND386" s="1"/>
      <c r="GNE386" s="1"/>
      <c r="GNF386" s="1"/>
      <c r="GNG386" s="1"/>
      <c r="GNH386" s="1"/>
      <c r="GNI386" s="1"/>
      <c r="GNJ386" s="1"/>
      <c r="GNK386" s="1"/>
      <c r="GNL386" s="1"/>
      <c r="GNM386" s="1"/>
      <c r="GNN386" s="1"/>
      <c r="GNO386" s="1"/>
      <c r="GNP386" s="1"/>
      <c r="GNQ386" s="1"/>
      <c r="GNR386" s="1"/>
      <c r="GNS386" s="1"/>
      <c r="GNT386" s="1"/>
      <c r="GNU386" s="1"/>
      <c r="GNV386" s="1"/>
      <c r="GNW386" s="1"/>
      <c r="GNX386" s="1"/>
      <c r="GNY386" s="1"/>
      <c r="GNZ386" s="1"/>
      <c r="GOA386" s="1"/>
      <c r="GOB386" s="1"/>
      <c r="GOC386" s="1"/>
      <c r="GOD386" s="1"/>
      <c r="GOE386" s="1"/>
      <c r="GOF386" s="1"/>
      <c r="GOG386" s="1"/>
      <c r="GOH386" s="1"/>
      <c r="GOI386" s="1"/>
      <c r="GOJ386" s="1"/>
      <c r="GOK386" s="1"/>
      <c r="GOL386" s="1"/>
      <c r="GOM386" s="1"/>
      <c r="GON386" s="1"/>
      <c r="GOO386" s="1"/>
      <c r="GOP386" s="1"/>
      <c r="GOQ386" s="1"/>
      <c r="GOR386" s="1"/>
      <c r="GOS386" s="1"/>
      <c r="GOT386" s="1"/>
      <c r="GOU386" s="1"/>
      <c r="GOV386" s="1"/>
      <c r="GOW386" s="1"/>
      <c r="GOX386" s="1"/>
      <c r="GOY386" s="1"/>
      <c r="GOZ386" s="1"/>
      <c r="GPA386" s="1"/>
      <c r="GPB386" s="1"/>
      <c r="GPC386" s="1"/>
      <c r="GPD386" s="1"/>
      <c r="GPE386" s="1"/>
      <c r="GPF386" s="1"/>
      <c r="GPG386" s="1"/>
      <c r="GPH386" s="1"/>
      <c r="GPI386" s="1"/>
      <c r="GPJ386" s="1"/>
      <c r="GPK386" s="1"/>
      <c r="GPL386" s="1"/>
      <c r="GPM386" s="1"/>
      <c r="GPN386" s="1"/>
      <c r="GPO386" s="1"/>
      <c r="GPP386" s="1"/>
      <c r="GPQ386" s="1"/>
      <c r="GPR386" s="1"/>
      <c r="GPS386" s="1"/>
      <c r="GPT386" s="1"/>
      <c r="GPU386" s="1"/>
      <c r="GPV386" s="1"/>
      <c r="GPW386" s="1"/>
      <c r="GPX386" s="1"/>
      <c r="GPY386" s="1"/>
      <c r="GPZ386" s="1"/>
      <c r="GQA386" s="1"/>
      <c r="GQB386" s="1"/>
      <c r="GQC386" s="1"/>
      <c r="GQD386" s="1"/>
      <c r="GQE386" s="1"/>
      <c r="GQF386" s="1"/>
      <c r="GQG386" s="1"/>
      <c r="GQH386" s="1"/>
      <c r="GQI386" s="1"/>
      <c r="GQJ386" s="1"/>
      <c r="GQK386" s="1"/>
      <c r="GQL386" s="1"/>
      <c r="GQM386" s="1"/>
      <c r="GQN386" s="1"/>
      <c r="GQO386" s="1"/>
      <c r="GQP386" s="1"/>
      <c r="GQQ386" s="1"/>
      <c r="GQR386" s="1"/>
      <c r="GQS386" s="1"/>
      <c r="GQT386" s="1"/>
      <c r="GQU386" s="1"/>
      <c r="GQV386" s="1"/>
      <c r="GQW386" s="1"/>
      <c r="GQX386" s="1"/>
      <c r="GQY386" s="1"/>
      <c r="GQZ386" s="1"/>
      <c r="GRA386" s="1"/>
      <c r="GRB386" s="1"/>
      <c r="GRC386" s="1"/>
      <c r="GRD386" s="1"/>
      <c r="GRE386" s="1"/>
      <c r="GRF386" s="1"/>
      <c r="GRG386" s="1"/>
      <c r="GRH386" s="1"/>
      <c r="GRI386" s="1"/>
      <c r="GRJ386" s="1"/>
      <c r="GRK386" s="1"/>
      <c r="GRL386" s="1"/>
      <c r="GRM386" s="1"/>
      <c r="GRN386" s="1"/>
      <c r="GRO386" s="1"/>
      <c r="GRP386" s="1"/>
      <c r="GRQ386" s="1"/>
      <c r="GRR386" s="1"/>
      <c r="GRS386" s="1"/>
      <c r="GRT386" s="1"/>
      <c r="GRU386" s="1"/>
      <c r="GRV386" s="1"/>
      <c r="GRW386" s="1"/>
      <c r="GRX386" s="1"/>
      <c r="GRY386" s="1"/>
      <c r="GRZ386" s="1"/>
      <c r="GSA386" s="1"/>
      <c r="GSB386" s="1"/>
      <c r="GSC386" s="1"/>
      <c r="GSD386" s="1"/>
      <c r="GSE386" s="1"/>
      <c r="GSF386" s="1"/>
      <c r="GSG386" s="1"/>
      <c r="GSH386" s="1"/>
      <c r="GSI386" s="1"/>
      <c r="GSJ386" s="1"/>
      <c r="GSK386" s="1"/>
      <c r="GSL386" s="1"/>
      <c r="GSM386" s="1"/>
      <c r="GSN386" s="1"/>
      <c r="GSO386" s="1"/>
      <c r="GSP386" s="1"/>
      <c r="GSQ386" s="1"/>
      <c r="GSR386" s="1"/>
      <c r="GSS386" s="1"/>
      <c r="GST386" s="1"/>
      <c r="GSU386" s="1"/>
      <c r="GSV386" s="1"/>
      <c r="GSW386" s="1"/>
      <c r="GSX386" s="1"/>
      <c r="GSY386" s="1"/>
      <c r="GSZ386" s="1"/>
      <c r="GTA386" s="1"/>
      <c r="GTB386" s="1"/>
      <c r="GTC386" s="1"/>
      <c r="GTD386" s="1"/>
      <c r="GTE386" s="1"/>
      <c r="GTF386" s="1"/>
      <c r="GTG386" s="1"/>
      <c r="GTH386" s="1"/>
      <c r="GTI386" s="1"/>
      <c r="GTJ386" s="1"/>
      <c r="GTK386" s="1"/>
      <c r="GTL386" s="1"/>
      <c r="GTM386" s="1"/>
      <c r="GTN386" s="1"/>
      <c r="GTO386" s="1"/>
      <c r="GTP386" s="1"/>
      <c r="GTQ386" s="1"/>
      <c r="GTR386" s="1"/>
      <c r="GTS386" s="1"/>
      <c r="GTT386" s="1"/>
      <c r="GTU386" s="1"/>
      <c r="GTV386" s="1"/>
      <c r="GTW386" s="1"/>
      <c r="GTX386" s="1"/>
      <c r="GTY386" s="1"/>
      <c r="GTZ386" s="1"/>
      <c r="GUA386" s="1"/>
      <c r="GUB386" s="1"/>
      <c r="GUC386" s="1"/>
      <c r="GUD386" s="1"/>
      <c r="GUE386" s="1"/>
      <c r="GUF386" s="1"/>
      <c r="GUG386" s="1"/>
      <c r="GUH386" s="1"/>
      <c r="GUI386" s="1"/>
      <c r="GUJ386" s="1"/>
      <c r="GUK386" s="1"/>
      <c r="GUL386" s="1"/>
      <c r="GUM386" s="1"/>
      <c r="GUN386" s="1"/>
      <c r="GUO386" s="1"/>
      <c r="GUP386" s="1"/>
      <c r="GUQ386" s="1"/>
      <c r="GUR386" s="1"/>
      <c r="GUS386" s="1"/>
      <c r="GUT386" s="1"/>
      <c r="GUU386" s="1"/>
      <c r="GUV386" s="1"/>
      <c r="GUW386" s="1"/>
      <c r="GUX386" s="1"/>
      <c r="GUY386" s="1"/>
      <c r="GUZ386" s="1"/>
      <c r="GVA386" s="1"/>
      <c r="GVB386" s="1"/>
      <c r="GVC386" s="1"/>
      <c r="GVD386" s="1"/>
      <c r="GVE386" s="1"/>
      <c r="GVF386" s="1"/>
      <c r="GVG386" s="1"/>
      <c r="GVH386" s="1"/>
      <c r="GVI386" s="1"/>
      <c r="GVJ386" s="1"/>
      <c r="GVK386" s="1"/>
      <c r="GVL386" s="1"/>
      <c r="GVM386" s="1"/>
      <c r="GVN386" s="1"/>
      <c r="GVO386" s="1"/>
      <c r="GVP386" s="1"/>
      <c r="GVQ386" s="1"/>
      <c r="GVR386" s="1"/>
      <c r="GVS386" s="1"/>
      <c r="GVT386" s="1"/>
      <c r="GVU386" s="1"/>
      <c r="GVV386" s="1"/>
      <c r="GVW386" s="1"/>
      <c r="GVX386" s="1"/>
      <c r="GVY386" s="1"/>
      <c r="GVZ386" s="1"/>
      <c r="GWA386" s="1"/>
      <c r="GWB386" s="1"/>
      <c r="GWC386" s="1"/>
      <c r="GWD386" s="1"/>
      <c r="GWE386" s="1"/>
      <c r="GWF386" s="1"/>
      <c r="GWG386" s="1"/>
      <c r="GWH386" s="1"/>
      <c r="GWI386" s="1"/>
      <c r="GWJ386" s="1"/>
      <c r="GWK386" s="1"/>
      <c r="GWL386" s="1"/>
      <c r="GWM386" s="1"/>
      <c r="GWN386" s="1"/>
      <c r="GWO386" s="1"/>
      <c r="GWP386" s="1"/>
      <c r="GWQ386" s="1"/>
      <c r="GWR386" s="1"/>
      <c r="GWS386" s="1"/>
      <c r="GWT386" s="1"/>
      <c r="GWU386" s="1"/>
      <c r="GWV386" s="1"/>
      <c r="GWW386" s="1"/>
      <c r="GWX386" s="1"/>
      <c r="GWY386" s="1"/>
      <c r="GWZ386" s="1"/>
      <c r="GXA386" s="1"/>
      <c r="GXB386" s="1"/>
      <c r="GXC386" s="1"/>
      <c r="GXD386" s="1"/>
      <c r="GXE386" s="1"/>
      <c r="GXF386" s="1"/>
      <c r="GXG386" s="1"/>
      <c r="GXH386" s="1"/>
      <c r="GXI386" s="1"/>
      <c r="GXJ386" s="1"/>
      <c r="GXK386" s="1"/>
      <c r="GXL386" s="1"/>
      <c r="GXM386" s="1"/>
      <c r="GXN386" s="1"/>
      <c r="GXO386" s="1"/>
      <c r="GXP386" s="1"/>
      <c r="GXQ386" s="1"/>
      <c r="GXR386" s="1"/>
      <c r="GXS386" s="1"/>
      <c r="GXT386" s="1"/>
      <c r="GXU386" s="1"/>
      <c r="GXV386" s="1"/>
      <c r="GXW386" s="1"/>
      <c r="GXX386" s="1"/>
      <c r="GXY386" s="1"/>
      <c r="GXZ386" s="1"/>
      <c r="GYA386" s="1"/>
      <c r="GYB386" s="1"/>
      <c r="GYC386" s="1"/>
      <c r="GYD386" s="1"/>
      <c r="GYE386" s="1"/>
      <c r="GYF386" s="1"/>
      <c r="GYG386" s="1"/>
      <c r="GYH386" s="1"/>
      <c r="GYI386" s="1"/>
      <c r="GYJ386" s="1"/>
      <c r="GYK386" s="1"/>
      <c r="GYL386" s="1"/>
      <c r="GYM386" s="1"/>
      <c r="GYN386" s="1"/>
      <c r="GYO386" s="1"/>
      <c r="GYP386" s="1"/>
      <c r="GYQ386" s="1"/>
      <c r="GYR386" s="1"/>
      <c r="GYS386" s="1"/>
      <c r="GYT386" s="1"/>
      <c r="GYU386" s="1"/>
      <c r="GYV386" s="1"/>
      <c r="GYW386" s="1"/>
      <c r="GYX386" s="1"/>
      <c r="GYY386" s="1"/>
      <c r="GYZ386" s="1"/>
      <c r="GZA386" s="1"/>
      <c r="GZB386" s="1"/>
      <c r="GZC386" s="1"/>
      <c r="GZD386" s="1"/>
      <c r="GZE386" s="1"/>
      <c r="GZF386" s="1"/>
      <c r="GZG386" s="1"/>
      <c r="GZH386" s="1"/>
      <c r="GZI386" s="1"/>
      <c r="GZJ386" s="1"/>
      <c r="GZK386" s="1"/>
      <c r="GZL386" s="1"/>
      <c r="GZM386" s="1"/>
      <c r="GZN386" s="1"/>
      <c r="GZO386" s="1"/>
      <c r="GZP386" s="1"/>
      <c r="GZQ386" s="1"/>
      <c r="GZR386" s="1"/>
      <c r="GZS386" s="1"/>
      <c r="GZT386" s="1"/>
      <c r="GZU386" s="1"/>
      <c r="GZV386" s="1"/>
      <c r="GZW386" s="1"/>
      <c r="GZX386" s="1"/>
      <c r="GZY386" s="1"/>
      <c r="GZZ386" s="1"/>
      <c r="HAA386" s="1"/>
      <c r="HAB386" s="1"/>
      <c r="HAC386" s="1"/>
      <c r="HAD386" s="1"/>
      <c r="HAE386" s="1"/>
      <c r="HAF386" s="1"/>
      <c r="HAG386" s="1"/>
      <c r="HAH386" s="1"/>
      <c r="HAI386" s="1"/>
      <c r="HAJ386" s="1"/>
      <c r="HAK386" s="1"/>
      <c r="HAL386" s="1"/>
      <c r="HAM386" s="1"/>
      <c r="HAN386" s="1"/>
      <c r="HAO386" s="1"/>
      <c r="HAP386" s="1"/>
      <c r="HAQ386" s="1"/>
      <c r="HAR386" s="1"/>
      <c r="HAS386" s="1"/>
      <c r="HAT386" s="1"/>
      <c r="HAU386" s="1"/>
      <c r="HAV386" s="1"/>
      <c r="HAW386" s="1"/>
      <c r="HAX386" s="1"/>
      <c r="HAY386" s="1"/>
      <c r="HAZ386" s="1"/>
      <c r="HBA386" s="1"/>
      <c r="HBB386" s="1"/>
      <c r="HBC386" s="1"/>
      <c r="HBD386" s="1"/>
      <c r="HBE386" s="1"/>
      <c r="HBF386" s="1"/>
      <c r="HBG386" s="1"/>
      <c r="HBH386" s="1"/>
      <c r="HBI386" s="1"/>
      <c r="HBJ386" s="1"/>
      <c r="HBK386" s="1"/>
      <c r="HBL386" s="1"/>
      <c r="HBM386" s="1"/>
      <c r="HBN386" s="1"/>
      <c r="HBO386" s="1"/>
      <c r="HBP386" s="1"/>
      <c r="HBQ386" s="1"/>
      <c r="HBR386" s="1"/>
      <c r="HBS386" s="1"/>
      <c r="HBT386" s="1"/>
      <c r="HBU386" s="1"/>
      <c r="HBV386" s="1"/>
      <c r="HBW386" s="1"/>
      <c r="HBX386" s="1"/>
      <c r="HBY386" s="1"/>
      <c r="HBZ386" s="1"/>
      <c r="HCA386" s="1"/>
      <c r="HCB386" s="1"/>
      <c r="HCC386" s="1"/>
      <c r="HCD386" s="1"/>
      <c r="HCE386" s="1"/>
      <c r="HCF386" s="1"/>
      <c r="HCG386" s="1"/>
      <c r="HCH386" s="1"/>
      <c r="HCI386" s="1"/>
      <c r="HCJ386" s="1"/>
      <c r="HCK386" s="1"/>
      <c r="HCL386" s="1"/>
      <c r="HCM386" s="1"/>
      <c r="HCN386" s="1"/>
      <c r="HCO386" s="1"/>
      <c r="HCP386" s="1"/>
      <c r="HCQ386" s="1"/>
      <c r="HCR386" s="1"/>
      <c r="HCS386" s="1"/>
      <c r="HCT386" s="1"/>
      <c r="HCU386" s="1"/>
      <c r="HCV386" s="1"/>
      <c r="HCW386" s="1"/>
      <c r="HCX386" s="1"/>
      <c r="HCY386" s="1"/>
      <c r="HCZ386" s="1"/>
      <c r="HDA386" s="1"/>
      <c r="HDB386" s="1"/>
      <c r="HDC386" s="1"/>
      <c r="HDD386" s="1"/>
      <c r="HDE386" s="1"/>
      <c r="HDF386" s="1"/>
      <c r="HDG386" s="1"/>
      <c r="HDH386" s="1"/>
      <c r="HDI386" s="1"/>
      <c r="HDJ386" s="1"/>
      <c r="HDK386" s="1"/>
      <c r="HDL386" s="1"/>
      <c r="HDM386" s="1"/>
      <c r="HDN386" s="1"/>
      <c r="HDO386" s="1"/>
      <c r="HDP386" s="1"/>
      <c r="HDQ386" s="1"/>
      <c r="HDR386" s="1"/>
      <c r="HDS386" s="1"/>
      <c r="HDT386" s="1"/>
      <c r="HDU386" s="1"/>
      <c r="HDV386" s="1"/>
      <c r="HDW386" s="1"/>
      <c r="HDX386" s="1"/>
      <c r="HDY386" s="1"/>
      <c r="HDZ386" s="1"/>
      <c r="HEA386" s="1"/>
      <c r="HEB386" s="1"/>
      <c r="HEC386" s="1"/>
      <c r="HED386" s="1"/>
      <c r="HEE386" s="1"/>
      <c r="HEF386" s="1"/>
      <c r="HEG386" s="1"/>
      <c r="HEH386" s="1"/>
      <c r="HEI386" s="1"/>
      <c r="HEJ386" s="1"/>
      <c r="HEK386" s="1"/>
      <c r="HEL386" s="1"/>
      <c r="HEM386" s="1"/>
      <c r="HEN386" s="1"/>
      <c r="HEO386" s="1"/>
      <c r="HEP386" s="1"/>
      <c r="HEQ386" s="1"/>
      <c r="HER386" s="1"/>
      <c r="HES386" s="1"/>
      <c r="HET386" s="1"/>
      <c r="HEU386" s="1"/>
      <c r="HEV386" s="1"/>
      <c r="HEW386" s="1"/>
      <c r="HEX386" s="1"/>
      <c r="HEY386" s="1"/>
      <c r="HEZ386" s="1"/>
      <c r="HFA386" s="1"/>
      <c r="HFB386" s="1"/>
      <c r="HFC386" s="1"/>
      <c r="HFD386" s="1"/>
      <c r="HFE386" s="1"/>
      <c r="HFF386" s="1"/>
      <c r="HFG386" s="1"/>
      <c r="HFH386" s="1"/>
      <c r="HFI386" s="1"/>
      <c r="HFJ386" s="1"/>
      <c r="HFK386" s="1"/>
      <c r="HFL386" s="1"/>
      <c r="HFM386" s="1"/>
      <c r="HFN386" s="1"/>
      <c r="HFO386" s="1"/>
      <c r="HFP386" s="1"/>
      <c r="HFQ386" s="1"/>
      <c r="HFR386" s="1"/>
      <c r="HFS386" s="1"/>
      <c r="HFT386" s="1"/>
      <c r="HFU386" s="1"/>
      <c r="HFV386" s="1"/>
      <c r="HFW386" s="1"/>
      <c r="HFX386" s="1"/>
      <c r="HFY386" s="1"/>
      <c r="HFZ386" s="1"/>
      <c r="HGA386" s="1"/>
      <c r="HGB386" s="1"/>
      <c r="HGC386" s="1"/>
      <c r="HGD386" s="1"/>
      <c r="HGE386" s="1"/>
      <c r="HGF386" s="1"/>
      <c r="HGG386" s="1"/>
      <c r="HGH386" s="1"/>
      <c r="HGI386" s="1"/>
      <c r="HGJ386" s="1"/>
      <c r="HGK386" s="1"/>
      <c r="HGL386" s="1"/>
      <c r="HGM386" s="1"/>
      <c r="HGN386" s="1"/>
      <c r="HGO386" s="1"/>
      <c r="HGP386" s="1"/>
      <c r="HGQ386" s="1"/>
      <c r="HGR386" s="1"/>
      <c r="HGS386" s="1"/>
      <c r="HGT386" s="1"/>
      <c r="HGU386" s="1"/>
      <c r="HGV386" s="1"/>
      <c r="HGW386" s="1"/>
      <c r="HGX386" s="1"/>
      <c r="HGY386" s="1"/>
      <c r="HGZ386" s="1"/>
      <c r="HHA386" s="1"/>
      <c r="HHB386" s="1"/>
      <c r="HHC386" s="1"/>
      <c r="HHD386" s="1"/>
      <c r="HHE386" s="1"/>
      <c r="HHF386" s="1"/>
      <c r="HHG386" s="1"/>
      <c r="HHH386" s="1"/>
      <c r="HHI386" s="1"/>
      <c r="HHJ386" s="1"/>
      <c r="HHK386" s="1"/>
      <c r="HHL386" s="1"/>
      <c r="HHM386" s="1"/>
      <c r="HHN386" s="1"/>
      <c r="HHO386" s="1"/>
      <c r="HHP386" s="1"/>
      <c r="HHQ386" s="1"/>
      <c r="HHR386" s="1"/>
      <c r="HHS386" s="1"/>
      <c r="HHT386" s="1"/>
      <c r="HHU386" s="1"/>
      <c r="HHV386" s="1"/>
      <c r="HHW386" s="1"/>
      <c r="HHX386" s="1"/>
      <c r="HHY386" s="1"/>
      <c r="HHZ386" s="1"/>
      <c r="HIA386" s="1"/>
      <c r="HIB386" s="1"/>
      <c r="HIC386" s="1"/>
      <c r="HID386" s="1"/>
      <c r="HIE386" s="1"/>
      <c r="HIF386" s="1"/>
      <c r="HIG386" s="1"/>
      <c r="HIH386" s="1"/>
      <c r="HII386" s="1"/>
      <c r="HIJ386" s="1"/>
      <c r="HIK386" s="1"/>
      <c r="HIL386" s="1"/>
      <c r="HIM386" s="1"/>
      <c r="HIN386" s="1"/>
      <c r="HIO386" s="1"/>
      <c r="HIP386" s="1"/>
      <c r="HIQ386" s="1"/>
      <c r="HIR386" s="1"/>
      <c r="HIS386" s="1"/>
      <c r="HIT386" s="1"/>
      <c r="HIU386" s="1"/>
      <c r="HIV386" s="1"/>
      <c r="HIW386" s="1"/>
      <c r="HIX386" s="1"/>
      <c r="HIY386" s="1"/>
      <c r="HIZ386" s="1"/>
      <c r="HJA386" s="1"/>
      <c r="HJB386" s="1"/>
      <c r="HJC386" s="1"/>
      <c r="HJD386" s="1"/>
      <c r="HJE386" s="1"/>
      <c r="HJF386" s="1"/>
      <c r="HJG386" s="1"/>
      <c r="HJH386" s="1"/>
      <c r="HJI386" s="1"/>
      <c r="HJJ386" s="1"/>
      <c r="HJK386" s="1"/>
      <c r="HJL386" s="1"/>
      <c r="HJM386" s="1"/>
      <c r="HJN386" s="1"/>
      <c r="HJO386" s="1"/>
      <c r="HJP386" s="1"/>
      <c r="HJQ386" s="1"/>
      <c r="HJR386" s="1"/>
      <c r="HJS386" s="1"/>
      <c r="HJT386" s="1"/>
      <c r="HJU386" s="1"/>
      <c r="HJV386" s="1"/>
      <c r="HJW386" s="1"/>
      <c r="HJX386" s="1"/>
      <c r="HJY386" s="1"/>
      <c r="HJZ386" s="1"/>
      <c r="HKA386" s="1"/>
      <c r="HKB386" s="1"/>
      <c r="HKC386" s="1"/>
      <c r="HKD386" s="1"/>
      <c r="HKE386" s="1"/>
      <c r="HKF386" s="1"/>
      <c r="HKG386" s="1"/>
      <c r="HKH386" s="1"/>
      <c r="HKI386" s="1"/>
      <c r="HKJ386" s="1"/>
      <c r="HKK386" s="1"/>
      <c r="HKL386" s="1"/>
      <c r="HKM386" s="1"/>
      <c r="HKN386" s="1"/>
      <c r="HKO386" s="1"/>
      <c r="HKP386" s="1"/>
      <c r="HKQ386" s="1"/>
      <c r="HKR386" s="1"/>
      <c r="HKS386" s="1"/>
      <c r="HKT386" s="1"/>
      <c r="HKU386" s="1"/>
      <c r="HKV386" s="1"/>
      <c r="HKW386" s="1"/>
      <c r="HKX386" s="1"/>
      <c r="HKY386" s="1"/>
      <c r="HKZ386" s="1"/>
      <c r="HLA386" s="1"/>
      <c r="HLB386" s="1"/>
      <c r="HLC386" s="1"/>
      <c r="HLD386" s="1"/>
      <c r="HLE386" s="1"/>
      <c r="HLF386" s="1"/>
      <c r="HLG386" s="1"/>
      <c r="HLH386" s="1"/>
      <c r="HLI386" s="1"/>
      <c r="HLJ386" s="1"/>
      <c r="HLK386" s="1"/>
      <c r="HLL386" s="1"/>
      <c r="HLM386" s="1"/>
      <c r="HLN386" s="1"/>
      <c r="HLO386" s="1"/>
      <c r="HLP386" s="1"/>
      <c r="HLQ386" s="1"/>
      <c r="HLR386" s="1"/>
      <c r="HLS386" s="1"/>
      <c r="HLT386" s="1"/>
      <c r="HLU386" s="1"/>
      <c r="HLV386" s="1"/>
      <c r="HLW386" s="1"/>
      <c r="HLX386" s="1"/>
      <c r="HLY386" s="1"/>
      <c r="HLZ386" s="1"/>
      <c r="HMA386" s="1"/>
      <c r="HMB386" s="1"/>
      <c r="HMC386" s="1"/>
      <c r="HMD386" s="1"/>
      <c r="HME386" s="1"/>
      <c r="HMF386" s="1"/>
      <c r="HMG386" s="1"/>
      <c r="HMH386" s="1"/>
      <c r="HMI386" s="1"/>
      <c r="HMJ386" s="1"/>
      <c r="HMK386" s="1"/>
      <c r="HML386" s="1"/>
      <c r="HMM386" s="1"/>
      <c r="HMN386" s="1"/>
      <c r="HMO386" s="1"/>
      <c r="HMP386" s="1"/>
      <c r="HMQ386" s="1"/>
      <c r="HMR386" s="1"/>
      <c r="HMS386" s="1"/>
      <c r="HMT386" s="1"/>
      <c r="HMU386" s="1"/>
      <c r="HMV386" s="1"/>
      <c r="HMW386" s="1"/>
      <c r="HMX386" s="1"/>
      <c r="HMY386" s="1"/>
      <c r="HMZ386" s="1"/>
      <c r="HNA386" s="1"/>
      <c r="HNB386" s="1"/>
      <c r="HNC386" s="1"/>
      <c r="HND386" s="1"/>
      <c r="HNE386" s="1"/>
      <c r="HNF386" s="1"/>
      <c r="HNG386" s="1"/>
      <c r="HNH386" s="1"/>
      <c r="HNI386" s="1"/>
      <c r="HNJ386" s="1"/>
      <c r="HNK386" s="1"/>
      <c r="HNL386" s="1"/>
      <c r="HNM386" s="1"/>
      <c r="HNN386" s="1"/>
      <c r="HNO386" s="1"/>
      <c r="HNP386" s="1"/>
      <c r="HNQ386" s="1"/>
      <c r="HNR386" s="1"/>
      <c r="HNS386" s="1"/>
      <c r="HNT386" s="1"/>
      <c r="HNU386" s="1"/>
      <c r="HNV386" s="1"/>
      <c r="HNW386" s="1"/>
      <c r="HNX386" s="1"/>
      <c r="HNY386" s="1"/>
      <c r="HNZ386" s="1"/>
      <c r="HOA386" s="1"/>
      <c r="HOB386" s="1"/>
      <c r="HOC386" s="1"/>
      <c r="HOD386" s="1"/>
      <c r="HOE386" s="1"/>
      <c r="HOF386" s="1"/>
      <c r="HOG386" s="1"/>
      <c r="HOH386" s="1"/>
      <c r="HOI386" s="1"/>
      <c r="HOJ386" s="1"/>
      <c r="HOK386" s="1"/>
      <c r="HOL386" s="1"/>
      <c r="HOM386" s="1"/>
      <c r="HON386" s="1"/>
      <c r="HOO386" s="1"/>
      <c r="HOP386" s="1"/>
      <c r="HOQ386" s="1"/>
      <c r="HOR386" s="1"/>
      <c r="HOS386" s="1"/>
      <c r="HOT386" s="1"/>
      <c r="HOU386" s="1"/>
      <c r="HOV386" s="1"/>
      <c r="HOW386" s="1"/>
      <c r="HOX386" s="1"/>
      <c r="HOY386" s="1"/>
      <c r="HOZ386" s="1"/>
      <c r="HPA386" s="1"/>
      <c r="HPB386" s="1"/>
      <c r="HPC386" s="1"/>
      <c r="HPD386" s="1"/>
      <c r="HPE386" s="1"/>
      <c r="HPF386" s="1"/>
      <c r="HPG386" s="1"/>
      <c r="HPH386" s="1"/>
      <c r="HPI386" s="1"/>
      <c r="HPJ386" s="1"/>
      <c r="HPK386" s="1"/>
      <c r="HPL386" s="1"/>
      <c r="HPM386" s="1"/>
      <c r="HPN386" s="1"/>
      <c r="HPO386" s="1"/>
      <c r="HPP386" s="1"/>
      <c r="HPQ386" s="1"/>
      <c r="HPR386" s="1"/>
      <c r="HPS386" s="1"/>
      <c r="HPT386" s="1"/>
      <c r="HPU386" s="1"/>
      <c r="HPV386" s="1"/>
      <c r="HPW386" s="1"/>
      <c r="HPX386" s="1"/>
      <c r="HPY386" s="1"/>
      <c r="HPZ386" s="1"/>
      <c r="HQA386" s="1"/>
      <c r="HQB386" s="1"/>
      <c r="HQC386" s="1"/>
      <c r="HQD386" s="1"/>
      <c r="HQE386" s="1"/>
      <c r="HQF386" s="1"/>
      <c r="HQG386" s="1"/>
      <c r="HQH386" s="1"/>
      <c r="HQI386" s="1"/>
      <c r="HQJ386" s="1"/>
      <c r="HQK386" s="1"/>
      <c r="HQL386" s="1"/>
      <c r="HQM386" s="1"/>
      <c r="HQN386" s="1"/>
      <c r="HQO386" s="1"/>
      <c r="HQP386" s="1"/>
      <c r="HQQ386" s="1"/>
      <c r="HQR386" s="1"/>
      <c r="HQS386" s="1"/>
      <c r="HQT386" s="1"/>
      <c r="HQU386" s="1"/>
      <c r="HQV386" s="1"/>
      <c r="HQW386" s="1"/>
      <c r="HQX386" s="1"/>
      <c r="HQY386" s="1"/>
      <c r="HQZ386" s="1"/>
      <c r="HRA386" s="1"/>
      <c r="HRB386" s="1"/>
      <c r="HRC386" s="1"/>
      <c r="HRD386" s="1"/>
      <c r="HRE386" s="1"/>
      <c r="HRF386" s="1"/>
      <c r="HRG386" s="1"/>
      <c r="HRH386" s="1"/>
      <c r="HRI386" s="1"/>
      <c r="HRJ386" s="1"/>
      <c r="HRK386" s="1"/>
      <c r="HRL386" s="1"/>
      <c r="HRM386" s="1"/>
      <c r="HRN386" s="1"/>
      <c r="HRO386" s="1"/>
      <c r="HRP386" s="1"/>
      <c r="HRQ386" s="1"/>
      <c r="HRR386" s="1"/>
      <c r="HRS386" s="1"/>
      <c r="HRT386" s="1"/>
      <c r="HRU386" s="1"/>
      <c r="HRV386" s="1"/>
      <c r="HRW386" s="1"/>
      <c r="HRX386" s="1"/>
      <c r="HRY386" s="1"/>
      <c r="HRZ386" s="1"/>
      <c r="HSA386" s="1"/>
      <c r="HSB386" s="1"/>
      <c r="HSC386" s="1"/>
      <c r="HSD386" s="1"/>
      <c r="HSE386" s="1"/>
      <c r="HSF386" s="1"/>
      <c r="HSG386" s="1"/>
      <c r="HSH386" s="1"/>
      <c r="HSI386" s="1"/>
      <c r="HSJ386" s="1"/>
      <c r="HSK386" s="1"/>
      <c r="HSL386" s="1"/>
      <c r="HSM386" s="1"/>
      <c r="HSN386" s="1"/>
      <c r="HSO386" s="1"/>
      <c r="HSP386" s="1"/>
      <c r="HSQ386" s="1"/>
      <c r="HSR386" s="1"/>
      <c r="HSS386" s="1"/>
      <c r="HST386" s="1"/>
      <c r="HSU386" s="1"/>
      <c r="HSV386" s="1"/>
      <c r="HSW386" s="1"/>
      <c r="HSX386" s="1"/>
      <c r="HSY386" s="1"/>
      <c r="HSZ386" s="1"/>
      <c r="HTA386" s="1"/>
      <c r="HTB386" s="1"/>
      <c r="HTC386" s="1"/>
      <c r="HTD386" s="1"/>
      <c r="HTE386" s="1"/>
      <c r="HTF386" s="1"/>
      <c r="HTG386" s="1"/>
      <c r="HTH386" s="1"/>
      <c r="HTI386" s="1"/>
      <c r="HTJ386" s="1"/>
      <c r="HTK386" s="1"/>
      <c r="HTL386" s="1"/>
      <c r="HTM386" s="1"/>
      <c r="HTN386" s="1"/>
      <c r="HTO386" s="1"/>
      <c r="HTP386" s="1"/>
      <c r="HTQ386" s="1"/>
      <c r="HTR386" s="1"/>
      <c r="HTS386" s="1"/>
      <c r="HTT386" s="1"/>
      <c r="HTU386" s="1"/>
      <c r="HTV386" s="1"/>
      <c r="HTW386" s="1"/>
      <c r="HTX386" s="1"/>
      <c r="HTY386" s="1"/>
      <c r="HTZ386" s="1"/>
      <c r="HUA386" s="1"/>
      <c r="HUB386" s="1"/>
      <c r="HUC386" s="1"/>
      <c r="HUD386" s="1"/>
      <c r="HUE386" s="1"/>
      <c r="HUF386" s="1"/>
      <c r="HUG386" s="1"/>
      <c r="HUH386" s="1"/>
      <c r="HUI386" s="1"/>
      <c r="HUJ386" s="1"/>
      <c r="HUK386" s="1"/>
      <c r="HUL386" s="1"/>
      <c r="HUM386" s="1"/>
      <c r="HUN386" s="1"/>
      <c r="HUO386" s="1"/>
      <c r="HUP386" s="1"/>
      <c r="HUQ386" s="1"/>
      <c r="HUR386" s="1"/>
      <c r="HUS386" s="1"/>
      <c r="HUT386" s="1"/>
      <c r="HUU386" s="1"/>
      <c r="HUV386" s="1"/>
      <c r="HUW386" s="1"/>
      <c r="HUX386" s="1"/>
      <c r="HUY386" s="1"/>
      <c r="HUZ386" s="1"/>
      <c r="HVA386" s="1"/>
      <c r="HVB386" s="1"/>
      <c r="HVC386" s="1"/>
      <c r="HVD386" s="1"/>
      <c r="HVE386" s="1"/>
      <c r="HVF386" s="1"/>
      <c r="HVG386" s="1"/>
      <c r="HVH386" s="1"/>
      <c r="HVI386" s="1"/>
      <c r="HVJ386" s="1"/>
      <c r="HVK386" s="1"/>
      <c r="HVL386" s="1"/>
      <c r="HVM386" s="1"/>
      <c r="HVN386" s="1"/>
      <c r="HVO386" s="1"/>
      <c r="HVP386" s="1"/>
      <c r="HVQ386" s="1"/>
      <c r="HVR386" s="1"/>
      <c r="HVS386" s="1"/>
      <c r="HVT386" s="1"/>
      <c r="HVU386" s="1"/>
      <c r="HVV386" s="1"/>
      <c r="HVW386" s="1"/>
      <c r="HVX386" s="1"/>
      <c r="HVY386" s="1"/>
      <c r="HVZ386" s="1"/>
      <c r="HWA386" s="1"/>
      <c r="HWB386" s="1"/>
      <c r="HWC386" s="1"/>
      <c r="HWD386" s="1"/>
      <c r="HWE386" s="1"/>
      <c r="HWF386" s="1"/>
      <c r="HWG386" s="1"/>
      <c r="HWH386" s="1"/>
      <c r="HWI386" s="1"/>
      <c r="HWJ386" s="1"/>
      <c r="HWK386" s="1"/>
      <c r="HWL386" s="1"/>
      <c r="HWM386" s="1"/>
      <c r="HWN386" s="1"/>
      <c r="HWO386" s="1"/>
      <c r="HWP386" s="1"/>
      <c r="HWQ386" s="1"/>
      <c r="HWR386" s="1"/>
      <c r="HWS386" s="1"/>
      <c r="HWT386" s="1"/>
      <c r="HWU386" s="1"/>
      <c r="HWV386" s="1"/>
      <c r="HWW386" s="1"/>
      <c r="HWX386" s="1"/>
      <c r="HWY386" s="1"/>
      <c r="HWZ386" s="1"/>
      <c r="HXA386" s="1"/>
      <c r="HXB386" s="1"/>
      <c r="HXC386" s="1"/>
      <c r="HXD386" s="1"/>
      <c r="HXE386" s="1"/>
      <c r="HXF386" s="1"/>
      <c r="HXG386" s="1"/>
      <c r="HXH386" s="1"/>
      <c r="HXI386" s="1"/>
      <c r="HXJ386" s="1"/>
      <c r="HXK386" s="1"/>
      <c r="HXL386" s="1"/>
      <c r="HXM386" s="1"/>
      <c r="HXN386" s="1"/>
      <c r="HXO386" s="1"/>
      <c r="HXP386" s="1"/>
      <c r="HXQ386" s="1"/>
      <c r="HXR386" s="1"/>
      <c r="HXS386" s="1"/>
      <c r="HXT386" s="1"/>
      <c r="HXU386" s="1"/>
      <c r="HXV386" s="1"/>
      <c r="HXW386" s="1"/>
      <c r="HXX386" s="1"/>
      <c r="HXY386" s="1"/>
      <c r="HXZ386" s="1"/>
      <c r="HYA386" s="1"/>
      <c r="HYB386" s="1"/>
      <c r="HYC386" s="1"/>
      <c r="HYD386" s="1"/>
      <c r="HYE386" s="1"/>
      <c r="HYF386" s="1"/>
      <c r="HYG386" s="1"/>
      <c r="HYH386" s="1"/>
      <c r="HYI386" s="1"/>
      <c r="HYJ386" s="1"/>
      <c r="HYK386" s="1"/>
      <c r="HYL386" s="1"/>
      <c r="HYM386" s="1"/>
      <c r="HYN386" s="1"/>
      <c r="HYO386" s="1"/>
      <c r="HYP386" s="1"/>
      <c r="HYQ386" s="1"/>
      <c r="HYR386" s="1"/>
      <c r="HYS386" s="1"/>
      <c r="HYT386" s="1"/>
      <c r="HYU386" s="1"/>
      <c r="HYV386" s="1"/>
      <c r="HYW386" s="1"/>
      <c r="HYX386" s="1"/>
      <c r="HYY386" s="1"/>
      <c r="HYZ386" s="1"/>
      <c r="HZA386" s="1"/>
      <c r="HZB386" s="1"/>
      <c r="HZC386" s="1"/>
      <c r="HZD386" s="1"/>
      <c r="HZE386" s="1"/>
      <c r="HZF386" s="1"/>
      <c r="HZG386" s="1"/>
      <c r="HZH386" s="1"/>
      <c r="HZI386" s="1"/>
      <c r="HZJ386" s="1"/>
      <c r="HZK386" s="1"/>
      <c r="HZL386" s="1"/>
      <c r="HZM386" s="1"/>
      <c r="HZN386" s="1"/>
      <c r="HZO386" s="1"/>
      <c r="HZP386" s="1"/>
      <c r="HZQ386" s="1"/>
      <c r="HZR386" s="1"/>
      <c r="HZS386" s="1"/>
      <c r="HZT386" s="1"/>
      <c r="HZU386" s="1"/>
      <c r="HZV386" s="1"/>
      <c r="HZW386" s="1"/>
      <c r="HZX386" s="1"/>
      <c r="HZY386" s="1"/>
      <c r="HZZ386" s="1"/>
      <c r="IAA386" s="1"/>
      <c r="IAB386" s="1"/>
      <c r="IAC386" s="1"/>
      <c r="IAD386" s="1"/>
      <c r="IAE386" s="1"/>
      <c r="IAF386" s="1"/>
      <c r="IAG386" s="1"/>
      <c r="IAH386" s="1"/>
      <c r="IAI386" s="1"/>
      <c r="IAJ386" s="1"/>
      <c r="IAK386" s="1"/>
      <c r="IAL386" s="1"/>
      <c r="IAM386" s="1"/>
      <c r="IAN386" s="1"/>
      <c r="IAO386" s="1"/>
      <c r="IAP386" s="1"/>
      <c r="IAQ386" s="1"/>
      <c r="IAR386" s="1"/>
      <c r="IAS386" s="1"/>
      <c r="IAT386" s="1"/>
      <c r="IAU386" s="1"/>
      <c r="IAV386" s="1"/>
      <c r="IAW386" s="1"/>
      <c r="IAX386" s="1"/>
      <c r="IAY386" s="1"/>
      <c r="IAZ386" s="1"/>
      <c r="IBA386" s="1"/>
      <c r="IBB386" s="1"/>
      <c r="IBC386" s="1"/>
      <c r="IBD386" s="1"/>
      <c r="IBE386" s="1"/>
      <c r="IBF386" s="1"/>
      <c r="IBG386" s="1"/>
      <c r="IBH386" s="1"/>
      <c r="IBI386" s="1"/>
      <c r="IBJ386" s="1"/>
      <c r="IBK386" s="1"/>
      <c r="IBL386" s="1"/>
      <c r="IBM386" s="1"/>
      <c r="IBN386" s="1"/>
      <c r="IBO386" s="1"/>
      <c r="IBP386" s="1"/>
      <c r="IBQ386" s="1"/>
      <c r="IBR386" s="1"/>
      <c r="IBS386" s="1"/>
      <c r="IBT386" s="1"/>
      <c r="IBU386" s="1"/>
      <c r="IBV386" s="1"/>
      <c r="IBW386" s="1"/>
      <c r="IBX386" s="1"/>
      <c r="IBY386" s="1"/>
      <c r="IBZ386" s="1"/>
      <c r="ICA386" s="1"/>
      <c r="ICB386" s="1"/>
      <c r="ICC386" s="1"/>
      <c r="ICD386" s="1"/>
      <c r="ICE386" s="1"/>
      <c r="ICF386" s="1"/>
      <c r="ICG386" s="1"/>
      <c r="ICH386" s="1"/>
      <c r="ICI386" s="1"/>
      <c r="ICJ386" s="1"/>
      <c r="ICK386" s="1"/>
      <c r="ICL386" s="1"/>
      <c r="ICM386" s="1"/>
      <c r="ICN386" s="1"/>
      <c r="ICO386" s="1"/>
      <c r="ICP386" s="1"/>
      <c r="ICQ386" s="1"/>
      <c r="ICR386" s="1"/>
      <c r="ICS386" s="1"/>
      <c r="ICT386" s="1"/>
      <c r="ICU386" s="1"/>
      <c r="ICV386" s="1"/>
      <c r="ICW386" s="1"/>
      <c r="ICX386" s="1"/>
      <c r="ICY386" s="1"/>
      <c r="ICZ386" s="1"/>
      <c r="IDA386" s="1"/>
      <c r="IDB386" s="1"/>
      <c r="IDC386" s="1"/>
      <c r="IDD386" s="1"/>
      <c r="IDE386" s="1"/>
      <c r="IDF386" s="1"/>
      <c r="IDG386" s="1"/>
      <c r="IDH386" s="1"/>
      <c r="IDI386" s="1"/>
      <c r="IDJ386" s="1"/>
      <c r="IDK386" s="1"/>
      <c r="IDL386" s="1"/>
      <c r="IDM386" s="1"/>
      <c r="IDN386" s="1"/>
      <c r="IDO386" s="1"/>
      <c r="IDP386" s="1"/>
      <c r="IDQ386" s="1"/>
      <c r="IDR386" s="1"/>
      <c r="IDS386" s="1"/>
      <c r="IDT386" s="1"/>
      <c r="IDU386" s="1"/>
      <c r="IDV386" s="1"/>
      <c r="IDW386" s="1"/>
      <c r="IDX386" s="1"/>
      <c r="IDY386" s="1"/>
      <c r="IDZ386" s="1"/>
      <c r="IEA386" s="1"/>
      <c r="IEB386" s="1"/>
      <c r="IEC386" s="1"/>
      <c r="IED386" s="1"/>
      <c r="IEE386" s="1"/>
      <c r="IEF386" s="1"/>
      <c r="IEG386" s="1"/>
      <c r="IEH386" s="1"/>
      <c r="IEI386" s="1"/>
      <c r="IEJ386" s="1"/>
      <c r="IEK386" s="1"/>
      <c r="IEL386" s="1"/>
      <c r="IEM386" s="1"/>
      <c r="IEN386" s="1"/>
      <c r="IEO386" s="1"/>
      <c r="IEP386" s="1"/>
      <c r="IEQ386" s="1"/>
      <c r="IER386" s="1"/>
      <c r="IES386" s="1"/>
      <c r="IET386" s="1"/>
      <c r="IEU386" s="1"/>
      <c r="IEV386" s="1"/>
      <c r="IEW386" s="1"/>
      <c r="IEX386" s="1"/>
      <c r="IEY386" s="1"/>
      <c r="IEZ386" s="1"/>
      <c r="IFA386" s="1"/>
      <c r="IFB386" s="1"/>
      <c r="IFC386" s="1"/>
      <c r="IFD386" s="1"/>
      <c r="IFE386" s="1"/>
      <c r="IFF386" s="1"/>
      <c r="IFG386" s="1"/>
      <c r="IFH386" s="1"/>
      <c r="IFI386" s="1"/>
      <c r="IFJ386" s="1"/>
      <c r="IFK386" s="1"/>
      <c r="IFL386" s="1"/>
      <c r="IFM386" s="1"/>
      <c r="IFN386" s="1"/>
      <c r="IFO386" s="1"/>
      <c r="IFP386" s="1"/>
      <c r="IFQ386" s="1"/>
      <c r="IFR386" s="1"/>
      <c r="IFS386" s="1"/>
      <c r="IFT386" s="1"/>
      <c r="IFU386" s="1"/>
      <c r="IFV386" s="1"/>
      <c r="IFW386" s="1"/>
      <c r="IFX386" s="1"/>
      <c r="IFY386" s="1"/>
      <c r="IFZ386" s="1"/>
      <c r="IGA386" s="1"/>
      <c r="IGB386" s="1"/>
      <c r="IGC386" s="1"/>
      <c r="IGD386" s="1"/>
      <c r="IGE386" s="1"/>
      <c r="IGF386" s="1"/>
      <c r="IGG386" s="1"/>
      <c r="IGH386" s="1"/>
      <c r="IGI386" s="1"/>
      <c r="IGJ386" s="1"/>
      <c r="IGK386" s="1"/>
      <c r="IGL386" s="1"/>
      <c r="IGM386" s="1"/>
      <c r="IGN386" s="1"/>
      <c r="IGO386" s="1"/>
      <c r="IGP386" s="1"/>
      <c r="IGQ386" s="1"/>
      <c r="IGR386" s="1"/>
      <c r="IGS386" s="1"/>
      <c r="IGT386" s="1"/>
      <c r="IGU386" s="1"/>
      <c r="IGV386" s="1"/>
      <c r="IGW386" s="1"/>
      <c r="IGX386" s="1"/>
      <c r="IGY386" s="1"/>
      <c r="IGZ386" s="1"/>
      <c r="IHA386" s="1"/>
      <c r="IHB386" s="1"/>
      <c r="IHC386" s="1"/>
      <c r="IHD386" s="1"/>
      <c r="IHE386" s="1"/>
      <c r="IHF386" s="1"/>
      <c r="IHG386" s="1"/>
      <c r="IHH386" s="1"/>
      <c r="IHI386" s="1"/>
      <c r="IHJ386" s="1"/>
      <c r="IHK386" s="1"/>
      <c r="IHL386" s="1"/>
      <c r="IHM386" s="1"/>
      <c r="IHN386" s="1"/>
      <c r="IHO386" s="1"/>
      <c r="IHP386" s="1"/>
      <c r="IHQ386" s="1"/>
      <c r="IHR386" s="1"/>
      <c r="IHS386" s="1"/>
      <c r="IHT386" s="1"/>
      <c r="IHU386" s="1"/>
      <c r="IHV386" s="1"/>
      <c r="IHW386" s="1"/>
      <c r="IHX386" s="1"/>
      <c r="IHY386" s="1"/>
      <c r="IHZ386" s="1"/>
      <c r="IIA386" s="1"/>
      <c r="IIB386" s="1"/>
      <c r="IIC386" s="1"/>
      <c r="IID386" s="1"/>
      <c r="IIE386" s="1"/>
      <c r="IIF386" s="1"/>
      <c r="IIG386" s="1"/>
      <c r="IIH386" s="1"/>
      <c r="III386" s="1"/>
      <c r="IIJ386" s="1"/>
      <c r="IIK386" s="1"/>
      <c r="IIL386" s="1"/>
      <c r="IIM386" s="1"/>
      <c r="IIN386" s="1"/>
      <c r="IIO386" s="1"/>
      <c r="IIP386" s="1"/>
      <c r="IIQ386" s="1"/>
      <c r="IIR386" s="1"/>
      <c r="IIS386" s="1"/>
      <c r="IIT386" s="1"/>
      <c r="IIU386" s="1"/>
      <c r="IIV386" s="1"/>
      <c r="IIW386" s="1"/>
      <c r="IIX386" s="1"/>
      <c r="IIY386" s="1"/>
      <c r="IIZ386" s="1"/>
      <c r="IJA386" s="1"/>
      <c r="IJB386" s="1"/>
      <c r="IJC386" s="1"/>
      <c r="IJD386" s="1"/>
      <c r="IJE386" s="1"/>
      <c r="IJF386" s="1"/>
      <c r="IJG386" s="1"/>
      <c r="IJH386" s="1"/>
      <c r="IJI386" s="1"/>
      <c r="IJJ386" s="1"/>
      <c r="IJK386" s="1"/>
      <c r="IJL386" s="1"/>
      <c r="IJM386" s="1"/>
      <c r="IJN386" s="1"/>
      <c r="IJO386" s="1"/>
      <c r="IJP386" s="1"/>
      <c r="IJQ386" s="1"/>
      <c r="IJR386" s="1"/>
      <c r="IJS386" s="1"/>
      <c r="IJT386" s="1"/>
      <c r="IJU386" s="1"/>
      <c r="IJV386" s="1"/>
      <c r="IJW386" s="1"/>
      <c r="IJX386" s="1"/>
      <c r="IJY386" s="1"/>
      <c r="IJZ386" s="1"/>
      <c r="IKA386" s="1"/>
      <c r="IKB386" s="1"/>
      <c r="IKC386" s="1"/>
      <c r="IKD386" s="1"/>
      <c r="IKE386" s="1"/>
      <c r="IKF386" s="1"/>
      <c r="IKG386" s="1"/>
      <c r="IKH386" s="1"/>
      <c r="IKI386" s="1"/>
      <c r="IKJ386" s="1"/>
      <c r="IKK386" s="1"/>
      <c r="IKL386" s="1"/>
      <c r="IKM386" s="1"/>
      <c r="IKN386" s="1"/>
      <c r="IKO386" s="1"/>
      <c r="IKP386" s="1"/>
      <c r="IKQ386" s="1"/>
      <c r="IKR386" s="1"/>
      <c r="IKS386" s="1"/>
      <c r="IKT386" s="1"/>
      <c r="IKU386" s="1"/>
      <c r="IKV386" s="1"/>
      <c r="IKW386" s="1"/>
      <c r="IKX386" s="1"/>
      <c r="IKY386" s="1"/>
      <c r="IKZ386" s="1"/>
      <c r="ILA386" s="1"/>
      <c r="ILB386" s="1"/>
      <c r="ILC386" s="1"/>
      <c r="ILD386" s="1"/>
      <c r="ILE386" s="1"/>
      <c r="ILF386" s="1"/>
      <c r="ILG386" s="1"/>
      <c r="ILH386" s="1"/>
      <c r="ILI386" s="1"/>
      <c r="ILJ386" s="1"/>
      <c r="ILK386" s="1"/>
      <c r="ILL386" s="1"/>
      <c r="ILM386" s="1"/>
      <c r="ILN386" s="1"/>
      <c r="ILO386" s="1"/>
      <c r="ILP386" s="1"/>
      <c r="ILQ386" s="1"/>
      <c r="ILR386" s="1"/>
      <c r="ILS386" s="1"/>
      <c r="ILT386" s="1"/>
      <c r="ILU386" s="1"/>
      <c r="ILV386" s="1"/>
      <c r="ILW386" s="1"/>
      <c r="ILX386" s="1"/>
      <c r="ILY386" s="1"/>
      <c r="ILZ386" s="1"/>
      <c r="IMA386" s="1"/>
      <c r="IMB386" s="1"/>
      <c r="IMC386" s="1"/>
      <c r="IMD386" s="1"/>
      <c r="IME386" s="1"/>
      <c r="IMF386" s="1"/>
      <c r="IMG386" s="1"/>
      <c r="IMH386" s="1"/>
      <c r="IMI386" s="1"/>
      <c r="IMJ386" s="1"/>
      <c r="IMK386" s="1"/>
      <c r="IML386" s="1"/>
      <c r="IMM386" s="1"/>
      <c r="IMN386" s="1"/>
      <c r="IMO386" s="1"/>
      <c r="IMP386" s="1"/>
      <c r="IMQ386" s="1"/>
      <c r="IMR386" s="1"/>
      <c r="IMS386" s="1"/>
      <c r="IMT386" s="1"/>
      <c r="IMU386" s="1"/>
      <c r="IMV386" s="1"/>
      <c r="IMW386" s="1"/>
      <c r="IMX386" s="1"/>
      <c r="IMY386" s="1"/>
      <c r="IMZ386" s="1"/>
      <c r="INA386" s="1"/>
      <c r="INB386" s="1"/>
      <c r="INC386" s="1"/>
      <c r="IND386" s="1"/>
      <c r="INE386" s="1"/>
      <c r="INF386" s="1"/>
      <c r="ING386" s="1"/>
      <c r="INH386" s="1"/>
      <c r="INI386" s="1"/>
      <c r="INJ386" s="1"/>
      <c r="INK386" s="1"/>
      <c r="INL386" s="1"/>
      <c r="INM386" s="1"/>
      <c r="INN386" s="1"/>
      <c r="INO386" s="1"/>
      <c r="INP386" s="1"/>
      <c r="INQ386" s="1"/>
      <c r="INR386" s="1"/>
      <c r="INS386" s="1"/>
      <c r="INT386" s="1"/>
      <c r="INU386" s="1"/>
      <c r="INV386" s="1"/>
      <c r="INW386" s="1"/>
      <c r="INX386" s="1"/>
      <c r="INY386" s="1"/>
      <c r="INZ386" s="1"/>
      <c r="IOA386" s="1"/>
      <c r="IOB386" s="1"/>
      <c r="IOC386" s="1"/>
      <c r="IOD386" s="1"/>
      <c r="IOE386" s="1"/>
      <c r="IOF386" s="1"/>
      <c r="IOG386" s="1"/>
      <c r="IOH386" s="1"/>
      <c r="IOI386" s="1"/>
      <c r="IOJ386" s="1"/>
      <c r="IOK386" s="1"/>
      <c r="IOL386" s="1"/>
      <c r="IOM386" s="1"/>
      <c r="ION386" s="1"/>
      <c r="IOO386" s="1"/>
      <c r="IOP386" s="1"/>
      <c r="IOQ386" s="1"/>
      <c r="IOR386" s="1"/>
      <c r="IOS386" s="1"/>
      <c r="IOT386" s="1"/>
      <c r="IOU386" s="1"/>
      <c r="IOV386" s="1"/>
      <c r="IOW386" s="1"/>
      <c r="IOX386" s="1"/>
      <c r="IOY386" s="1"/>
      <c r="IOZ386" s="1"/>
      <c r="IPA386" s="1"/>
      <c r="IPB386" s="1"/>
      <c r="IPC386" s="1"/>
      <c r="IPD386" s="1"/>
      <c r="IPE386" s="1"/>
      <c r="IPF386" s="1"/>
      <c r="IPG386" s="1"/>
      <c r="IPH386" s="1"/>
      <c r="IPI386" s="1"/>
      <c r="IPJ386" s="1"/>
      <c r="IPK386" s="1"/>
      <c r="IPL386" s="1"/>
      <c r="IPM386" s="1"/>
      <c r="IPN386" s="1"/>
      <c r="IPO386" s="1"/>
      <c r="IPP386" s="1"/>
      <c r="IPQ386" s="1"/>
      <c r="IPR386" s="1"/>
      <c r="IPS386" s="1"/>
      <c r="IPT386" s="1"/>
      <c r="IPU386" s="1"/>
      <c r="IPV386" s="1"/>
      <c r="IPW386" s="1"/>
      <c r="IPX386" s="1"/>
      <c r="IPY386" s="1"/>
      <c r="IPZ386" s="1"/>
      <c r="IQA386" s="1"/>
      <c r="IQB386" s="1"/>
      <c r="IQC386" s="1"/>
      <c r="IQD386" s="1"/>
      <c r="IQE386" s="1"/>
      <c r="IQF386" s="1"/>
      <c r="IQG386" s="1"/>
      <c r="IQH386" s="1"/>
      <c r="IQI386" s="1"/>
      <c r="IQJ386" s="1"/>
      <c r="IQK386" s="1"/>
      <c r="IQL386" s="1"/>
      <c r="IQM386" s="1"/>
      <c r="IQN386" s="1"/>
      <c r="IQO386" s="1"/>
      <c r="IQP386" s="1"/>
      <c r="IQQ386" s="1"/>
      <c r="IQR386" s="1"/>
      <c r="IQS386" s="1"/>
      <c r="IQT386" s="1"/>
      <c r="IQU386" s="1"/>
      <c r="IQV386" s="1"/>
      <c r="IQW386" s="1"/>
      <c r="IQX386" s="1"/>
      <c r="IQY386" s="1"/>
      <c r="IQZ386" s="1"/>
      <c r="IRA386" s="1"/>
      <c r="IRB386" s="1"/>
      <c r="IRC386" s="1"/>
      <c r="IRD386" s="1"/>
      <c r="IRE386" s="1"/>
      <c r="IRF386" s="1"/>
      <c r="IRG386" s="1"/>
      <c r="IRH386" s="1"/>
      <c r="IRI386" s="1"/>
      <c r="IRJ386" s="1"/>
      <c r="IRK386" s="1"/>
      <c r="IRL386" s="1"/>
      <c r="IRM386" s="1"/>
      <c r="IRN386" s="1"/>
      <c r="IRO386" s="1"/>
      <c r="IRP386" s="1"/>
      <c r="IRQ386" s="1"/>
      <c r="IRR386" s="1"/>
      <c r="IRS386" s="1"/>
      <c r="IRT386" s="1"/>
      <c r="IRU386" s="1"/>
      <c r="IRV386" s="1"/>
      <c r="IRW386" s="1"/>
      <c r="IRX386" s="1"/>
      <c r="IRY386" s="1"/>
      <c r="IRZ386" s="1"/>
      <c r="ISA386" s="1"/>
      <c r="ISB386" s="1"/>
      <c r="ISC386" s="1"/>
      <c r="ISD386" s="1"/>
      <c r="ISE386" s="1"/>
      <c r="ISF386" s="1"/>
      <c r="ISG386" s="1"/>
      <c r="ISH386" s="1"/>
      <c r="ISI386" s="1"/>
      <c r="ISJ386" s="1"/>
      <c r="ISK386" s="1"/>
      <c r="ISL386" s="1"/>
      <c r="ISM386" s="1"/>
      <c r="ISN386" s="1"/>
      <c r="ISO386" s="1"/>
      <c r="ISP386" s="1"/>
      <c r="ISQ386" s="1"/>
      <c r="ISR386" s="1"/>
      <c r="ISS386" s="1"/>
      <c r="IST386" s="1"/>
      <c r="ISU386" s="1"/>
      <c r="ISV386" s="1"/>
      <c r="ISW386" s="1"/>
      <c r="ISX386" s="1"/>
      <c r="ISY386" s="1"/>
      <c r="ISZ386" s="1"/>
      <c r="ITA386" s="1"/>
      <c r="ITB386" s="1"/>
      <c r="ITC386" s="1"/>
      <c r="ITD386" s="1"/>
      <c r="ITE386" s="1"/>
      <c r="ITF386" s="1"/>
      <c r="ITG386" s="1"/>
      <c r="ITH386" s="1"/>
      <c r="ITI386" s="1"/>
      <c r="ITJ386" s="1"/>
      <c r="ITK386" s="1"/>
      <c r="ITL386" s="1"/>
      <c r="ITM386" s="1"/>
      <c r="ITN386" s="1"/>
      <c r="ITO386" s="1"/>
      <c r="ITP386" s="1"/>
      <c r="ITQ386" s="1"/>
      <c r="ITR386" s="1"/>
      <c r="ITS386" s="1"/>
      <c r="ITT386" s="1"/>
      <c r="ITU386" s="1"/>
      <c r="ITV386" s="1"/>
      <c r="ITW386" s="1"/>
      <c r="ITX386" s="1"/>
      <c r="ITY386" s="1"/>
      <c r="ITZ386" s="1"/>
      <c r="IUA386" s="1"/>
      <c r="IUB386" s="1"/>
      <c r="IUC386" s="1"/>
      <c r="IUD386" s="1"/>
      <c r="IUE386" s="1"/>
      <c r="IUF386" s="1"/>
      <c r="IUG386" s="1"/>
      <c r="IUH386" s="1"/>
      <c r="IUI386" s="1"/>
      <c r="IUJ386" s="1"/>
      <c r="IUK386" s="1"/>
      <c r="IUL386" s="1"/>
      <c r="IUM386" s="1"/>
      <c r="IUN386" s="1"/>
      <c r="IUO386" s="1"/>
      <c r="IUP386" s="1"/>
      <c r="IUQ386" s="1"/>
      <c r="IUR386" s="1"/>
      <c r="IUS386" s="1"/>
      <c r="IUT386" s="1"/>
      <c r="IUU386" s="1"/>
      <c r="IUV386" s="1"/>
      <c r="IUW386" s="1"/>
      <c r="IUX386" s="1"/>
      <c r="IUY386" s="1"/>
      <c r="IUZ386" s="1"/>
      <c r="IVA386" s="1"/>
      <c r="IVB386" s="1"/>
      <c r="IVC386" s="1"/>
      <c r="IVD386" s="1"/>
      <c r="IVE386" s="1"/>
      <c r="IVF386" s="1"/>
      <c r="IVG386" s="1"/>
      <c r="IVH386" s="1"/>
      <c r="IVI386" s="1"/>
      <c r="IVJ386" s="1"/>
      <c r="IVK386" s="1"/>
      <c r="IVL386" s="1"/>
      <c r="IVM386" s="1"/>
      <c r="IVN386" s="1"/>
      <c r="IVO386" s="1"/>
      <c r="IVP386" s="1"/>
      <c r="IVQ386" s="1"/>
      <c r="IVR386" s="1"/>
      <c r="IVS386" s="1"/>
      <c r="IVT386" s="1"/>
      <c r="IVU386" s="1"/>
      <c r="IVV386" s="1"/>
      <c r="IVW386" s="1"/>
      <c r="IVX386" s="1"/>
      <c r="IVY386" s="1"/>
      <c r="IVZ386" s="1"/>
      <c r="IWA386" s="1"/>
      <c r="IWB386" s="1"/>
      <c r="IWC386" s="1"/>
      <c r="IWD386" s="1"/>
      <c r="IWE386" s="1"/>
      <c r="IWF386" s="1"/>
      <c r="IWG386" s="1"/>
      <c r="IWH386" s="1"/>
      <c r="IWI386" s="1"/>
      <c r="IWJ386" s="1"/>
      <c r="IWK386" s="1"/>
      <c r="IWL386" s="1"/>
      <c r="IWM386" s="1"/>
      <c r="IWN386" s="1"/>
      <c r="IWO386" s="1"/>
      <c r="IWP386" s="1"/>
      <c r="IWQ386" s="1"/>
      <c r="IWR386" s="1"/>
      <c r="IWS386" s="1"/>
      <c r="IWT386" s="1"/>
      <c r="IWU386" s="1"/>
      <c r="IWV386" s="1"/>
      <c r="IWW386" s="1"/>
      <c r="IWX386" s="1"/>
      <c r="IWY386" s="1"/>
      <c r="IWZ386" s="1"/>
      <c r="IXA386" s="1"/>
      <c r="IXB386" s="1"/>
      <c r="IXC386" s="1"/>
      <c r="IXD386" s="1"/>
      <c r="IXE386" s="1"/>
      <c r="IXF386" s="1"/>
      <c r="IXG386" s="1"/>
      <c r="IXH386" s="1"/>
      <c r="IXI386" s="1"/>
      <c r="IXJ386" s="1"/>
      <c r="IXK386" s="1"/>
      <c r="IXL386" s="1"/>
      <c r="IXM386" s="1"/>
      <c r="IXN386" s="1"/>
      <c r="IXO386" s="1"/>
      <c r="IXP386" s="1"/>
      <c r="IXQ386" s="1"/>
      <c r="IXR386" s="1"/>
      <c r="IXS386" s="1"/>
      <c r="IXT386" s="1"/>
      <c r="IXU386" s="1"/>
      <c r="IXV386" s="1"/>
      <c r="IXW386" s="1"/>
      <c r="IXX386" s="1"/>
      <c r="IXY386" s="1"/>
      <c r="IXZ386" s="1"/>
      <c r="IYA386" s="1"/>
      <c r="IYB386" s="1"/>
      <c r="IYC386" s="1"/>
      <c r="IYD386" s="1"/>
      <c r="IYE386" s="1"/>
      <c r="IYF386" s="1"/>
      <c r="IYG386" s="1"/>
      <c r="IYH386" s="1"/>
      <c r="IYI386" s="1"/>
      <c r="IYJ386" s="1"/>
      <c r="IYK386" s="1"/>
      <c r="IYL386" s="1"/>
      <c r="IYM386" s="1"/>
      <c r="IYN386" s="1"/>
      <c r="IYO386" s="1"/>
      <c r="IYP386" s="1"/>
      <c r="IYQ386" s="1"/>
      <c r="IYR386" s="1"/>
      <c r="IYS386" s="1"/>
      <c r="IYT386" s="1"/>
      <c r="IYU386" s="1"/>
      <c r="IYV386" s="1"/>
      <c r="IYW386" s="1"/>
      <c r="IYX386" s="1"/>
      <c r="IYY386" s="1"/>
      <c r="IYZ386" s="1"/>
      <c r="IZA386" s="1"/>
      <c r="IZB386" s="1"/>
      <c r="IZC386" s="1"/>
      <c r="IZD386" s="1"/>
      <c r="IZE386" s="1"/>
      <c r="IZF386" s="1"/>
      <c r="IZG386" s="1"/>
      <c r="IZH386" s="1"/>
      <c r="IZI386" s="1"/>
      <c r="IZJ386" s="1"/>
      <c r="IZK386" s="1"/>
      <c r="IZL386" s="1"/>
      <c r="IZM386" s="1"/>
      <c r="IZN386" s="1"/>
      <c r="IZO386" s="1"/>
      <c r="IZP386" s="1"/>
      <c r="IZQ386" s="1"/>
      <c r="IZR386" s="1"/>
      <c r="IZS386" s="1"/>
      <c r="IZT386" s="1"/>
      <c r="IZU386" s="1"/>
      <c r="IZV386" s="1"/>
      <c r="IZW386" s="1"/>
      <c r="IZX386" s="1"/>
      <c r="IZY386" s="1"/>
      <c r="IZZ386" s="1"/>
      <c r="JAA386" s="1"/>
      <c r="JAB386" s="1"/>
      <c r="JAC386" s="1"/>
      <c r="JAD386" s="1"/>
      <c r="JAE386" s="1"/>
      <c r="JAF386" s="1"/>
      <c r="JAG386" s="1"/>
      <c r="JAH386" s="1"/>
      <c r="JAI386" s="1"/>
      <c r="JAJ386" s="1"/>
      <c r="JAK386" s="1"/>
      <c r="JAL386" s="1"/>
      <c r="JAM386" s="1"/>
      <c r="JAN386" s="1"/>
      <c r="JAO386" s="1"/>
      <c r="JAP386" s="1"/>
      <c r="JAQ386" s="1"/>
      <c r="JAR386" s="1"/>
      <c r="JAS386" s="1"/>
      <c r="JAT386" s="1"/>
      <c r="JAU386" s="1"/>
      <c r="JAV386" s="1"/>
      <c r="JAW386" s="1"/>
      <c r="JAX386" s="1"/>
      <c r="JAY386" s="1"/>
      <c r="JAZ386" s="1"/>
      <c r="JBA386" s="1"/>
      <c r="JBB386" s="1"/>
      <c r="JBC386" s="1"/>
      <c r="JBD386" s="1"/>
      <c r="JBE386" s="1"/>
      <c r="JBF386" s="1"/>
      <c r="JBG386" s="1"/>
      <c r="JBH386" s="1"/>
      <c r="JBI386" s="1"/>
      <c r="JBJ386" s="1"/>
      <c r="JBK386" s="1"/>
      <c r="JBL386" s="1"/>
      <c r="JBM386" s="1"/>
      <c r="JBN386" s="1"/>
      <c r="JBO386" s="1"/>
      <c r="JBP386" s="1"/>
      <c r="JBQ386" s="1"/>
      <c r="JBR386" s="1"/>
      <c r="JBS386" s="1"/>
      <c r="JBT386" s="1"/>
      <c r="JBU386" s="1"/>
      <c r="JBV386" s="1"/>
      <c r="JBW386" s="1"/>
      <c r="JBX386" s="1"/>
      <c r="JBY386" s="1"/>
      <c r="JBZ386" s="1"/>
      <c r="JCA386" s="1"/>
      <c r="JCB386" s="1"/>
      <c r="JCC386" s="1"/>
      <c r="JCD386" s="1"/>
      <c r="JCE386" s="1"/>
      <c r="JCF386" s="1"/>
      <c r="JCG386" s="1"/>
      <c r="JCH386" s="1"/>
      <c r="JCI386" s="1"/>
      <c r="JCJ386" s="1"/>
      <c r="JCK386" s="1"/>
      <c r="JCL386" s="1"/>
      <c r="JCM386" s="1"/>
      <c r="JCN386" s="1"/>
      <c r="JCO386" s="1"/>
      <c r="JCP386" s="1"/>
      <c r="JCQ386" s="1"/>
      <c r="JCR386" s="1"/>
      <c r="JCS386" s="1"/>
      <c r="JCT386" s="1"/>
      <c r="JCU386" s="1"/>
      <c r="JCV386" s="1"/>
      <c r="JCW386" s="1"/>
      <c r="JCX386" s="1"/>
      <c r="JCY386" s="1"/>
      <c r="JCZ386" s="1"/>
      <c r="JDA386" s="1"/>
      <c r="JDB386" s="1"/>
      <c r="JDC386" s="1"/>
      <c r="JDD386" s="1"/>
      <c r="JDE386" s="1"/>
      <c r="JDF386" s="1"/>
      <c r="JDG386" s="1"/>
      <c r="JDH386" s="1"/>
      <c r="JDI386" s="1"/>
      <c r="JDJ386" s="1"/>
      <c r="JDK386" s="1"/>
      <c r="JDL386" s="1"/>
      <c r="JDM386" s="1"/>
      <c r="JDN386" s="1"/>
      <c r="JDO386" s="1"/>
      <c r="JDP386" s="1"/>
      <c r="JDQ386" s="1"/>
      <c r="JDR386" s="1"/>
      <c r="JDS386" s="1"/>
      <c r="JDT386" s="1"/>
      <c r="JDU386" s="1"/>
      <c r="JDV386" s="1"/>
      <c r="JDW386" s="1"/>
      <c r="JDX386" s="1"/>
      <c r="JDY386" s="1"/>
      <c r="JDZ386" s="1"/>
      <c r="JEA386" s="1"/>
      <c r="JEB386" s="1"/>
      <c r="JEC386" s="1"/>
      <c r="JED386" s="1"/>
      <c r="JEE386" s="1"/>
      <c r="JEF386" s="1"/>
      <c r="JEG386" s="1"/>
      <c r="JEH386" s="1"/>
      <c r="JEI386" s="1"/>
      <c r="JEJ386" s="1"/>
      <c r="JEK386" s="1"/>
      <c r="JEL386" s="1"/>
      <c r="JEM386" s="1"/>
      <c r="JEN386" s="1"/>
      <c r="JEO386" s="1"/>
      <c r="JEP386" s="1"/>
      <c r="JEQ386" s="1"/>
      <c r="JER386" s="1"/>
      <c r="JES386" s="1"/>
      <c r="JET386" s="1"/>
      <c r="JEU386" s="1"/>
      <c r="JEV386" s="1"/>
      <c r="JEW386" s="1"/>
      <c r="JEX386" s="1"/>
      <c r="JEY386" s="1"/>
      <c r="JEZ386" s="1"/>
      <c r="JFA386" s="1"/>
      <c r="JFB386" s="1"/>
      <c r="JFC386" s="1"/>
      <c r="JFD386" s="1"/>
      <c r="JFE386" s="1"/>
      <c r="JFF386" s="1"/>
      <c r="JFG386" s="1"/>
      <c r="JFH386" s="1"/>
      <c r="JFI386" s="1"/>
      <c r="JFJ386" s="1"/>
      <c r="JFK386" s="1"/>
      <c r="JFL386" s="1"/>
      <c r="JFM386" s="1"/>
      <c r="JFN386" s="1"/>
      <c r="JFO386" s="1"/>
      <c r="JFP386" s="1"/>
      <c r="JFQ386" s="1"/>
      <c r="JFR386" s="1"/>
      <c r="JFS386" s="1"/>
      <c r="JFT386" s="1"/>
      <c r="JFU386" s="1"/>
      <c r="JFV386" s="1"/>
      <c r="JFW386" s="1"/>
      <c r="JFX386" s="1"/>
      <c r="JFY386" s="1"/>
      <c r="JFZ386" s="1"/>
      <c r="JGA386" s="1"/>
      <c r="JGB386" s="1"/>
      <c r="JGC386" s="1"/>
      <c r="JGD386" s="1"/>
      <c r="JGE386" s="1"/>
      <c r="JGF386" s="1"/>
      <c r="JGG386" s="1"/>
      <c r="JGH386" s="1"/>
      <c r="JGI386" s="1"/>
      <c r="JGJ386" s="1"/>
      <c r="JGK386" s="1"/>
      <c r="JGL386" s="1"/>
      <c r="JGM386" s="1"/>
      <c r="JGN386" s="1"/>
      <c r="JGO386" s="1"/>
      <c r="JGP386" s="1"/>
      <c r="JGQ386" s="1"/>
      <c r="JGR386" s="1"/>
      <c r="JGS386" s="1"/>
      <c r="JGT386" s="1"/>
      <c r="JGU386" s="1"/>
      <c r="JGV386" s="1"/>
      <c r="JGW386" s="1"/>
      <c r="JGX386" s="1"/>
      <c r="JGY386" s="1"/>
      <c r="JGZ386" s="1"/>
      <c r="JHA386" s="1"/>
      <c r="JHB386" s="1"/>
      <c r="JHC386" s="1"/>
      <c r="JHD386" s="1"/>
      <c r="JHE386" s="1"/>
      <c r="JHF386" s="1"/>
      <c r="JHG386" s="1"/>
      <c r="JHH386" s="1"/>
      <c r="JHI386" s="1"/>
      <c r="JHJ386" s="1"/>
      <c r="JHK386" s="1"/>
      <c r="JHL386" s="1"/>
      <c r="JHM386" s="1"/>
      <c r="JHN386" s="1"/>
      <c r="JHO386" s="1"/>
      <c r="JHP386" s="1"/>
      <c r="JHQ386" s="1"/>
      <c r="JHR386" s="1"/>
      <c r="JHS386" s="1"/>
      <c r="JHT386" s="1"/>
      <c r="JHU386" s="1"/>
      <c r="JHV386" s="1"/>
      <c r="JHW386" s="1"/>
      <c r="JHX386" s="1"/>
      <c r="JHY386" s="1"/>
      <c r="JHZ386" s="1"/>
      <c r="JIA386" s="1"/>
      <c r="JIB386" s="1"/>
      <c r="JIC386" s="1"/>
      <c r="JID386" s="1"/>
      <c r="JIE386" s="1"/>
      <c r="JIF386" s="1"/>
      <c r="JIG386" s="1"/>
      <c r="JIH386" s="1"/>
      <c r="JII386" s="1"/>
      <c r="JIJ386" s="1"/>
      <c r="JIK386" s="1"/>
      <c r="JIL386" s="1"/>
      <c r="JIM386" s="1"/>
      <c r="JIN386" s="1"/>
      <c r="JIO386" s="1"/>
      <c r="JIP386" s="1"/>
      <c r="JIQ386" s="1"/>
      <c r="JIR386" s="1"/>
      <c r="JIS386" s="1"/>
      <c r="JIT386" s="1"/>
      <c r="JIU386" s="1"/>
      <c r="JIV386" s="1"/>
      <c r="JIW386" s="1"/>
      <c r="JIX386" s="1"/>
      <c r="JIY386" s="1"/>
      <c r="JIZ386" s="1"/>
      <c r="JJA386" s="1"/>
      <c r="JJB386" s="1"/>
      <c r="JJC386" s="1"/>
      <c r="JJD386" s="1"/>
      <c r="JJE386" s="1"/>
      <c r="JJF386" s="1"/>
      <c r="JJG386" s="1"/>
      <c r="JJH386" s="1"/>
      <c r="JJI386" s="1"/>
      <c r="JJJ386" s="1"/>
      <c r="JJK386" s="1"/>
      <c r="JJL386" s="1"/>
      <c r="JJM386" s="1"/>
      <c r="JJN386" s="1"/>
      <c r="JJO386" s="1"/>
      <c r="JJP386" s="1"/>
      <c r="JJQ386" s="1"/>
      <c r="JJR386" s="1"/>
      <c r="JJS386" s="1"/>
      <c r="JJT386" s="1"/>
      <c r="JJU386" s="1"/>
      <c r="JJV386" s="1"/>
      <c r="JJW386" s="1"/>
      <c r="JJX386" s="1"/>
      <c r="JJY386" s="1"/>
      <c r="JJZ386" s="1"/>
      <c r="JKA386" s="1"/>
      <c r="JKB386" s="1"/>
      <c r="JKC386" s="1"/>
      <c r="JKD386" s="1"/>
      <c r="JKE386" s="1"/>
      <c r="JKF386" s="1"/>
      <c r="JKG386" s="1"/>
      <c r="JKH386" s="1"/>
      <c r="JKI386" s="1"/>
      <c r="JKJ386" s="1"/>
      <c r="JKK386" s="1"/>
      <c r="JKL386" s="1"/>
      <c r="JKM386" s="1"/>
      <c r="JKN386" s="1"/>
      <c r="JKO386" s="1"/>
      <c r="JKP386" s="1"/>
      <c r="JKQ386" s="1"/>
      <c r="JKR386" s="1"/>
      <c r="JKS386" s="1"/>
      <c r="JKT386" s="1"/>
      <c r="JKU386" s="1"/>
      <c r="JKV386" s="1"/>
      <c r="JKW386" s="1"/>
      <c r="JKX386" s="1"/>
      <c r="JKY386" s="1"/>
      <c r="JKZ386" s="1"/>
      <c r="JLA386" s="1"/>
      <c r="JLB386" s="1"/>
      <c r="JLC386" s="1"/>
      <c r="JLD386" s="1"/>
      <c r="JLE386" s="1"/>
      <c r="JLF386" s="1"/>
      <c r="JLG386" s="1"/>
      <c r="JLH386" s="1"/>
      <c r="JLI386" s="1"/>
      <c r="JLJ386" s="1"/>
      <c r="JLK386" s="1"/>
      <c r="JLL386" s="1"/>
      <c r="JLM386" s="1"/>
      <c r="JLN386" s="1"/>
      <c r="JLO386" s="1"/>
      <c r="JLP386" s="1"/>
      <c r="JLQ386" s="1"/>
      <c r="JLR386" s="1"/>
      <c r="JLS386" s="1"/>
      <c r="JLT386" s="1"/>
      <c r="JLU386" s="1"/>
      <c r="JLV386" s="1"/>
      <c r="JLW386" s="1"/>
      <c r="JLX386" s="1"/>
      <c r="JLY386" s="1"/>
      <c r="JLZ386" s="1"/>
      <c r="JMA386" s="1"/>
      <c r="JMB386" s="1"/>
      <c r="JMC386" s="1"/>
      <c r="JMD386" s="1"/>
      <c r="JME386" s="1"/>
      <c r="JMF386" s="1"/>
      <c r="JMG386" s="1"/>
      <c r="JMH386" s="1"/>
      <c r="JMI386" s="1"/>
      <c r="JMJ386" s="1"/>
      <c r="JMK386" s="1"/>
      <c r="JML386" s="1"/>
      <c r="JMM386" s="1"/>
      <c r="JMN386" s="1"/>
      <c r="JMO386" s="1"/>
      <c r="JMP386" s="1"/>
      <c r="JMQ386" s="1"/>
      <c r="JMR386" s="1"/>
      <c r="JMS386" s="1"/>
      <c r="JMT386" s="1"/>
      <c r="JMU386" s="1"/>
      <c r="JMV386" s="1"/>
      <c r="JMW386" s="1"/>
      <c r="JMX386" s="1"/>
      <c r="JMY386" s="1"/>
      <c r="JMZ386" s="1"/>
      <c r="JNA386" s="1"/>
      <c r="JNB386" s="1"/>
      <c r="JNC386" s="1"/>
      <c r="JND386" s="1"/>
      <c r="JNE386" s="1"/>
      <c r="JNF386" s="1"/>
      <c r="JNG386" s="1"/>
      <c r="JNH386" s="1"/>
      <c r="JNI386" s="1"/>
      <c r="JNJ386" s="1"/>
      <c r="JNK386" s="1"/>
      <c r="JNL386" s="1"/>
      <c r="JNM386" s="1"/>
      <c r="JNN386" s="1"/>
      <c r="JNO386" s="1"/>
      <c r="JNP386" s="1"/>
      <c r="JNQ386" s="1"/>
      <c r="JNR386" s="1"/>
      <c r="JNS386" s="1"/>
      <c r="JNT386" s="1"/>
      <c r="JNU386" s="1"/>
      <c r="JNV386" s="1"/>
      <c r="JNW386" s="1"/>
      <c r="JNX386" s="1"/>
      <c r="JNY386" s="1"/>
      <c r="JNZ386" s="1"/>
      <c r="JOA386" s="1"/>
      <c r="JOB386" s="1"/>
      <c r="JOC386" s="1"/>
      <c r="JOD386" s="1"/>
      <c r="JOE386" s="1"/>
      <c r="JOF386" s="1"/>
      <c r="JOG386" s="1"/>
      <c r="JOH386" s="1"/>
      <c r="JOI386" s="1"/>
      <c r="JOJ386" s="1"/>
      <c r="JOK386" s="1"/>
      <c r="JOL386" s="1"/>
      <c r="JOM386" s="1"/>
      <c r="JON386" s="1"/>
      <c r="JOO386" s="1"/>
      <c r="JOP386" s="1"/>
      <c r="JOQ386" s="1"/>
      <c r="JOR386" s="1"/>
      <c r="JOS386" s="1"/>
      <c r="JOT386" s="1"/>
      <c r="JOU386" s="1"/>
      <c r="JOV386" s="1"/>
      <c r="JOW386" s="1"/>
      <c r="JOX386" s="1"/>
      <c r="JOY386" s="1"/>
      <c r="JOZ386" s="1"/>
      <c r="JPA386" s="1"/>
      <c r="JPB386" s="1"/>
      <c r="JPC386" s="1"/>
      <c r="JPD386" s="1"/>
      <c r="JPE386" s="1"/>
      <c r="JPF386" s="1"/>
      <c r="JPG386" s="1"/>
      <c r="JPH386" s="1"/>
      <c r="JPI386" s="1"/>
      <c r="JPJ386" s="1"/>
      <c r="JPK386" s="1"/>
      <c r="JPL386" s="1"/>
      <c r="JPM386" s="1"/>
      <c r="JPN386" s="1"/>
      <c r="JPO386" s="1"/>
      <c r="JPP386" s="1"/>
      <c r="JPQ386" s="1"/>
      <c r="JPR386" s="1"/>
      <c r="JPS386" s="1"/>
      <c r="JPT386" s="1"/>
      <c r="JPU386" s="1"/>
      <c r="JPV386" s="1"/>
      <c r="JPW386" s="1"/>
      <c r="JPX386" s="1"/>
      <c r="JPY386" s="1"/>
      <c r="JPZ386" s="1"/>
      <c r="JQA386" s="1"/>
      <c r="JQB386" s="1"/>
      <c r="JQC386" s="1"/>
      <c r="JQD386" s="1"/>
      <c r="JQE386" s="1"/>
      <c r="JQF386" s="1"/>
      <c r="JQG386" s="1"/>
      <c r="JQH386" s="1"/>
      <c r="JQI386" s="1"/>
      <c r="JQJ386" s="1"/>
      <c r="JQK386" s="1"/>
      <c r="JQL386" s="1"/>
      <c r="JQM386" s="1"/>
      <c r="JQN386" s="1"/>
      <c r="JQO386" s="1"/>
      <c r="JQP386" s="1"/>
      <c r="JQQ386" s="1"/>
      <c r="JQR386" s="1"/>
      <c r="JQS386" s="1"/>
      <c r="JQT386" s="1"/>
      <c r="JQU386" s="1"/>
      <c r="JQV386" s="1"/>
      <c r="JQW386" s="1"/>
      <c r="JQX386" s="1"/>
      <c r="JQY386" s="1"/>
      <c r="JQZ386" s="1"/>
      <c r="JRA386" s="1"/>
      <c r="JRB386" s="1"/>
      <c r="JRC386" s="1"/>
      <c r="JRD386" s="1"/>
      <c r="JRE386" s="1"/>
      <c r="JRF386" s="1"/>
      <c r="JRG386" s="1"/>
      <c r="JRH386" s="1"/>
      <c r="JRI386" s="1"/>
      <c r="JRJ386" s="1"/>
      <c r="JRK386" s="1"/>
      <c r="JRL386" s="1"/>
      <c r="JRM386" s="1"/>
      <c r="JRN386" s="1"/>
      <c r="JRO386" s="1"/>
      <c r="JRP386" s="1"/>
      <c r="JRQ386" s="1"/>
      <c r="JRR386" s="1"/>
      <c r="JRS386" s="1"/>
      <c r="JRT386" s="1"/>
      <c r="JRU386" s="1"/>
      <c r="JRV386" s="1"/>
      <c r="JRW386" s="1"/>
      <c r="JRX386" s="1"/>
      <c r="JRY386" s="1"/>
      <c r="JRZ386" s="1"/>
      <c r="JSA386" s="1"/>
      <c r="JSB386" s="1"/>
      <c r="JSC386" s="1"/>
      <c r="JSD386" s="1"/>
      <c r="JSE386" s="1"/>
      <c r="JSF386" s="1"/>
      <c r="JSG386" s="1"/>
      <c r="JSH386" s="1"/>
      <c r="JSI386" s="1"/>
      <c r="JSJ386" s="1"/>
      <c r="JSK386" s="1"/>
      <c r="JSL386" s="1"/>
      <c r="JSM386" s="1"/>
      <c r="JSN386" s="1"/>
      <c r="JSO386" s="1"/>
      <c r="JSP386" s="1"/>
      <c r="JSQ386" s="1"/>
      <c r="JSR386" s="1"/>
      <c r="JSS386" s="1"/>
      <c r="JST386" s="1"/>
      <c r="JSU386" s="1"/>
      <c r="JSV386" s="1"/>
      <c r="JSW386" s="1"/>
      <c r="JSX386" s="1"/>
      <c r="JSY386" s="1"/>
      <c r="JSZ386" s="1"/>
      <c r="JTA386" s="1"/>
      <c r="JTB386" s="1"/>
      <c r="JTC386" s="1"/>
      <c r="JTD386" s="1"/>
      <c r="JTE386" s="1"/>
      <c r="JTF386" s="1"/>
      <c r="JTG386" s="1"/>
      <c r="JTH386" s="1"/>
      <c r="JTI386" s="1"/>
      <c r="JTJ386" s="1"/>
      <c r="JTK386" s="1"/>
      <c r="JTL386" s="1"/>
      <c r="JTM386" s="1"/>
      <c r="JTN386" s="1"/>
      <c r="JTO386" s="1"/>
      <c r="JTP386" s="1"/>
      <c r="JTQ386" s="1"/>
      <c r="JTR386" s="1"/>
      <c r="JTS386" s="1"/>
      <c r="JTT386" s="1"/>
      <c r="JTU386" s="1"/>
      <c r="JTV386" s="1"/>
      <c r="JTW386" s="1"/>
      <c r="JTX386" s="1"/>
      <c r="JTY386" s="1"/>
      <c r="JTZ386" s="1"/>
      <c r="JUA386" s="1"/>
      <c r="JUB386" s="1"/>
      <c r="JUC386" s="1"/>
      <c r="JUD386" s="1"/>
      <c r="JUE386" s="1"/>
      <c r="JUF386" s="1"/>
      <c r="JUG386" s="1"/>
      <c r="JUH386" s="1"/>
      <c r="JUI386" s="1"/>
      <c r="JUJ386" s="1"/>
      <c r="JUK386" s="1"/>
      <c r="JUL386" s="1"/>
      <c r="JUM386" s="1"/>
      <c r="JUN386" s="1"/>
      <c r="JUO386" s="1"/>
      <c r="JUP386" s="1"/>
      <c r="JUQ386" s="1"/>
      <c r="JUR386" s="1"/>
      <c r="JUS386" s="1"/>
      <c r="JUT386" s="1"/>
      <c r="JUU386" s="1"/>
      <c r="JUV386" s="1"/>
      <c r="JUW386" s="1"/>
      <c r="JUX386" s="1"/>
      <c r="JUY386" s="1"/>
      <c r="JUZ386" s="1"/>
      <c r="JVA386" s="1"/>
      <c r="JVB386" s="1"/>
      <c r="JVC386" s="1"/>
      <c r="JVD386" s="1"/>
      <c r="JVE386" s="1"/>
      <c r="JVF386" s="1"/>
      <c r="JVG386" s="1"/>
      <c r="JVH386" s="1"/>
      <c r="JVI386" s="1"/>
      <c r="JVJ386" s="1"/>
      <c r="JVK386" s="1"/>
      <c r="JVL386" s="1"/>
      <c r="JVM386" s="1"/>
      <c r="JVN386" s="1"/>
      <c r="JVO386" s="1"/>
      <c r="JVP386" s="1"/>
      <c r="JVQ386" s="1"/>
      <c r="JVR386" s="1"/>
      <c r="JVS386" s="1"/>
      <c r="JVT386" s="1"/>
      <c r="JVU386" s="1"/>
      <c r="JVV386" s="1"/>
      <c r="JVW386" s="1"/>
      <c r="JVX386" s="1"/>
      <c r="JVY386" s="1"/>
      <c r="JVZ386" s="1"/>
      <c r="JWA386" s="1"/>
      <c r="JWB386" s="1"/>
      <c r="JWC386" s="1"/>
      <c r="JWD386" s="1"/>
      <c r="JWE386" s="1"/>
      <c r="JWF386" s="1"/>
      <c r="JWG386" s="1"/>
      <c r="JWH386" s="1"/>
      <c r="JWI386" s="1"/>
      <c r="JWJ386" s="1"/>
      <c r="JWK386" s="1"/>
      <c r="JWL386" s="1"/>
      <c r="JWM386" s="1"/>
      <c r="JWN386" s="1"/>
      <c r="JWO386" s="1"/>
      <c r="JWP386" s="1"/>
      <c r="JWQ386" s="1"/>
      <c r="JWR386" s="1"/>
      <c r="JWS386" s="1"/>
      <c r="JWT386" s="1"/>
      <c r="JWU386" s="1"/>
      <c r="JWV386" s="1"/>
      <c r="JWW386" s="1"/>
      <c r="JWX386" s="1"/>
      <c r="JWY386" s="1"/>
      <c r="JWZ386" s="1"/>
      <c r="JXA386" s="1"/>
      <c r="JXB386" s="1"/>
      <c r="JXC386" s="1"/>
      <c r="JXD386" s="1"/>
      <c r="JXE386" s="1"/>
      <c r="JXF386" s="1"/>
      <c r="JXG386" s="1"/>
      <c r="JXH386" s="1"/>
      <c r="JXI386" s="1"/>
      <c r="JXJ386" s="1"/>
      <c r="JXK386" s="1"/>
      <c r="JXL386" s="1"/>
      <c r="JXM386" s="1"/>
      <c r="JXN386" s="1"/>
      <c r="JXO386" s="1"/>
      <c r="JXP386" s="1"/>
      <c r="JXQ386" s="1"/>
      <c r="JXR386" s="1"/>
      <c r="JXS386" s="1"/>
      <c r="JXT386" s="1"/>
      <c r="JXU386" s="1"/>
      <c r="JXV386" s="1"/>
      <c r="JXW386" s="1"/>
      <c r="JXX386" s="1"/>
      <c r="JXY386" s="1"/>
      <c r="JXZ386" s="1"/>
      <c r="JYA386" s="1"/>
      <c r="JYB386" s="1"/>
      <c r="JYC386" s="1"/>
      <c r="JYD386" s="1"/>
      <c r="JYE386" s="1"/>
      <c r="JYF386" s="1"/>
      <c r="JYG386" s="1"/>
      <c r="JYH386" s="1"/>
      <c r="JYI386" s="1"/>
      <c r="JYJ386" s="1"/>
      <c r="JYK386" s="1"/>
      <c r="JYL386" s="1"/>
      <c r="JYM386" s="1"/>
      <c r="JYN386" s="1"/>
      <c r="JYO386" s="1"/>
      <c r="JYP386" s="1"/>
      <c r="JYQ386" s="1"/>
      <c r="JYR386" s="1"/>
      <c r="JYS386" s="1"/>
      <c r="JYT386" s="1"/>
      <c r="JYU386" s="1"/>
      <c r="JYV386" s="1"/>
      <c r="JYW386" s="1"/>
      <c r="JYX386" s="1"/>
      <c r="JYY386" s="1"/>
      <c r="JYZ386" s="1"/>
      <c r="JZA386" s="1"/>
      <c r="JZB386" s="1"/>
      <c r="JZC386" s="1"/>
      <c r="JZD386" s="1"/>
      <c r="JZE386" s="1"/>
      <c r="JZF386" s="1"/>
      <c r="JZG386" s="1"/>
      <c r="JZH386" s="1"/>
      <c r="JZI386" s="1"/>
      <c r="JZJ386" s="1"/>
      <c r="JZK386" s="1"/>
      <c r="JZL386" s="1"/>
      <c r="JZM386" s="1"/>
      <c r="JZN386" s="1"/>
      <c r="JZO386" s="1"/>
      <c r="JZP386" s="1"/>
      <c r="JZQ386" s="1"/>
      <c r="JZR386" s="1"/>
      <c r="JZS386" s="1"/>
      <c r="JZT386" s="1"/>
      <c r="JZU386" s="1"/>
      <c r="JZV386" s="1"/>
      <c r="JZW386" s="1"/>
      <c r="JZX386" s="1"/>
      <c r="JZY386" s="1"/>
      <c r="JZZ386" s="1"/>
      <c r="KAA386" s="1"/>
      <c r="KAB386" s="1"/>
      <c r="KAC386" s="1"/>
      <c r="KAD386" s="1"/>
      <c r="KAE386" s="1"/>
      <c r="KAF386" s="1"/>
      <c r="KAG386" s="1"/>
      <c r="KAH386" s="1"/>
      <c r="KAI386" s="1"/>
      <c r="KAJ386" s="1"/>
      <c r="KAK386" s="1"/>
      <c r="KAL386" s="1"/>
      <c r="KAM386" s="1"/>
      <c r="KAN386" s="1"/>
      <c r="KAO386" s="1"/>
      <c r="KAP386" s="1"/>
      <c r="KAQ386" s="1"/>
      <c r="KAR386" s="1"/>
      <c r="KAS386" s="1"/>
      <c r="KAT386" s="1"/>
      <c r="KAU386" s="1"/>
      <c r="KAV386" s="1"/>
      <c r="KAW386" s="1"/>
      <c r="KAX386" s="1"/>
      <c r="KAY386" s="1"/>
      <c r="KAZ386" s="1"/>
      <c r="KBA386" s="1"/>
      <c r="KBB386" s="1"/>
      <c r="KBC386" s="1"/>
      <c r="KBD386" s="1"/>
      <c r="KBE386" s="1"/>
      <c r="KBF386" s="1"/>
      <c r="KBG386" s="1"/>
      <c r="KBH386" s="1"/>
      <c r="KBI386" s="1"/>
      <c r="KBJ386" s="1"/>
      <c r="KBK386" s="1"/>
      <c r="KBL386" s="1"/>
      <c r="KBM386" s="1"/>
      <c r="KBN386" s="1"/>
      <c r="KBO386" s="1"/>
      <c r="KBP386" s="1"/>
      <c r="KBQ386" s="1"/>
      <c r="KBR386" s="1"/>
      <c r="KBS386" s="1"/>
      <c r="KBT386" s="1"/>
      <c r="KBU386" s="1"/>
      <c r="KBV386" s="1"/>
      <c r="KBW386" s="1"/>
      <c r="KBX386" s="1"/>
      <c r="KBY386" s="1"/>
      <c r="KBZ386" s="1"/>
      <c r="KCA386" s="1"/>
      <c r="KCB386" s="1"/>
      <c r="KCC386" s="1"/>
      <c r="KCD386" s="1"/>
      <c r="KCE386" s="1"/>
      <c r="KCF386" s="1"/>
      <c r="KCG386" s="1"/>
      <c r="KCH386" s="1"/>
      <c r="KCI386" s="1"/>
      <c r="KCJ386" s="1"/>
      <c r="KCK386" s="1"/>
      <c r="KCL386" s="1"/>
      <c r="KCM386" s="1"/>
      <c r="KCN386" s="1"/>
      <c r="KCO386" s="1"/>
      <c r="KCP386" s="1"/>
      <c r="KCQ386" s="1"/>
      <c r="KCR386" s="1"/>
      <c r="KCS386" s="1"/>
      <c r="KCT386" s="1"/>
      <c r="KCU386" s="1"/>
      <c r="KCV386" s="1"/>
      <c r="KCW386" s="1"/>
      <c r="KCX386" s="1"/>
      <c r="KCY386" s="1"/>
      <c r="KCZ386" s="1"/>
      <c r="KDA386" s="1"/>
      <c r="KDB386" s="1"/>
      <c r="KDC386" s="1"/>
      <c r="KDD386" s="1"/>
      <c r="KDE386" s="1"/>
      <c r="KDF386" s="1"/>
      <c r="KDG386" s="1"/>
      <c r="KDH386" s="1"/>
      <c r="KDI386" s="1"/>
      <c r="KDJ386" s="1"/>
      <c r="KDK386" s="1"/>
      <c r="KDL386" s="1"/>
      <c r="KDM386" s="1"/>
      <c r="KDN386" s="1"/>
      <c r="KDO386" s="1"/>
      <c r="KDP386" s="1"/>
      <c r="KDQ386" s="1"/>
      <c r="KDR386" s="1"/>
      <c r="KDS386" s="1"/>
      <c r="KDT386" s="1"/>
      <c r="KDU386" s="1"/>
      <c r="KDV386" s="1"/>
      <c r="KDW386" s="1"/>
      <c r="KDX386" s="1"/>
      <c r="KDY386" s="1"/>
      <c r="KDZ386" s="1"/>
      <c r="KEA386" s="1"/>
      <c r="KEB386" s="1"/>
      <c r="KEC386" s="1"/>
      <c r="KED386" s="1"/>
      <c r="KEE386" s="1"/>
      <c r="KEF386" s="1"/>
      <c r="KEG386" s="1"/>
      <c r="KEH386" s="1"/>
      <c r="KEI386" s="1"/>
      <c r="KEJ386" s="1"/>
      <c r="KEK386" s="1"/>
      <c r="KEL386" s="1"/>
      <c r="KEM386" s="1"/>
      <c r="KEN386" s="1"/>
      <c r="KEO386" s="1"/>
      <c r="KEP386" s="1"/>
      <c r="KEQ386" s="1"/>
      <c r="KER386" s="1"/>
      <c r="KES386" s="1"/>
      <c r="KET386" s="1"/>
      <c r="KEU386" s="1"/>
      <c r="KEV386" s="1"/>
      <c r="KEW386" s="1"/>
      <c r="KEX386" s="1"/>
      <c r="KEY386" s="1"/>
      <c r="KEZ386" s="1"/>
      <c r="KFA386" s="1"/>
      <c r="KFB386" s="1"/>
      <c r="KFC386" s="1"/>
      <c r="KFD386" s="1"/>
      <c r="KFE386" s="1"/>
      <c r="KFF386" s="1"/>
      <c r="KFG386" s="1"/>
      <c r="KFH386" s="1"/>
      <c r="KFI386" s="1"/>
      <c r="KFJ386" s="1"/>
      <c r="KFK386" s="1"/>
      <c r="KFL386" s="1"/>
      <c r="KFM386" s="1"/>
      <c r="KFN386" s="1"/>
      <c r="KFO386" s="1"/>
      <c r="KFP386" s="1"/>
      <c r="KFQ386" s="1"/>
      <c r="KFR386" s="1"/>
      <c r="KFS386" s="1"/>
      <c r="KFT386" s="1"/>
      <c r="KFU386" s="1"/>
      <c r="KFV386" s="1"/>
      <c r="KFW386" s="1"/>
      <c r="KFX386" s="1"/>
      <c r="KFY386" s="1"/>
      <c r="KFZ386" s="1"/>
      <c r="KGA386" s="1"/>
      <c r="KGB386" s="1"/>
      <c r="KGC386" s="1"/>
      <c r="KGD386" s="1"/>
      <c r="KGE386" s="1"/>
      <c r="KGF386" s="1"/>
      <c r="KGG386" s="1"/>
      <c r="KGH386" s="1"/>
      <c r="KGI386" s="1"/>
      <c r="KGJ386" s="1"/>
      <c r="KGK386" s="1"/>
      <c r="KGL386" s="1"/>
      <c r="KGM386" s="1"/>
      <c r="KGN386" s="1"/>
      <c r="KGO386" s="1"/>
      <c r="KGP386" s="1"/>
      <c r="KGQ386" s="1"/>
      <c r="KGR386" s="1"/>
      <c r="KGS386" s="1"/>
      <c r="KGT386" s="1"/>
      <c r="KGU386" s="1"/>
      <c r="KGV386" s="1"/>
      <c r="KGW386" s="1"/>
      <c r="KGX386" s="1"/>
      <c r="KGY386" s="1"/>
      <c r="KGZ386" s="1"/>
      <c r="KHA386" s="1"/>
      <c r="KHB386" s="1"/>
      <c r="KHC386" s="1"/>
      <c r="KHD386" s="1"/>
      <c r="KHE386" s="1"/>
      <c r="KHF386" s="1"/>
      <c r="KHG386" s="1"/>
      <c r="KHH386" s="1"/>
      <c r="KHI386" s="1"/>
      <c r="KHJ386" s="1"/>
      <c r="KHK386" s="1"/>
      <c r="KHL386" s="1"/>
      <c r="KHM386" s="1"/>
      <c r="KHN386" s="1"/>
      <c r="KHO386" s="1"/>
      <c r="KHP386" s="1"/>
      <c r="KHQ386" s="1"/>
      <c r="KHR386" s="1"/>
      <c r="KHS386" s="1"/>
      <c r="KHT386" s="1"/>
      <c r="KHU386" s="1"/>
      <c r="KHV386" s="1"/>
      <c r="KHW386" s="1"/>
      <c r="KHX386" s="1"/>
      <c r="KHY386" s="1"/>
      <c r="KHZ386" s="1"/>
      <c r="KIA386" s="1"/>
      <c r="KIB386" s="1"/>
      <c r="KIC386" s="1"/>
      <c r="KID386" s="1"/>
      <c r="KIE386" s="1"/>
      <c r="KIF386" s="1"/>
      <c r="KIG386" s="1"/>
      <c r="KIH386" s="1"/>
      <c r="KII386" s="1"/>
      <c r="KIJ386" s="1"/>
      <c r="KIK386" s="1"/>
      <c r="KIL386" s="1"/>
      <c r="KIM386" s="1"/>
      <c r="KIN386" s="1"/>
      <c r="KIO386" s="1"/>
      <c r="KIP386" s="1"/>
      <c r="KIQ386" s="1"/>
      <c r="KIR386" s="1"/>
      <c r="KIS386" s="1"/>
      <c r="KIT386" s="1"/>
      <c r="KIU386" s="1"/>
      <c r="KIV386" s="1"/>
      <c r="KIW386" s="1"/>
      <c r="KIX386" s="1"/>
      <c r="KIY386" s="1"/>
      <c r="KIZ386" s="1"/>
      <c r="KJA386" s="1"/>
      <c r="KJB386" s="1"/>
      <c r="KJC386" s="1"/>
      <c r="KJD386" s="1"/>
      <c r="KJE386" s="1"/>
      <c r="KJF386" s="1"/>
      <c r="KJG386" s="1"/>
      <c r="KJH386" s="1"/>
      <c r="KJI386" s="1"/>
      <c r="KJJ386" s="1"/>
      <c r="KJK386" s="1"/>
      <c r="KJL386" s="1"/>
      <c r="KJM386" s="1"/>
      <c r="KJN386" s="1"/>
      <c r="KJO386" s="1"/>
      <c r="KJP386" s="1"/>
      <c r="KJQ386" s="1"/>
      <c r="KJR386" s="1"/>
      <c r="KJS386" s="1"/>
      <c r="KJT386" s="1"/>
      <c r="KJU386" s="1"/>
      <c r="KJV386" s="1"/>
      <c r="KJW386" s="1"/>
      <c r="KJX386" s="1"/>
      <c r="KJY386" s="1"/>
      <c r="KJZ386" s="1"/>
      <c r="KKA386" s="1"/>
      <c r="KKB386" s="1"/>
      <c r="KKC386" s="1"/>
      <c r="KKD386" s="1"/>
      <c r="KKE386" s="1"/>
      <c r="KKF386" s="1"/>
      <c r="KKG386" s="1"/>
      <c r="KKH386" s="1"/>
      <c r="KKI386" s="1"/>
      <c r="KKJ386" s="1"/>
      <c r="KKK386" s="1"/>
      <c r="KKL386" s="1"/>
      <c r="KKM386" s="1"/>
      <c r="KKN386" s="1"/>
      <c r="KKO386" s="1"/>
      <c r="KKP386" s="1"/>
      <c r="KKQ386" s="1"/>
      <c r="KKR386" s="1"/>
      <c r="KKS386" s="1"/>
      <c r="KKT386" s="1"/>
      <c r="KKU386" s="1"/>
      <c r="KKV386" s="1"/>
      <c r="KKW386" s="1"/>
      <c r="KKX386" s="1"/>
      <c r="KKY386" s="1"/>
      <c r="KKZ386" s="1"/>
      <c r="KLA386" s="1"/>
      <c r="KLB386" s="1"/>
      <c r="KLC386" s="1"/>
      <c r="KLD386" s="1"/>
      <c r="KLE386" s="1"/>
      <c r="KLF386" s="1"/>
      <c r="KLG386" s="1"/>
      <c r="KLH386" s="1"/>
      <c r="KLI386" s="1"/>
      <c r="KLJ386" s="1"/>
      <c r="KLK386" s="1"/>
      <c r="KLL386" s="1"/>
      <c r="KLM386" s="1"/>
      <c r="KLN386" s="1"/>
      <c r="KLO386" s="1"/>
      <c r="KLP386" s="1"/>
      <c r="KLQ386" s="1"/>
      <c r="KLR386" s="1"/>
      <c r="KLS386" s="1"/>
      <c r="KLT386" s="1"/>
      <c r="KLU386" s="1"/>
      <c r="KLV386" s="1"/>
      <c r="KLW386" s="1"/>
      <c r="KLX386" s="1"/>
      <c r="KLY386" s="1"/>
      <c r="KLZ386" s="1"/>
      <c r="KMA386" s="1"/>
      <c r="KMB386" s="1"/>
      <c r="KMC386" s="1"/>
      <c r="KMD386" s="1"/>
      <c r="KME386" s="1"/>
      <c r="KMF386" s="1"/>
      <c r="KMG386" s="1"/>
      <c r="KMH386" s="1"/>
      <c r="KMI386" s="1"/>
      <c r="KMJ386" s="1"/>
      <c r="KMK386" s="1"/>
      <c r="KML386" s="1"/>
      <c r="KMM386" s="1"/>
      <c r="KMN386" s="1"/>
      <c r="KMO386" s="1"/>
      <c r="KMP386" s="1"/>
      <c r="KMQ386" s="1"/>
      <c r="KMR386" s="1"/>
      <c r="KMS386" s="1"/>
      <c r="KMT386" s="1"/>
      <c r="KMU386" s="1"/>
      <c r="KMV386" s="1"/>
      <c r="KMW386" s="1"/>
      <c r="KMX386" s="1"/>
      <c r="KMY386" s="1"/>
      <c r="KMZ386" s="1"/>
      <c r="KNA386" s="1"/>
      <c r="KNB386" s="1"/>
      <c r="KNC386" s="1"/>
      <c r="KND386" s="1"/>
      <c r="KNE386" s="1"/>
      <c r="KNF386" s="1"/>
      <c r="KNG386" s="1"/>
      <c r="KNH386" s="1"/>
      <c r="KNI386" s="1"/>
      <c r="KNJ386" s="1"/>
      <c r="KNK386" s="1"/>
      <c r="KNL386" s="1"/>
      <c r="KNM386" s="1"/>
      <c r="KNN386" s="1"/>
      <c r="KNO386" s="1"/>
      <c r="KNP386" s="1"/>
      <c r="KNQ386" s="1"/>
      <c r="KNR386" s="1"/>
      <c r="KNS386" s="1"/>
      <c r="KNT386" s="1"/>
      <c r="KNU386" s="1"/>
      <c r="KNV386" s="1"/>
      <c r="KNW386" s="1"/>
      <c r="KNX386" s="1"/>
      <c r="KNY386" s="1"/>
      <c r="KNZ386" s="1"/>
      <c r="KOA386" s="1"/>
      <c r="KOB386" s="1"/>
      <c r="KOC386" s="1"/>
      <c r="KOD386" s="1"/>
      <c r="KOE386" s="1"/>
      <c r="KOF386" s="1"/>
      <c r="KOG386" s="1"/>
      <c r="KOH386" s="1"/>
      <c r="KOI386" s="1"/>
      <c r="KOJ386" s="1"/>
      <c r="KOK386" s="1"/>
      <c r="KOL386" s="1"/>
      <c r="KOM386" s="1"/>
      <c r="KON386" s="1"/>
      <c r="KOO386" s="1"/>
      <c r="KOP386" s="1"/>
      <c r="KOQ386" s="1"/>
      <c r="KOR386" s="1"/>
      <c r="KOS386" s="1"/>
      <c r="KOT386" s="1"/>
      <c r="KOU386" s="1"/>
      <c r="KOV386" s="1"/>
      <c r="KOW386" s="1"/>
      <c r="KOX386" s="1"/>
      <c r="KOY386" s="1"/>
      <c r="KOZ386" s="1"/>
      <c r="KPA386" s="1"/>
      <c r="KPB386" s="1"/>
      <c r="KPC386" s="1"/>
      <c r="KPD386" s="1"/>
      <c r="KPE386" s="1"/>
      <c r="KPF386" s="1"/>
      <c r="KPG386" s="1"/>
      <c r="KPH386" s="1"/>
      <c r="KPI386" s="1"/>
      <c r="KPJ386" s="1"/>
      <c r="KPK386" s="1"/>
      <c r="KPL386" s="1"/>
      <c r="KPM386" s="1"/>
      <c r="KPN386" s="1"/>
      <c r="KPO386" s="1"/>
      <c r="KPP386" s="1"/>
      <c r="KPQ386" s="1"/>
      <c r="KPR386" s="1"/>
      <c r="KPS386" s="1"/>
      <c r="KPT386" s="1"/>
      <c r="KPU386" s="1"/>
      <c r="KPV386" s="1"/>
      <c r="KPW386" s="1"/>
      <c r="KPX386" s="1"/>
      <c r="KPY386" s="1"/>
      <c r="KPZ386" s="1"/>
      <c r="KQA386" s="1"/>
      <c r="KQB386" s="1"/>
      <c r="KQC386" s="1"/>
      <c r="KQD386" s="1"/>
      <c r="KQE386" s="1"/>
      <c r="KQF386" s="1"/>
      <c r="KQG386" s="1"/>
      <c r="KQH386" s="1"/>
      <c r="KQI386" s="1"/>
      <c r="KQJ386" s="1"/>
      <c r="KQK386" s="1"/>
      <c r="KQL386" s="1"/>
      <c r="KQM386" s="1"/>
      <c r="KQN386" s="1"/>
      <c r="KQO386" s="1"/>
      <c r="KQP386" s="1"/>
      <c r="KQQ386" s="1"/>
      <c r="KQR386" s="1"/>
      <c r="KQS386" s="1"/>
      <c r="KQT386" s="1"/>
      <c r="KQU386" s="1"/>
      <c r="KQV386" s="1"/>
      <c r="KQW386" s="1"/>
      <c r="KQX386" s="1"/>
      <c r="KQY386" s="1"/>
      <c r="KQZ386" s="1"/>
      <c r="KRA386" s="1"/>
      <c r="KRB386" s="1"/>
      <c r="KRC386" s="1"/>
      <c r="KRD386" s="1"/>
      <c r="KRE386" s="1"/>
      <c r="KRF386" s="1"/>
      <c r="KRG386" s="1"/>
      <c r="KRH386" s="1"/>
      <c r="KRI386" s="1"/>
      <c r="KRJ386" s="1"/>
      <c r="KRK386" s="1"/>
      <c r="KRL386" s="1"/>
      <c r="KRM386" s="1"/>
      <c r="KRN386" s="1"/>
      <c r="KRO386" s="1"/>
      <c r="KRP386" s="1"/>
      <c r="KRQ386" s="1"/>
      <c r="KRR386" s="1"/>
      <c r="KRS386" s="1"/>
      <c r="KRT386" s="1"/>
      <c r="KRU386" s="1"/>
      <c r="KRV386" s="1"/>
      <c r="KRW386" s="1"/>
      <c r="KRX386" s="1"/>
      <c r="KRY386" s="1"/>
      <c r="KRZ386" s="1"/>
      <c r="KSA386" s="1"/>
      <c r="KSB386" s="1"/>
      <c r="KSC386" s="1"/>
      <c r="KSD386" s="1"/>
      <c r="KSE386" s="1"/>
      <c r="KSF386" s="1"/>
      <c r="KSG386" s="1"/>
      <c r="KSH386" s="1"/>
      <c r="KSI386" s="1"/>
      <c r="KSJ386" s="1"/>
      <c r="KSK386" s="1"/>
      <c r="KSL386" s="1"/>
      <c r="KSM386" s="1"/>
      <c r="KSN386" s="1"/>
      <c r="KSO386" s="1"/>
      <c r="KSP386" s="1"/>
      <c r="KSQ386" s="1"/>
      <c r="KSR386" s="1"/>
      <c r="KSS386" s="1"/>
      <c r="KST386" s="1"/>
      <c r="KSU386" s="1"/>
      <c r="KSV386" s="1"/>
      <c r="KSW386" s="1"/>
      <c r="KSX386" s="1"/>
      <c r="KSY386" s="1"/>
      <c r="KSZ386" s="1"/>
      <c r="KTA386" s="1"/>
      <c r="KTB386" s="1"/>
      <c r="KTC386" s="1"/>
      <c r="KTD386" s="1"/>
      <c r="KTE386" s="1"/>
      <c r="KTF386" s="1"/>
      <c r="KTG386" s="1"/>
      <c r="KTH386" s="1"/>
      <c r="KTI386" s="1"/>
      <c r="KTJ386" s="1"/>
      <c r="KTK386" s="1"/>
      <c r="KTL386" s="1"/>
      <c r="KTM386" s="1"/>
      <c r="KTN386" s="1"/>
      <c r="KTO386" s="1"/>
      <c r="KTP386" s="1"/>
      <c r="KTQ386" s="1"/>
      <c r="KTR386" s="1"/>
      <c r="KTS386" s="1"/>
      <c r="KTT386" s="1"/>
      <c r="KTU386" s="1"/>
      <c r="KTV386" s="1"/>
      <c r="KTW386" s="1"/>
      <c r="KTX386" s="1"/>
      <c r="KTY386" s="1"/>
      <c r="KTZ386" s="1"/>
      <c r="KUA386" s="1"/>
      <c r="KUB386" s="1"/>
      <c r="KUC386" s="1"/>
      <c r="KUD386" s="1"/>
      <c r="KUE386" s="1"/>
      <c r="KUF386" s="1"/>
      <c r="KUG386" s="1"/>
      <c r="KUH386" s="1"/>
      <c r="KUI386" s="1"/>
      <c r="KUJ386" s="1"/>
      <c r="KUK386" s="1"/>
      <c r="KUL386" s="1"/>
      <c r="KUM386" s="1"/>
      <c r="KUN386" s="1"/>
      <c r="KUO386" s="1"/>
      <c r="KUP386" s="1"/>
      <c r="KUQ386" s="1"/>
      <c r="KUR386" s="1"/>
      <c r="KUS386" s="1"/>
      <c r="KUT386" s="1"/>
      <c r="KUU386" s="1"/>
      <c r="KUV386" s="1"/>
      <c r="KUW386" s="1"/>
      <c r="KUX386" s="1"/>
      <c r="KUY386" s="1"/>
      <c r="KUZ386" s="1"/>
      <c r="KVA386" s="1"/>
      <c r="KVB386" s="1"/>
      <c r="KVC386" s="1"/>
      <c r="KVD386" s="1"/>
      <c r="KVE386" s="1"/>
      <c r="KVF386" s="1"/>
      <c r="KVG386" s="1"/>
      <c r="KVH386" s="1"/>
      <c r="KVI386" s="1"/>
      <c r="KVJ386" s="1"/>
      <c r="KVK386" s="1"/>
      <c r="KVL386" s="1"/>
      <c r="KVM386" s="1"/>
      <c r="KVN386" s="1"/>
      <c r="KVO386" s="1"/>
      <c r="KVP386" s="1"/>
      <c r="KVQ386" s="1"/>
      <c r="KVR386" s="1"/>
      <c r="KVS386" s="1"/>
      <c r="KVT386" s="1"/>
      <c r="KVU386" s="1"/>
      <c r="KVV386" s="1"/>
      <c r="KVW386" s="1"/>
      <c r="KVX386" s="1"/>
      <c r="KVY386" s="1"/>
      <c r="KVZ386" s="1"/>
      <c r="KWA386" s="1"/>
      <c r="KWB386" s="1"/>
      <c r="KWC386" s="1"/>
      <c r="KWD386" s="1"/>
      <c r="KWE386" s="1"/>
      <c r="KWF386" s="1"/>
      <c r="KWG386" s="1"/>
      <c r="KWH386" s="1"/>
      <c r="KWI386" s="1"/>
      <c r="KWJ386" s="1"/>
      <c r="KWK386" s="1"/>
      <c r="KWL386" s="1"/>
      <c r="KWM386" s="1"/>
      <c r="KWN386" s="1"/>
      <c r="KWO386" s="1"/>
      <c r="KWP386" s="1"/>
      <c r="KWQ386" s="1"/>
      <c r="KWR386" s="1"/>
      <c r="KWS386" s="1"/>
      <c r="KWT386" s="1"/>
      <c r="KWU386" s="1"/>
      <c r="KWV386" s="1"/>
      <c r="KWW386" s="1"/>
      <c r="KWX386" s="1"/>
      <c r="KWY386" s="1"/>
      <c r="KWZ386" s="1"/>
      <c r="KXA386" s="1"/>
      <c r="KXB386" s="1"/>
      <c r="KXC386" s="1"/>
      <c r="KXD386" s="1"/>
      <c r="KXE386" s="1"/>
      <c r="KXF386" s="1"/>
      <c r="KXG386" s="1"/>
      <c r="KXH386" s="1"/>
      <c r="KXI386" s="1"/>
      <c r="KXJ386" s="1"/>
      <c r="KXK386" s="1"/>
      <c r="KXL386" s="1"/>
      <c r="KXM386" s="1"/>
      <c r="KXN386" s="1"/>
      <c r="KXO386" s="1"/>
      <c r="KXP386" s="1"/>
      <c r="KXQ386" s="1"/>
      <c r="KXR386" s="1"/>
      <c r="KXS386" s="1"/>
      <c r="KXT386" s="1"/>
      <c r="KXU386" s="1"/>
      <c r="KXV386" s="1"/>
      <c r="KXW386" s="1"/>
      <c r="KXX386" s="1"/>
      <c r="KXY386" s="1"/>
      <c r="KXZ386" s="1"/>
      <c r="KYA386" s="1"/>
      <c r="KYB386" s="1"/>
      <c r="KYC386" s="1"/>
      <c r="KYD386" s="1"/>
      <c r="KYE386" s="1"/>
      <c r="KYF386" s="1"/>
      <c r="KYG386" s="1"/>
      <c r="KYH386" s="1"/>
      <c r="KYI386" s="1"/>
      <c r="KYJ386" s="1"/>
      <c r="KYK386" s="1"/>
      <c r="KYL386" s="1"/>
      <c r="KYM386" s="1"/>
      <c r="KYN386" s="1"/>
      <c r="KYO386" s="1"/>
      <c r="KYP386" s="1"/>
      <c r="KYQ386" s="1"/>
      <c r="KYR386" s="1"/>
      <c r="KYS386" s="1"/>
      <c r="KYT386" s="1"/>
      <c r="KYU386" s="1"/>
      <c r="KYV386" s="1"/>
      <c r="KYW386" s="1"/>
      <c r="KYX386" s="1"/>
      <c r="KYY386" s="1"/>
      <c r="KYZ386" s="1"/>
      <c r="KZA386" s="1"/>
      <c r="KZB386" s="1"/>
      <c r="KZC386" s="1"/>
      <c r="KZD386" s="1"/>
      <c r="KZE386" s="1"/>
      <c r="KZF386" s="1"/>
      <c r="KZG386" s="1"/>
      <c r="KZH386" s="1"/>
      <c r="KZI386" s="1"/>
      <c r="KZJ386" s="1"/>
      <c r="KZK386" s="1"/>
      <c r="KZL386" s="1"/>
      <c r="KZM386" s="1"/>
      <c r="KZN386" s="1"/>
      <c r="KZO386" s="1"/>
      <c r="KZP386" s="1"/>
      <c r="KZQ386" s="1"/>
      <c r="KZR386" s="1"/>
      <c r="KZS386" s="1"/>
      <c r="KZT386" s="1"/>
      <c r="KZU386" s="1"/>
      <c r="KZV386" s="1"/>
      <c r="KZW386" s="1"/>
      <c r="KZX386" s="1"/>
      <c r="KZY386" s="1"/>
      <c r="KZZ386" s="1"/>
      <c r="LAA386" s="1"/>
      <c r="LAB386" s="1"/>
      <c r="LAC386" s="1"/>
      <c r="LAD386" s="1"/>
      <c r="LAE386" s="1"/>
      <c r="LAF386" s="1"/>
      <c r="LAG386" s="1"/>
      <c r="LAH386" s="1"/>
      <c r="LAI386" s="1"/>
      <c r="LAJ386" s="1"/>
      <c r="LAK386" s="1"/>
      <c r="LAL386" s="1"/>
      <c r="LAM386" s="1"/>
      <c r="LAN386" s="1"/>
      <c r="LAO386" s="1"/>
      <c r="LAP386" s="1"/>
      <c r="LAQ386" s="1"/>
      <c r="LAR386" s="1"/>
      <c r="LAS386" s="1"/>
      <c r="LAT386" s="1"/>
      <c r="LAU386" s="1"/>
      <c r="LAV386" s="1"/>
      <c r="LAW386" s="1"/>
      <c r="LAX386" s="1"/>
      <c r="LAY386" s="1"/>
      <c r="LAZ386" s="1"/>
      <c r="LBA386" s="1"/>
      <c r="LBB386" s="1"/>
      <c r="LBC386" s="1"/>
      <c r="LBD386" s="1"/>
      <c r="LBE386" s="1"/>
      <c r="LBF386" s="1"/>
      <c r="LBG386" s="1"/>
      <c r="LBH386" s="1"/>
      <c r="LBI386" s="1"/>
      <c r="LBJ386" s="1"/>
      <c r="LBK386" s="1"/>
      <c r="LBL386" s="1"/>
      <c r="LBM386" s="1"/>
      <c r="LBN386" s="1"/>
      <c r="LBO386" s="1"/>
      <c r="LBP386" s="1"/>
      <c r="LBQ386" s="1"/>
      <c r="LBR386" s="1"/>
      <c r="LBS386" s="1"/>
      <c r="LBT386" s="1"/>
      <c r="LBU386" s="1"/>
      <c r="LBV386" s="1"/>
      <c r="LBW386" s="1"/>
      <c r="LBX386" s="1"/>
      <c r="LBY386" s="1"/>
      <c r="LBZ386" s="1"/>
      <c r="LCA386" s="1"/>
      <c r="LCB386" s="1"/>
      <c r="LCC386" s="1"/>
      <c r="LCD386" s="1"/>
      <c r="LCE386" s="1"/>
      <c r="LCF386" s="1"/>
      <c r="LCG386" s="1"/>
      <c r="LCH386" s="1"/>
      <c r="LCI386" s="1"/>
      <c r="LCJ386" s="1"/>
      <c r="LCK386" s="1"/>
      <c r="LCL386" s="1"/>
      <c r="LCM386" s="1"/>
      <c r="LCN386" s="1"/>
      <c r="LCO386" s="1"/>
      <c r="LCP386" s="1"/>
      <c r="LCQ386" s="1"/>
      <c r="LCR386" s="1"/>
      <c r="LCS386" s="1"/>
      <c r="LCT386" s="1"/>
      <c r="LCU386" s="1"/>
      <c r="LCV386" s="1"/>
      <c r="LCW386" s="1"/>
      <c r="LCX386" s="1"/>
      <c r="LCY386" s="1"/>
      <c r="LCZ386" s="1"/>
      <c r="LDA386" s="1"/>
      <c r="LDB386" s="1"/>
      <c r="LDC386" s="1"/>
      <c r="LDD386" s="1"/>
      <c r="LDE386" s="1"/>
      <c r="LDF386" s="1"/>
      <c r="LDG386" s="1"/>
      <c r="LDH386" s="1"/>
      <c r="LDI386" s="1"/>
      <c r="LDJ386" s="1"/>
      <c r="LDK386" s="1"/>
      <c r="LDL386" s="1"/>
      <c r="LDM386" s="1"/>
      <c r="LDN386" s="1"/>
      <c r="LDO386" s="1"/>
      <c r="LDP386" s="1"/>
      <c r="LDQ386" s="1"/>
      <c r="LDR386" s="1"/>
      <c r="LDS386" s="1"/>
      <c r="LDT386" s="1"/>
      <c r="LDU386" s="1"/>
      <c r="LDV386" s="1"/>
      <c r="LDW386" s="1"/>
      <c r="LDX386" s="1"/>
      <c r="LDY386" s="1"/>
      <c r="LDZ386" s="1"/>
      <c r="LEA386" s="1"/>
      <c r="LEB386" s="1"/>
      <c r="LEC386" s="1"/>
      <c r="LED386" s="1"/>
      <c r="LEE386" s="1"/>
      <c r="LEF386" s="1"/>
      <c r="LEG386" s="1"/>
      <c r="LEH386" s="1"/>
      <c r="LEI386" s="1"/>
      <c r="LEJ386" s="1"/>
      <c r="LEK386" s="1"/>
      <c r="LEL386" s="1"/>
      <c r="LEM386" s="1"/>
      <c r="LEN386" s="1"/>
      <c r="LEO386" s="1"/>
      <c r="LEP386" s="1"/>
      <c r="LEQ386" s="1"/>
      <c r="LER386" s="1"/>
      <c r="LES386" s="1"/>
      <c r="LET386" s="1"/>
      <c r="LEU386" s="1"/>
      <c r="LEV386" s="1"/>
      <c r="LEW386" s="1"/>
      <c r="LEX386" s="1"/>
      <c r="LEY386" s="1"/>
      <c r="LEZ386" s="1"/>
      <c r="LFA386" s="1"/>
      <c r="LFB386" s="1"/>
      <c r="LFC386" s="1"/>
      <c r="LFD386" s="1"/>
      <c r="LFE386" s="1"/>
      <c r="LFF386" s="1"/>
      <c r="LFG386" s="1"/>
      <c r="LFH386" s="1"/>
      <c r="LFI386" s="1"/>
      <c r="LFJ386" s="1"/>
      <c r="LFK386" s="1"/>
      <c r="LFL386" s="1"/>
      <c r="LFM386" s="1"/>
      <c r="LFN386" s="1"/>
      <c r="LFO386" s="1"/>
      <c r="LFP386" s="1"/>
      <c r="LFQ386" s="1"/>
      <c r="LFR386" s="1"/>
      <c r="LFS386" s="1"/>
      <c r="LFT386" s="1"/>
      <c r="LFU386" s="1"/>
      <c r="LFV386" s="1"/>
      <c r="LFW386" s="1"/>
      <c r="LFX386" s="1"/>
      <c r="LFY386" s="1"/>
      <c r="LFZ386" s="1"/>
      <c r="LGA386" s="1"/>
      <c r="LGB386" s="1"/>
      <c r="LGC386" s="1"/>
      <c r="LGD386" s="1"/>
      <c r="LGE386" s="1"/>
      <c r="LGF386" s="1"/>
      <c r="LGG386" s="1"/>
      <c r="LGH386" s="1"/>
      <c r="LGI386" s="1"/>
      <c r="LGJ386" s="1"/>
      <c r="LGK386" s="1"/>
      <c r="LGL386" s="1"/>
      <c r="LGM386" s="1"/>
      <c r="LGN386" s="1"/>
      <c r="LGO386" s="1"/>
      <c r="LGP386" s="1"/>
      <c r="LGQ386" s="1"/>
      <c r="LGR386" s="1"/>
      <c r="LGS386" s="1"/>
      <c r="LGT386" s="1"/>
      <c r="LGU386" s="1"/>
      <c r="LGV386" s="1"/>
      <c r="LGW386" s="1"/>
      <c r="LGX386" s="1"/>
      <c r="LGY386" s="1"/>
      <c r="LGZ386" s="1"/>
      <c r="LHA386" s="1"/>
      <c r="LHB386" s="1"/>
      <c r="LHC386" s="1"/>
      <c r="LHD386" s="1"/>
      <c r="LHE386" s="1"/>
      <c r="LHF386" s="1"/>
      <c r="LHG386" s="1"/>
      <c r="LHH386" s="1"/>
      <c r="LHI386" s="1"/>
      <c r="LHJ386" s="1"/>
      <c r="LHK386" s="1"/>
      <c r="LHL386" s="1"/>
      <c r="LHM386" s="1"/>
      <c r="LHN386" s="1"/>
      <c r="LHO386" s="1"/>
      <c r="LHP386" s="1"/>
      <c r="LHQ386" s="1"/>
      <c r="LHR386" s="1"/>
      <c r="LHS386" s="1"/>
      <c r="LHT386" s="1"/>
      <c r="LHU386" s="1"/>
      <c r="LHV386" s="1"/>
      <c r="LHW386" s="1"/>
      <c r="LHX386" s="1"/>
      <c r="LHY386" s="1"/>
      <c r="LHZ386" s="1"/>
      <c r="LIA386" s="1"/>
      <c r="LIB386" s="1"/>
      <c r="LIC386" s="1"/>
      <c r="LID386" s="1"/>
      <c r="LIE386" s="1"/>
      <c r="LIF386" s="1"/>
      <c r="LIG386" s="1"/>
      <c r="LIH386" s="1"/>
      <c r="LII386" s="1"/>
      <c r="LIJ386" s="1"/>
      <c r="LIK386" s="1"/>
      <c r="LIL386" s="1"/>
      <c r="LIM386" s="1"/>
      <c r="LIN386" s="1"/>
      <c r="LIO386" s="1"/>
      <c r="LIP386" s="1"/>
      <c r="LIQ386" s="1"/>
      <c r="LIR386" s="1"/>
      <c r="LIS386" s="1"/>
      <c r="LIT386" s="1"/>
      <c r="LIU386" s="1"/>
      <c r="LIV386" s="1"/>
      <c r="LIW386" s="1"/>
      <c r="LIX386" s="1"/>
      <c r="LIY386" s="1"/>
      <c r="LIZ386" s="1"/>
      <c r="LJA386" s="1"/>
      <c r="LJB386" s="1"/>
      <c r="LJC386" s="1"/>
      <c r="LJD386" s="1"/>
      <c r="LJE386" s="1"/>
      <c r="LJF386" s="1"/>
      <c r="LJG386" s="1"/>
      <c r="LJH386" s="1"/>
      <c r="LJI386" s="1"/>
      <c r="LJJ386" s="1"/>
      <c r="LJK386" s="1"/>
      <c r="LJL386" s="1"/>
      <c r="LJM386" s="1"/>
      <c r="LJN386" s="1"/>
      <c r="LJO386" s="1"/>
      <c r="LJP386" s="1"/>
      <c r="LJQ386" s="1"/>
      <c r="LJR386" s="1"/>
      <c r="LJS386" s="1"/>
      <c r="LJT386" s="1"/>
      <c r="LJU386" s="1"/>
      <c r="LJV386" s="1"/>
      <c r="LJW386" s="1"/>
      <c r="LJX386" s="1"/>
      <c r="LJY386" s="1"/>
      <c r="LJZ386" s="1"/>
      <c r="LKA386" s="1"/>
      <c r="LKB386" s="1"/>
      <c r="LKC386" s="1"/>
      <c r="LKD386" s="1"/>
      <c r="LKE386" s="1"/>
      <c r="LKF386" s="1"/>
      <c r="LKG386" s="1"/>
      <c r="LKH386" s="1"/>
      <c r="LKI386" s="1"/>
      <c r="LKJ386" s="1"/>
      <c r="LKK386" s="1"/>
      <c r="LKL386" s="1"/>
      <c r="LKM386" s="1"/>
      <c r="LKN386" s="1"/>
      <c r="LKO386" s="1"/>
      <c r="LKP386" s="1"/>
      <c r="LKQ386" s="1"/>
      <c r="LKR386" s="1"/>
      <c r="LKS386" s="1"/>
      <c r="LKT386" s="1"/>
      <c r="LKU386" s="1"/>
      <c r="LKV386" s="1"/>
      <c r="LKW386" s="1"/>
      <c r="LKX386" s="1"/>
      <c r="LKY386" s="1"/>
      <c r="LKZ386" s="1"/>
      <c r="LLA386" s="1"/>
      <c r="LLB386" s="1"/>
      <c r="LLC386" s="1"/>
      <c r="LLD386" s="1"/>
      <c r="LLE386" s="1"/>
      <c r="LLF386" s="1"/>
      <c r="LLG386" s="1"/>
      <c r="LLH386" s="1"/>
      <c r="LLI386" s="1"/>
      <c r="LLJ386" s="1"/>
      <c r="LLK386" s="1"/>
      <c r="LLL386" s="1"/>
      <c r="LLM386" s="1"/>
      <c r="LLN386" s="1"/>
      <c r="LLO386" s="1"/>
      <c r="LLP386" s="1"/>
      <c r="LLQ386" s="1"/>
      <c r="LLR386" s="1"/>
      <c r="LLS386" s="1"/>
      <c r="LLT386" s="1"/>
      <c r="LLU386" s="1"/>
      <c r="LLV386" s="1"/>
      <c r="LLW386" s="1"/>
      <c r="LLX386" s="1"/>
      <c r="LLY386" s="1"/>
      <c r="LLZ386" s="1"/>
      <c r="LMA386" s="1"/>
      <c r="LMB386" s="1"/>
      <c r="LMC386" s="1"/>
      <c r="LMD386" s="1"/>
      <c r="LME386" s="1"/>
      <c r="LMF386" s="1"/>
      <c r="LMG386" s="1"/>
      <c r="LMH386" s="1"/>
      <c r="LMI386" s="1"/>
      <c r="LMJ386" s="1"/>
      <c r="LMK386" s="1"/>
      <c r="LML386" s="1"/>
      <c r="LMM386" s="1"/>
      <c r="LMN386" s="1"/>
      <c r="LMO386" s="1"/>
      <c r="LMP386" s="1"/>
      <c r="LMQ386" s="1"/>
      <c r="LMR386" s="1"/>
      <c r="LMS386" s="1"/>
      <c r="LMT386" s="1"/>
      <c r="LMU386" s="1"/>
      <c r="LMV386" s="1"/>
      <c r="LMW386" s="1"/>
      <c r="LMX386" s="1"/>
      <c r="LMY386" s="1"/>
      <c r="LMZ386" s="1"/>
      <c r="LNA386" s="1"/>
      <c r="LNB386" s="1"/>
      <c r="LNC386" s="1"/>
      <c r="LND386" s="1"/>
      <c r="LNE386" s="1"/>
      <c r="LNF386" s="1"/>
      <c r="LNG386" s="1"/>
      <c r="LNH386" s="1"/>
      <c r="LNI386" s="1"/>
      <c r="LNJ386" s="1"/>
      <c r="LNK386" s="1"/>
      <c r="LNL386" s="1"/>
      <c r="LNM386" s="1"/>
      <c r="LNN386" s="1"/>
      <c r="LNO386" s="1"/>
      <c r="LNP386" s="1"/>
      <c r="LNQ386" s="1"/>
      <c r="LNR386" s="1"/>
      <c r="LNS386" s="1"/>
      <c r="LNT386" s="1"/>
      <c r="LNU386" s="1"/>
      <c r="LNV386" s="1"/>
      <c r="LNW386" s="1"/>
      <c r="LNX386" s="1"/>
      <c r="LNY386" s="1"/>
      <c r="LNZ386" s="1"/>
      <c r="LOA386" s="1"/>
      <c r="LOB386" s="1"/>
      <c r="LOC386" s="1"/>
      <c r="LOD386" s="1"/>
      <c r="LOE386" s="1"/>
      <c r="LOF386" s="1"/>
      <c r="LOG386" s="1"/>
      <c r="LOH386" s="1"/>
      <c r="LOI386" s="1"/>
      <c r="LOJ386" s="1"/>
      <c r="LOK386" s="1"/>
      <c r="LOL386" s="1"/>
      <c r="LOM386" s="1"/>
      <c r="LON386" s="1"/>
      <c r="LOO386" s="1"/>
      <c r="LOP386" s="1"/>
      <c r="LOQ386" s="1"/>
      <c r="LOR386" s="1"/>
      <c r="LOS386" s="1"/>
      <c r="LOT386" s="1"/>
      <c r="LOU386" s="1"/>
      <c r="LOV386" s="1"/>
      <c r="LOW386" s="1"/>
      <c r="LOX386" s="1"/>
      <c r="LOY386" s="1"/>
      <c r="LOZ386" s="1"/>
      <c r="LPA386" s="1"/>
      <c r="LPB386" s="1"/>
      <c r="LPC386" s="1"/>
      <c r="LPD386" s="1"/>
      <c r="LPE386" s="1"/>
      <c r="LPF386" s="1"/>
      <c r="LPG386" s="1"/>
      <c r="LPH386" s="1"/>
      <c r="LPI386" s="1"/>
      <c r="LPJ386" s="1"/>
      <c r="LPK386" s="1"/>
      <c r="LPL386" s="1"/>
      <c r="LPM386" s="1"/>
      <c r="LPN386" s="1"/>
      <c r="LPO386" s="1"/>
      <c r="LPP386" s="1"/>
      <c r="LPQ386" s="1"/>
      <c r="LPR386" s="1"/>
      <c r="LPS386" s="1"/>
      <c r="LPT386" s="1"/>
      <c r="LPU386" s="1"/>
      <c r="LPV386" s="1"/>
      <c r="LPW386" s="1"/>
      <c r="LPX386" s="1"/>
      <c r="LPY386" s="1"/>
      <c r="LPZ386" s="1"/>
      <c r="LQA386" s="1"/>
      <c r="LQB386" s="1"/>
      <c r="LQC386" s="1"/>
      <c r="LQD386" s="1"/>
      <c r="LQE386" s="1"/>
      <c r="LQF386" s="1"/>
      <c r="LQG386" s="1"/>
      <c r="LQH386" s="1"/>
      <c r="LQI386" s="1"/>
      <c r="LQJ386" s="1"/>
      <c r="LQK386" s="1"/>
      <c r="LQL386" s="1"/>
      <c r="LQM386" s="1"/>
      <c r="LQN386" s="1"/>
      <c r="LQO386" s="1"/>
      <c r="LQP386" s="1"/>
      <c r="LQQ386" s="1"/>
      <c r="LQR386" s="1"/>
      <c r="LQS386" s="1"/>
      <c r="LQT386" s="1"/>
      <c r="LQU386" s="1"/>
      <c r="LQV386" s="1"/>
      <c r="LQW386" s="1"/>
      <c r="LQX386" s="1"/>
      <c r="LQY386" s="1"/>
      <c r="LQZ386" s="1"/>
      <c r="LRA386" s="1"/>
      <c r="LRB386" s="1"/>
      <c r="LRC386" s="1"/>
      <c r="LRD386" s="1"/>
      <c r="LRE386" s="1"/>
      <c r="LRF386" s="1"/>
      <c r="LRG386" s="1"/>
      <c r="LRH386" s="1"/>
      <c r="LRI386" s="1"/>
      <c r="LRJ386" s="1"/>
      <c r="LRK386" s="1"/>
      <c r="LRL386" s="1"/>
      <c r="LRM386" s="1"/>
      <c r="LRN386" s="1"/>
      <c r="LRO386" s="1"/>
      <c r="LRP386" s="1"/>
      <c r="LRQ386" s="1"/>
      <c r="LRR386" s="1"/>
      <c r="LRS386" s="1"/>
      <c r="LRT386" s="1"/>
      <c r="LRU386" s="1"/>
      <c r="LRV386" s="1"/>
      <c r="LRW386" s="1"/>
      <c r="LRX386" s="1"/>
      <c r="LRY386" s="1"/>
      <c r="LRZ386" s="1"/>
      <c r="LSA386" s="1"/>
      <c r="LSB386" s="1"/>
      <c r="LSC386" s="1"/>
      <c r="LSD386" s="1"/>
      <c r="LSE386" s="1"/>
      <c r="LSF386" s="1"/>
      <c r="LSG386" s="1"/>
      <c r="LSH386" s="1"/>
      <c r="LSI386" s="1"/>
      <c r="LSJ386" s="1"/>
      <c r="LSK386" s="1"/>
      <c r="LSL386" s="1"/>
      <c r="LSM386" s="1"/>
      <c r="LSN386" s="1"/>
      <c r="LSO386" s="1"/>
      <c r="LSP386" s="1"/>
      <c r="LSQ386" s="1"/>
      <c r="LSR386" s="1"/>
      <c r="LSS386" s="1"/>
      <c r="LST386" s="1"/>
      <c r="LSU386" s="1"/>
      <c r="LSV386" s="1"/>
      <c r="LSW386" s="1"/>
      <c r="LSX386" s="1"/>
      <c r="LSY386" s="1"/>
      <c r="LSZ386" s="1"/>
      <c r="LTA386" s="1"/>
      <c r="LTB386" s="1"/>
      <c r="LTC386" s="1"/>
      <c r="LTD386" s="1"/>
      <c r="LTE386" s="1"/>
      <c r="LTF386" s="1"/>
      <c r="LTG386" s="1"/>
      <c r="LTH386" s="1"/>
      <c r="LTI386" s="1"/>
      <c r="LTJ386" s="1"/>
      <c r="LTK386" s="1"/>
      <c r="LTL386" s="1"/>
      <c r="LTM386" s="1"/>
      <c r="LTN386" s="1"/>
      <c r="LTO386" s="1"/>
      <c r="LTP386" s="1"/>
      <c r="LTQ386" s="1"/>
      <c r="LTR386" s="1"/>
      <c r="LTS386" s="1"/>
      <c r="LTT386" s="1"/>
      <c r="LTU386" s="1"/>
      <c r="LTV386" s="1"/>
      <c r="LTW386" s="1"/>
      <c r="LTX386" s="1"/>
      <c r="LTY386" s="1"/>
      <c r="LTZ386" s="1"/>
      <c r="LUA386" s="1"/>
      <c r="LUB386" s="1"/>
      <c r="LUC386" s="1"/>
      <c r="LUD386" s="1"/>
      <c r="LUE386" s="1"/>
      <c r="LUF386" s="1"/>
      <c r="LUG386" s="1"/>
      <c r="LUH386" s="1"/>
      <c r="LUI386" s="1"/>
      <c r="LUJ386" s="1"/>
      <c r="LUK386" s="1"/>
      <c r="LUL386" s="1"/>
      <c r="LUM386" s="1"/>
      <c r="LUN386" s="1"/>
      <c r="LUO386" s="1"/>
      <c r="LUP386" s="1"/>
      <c r="LUQ386" s="1"/>
      <c r="LUR386" s="1"/>
      <c r="LUS386" s="1"/>
      <c r="LUT386" s="1"/>
      <c r="LUU386" s="1"/>
      <c r="LUV386" s="1"/>
      <c r="LUW386" s="1"/>
      <c r="LUX386" s="1"/>
      <c r="LUY386" s="1"/>
      <c r="LUZ386" s="1"/>
      <c r="LVA386" s="1"/>
      <c r="LVB386" s="1"/>
      <c r="LVC386" s="1"/>
      <c r="LVD386" s="1"/>
      <c r="LVE386" s="1"/>
      <c r="LVF386" s="1"/>
      <c r="LVG386" s="1"/>
      <c r="LVH386" s="1"/>
      <c r="LVI386" s="1"/>
      <c r="LVJ386" s="1"/>
      <c r="LVK386" s="1"/>
      <c r="LVL386" s="1"/>
      <c r="LVM386" s="1"/>
      <c r="LVN386" s="1"/>
      <c r="LVO386" s="1"/>
      <c r="LVP386" s="1"/>
      <c r="LVQ386" s="1"/>
      <c r="LVR386" s="1"/>
      <c r="LVS386" s="1"/>
      <c r="LVT386" s="1"/>
      <c r="LVU386" s="1"/>
      <c r="LVV386" s="1"/>
      <c r="LVW386" s="1"/>
      <c r="LVX386" s="1"/>
      <c r="LVY386" s="1"/>
      <c r="LVZ386" s="1"/>
      <c r="LWA386" s="1"/>
      <c r="LWB386" s="1"/>
      <c r="LWC386" s="1"/>
      <c r="LWD386" s="1"/>
      <c r="LWE386" s="1"/>
      <c r="LWF386" s="1"/>
      <c r="LWG386" s="1"/>
      <c r="LWH386" s="1"/>
      <c r="LWI386" s="1"/>
      <c r="LWJ386" s="1"/>
      <c r="LWK386" s="1"/>
      <c r="LWL386" s="1"/>
      <c r="LWM386" s="1"/>
      <c r="LWN386" s="1"/>
      <c r="LWO386" s="1"/>
      <c r="LWP386" s="1"/>
      <c r="LWQ386" s="1"/>
      <c r="LWR386" s="1"/>
      <c r="LWS386" s="1"/>
      <c r="LWT386" s="1"/>
      <c r="LWU386" s="1"/>
      <c r="LWV386" s="1"/>
      <c r="LWW386" s="1"/>
      <c r="LWX386" s="1"/>
      <c r="LWY386" s="1"/>
      <c r="LWZ386" s="1"/>
      <c r="LXA386" s="1"/>
      <c r="LXB386" s="1"/>
      <c r="LXC386" s="1"/>
      <c r="LXD386" s="1"/>
      <c r="LXE386" s="1"/>
      <c r="LXF386" s="1"/>
      <c r="LXG386" s="1"/>
      <c r="LXH386" s="1"/>
      <c r="LXI386" s="1"/>
      <c r="LXJ386" s="1"/>
      <c r="LXK386" s="1"/>
      <c r="LXL386" s="1"/>
      <c r="LXM386" s="1"/>
      <c r="LXN386" s="1"/>
      <c r="LXO386" s="1"/>
      <c r="LXP386" s="1"/>
      <c r="LXQ386" s="1"/>
      <c r="LXR386" s="1"/>
      <c r="LXS386" s="1"/>
      <c r="LXT386" s="1"/>
      <c r="LXU386" s="1"/>
      <c r="LXV386" s="1"/>
      <c r="LXW386" s="1"/>
      <c r="LXX386" s="1"/>
      <c r="LXY386" s="1"/>
      <c r="LXZ386" s="1"/>
      <c r="LYA386" s="1"/>
      <c r="LYB386" s="1"/>
      <c r="LYC386" s="1"/>
      <c r="LYD386" s="1"/>
      <c r="LYE386" s="1"/>
      <c r="LYF386" s="1"/>
      <c r="LYG386" s="1"/>
      <c r="LYH386" s="1"/>
      <c r="LYI386" s="1"/>
      <c r="LYJ386" s="1"/>
      <c r="LYK386" s="1"/>
      <c r="LYL386" s="1"/>
      <c r="LYM386" s="1"/>
      <c r="LYN386" s="1"/>
      <c r="LYO386" s="1"/>
      <c r="LYP386" s="1"/>
      <c r="LYQ386" s="1"/>
      <c r="LYR386" s="1"/>
      <c r="LYS386" s="1"/>
      <c r="LYT386" s="1"/>
      <c r="LYU386" s="1"/>
      <c r="LYV386" s="1"/>
      <c r="LYW386" s="1"/>
      <c r="LYX386" s="1"/>
      <c r="LYY386" s="1"/>
      <c r="LYZ386" s="1"/>
      <c r="LZA386" s="1"/>
      <c r="LZB386" s="1"/>
      <c r="LZC386" s="1"/>
      <c r="LZD386" s="1"/>
      <c r="LZE386" s="1"/>
      <c r="LZF386" s="1"/>
      <c r="LZG386" s="1"/>
      <c r="LZH386" s="1"/>
      <c r="LZI386" s="1"/>
      <c r="LZJ386" s="1"/>
      <c r="LZK386" s="1"/>
      <c r="LZL386" s="1"/>
      <c r="LZM386" s="1"/>
      <c r="LZN386" s="1"/>
      <c r="LZO386" s="1"/>
      <c r="LZP386" s="1"/>
      <c r="LZQ386" s="1"/>
      <c r="LZR386" s="1"/>
      <c r="LZS386" s="1"/>
      <c r="LZT386" s="1"/>
      <c r="LZU386" s="1"/>
      <c r="LZV386" s="1"/>
      <c r="LZW386" s="1"/>
      <c r="LZX386" s="1"/>
      <c r="LZY386" s="1"/>
      <c r="LZZ386" s="1"/>
      <c r="MAA386" s="1"/>
      <c r="MAB386" s="1"/>
      <c r="MAC386" s="1"/>
      <c r="MAD386" s="1"/>
      <c r="MAE386" s="1"/>
      <c r="MAF386" s="1"/>
      <c r="MAG386" s="1"/>
      <c r="MAH386" s="1"/>
      <c r="MAI386" s="1"/>
      <c r="MAJ386" s="1"/>
      <c r="MAK386" s="1"/>
      <c r="MAL386" s="1"/>
      <c r="MAM386" s="1"/>
      <c r="MAN386" s="1"/>
      <c r="MAO386" s="1"/>
      <c r="MAP386" s="1"/>
      <c r="MAQ386" s="1"/>
      <c r="MAR386" s="1"/>
      <c r="MAS386" s="1"/>
      <c r="MAT386" s="1"/>
      <c r="MAU386" s="1"/>
      <c r="MAV386" s="1"/>
      <c r="MAW386" s="1"/>
      <c r="MAX386" s="1"/>
      <c r="MAY386" s="1"/>
      <c r="MAZ386" s="1"/>
      <c r="MBA386" s="1"/>
      <c r="MBB386" s="1"/>
      <c r="MBC386" s="1"/>
      <c r="MBD386" s="1"/>
      <c r="MBE386" s="1"/>
      <c r="MBF386" s="1"/>
      <c r="MBG386" s="1"/>
      <c r="MBH386" s="1"/>
      <c r="MBI386" s="1"/>
      <c r="MBJ386" s="1"/>
      <c r="MBK386" s="1"/>
      <c r="MBL386" s="1"/>
      <c r="MBM386" s="1"/>
      <c r="MBN386" s="1"/>
      <c r="MBO386" s="1"/>
      <c r="MBP386" s="1"/>
      <c r="MBQ386" s="1"/>
      <c r="MBR386" s="1"/>
      <c r="MBS386" s="1"/>
      <c r="MBT386" s="1"/>
      <c r="MBU386" s="1"/>
      <c r="MBV386" s="1"/>
      <c r="MBW386" s="1"/>
      <c r="MBX386" s="1"/>
      <c r="MBY386" s="1"/>
      <c r="MBZ386" s="1"/>
      <c r="MCA386" s="1"/>
      <c r="MCB386" s="1"/>
      <c r="MCC386" s="1"/>
      <c r="MCD386" s="1"/>
      <c r="MCE386" s="1"/>
      <c r="MCF386" s="1"/>
      <c r="MCG386" s="1"/>
      <c r="MCH386" s="1"/>
      <c r="MCI386" s="1"/>
      <c r="MCJ386" s="1"/>
      <c r="MCK386" s="1"/>
      <c r="MCL386" s="1"/>
      <c r="MCM386" s="1"/>
      <c r="MCN386" s="1"/>
      <c r="MCO386" s="1"/>
      <c r="MCP386" s="1"/>
      <c r="MCQ386" s="1"/>
      <c r="MCR386" s="1"/>
      <c r="MCS386" s="1"/>
      <c r="MCT386" s="1"/>
      <c r="MCU386" s="1"/>
      <c r="MCV386" s="1"/>
      <c r="MCW386" s="1"/>
      <c r="MCX386" s="1"/>
      <c r="MCY386" s="1"/>
      <c r="MCZ386" s="1"/>
      <c r="MDA386" s="1"/>
      <c r="MDB386" s="1"/>
      <c r="MDC386" s="1"/>
      <c r="MDD386" s="1"/>
      <c r="MDE386" s="1"/>
      <c r="MDF386" s="1"/>
      <c r="MDG386" s="1"/>
      <c r="MDH386" s="1"/>
      <c r="MDI386" s="1"/>
      <c r="MDJ386" s="1"/>
      <c r="MDK386" s="1"/>
      <c r="MDL386" s="1"/>
      <c r="MDM386" s="1"/>
      <c r="MDN386" s="1"/>
      <c r="MDO386" s="1"/>
      <c r="MDP386" s="1"/>
      <c r="MDQ386" s="1"/>
      <c r="MDR386" s="1"/>
      <c r="MDS386" s="1"/>
      <c r="MDT386" s="1"/>
      <c r="MDU386" s="1"/>
      <c r="MDV386" s="1"/>
      <c r="MDW386" s="1"/>
      <c r="MDX386" s="1"/>
      <c r="MDY386" s="1"/>
      <c r="MDZ386" s="1"/>
      <c r="MEA386" s="1"/>
      <c r="MEB386" s="1"/>
      <c r="MEC386" s="1"/>
      <c r="MED386" s="1"/>
      <c r="MEE386" s="1"/>
      <c r="MEF386" s="1"/>
      <c r="MEG386" s="1"/>
      <c r="MEH386" s="1"/>
      <c r="MEI386" s="1"/>
      <c r="MEJ386" s="1"/>
      <c r="MEK386" s="1"/>
      <c r="MEL386" s="1"/>
      <c r="MEM386" s="1"/>
      <c r="MEN386" s="1"/>
      <c r="MEO386" s="1"/>
      <c r="MEP386" s="1"/>
      <c r="MEQ386" s="1"/>
      <c r="MER386" s="1"/>
      <c r="MES386" s="1"/>
      <c r="MET386" s="1"/>
      <c r="MEU386" s="1"/>
      <c r="MEV386" s="1"/>
      <c r="MEW386" s="1"/>
      <c r="MEX386" s="1"/>
      <c r="MEY386" s="1"/>
      <c r="MEZ386" s="1"/>
      <c r="MFA386" s="1"/>
      <c r="MFB386" s="1"/>
      <c r="MFC386" s="1"/>
      <c r="MFD386" s="1"/>
      <c r="MFE386" s="1"/>
      <c r="MFF386" s="1"/>
      <c r="MFG386" s="1"/>
      <c r="MFH386" s="1"/>
      <c r="MFI386" s="1"/>
      <c r="MFJ386" s="1"/>
      <c r="MFK386" s="1"/>
      <c r="MFL386" s="1"/>
      <c r="MFM386" s="1"/>
      <c r="MFN386" s="1"/>
      <c r="MFO386" s="1"/>
      <c r="MFP386" s="1"/>
      <c r="MFQ386" s="1"/>
      <c r="MFR386" s="1"/>
      <c r="MFS386" s="1"/>
      <c r="MFT386" s="1"/>
      <c r="MFU386" s="1"/>
      <c r="MFV386" s="1"/>
      <c r="MFW386" s="1"/>
      <c r="MFX386" s="1"/>
      <c r="MFY386" s="1"/>
      <c r="MFZ386" s="1"/>
      <c r="MGA386" s="1"/>
      <c r="MGB386" s="1"/>
      <c r="MGC386" s="1"/>
      <c r="MGD386" s="1"/>
      <c r="MGE386" s="1"/>
      <c r="MGF386" s="1"/>
      <c r="MGG386" s="1"/>
      <c r="MGH386" s="1"/>
      <c r="MGI386" s="1"/>
      <c r="MGJ386" s="1"/>
      <c r="MGK386" s="1"/>
      <c r="MGL386" s="1"/>
      <c r="MGM386" s="1"/>
      <c r="MGN386" s="1"/>
      <c r="MGO386" s="1"/>
      <c r="MGP386" s="1"/>
      <c r="MGQ386" s="1"/>
      <c r="MGR386" s="1"/>
      <c r="MGS386" s="1"/>
      <c r="MGT386" s="1"/>
      <c r="MGU386" s="1"/>
      <c r="MGV386" s="1"/>
      <c r="MGW386" s="1"/>
      <c r="MGX386" s="1"/>
      <c r="MGY386" s="1"/>
      <c r="MGZ386" s="1"/>
      <c r="MHA386" s="1"/>
      <c r="MHB386" s="1"/>
      <c r="MHC386" s="1"/>
      <c r="MHD386" s="1"/>
      <c r="MHE386" s="1"/>
      <c r="MHF386" s="1"/>
      <c r="MHG386" s="1"/>
      <c r="MHH386" s="1"/>
      <c r="MHI386" s="1"/>
      <c r="MHJ386" s="1"/>
      <c r="MHK386" s="1"/>
      <c r="MHL386" s="1"/>
      <c r="MHM386" s="1"/>
      <c r="MHN386" s="1"/>
      <c r="MHO386" s="1"/>
      <c r="MHP386" s="1"/>
      <c r="MHQ386" s="1"/>
      <c r="MHR386" s="1"/>
      <c r="MHS386" s="1"/>
      <c r="MHT386" s="1"/>
      <c r="MHU386" s="1"/>
      <c r="MHV386" s="1"/>
      <c r="MHW386" s="1"/>
      <c r="MHX386" s="1"/>
      <c r="MHY386" s="1"/>
      <c r="MHZ386" s="1"/>
      <c r="MIA386" s="1"/>
      <c r="MIB386" s="1"/>
      <c r="MIC386" s="1"/>
      <c r="MID386" s="1"/>
      <c r="MIE386" s="1"/>
      <c r="MIF386" s="1"/>
      <c r="MIG386" s="1"/>
      <c r="MIH386" s="1"/>
      <c r="MII386" s="1"/>
      <c r="MIJ386" s="1"/>
      <c r="MIK386" s="1"/>
      <c r="MIL386" s="1"/>
      <c r="MIM386" s="1"/>
      <c r="MIN386" s="1"/>
      <c r="MIO386" s="1"/>
      <c r="MIP386" s="1"/>
      <c r="MIQ386" s="1"/>
      <c r="MIR386" s="1"/>
      <c r="MIS386" s="1"/>
      <c r="MIT386" s="1"/>
      <c r="MIU386" s="1"/>
      <c r="MIV386" s="1"/>
      <c r="MIW386" s="1"/>
      <c r="MIX386" s="1"/>
      <c r="MIY386" s="1"/>
      <c r="MIZ386" s="1"/>
      <c r="MJA386" s="1"/>
      <c r="MJB386" s="1"/>
      <c r="MJC386" s="1"/>
      <c r="MJD386" s="1"/>
      <c r="MJE386" s="1"/>
      <c r="MJF386" s="1"/>
      <c r="MJG386" s="1"/>
      <c r="MJH386" s="1"/>
      <c r="MJI386" s="1"/>
      <c r="MJJ386" s="1"/>
      <c r="MJK386" s="1"/>
      <c r="MJL386" s="1"/>
      <c r="MJM386" s="1"/>
      <c r="MJN386" s="1"/>
      <c r="MJO386" s="1"/>
      <c r="MJP386" s="1"/>
      <c r="MJQ386" s="1"/>
      <c r="MJR386" s="1"/>
      <c r="MJS386" s="1"/>
      <c r="MJT386" s="1"/>
      <c r="MJU386" s="1"/>
      <c r="MJV386" s="1"/>
      <c r="MJW386" s="1"/>
      <c r="MJX386" s="1"/>
      <c r="MJY386" s="1"/>
      <c r="MJZ386" s="1"/>
      <c r="MKA386" s="1"/>
      <c r="MKB386" s="1"/>
      <c r="MKC386" s="1"/>
      <c r="MKD386" s="1"/>
      <c r="MKE386" s="1"/>
      <c r="MKF386" s="1"/>
      <c r="MKG386" s="1"/>
      <c r="MKH386" s="1"/>
      <c r="MKI386" s="1"/>
      <c r="MKJ386" s="1"/>
      <c r="MKK386" s="1"/>
      <c r="MKL386" s="1"/>
      <c r="MKM386" s="1"/>
      <c r="MKN386" s="1"/>
      <c r="MKO386" s="1"/>
      <c r="MKP386" s="1"/>
      <c r="MKQ386" s="1"/>
      <c r="MKR386" s="1"/>
      <c r="MKS386" s="1"/>
      <c r="MKT386" s="1"/>
      <c r="MKU386" s="1"/>
      <c r="MKV386" s="1"/>
      <c r="MKW386" s="1"/>
      <c r="MKX386" s="1"/>
      <c r="MKY386" s="1"/>
      <c r="MKZ386" s="1"/>
      <c r="MLA386" s="1"/>
      <c r="MLB386" s="1"/>
      <c r="MLC386" s="1"/>
      <c r="MLD386" s="1"/>
      <c r="MLE386" s="1"/>
      <c r="MLF386" s="1"/>
      <c r="MLG386" s="1"/>
      <c r="MLH386" s="1"/>
      <c r="MLI386" s="1"/>
      <c r="MLJ386" s="1"/>
      <c r="MLK386" s="1"/>
      <c r="MLL386" s="1"/>
      <c r="MLM386" s="1"/>
      <c r="MLN386" s="1"/>
      <c r="MLO386" s="1"/>
      <c r="MLP386" s="1"/>
      <c r="MLQ386" s="1"/>
      <c r="MLR386" s="1"/>
      <c r="MLS386" s="1"/>
      <c r="MLT386" s="1"/>
      <c r="MLU386" s="1"/>
      <c r="MLV386" s="1"/>
      <c r="MLW386" s="1"/>
      <c r="MLX386" s="1"/>
      <c r="MLY386" s="1"/>
      <c r="MLZ386" s="1"/>
      <c r="MMA386" s="1"/>
      <c r="MMB386" s="1"/>
      <c r="MMC386" s="1"/>
      <c r="MMD386" s="1"/>
      <c r="MME386" s="1"/>
      <c r="MMF386" s="1"/>
      <c r="MMG386" s="1"/>
      <c r="MMH386" s="1"/>
      <c r="MMI386" s="1"/>
      <c r="MMJ386" s="1"/>
      <c r="MMK386" s="1"/>
      <c r="MML386" s="1"/>
      <c r="MMM386" s="1"/>
      <c r="MMN386" s="1"/>
      <c r="MMO386" s="1"/>
      <c r="MMP386" s="1"/>
      <c r="MMQ386" s="1"/>
      <c r="MMR386" s="1"/>
      <c r="MMS386" s="1"/>
      <c r="MMT386" s="1"/>
      <c r="MMU386" s="1"/>
      <c r="MMV386" s="1"/>
      <c r="MMW386" s="1"/>
      <c r="MMX386" s="1"/>
      <c r="MMY386" s="1"/>
      <c r="MMZ386" s="1"/>
      <c r="MNA386" s="1"/>
      <c r="MNB386" s="1"/>
      <c r="MNC386" s="1"/>
      <c r="MND386" s="1"/>
      <c r="MNE386" s="1"/>
      <c r="MNF386" s="1"/>
      <c r="MNG386" s="1"/>
      <c r="MNH386" s="1"/>
      <c r="MNI386" s="1"/>
      <c r="MNJ386" s="1"/>
      <c r="MNK386" s="1"/>
      <c r="MNL386" s="1"/>
      <c r="MNM386" s="1"/>
      <c r="MNN386" s="1"/>
      <c r="MNO386" s="1"/>
      <c r="MNP386" s="1"/>
      <c r="MNQ386" s="1"/>
      <c r="MNR386" s="1"/>
      <c r="MNS386" s="1"/>
      <c r="MNT386" s="1"/>
      <c r="MNU386" s="1"/>
      <c r="MNV386" s="1"/>
      <c r="MNW386" s="1"/>
      <c r="MNX386" s="1"/>
      <c r="MNY386" s="1"/>
      <c r="MNZ386" s="1"/>
      <c r="MOA386" s="1"/>
      <c r="MOB386" s="1"/>
      <c r="MOC386" s="1"/>
      <c r="MOD386" s="1"/>
      <c r="MOE386" s="1"/>
      <c r="MOF386" s="1"/>
      <c r="MOG386" s="1"/>
      <c r="MOH386" s="1"/>
      <c r="MOI386" s="1"/>
      <c r="MOJ386" s="1"/>
      <c r="MOK386" s="1"/>
      <c r="MOL386" s="1"/>
      <c r="MOM386" s="1"/>
      <c r="MON386" s="1"/>
      <c r="MOO386" s="1"/>
      <c r="MOP386" s="1"/>
      <c r="MOQ386" s="1"/>
      <c r="MOR386" s="1"/>
      <c r="MOS386" s="1"/>
      <c r="MOT386" s="1"/>
      <c r="MOU386" s="1"/>
      <c r="MOV386" s="1"/>
      <c r="MOW386" s="1"/>
      <c r="MOX386" s="1"/>
      <c r="MOY386" s="1"/>
      <c r="MOZ386" s="1"/>
      <c r="MPA386" s="1"/>
      <c r="MPB386" s="1"/>
      <c r="MPC386" s="1"/>
      <c r="MPD386" s="1"/>
      <c r="MPE386" s="1"/>
      <c r="MPF386" s="1"/>
      <c r="MPG386" s="1"/>
      <c r="MPH386" s="1"/>
      <c r="MPI386" s="1"/>
      <c r="MPJ386" s="1"/>
      <c r="MPK386" s="1"/>
      <c r="MPL386" s="1"/>
      <c r="MPM386" s="1"/>
      <c r="MPN386" s="1"/>
      <c r="MPO386" s="1"/>
      <c r="MPP386" s="1"/>
      <c r="MPQ386" s="1"/>
      <c r="MPR386" s="1"/>
      <c r="MPS386" s="1"/>
      <c r="MPT386" s="1"/>
      <c r="MPU386" s="1"/>
      <c r="MPV386" s="1"/>
      <c r="MPW386" s="1"/>
      <c r="MPX386" s="1"/>
      <c r="MPY386" s="1"/>
      <c r="MPZ386" s="1"/>
      <c r="MQA386" s="1"/>
      <c r="MQB386" s="1"/>
      <c r="MQC386" s="1"/>
      <c r="MQD386" s="1"/>
      <c r="MQE386" s="1"/>
      <c r="MQF386" s="1"/>
      <c r="MQG386" s="1"/>
      <c r="MQH386" s="1"/>
      <c r="MQI386" s="1"/>
      <c r="MQJ386" s="1"/>
      <c r="MQK386" s="1"/>
      <c r="MQL386" s="1"/>
      <c r="MQM386" s="1"/>
      <c r="MQN386" s="1"/>
      <c r="MQO386" s="1"/>
      <c r="MQP386" s="1"/>
      <c r="MQQ386" s="1"/>
      <c r="MQR386" s="1"/>
      <c r="MQS386" s="1"/>
      <c r="MQT386" s="1"/>
      <c r="MQU386" s="1"/>
      <c r="MQV386" s="1"/>
      <c r="MQW386" s="1"/>
      <c r="MQX386" s="1"/>
      <c r="MQY386" s="1"/>
      <c r="MQZ386" s="1"/>
      <c r="MRA386" s="1"/>
      <c r="MRB386" s="1"/>
      <c r="MRC386" s="1"/>
      <c r="MRD386" s="1"/>
      <c r="MRE386" s="1"/>
      <c r="MRF386" s="1"/>
      <c r="MRG386" s="1"/>
      <c r="MRH386" s="1"/>
      <c r="MRI386" s="1"/>
      <c r="MRJ386" s="1"/>
      <c r="MRK386" s="1"/>
      <c r="MRL386" s="1"/>
      <c r="MRM386" s="1"/>
      <c r="MRN386" s="1"/>
      <c r="MRO386" s="1"/>
      <c r="MRP386" s="1"/>
      <c r="MRQ386" s="1"/>
      <c r="MRR386" s="1"/>
      <c r="MRS386" s="1"/>
      <c r="MRT386" s="1"/>
      <c r="MRU386" s="1"/>
      <c r="MRV386" s="1"/>
      <c r="MRW386" s="1"/>
      <c r="MRX386" s="1"/>
      <c r="MRY386" s="1"/>
      <c r="MRZ386" s="1"/>
      <c r="MSA386" s="1"/>
      <c r="MSB386" s="1"/>
      <c r="MSC386" s="1"/>
      <c r="MSD386" s="1"/>
      <c r="MSE386" s="1"/>
      <c r="MSF386" s="1"/>
      <c r="MSG386" s="1"/>
      <c r="MSH386" s="1"/>
      <c r="MSI386" s="1"/>
      <c r="MSJ386" s="1"/>
      <c r="MSK386" s="1"/>
      <c r="MSL386" s="1"/>
      <c r="MSM386" s="1"/>
      <c r="MSN386" s="1"/>
      <c r="MSO386" s="1"/>
      <c r="MSP386" s="1"/>
      <c r="MSQ386" s="1"/>
      <c r="MSR386" s="1"/>
      <c r="MSS386" s="1"/>
      <c r="MST386" s="1"/>
      <c r="MSU386" s="1"/>
      <c r="MSV386" s="1"/>
      <c r="MSW386" s="1"/>
      <c r="MSX386" s="1"/>
      <c r="MSY386" s="1"/>
      <c r="MSZ386" s="1"/>
      <c r="MTA386" s="1"/>
      <c r="MTB386" s="1"/>
      <c r="MTC386" s="1"/>
      <c r="MTD386" s="1"/>
      <c r="MTE386" s="1"/>
      <c r="MTF386" s="1"/>
      <c r="MTG386" s="1"/>
      <c r="MTH386" s="1"/>
      <c r="MTI386" s="1"/>
      <c r="MTJ386" s="1"/>
      <c r="MTK386" s="1"/>
      <c r="MTL386" s="1"/>
      <c r="MTM386" s="1"/>
      <c r="MTN386" s="1"/>
      <c r="MTO386" s="1"/>
      <c r="MTP386" s="1"/>
      <c r="MTQ386" s="1"/>
      <c r="MTR386" s="1"/>
      <c r="MTS386" s="1"/>
      <c r="MTT386" s="1"/>
      <c r="MTU386" s="1"/>
      <c r="MTV386" s="1"/>
      <c r="MTW386" s="1"/>
      <c r="MTX386" s="1"/>
      <c r="MTY386" s="1"/>
      <c r="MTZ386" s="1"/>
      <c r="MUA386" s="1"/>
      <c r="MUB386" s="1"/>
      <c r="MUC386" s="1"/>
      <c r="MUD386" s="1"/>
      <c r="MUE386" s="1"/>
      <c r="MUF386" s="1"/>
      <c r="MUG386" s="1"/>
      <c r="MUH386" s="1"/>
      <c r="MUI386" s="1"/>
      <c r="MUJ386" s="1"/>
      <c r="MUK386" s="1"/>
      <c r="MUL386" s="1"/>
      <c r="MUM386" s="1"/>
      <c r="MUN386" s="1"/>
      <c r="MUO386" s="1"/>
      <c r="MUP386" s="1"/>
      <c r="MUQ386" s="1"/>
      <c r="MUR386" s="1"/>
      <c r="MUS386" s="1"/>
      <c r="MUT386" s="1"/>
      <c r="MUU386" s="1"/>
      <c r="MUV386" s="1"/>
      <c r="MUW386" s="1"/>
      <c r="MUX386" s="1"/>
      <c r="MUY386" s="1"/>
      <c r="MUZ386" s="1"/>
      <c r="MVA386" s="1"/>
      <c r="MVB386" s="1"/>
      <c r="MVC386" s="1"/>
      <c r="MVD386" s="1"/>
      <c r="MVE386" s="1"/>
      <c r="MVF386" s="1"/>
      <c r="MVG386" s="1"/>
      <c r="MVH386" s="1"/>
      <c r="MVI386" s="1"/>
      <c r="MVJ386" s="1"/>
      <c r="MVK386" s="1"/>
      <c r="MVL386" s="1"/>
      <c r="MVM386" s="1"/>
      <c r="MVN386" s="1"/>
      <c r="MVO386" s="1"/>
      <c r="MVP386" s="1"/>
      <c r="MVQ386" s="1"/>
      <c r="MVR386" s="1"/>
      <c r="MVS386" s="1"/>
      <c r="MVT386" s="1"/>
      <c r="MVU386" s="1"/>
      <c r="MVV386" s="1"/>
      <c r="MVW386" s="1"/>
      <c r="MVX386" s="1"/>
      <c r="MVY386" s="1"/>
      <c r="MVZ386" s="1"/>
      <c r="MWA386" s="1"/>
      <c r="MWB386" s="1"/>
      <c r="MWC386" s="1"/>
      <c r="MWD386" s="1"/>
      <c r="MWE386" s="1"/>
      <c r="MWF386" s="1"/>
      <c r="MWG386" s="1"/>
      <c r="MWH386" s="1"/>
      <c r="MWI386" s="1"/>
      <c r="MWJ386" s="1"/>
      <c r="MWK386" s="1"/>
      <c r="MWL386" s="1"/>
      <c r="MWM386" s="1"/>
      <c r="MWN386" s="1"/>
      <c r="MWO386" s="1"/>
      <c r="MWP386" s="1"/>
      <c r="MWQ386" s="1"/>
      <c r="MWR386" s="1"/>
      <c r="MWS386" s="1"/>
      <c r="MWT386" s="1"/>
      <c r="MWU386" s="1"/>
      <c r="MWV386" s="1"/>
      <c r="MWW386" s="1"/>
      <c r="MWX386" s="1"/>
      <c r="MWY386" s="1"/>
      <c r="MWZ386" s="1"/>
      <c r="MXA386" s="1"/>
      <c r="MXB386" s="1"/>
      <c r="MXC386" s="1"/>
      <c r="MXD386" s="1"/>
      <c r="MXE386" s="1"/>
      <c r="MXF386" s="1"/>
      <c r="MXG386" s="1"/>
      <c r="MXH386" s="1"/>
      <c r="MXI386" s="1"/>
      <c r="MXJ386" s="1"/>
      <c r="MXK386" s="1"/>
      <c r="MXL386" s="1"/>
      <c r="MXM386" s="1"/>
      <c r="MXN386" s="1"/>
      <c r="MXO386" s="1"/>
      <c r="MXP386" s="1"/>
      <c r="MXQ386" s="1"/>
      <c r="MXR386" s="1"/>
      <c r="MXS386" s="1"/>
      <c r="MXT386" s="1"/>
      <c r="MXU386" s="1"/>
      <c r="MXV386" s="1"/>
      <c r="MXW386" s="1"/>
      <c r="MXX386" s="1"/>
      <c r="MXY386" s="1"/>
      <c r="MXZ386" s="1"/>
      <c r="MYA386" s="1"/>
      <c r="MYB386" s="1"/>
      <c r="MYC386" s="1"/>
      <c r="MYD386" s="1"/>
      <c r="MYE386" s="1"/>
      <c r="MYF386" s="1"/>
      <c r="MYG386" s="1"/>
      <c r="MYH386" s="1"/>
      <c r="MYI386" s="1"/>
      <c r="MYJ386" s="1"/>
      <c r="MYK386" s="1"/>
      <c r="MYL386" s="1"/>
      <c r="MYM386" s="1"/>
      <c r="MYN386" s="1"/>
      <c r="MYO386" s="1"/>
      <c r="MYP386" s="1"/>
      <c r="MYQ386" s="1"/>
      <c r="MYR386" s="1"/>
      <c r="MYS386" s="1"/>
      <c r="MYT386" s="1"/>
      <c r="MYU386" s="1"/>
      <c r="MYV386" s="1"/>
      <c r="MYW386" s="1"/>
      <c r="MYX386" s="1"/>
      <c r="MYY386" s="1"/>
      <c r="MYZ386" s="1"/>
      <c r="MZA386" s="1"/>
      <c r="MZB386" s="1"/>
      <c r="MZC386" s="1"/>
      <c r="MZD386" s="1"/>
      <c r="MZE386" s="1"/>
      <c r="MZF386" s="1"/>
      <c r="MZG386" s="1"/>
      <c r="MZH386" s="1"/>
      <c r="MZI386" s="1"/>
      <c r="MZJ386" s="1"/>
      <c r="MZK386" s="1"/>
      <c r="MZL386" s="1"/>
      <c r="MZM386" s="1"/>
      <c r="MZN386" s="1"/>
      <c r="MZO386" s="1"/>
      <c r="MZP386" s="1"/>
      <c r="MZQ386" s="1"/>
      <c r="MZR386" s="1"/>
      <c r="MZS386" s="1"/>
      <c r="MZT386" s="1"/>
      <c r="MZU386" s="1"/>
      <c r="MZV386" s="1"/>
      <c r="MZW386" s="1"/>
      <c r="MZX386" s="1"/>
      <c r="MZY386" s="1"/>
      <c r="MZZ386" s="1"/>
      <c r="NAA386" s="1"/>
      <c r="NAB386" s="1"/>
      <c r="NAC386" s="1"/>
      <c r="NAD386" s="1"/>
      <c r="NAE386" s="1"/>
      <c r="NAF386" s="1"/>
      <c r="NAG386" s="1"/>
      <c r="NAH386" s="1"/>
      <c r="NAI386" s="1"/>
      <c r="NAJ386" s="1"/>
      <c r="NAK386" s="1"/>
      <c r="NAL386" s="1"/>
      <c r="NAM386" s="1"/>
      <c r="NAN386" s="1"/>
      <c r="NAO386" s="1"/>
      <c r="NAP386" s="1"/>
      <c r="NAQ386" s="1"/>
      <c r="NAR386" s="1"/>
      <c r="NAS386" s="1"/>
      <c r="NAT386" s="1"/>
      <c r="NAU386" s="1"/>
      <c r="NAV386" s="1"/>
      <c r="NAW386" s="1"/>
      <c r="NAX386" s="1"/>
      <c r="NAY386" s="1"/>
      <c r="NAZ386" s="1"/>
      <c r="NBA386" s="1"/>
      <c r="NBB386" s="1"/>
      <c r="NBC386" s="1"/>
      <c r="NBD386" s="1"/>
      <c r="NBE386" s="1"/>
      <c r="NBF386" s="1"/>
      <c r="NBG386" s="1"/>
      <c r="NBH386" s="1"/>
      <c r="NBI386" s="1"/>
      <c r="NBJ386" s="1"/>
      <c r="NBK386" s="1"/>
      <c r="NBL386" s="1"/>
      <c r="NBM386" s="1"/>
      <c r="NBN386" s="1"/>
      <c r="NBO386" s="1"/>
      <c r="NBP386" s="1"/>
      <c r="NBQ386" s="1"/>
      <c r="NBR386" s="1"/>
      <c r="NBS386" s="1"/>
      <c r="NBT386" s="1"/>
      <c r="NBU386" s="1"/>
      <c r="NBV386" s="1"/>
      <c r="NBW386" s="1"/>
      <c r="NBX386" s="1"/>
      <c r="NBY386" s="1"/>
      <c r="NBZ386" s="1"/>
      <c r="NCA386" s="1"/>
      <c r="NCB386" s="1"/>
      <c r="NCC386" s="1"/>
      <c r="NCD386" s="1"/>
      <c r="NCE386" s="1"/>
      <c r="NCF386" s="1"/>
      <c r="NCG386" s="1"/>
      <c r="NCH386" s="1"/>
      <c r="NCI386" s="1"/>
      <c r="NCJ386" s="1"/>
      <c r="NCK386" s="1"/>
      <c r="NCL386" s="1"/>
      <c r="NCM386" s="1"/>
      <c r="NCN386" s="1"/>
      <c r="NCO386" s="1"/>
      <c r="NCP386" s="1"/>
      <c r="NCQ386" s="1"/>
      <c r="NCR386" s="1"/>
      <c r="NCS386" s="1"/>
      <c r="NCT386" s="1"/>
      <c r="NCU386" s="1"/>
      <c r="NCV386" s="1"/>
      <c r="NCW386" s="1"/>
      <c r="NCX386" s="1"/>
      <c r="NCY386" s="1"/>
      <c r="NCZ386" s="1"/>
      <c r="NDA386" s="1"/>
      <c r="NDB386" s="1"/>
      <c r="NDC386" s="1"/>
      <c r="NDD386" s="1"/>
      <c r="NDE386" s="1"/>
      <c r="NDF386" s="1"/>
      <c r="NDG386" s="1"/>
      <c r="NDH386" s="1"/>
      <c r="NDI386" s="1"/>
      <c r="NDJ386" s="1"/>
      <c r="NDK386" s="1"/>
      <c r="NDL386" s="1"/>
      <c r="NDM386" s="1"/>
      <c r="NDN386" s="1"/>
      <c r="NDO386" s="1"/>
      <c r="NDP386" s="1"/>
      <c r="NDQ386" s="1"/>
      <c r="NDR386" s="1"/>
      <c r="NDS386" s="1"/>
      <c r="NDT386" s="1"/>
      <c r="NDU386" s="1"/>
      <c r="NDV386" s="1"/>
      <c r="NDW386" s="1"/>
      <c r="NDX386" s="1"/>
      <c r="NDY386" s="1"/>
      <c r="NDZ386" s="1"/>
      <c r="NEA386" s="1"/>
      <c r="NEB386" s="1"/>
      <c r="NEC386" s="1"/>
      <c r="NED386" s="1"/>
      <c r="NEE386" s="1"/>
      <c r="NEF386" s="1"/>
      <c r="NEG386" s="1"/>
      <c r="NEH386" s="1"/>
      <c r="NEI386" s="1"/>
      <c r="NEJ386" s="1"/>
      <c r="NEK386" s="1"/>
      <c r="NEL386" s="1"/>
      <c r="NEM386" s="1"/>
      <c r="NEN386" s="1"/>
      <c r="NEO386" s="1"/>
      <c r="NEP386" s="1"/>
      <c r="NEQ386" s="1"/>
      <c r="NER386" s="1"/>
      <c r="NES386" s="1"/>
      <c r="NET386" s="1"/>
      <c r="NEU386" s="1"/>
      <c r="NEV386" s="1"/>
      <c r="NEW386" s="1"/>
      <c r="NEX386" s="1"/>
      <c r="NEY386" s="1"/>
      <c r="NEZ386" s="1"/>
      <c r="NFA386" s="1"/>
      <c r="NFB386" s="1"/>
      <c r="NFC386" s="1"/>
      <c r="NFD386" s="1"/>
      <c r="NFE386" s="1"/>
      <c r="NFF386" s="1"/>
      <c r="NFG386" s="1"/>
      <c r="NFH386" s="1"/>
      <c r="NFI386" s="1"/>
      <c r="NFJ386" s="1"/>
      <c r="NFK386" s="1"/>
      <c r="NFL386" s="1"/>
      <c r="NFM386" s="1"/>
      <c r="NFN386" s="1"/>
      <c r="NFO386" s="1"/>
      <c r="NFP386" s="1"/>
      <c r="NFQ386" s="1"/>
      <c r="NFR386" s="1"/>
      <c r="NFS386" s="1"/>
      <c r="NFT386" s="1"/>
      <c r="NFU386" s="1"/>
      <c r="NFV386" s="1"/>
      <c r="NFW386" s="1"/>
      <c r="NFX386" s="1"/>
      <c r="NFY386" s="1"/>
      <c r="NFZ386" s="1"/>
      <c r="NGA386" s="1"/>
      <c r="NGB386" s="1"/>
      <c r="NGC386" s="1"/>
      <c r="NGD386" s="1"/>
      <c r="NGE386" s="1"/>
      <c r="NGF386" s="1"/>
      <c r="NGG386" s="1"/>
      <c r="NGH386" s="1"/>
      <c r="NGI386" s="1"/>
      <c r="NGJ386" s="1"/>
      <c r="NGK386" s="1"/>
      <c r="NGL386" s="1"/>
      <c r="NGM386" s="1"/>
      <c r="NGN386" s="1"/>
      <c r="NGO386" s="1"/>
      <c r="NGP386" s="1"/>
      <c r="NGQ386" s="1"/>
      <c r="NGR386" s="1"/>
      <c r="NGS386" s="1"/>
      <c r="NGT386" s="1"/>
      <c r="NGU386" s="1"/>
      <c r="NGV386" s="1"/>
      <c r="NGW386" s="1"/>
      <c r="NGX386" s="1"/>
      <c r="NGY386" s="1"/>
      <c r="NGZ386" s="1"/>
      <c r="NHA386" s="1"/>
      <c r="NHB386" s="1"/>
      <c r="NHC386" s="1"/>
      <c r="NHD386" s="1"/>
      <c r="NHE386" s="1"/>
      <c r="NHF386" s="1"/>
      <c r="NHG386" s="1"/>
      <c r="NHH386" s="1"/>
      <c r="NHI386" s="1"/>
      <c r="NHJ386" s="1"/>
      <c r="NHK386" s="1"/>
      <c r="NHL386" s="1"/>
      <c r="NHM386" s="1"/>
      <c r="NHN386" s="1"/>
      <c r="NHO386" s="1"/>
      <c r="NHP386" s="1"/>
      <c r="NHQ386" s="1"/>
      <c r="NHR386" s="1"/>
      <c r="NHS386" s="1"/>
      <c r="NHT386" s="1"/>
      <c r="NHU386" s="1"/>
      <c r="NHV386" s="1"/>
      <c r="NHW386" s="1"/>
      <c r="NHX386" s="1"/>
      <c r="NHY386" s="1"/>
      <c r="NHZ386" s="1"/>
      <c r="NIA386" s="1"/>
      <c r="NIB386" s="1"/>
      <c r="NIC386" s="1"/>
      <c r="NID386" s="1"/>
      <c r="NIE386" s="1"/>
      <c r="NIF386" s="1"/>
      <c r="NIG386" s="1"/>
      <c r="NIH386" s="1"/>
      <c r="NII386" s="1"/>
      <c r="NIJ386" s="1"/>
      <c r="NIK386" s="1"/>
      <c r="NIL386" s="1"/>
      <c r="NIM386" s="1"/>
      <c r="NIN386" s="1"/>
      <c r="NIO386" s="1"/>
      <c r="NIP386" s="1"/>
      <c r="NIQ386" s="1"/>
      <c r="NIR386" s="1"/>
      <c r="NIS386" s="1"/>
      <c r="NIT386" s="1"/>
      <c r="NIU386" s="1"/>
      <c r="NIV386" s="1"/>
      <c r="NIW386" s="1"/>
      <c r="NIX386" s="1"/>
      <c r="NIY386" s="1"/>
      <c r="NIZ386" s="1"/>
      <c r="NJA386" s="1"/>
      <c r="NJB386" s="1"/>
      <c r="NJC386" s="1"/>
      <c r="NJD386" s="1"/>
      <c r="NJE386" s="1"/>
      <c r="NJF386" s="1"/>
      <c r="NJG386" s="1"/>
      <c r="NJH386" s="1"/>
      <c r="NJI386" s="1"/>
      <c r="NJJ386" s="1"/>
      <c r="NJK386" s="1"/>
      <c r="NJL386" s="1"/>
      <c r="NJM386" s="1"/>
      <c r="NJN386" s="1"/>
      <c r="NJO386" s="1"/>
      <c r="NJP386" s="1"/>
      <c r="NJQ386" s="1"/>
      <c r="NJR386" s="1"/>
      <c r="NJS386" s="1"/>
      <c r="NJT386" s="1"/>
      <c r="NJU386" s="1"/>
      <c r="NJV386" s="1"/>
      <c r="NJW386" s="1"/>
      <c r="NJX386" s="1"/>
      <c r="NJY386" s="1"/>
      <c r="NJZ386" s="1"/>
      <c r="NKA386" s="1"/>
      <c r="NKB386" s="1"/>
      <c r="NKC386" s="1"/>
      <c r="NKD386" s="1"/>
      <c r="NKE386" s="1"/>
      <c r="NKF386" s="1"/>
      <c r="NKG386" s="1"/>
      <c r="NKH386" s="1"/>
      <c r="NKI386" s="1"/>
      <c r="NKJ386" s="1"/>
      <c r="NKK386" s="1"/>
      <c r="NKL386" s="1"/>
      <c r="NKM386" s="1"/>
      <c r="NKN386" s="1"/>
      <c r="NKO386" s="1"/>
      <c r="NKP386" s="1"/>
      <c r="NKQ386" s="1"/>
      <c r="NKR386" s="1"/>
      <c r="NKS386" s="1"/>
      <c r="NKT386" s="1"/>
      <c r="NKU386" s="1"/>
      <c r="NKV386" s="1"/>
      <c r="NKW386" s="1"/>
      <c r="NKX386" s="1"/>
      <c r="NKY386" s="1"/>
      <c r="NKZ386" s="1"/>
      <c r="NLA386" s="1"/>
      <c r="NLB386" s="1"/>
      <c r="NLC386" s="1"/>
      <c r="NLD386" s="1"/>
      <c r="NLE386" s="1"/>
      <c r="NLF386" s="1"/>
      <c r="NLG386" s="1"/>
      <c r="NLH386" s="1"/>
      <c r="NLI386" s="1"/>
      <c r="NLJ386" s="1"/>
      <c r="NLK386" s="1"/>
      <c r="NLL386" s="1"/>
      <c r="NLM386" s="1"/>
      <c r="NLN386" s="1"/>
      <c r="NLO386" s="1"/>
      <c r="NLP386" s="1"/>
      <c r="NLQ386" s="1"/>
      <c r="NLR386" s="1"/>
      <c r="NLS386" s="1"/>
      <c r="NLT386" s="1"/>
      <c r="NLU386" s="1"/>
      <c r="NLV386" s="1"/>
      <c r="NLW386" s="1"/>
      <c r="NLX386" s="1"/>
      <c r="NLY386" s="1"/>
      <c r="NLZ386" s="1"/>
      <c r="NMA386" s="1"/>
      <c r="NMB386" s="1"/>
      <c r="NMC386" s="1"/>
      <c r="NMD386" s="1"/>
      <c r="NME386" s="1"/>
      <c r="NMF386" s="1"/>
      <c r="NMG386" s="1"/>
      <c r="NMH386" s="1"/>
      <c r="NMI386" s="1"/>
      <c r="NMJ386" s="1"/>
      <c r="NMK386" s="1"/>
      <c r="NML386" s="1"/>
      <c r="NMM386" s="1"/>
      <c r="NMN386" s="1"/>
      <c r="NMO386" s="1"/>
      <c r="NMP386" s="1"/>
      <c r="NMQ386" s="1"/>
      <c r="NMR386" s="1"/>
      <c r="NMS386" s="1"/>
      <c r="NMT386" s="1"/>
      <c r="NMU386" s="1"/>
      <c r="NMV386" s="1"/>
      <c r="NMW386" s="1"/>
      <c r="NMX386" s="1"/>
      <c r="NMY386" s="1"/>
      <c r="NMZ386" s="1"/>
      <c r="NNA386" s="1"/>
      <c r="NNB386" s="1"/>
      <c r="NNC386" s="1"/>
      <c r="NND386" s="1"/>
      <c r="NNE386" s="1"/>
      <c r="NNF386" s="1"/>
      <c r="NNG386" s="1"/>
      <c r="NNH386" s="1"/>
      <c r="NNI386" s="1"/>
      <c r="NNJ386" s="1"/>
      <c r="NNK386" s="1"/>
      <c r="NNL386" s="1"/>
      <c r="NNM386" s="1"/>
      <c r="NNN386" s="1"/>
      <c r="NNO386" s="1"/>
      <c r="NNP386" s="1"/>
      <c r="NNQ386" s="1"/>
      <c r="NNR386" s="1"/>
      <c r="NNS386" s="1"/>
      <c r="NNT386" s="1"/>
      <c r="NNU386" s="1"/>
      <c r="NNV386" s="1"/>
      <c r="NNW386" s="1"/>
      <c r="NNX386" s="1"/>
      <c r="NNY386" s="1"/>
      <c r="NNZ386" s="1"/>
      <c r="NOA386" s="1"/>
      <c r="NOB386" s="1"/>
      <c r="NOC386" s="1"/>
      <c r="NOD386" s="1"/>
      <c r="NOE386" s="1"/>
      <c r="NOF386" s="1"/>
      <c r="NOG386" s="1"/>
      <c r="NOH386" s="1"/>
      <c r="NOI386" s="1"/>
      <c r="NOJ386" s="1"/>
      <c r="NOK386" s="1"/>
      <c r="NOL386" s="1"/>
      <c r="NOM386" s="1"/>
      <c r="NON386" s="1"/>
      <c r="NOO386" s="1"/>
      <c r="NOP386" s="1"/>
      <c r="NOQ386" s="1"/>
      <c r="NOR386" s="1"/>
      <c r="NOS386" s="1"/>
      <c r="NOT386" s="1"/>
      <c r="NOU386" s="1"/>
      <c r="NOV386" s="1"/>
      <c r="NOW386" s="1"/>
      <c r="NOX386" s="1"/>
      <c r="NOY386" s="1"/>
      <c r="NOZ386" s="1"/>
      <c r="NPA386" s="1"/>
      <c r="NPB386" s="1"/>
      <c r="NPC386" s="1"/>
      <c r="NPD386" s="1"/>
      <c r="NPE386" s="1"/>
      <c r="NPF386" s="1"/>
      <c r="NPG386" s="1"/>
      <c r="NPH386" s="1"/>
      <c r="NPI386" s="1"/>
      <c r="NPJ386" s="1"/>
      <c r="NPK386" s="1"/>
      <c r="NPL386" s="1"/>
      <c r="NPM386" s="1"/>
      <c r="NPN386" s="1"/>
      <c r="NPO386" s="1"/>
      <c r="NPP386" s="1"/>
      <c r="NPQ386" s="1"/>
      <c r="NPR386" s="1"/>
      <c r="NPS386" s="1"/>
      <c r="NPT386" s="1"/>
      <c r="NPU386" s="1"/>
      <c r="NPV386" s="1"/>
      <c r="NPW386" s="1"/>
      <c r="NPX386" s="1"/>
      <c r="NPY386" s="1"/>
      <c r="NPZ386" s="1"/>
      <c r="NQA386" s="1"/>
      <c r="NQB386" s="1"/>
      <c r="NQC386" s="1"/>
      <c r="NQD386" s="1"/>
      <c r="NQE386" s="1"/>
      <c r="NQF386" s="1"/>
      <c r="NQG386" s="1"/>
      <c r="NQH386" s="1"/>
      <c r="NQI386" s="1"/>
      <c r="NQJ386" s="1"/>
      <c r="NQK386" s="1"/>
      <c r="NQL386" s="1"/>
      <c r="NQM386" s="1"/>
      <c r="NQN386" s="1"/>
      <c r="NQO386" s="1"/>
      <c r="NQP386" s="1"/>
      <c r="NQQ386" s="1"/>
      <c r="NQR386" s="1"/>
      <c r="NQS386" s="1"/>
      <c r="NQT386" s="1"/>
      <c r="NQU386" s="1"/>
      <c r="NQV386" s="1"/>
      <c r="NQW386" s="1"/>
      <c r="NQX386" s="1"/>
      <c r="NQY386" s="1"/>
      <c r="NQZ386" s="1"/>
      <c r="NRA386" s="1"/>
      <c r="NRB386" s="1"/>
      <c r="NRC386" s="1"/>
      <c r="NRD386" s="1"/>
      <c r="NRE386" s="1"/>
      <c r="NRF386" s="1"/>
      <c r="NRG386" s="1"/>
      <c r="NRH386" s="1"/>
      <c r="NRI386" s="1"/>
      <c r="NRJ386" s="1"/>
      <c r="NRK386" s="1"/>
      <c r="NRL386" s="1"/>
      <c r="NRM386" s="1"/>
      <c r="NRN386" s="1"/>
      <c r="NRO386" s="1"/>
      <c r="NRP386" s="1"/>
      <c r="NRQ386" s="1"/>
      <c r="NRR386" s="1"/>
      <c r="NRS386" s="1"/>
      <c r="NRT386" s="1"/>
      <c r="NRU386" s="1"/>
      <c r="NRV386" s="1"/>
      <c r="NRW386" s="1"/>
      <c r="NRX386" s="1"/>
      <c r="NRY386" s="1"/>
      <c r="NRZ386" s="1"/>
      <c r="NSA386" s="1"/>
      <c r="NSB386" s="1"/>
      <c r="NSC386" s="1"/>
      <c r="NSD386" s="1"/>
      <c r="NSE386" s="1"/>
      <c r="NSF386" s="1"/>
      <c r="NSG386" s="1"/>
      <c r="NSH386" s="1"/>
      <c r="NSI386" s="1"/>
      <c r="NSJ386" s="1"/>
      <c r="NSK386" s="1"/>
      <c r="NSL386" s="1"/>
      <c r="NSM386" s="1"/>
      <c r="NSN386" s="1"/>
      <c r="NSO386" s="1"/>
      <c r="NSP386" s="1"/>
      <c r="NSQ386" s="1"/>
      <c r="NSR386" s="1"/>
      <c r="NSS386" s="1"/>
      <c r="NST386" s="1"/>
      <c r="NSU386" s="1"/>
      <c r="NSV386" s="1"/>
      <c r="NSW386" s="1"/>
      <c r="NSX386" s="1"/>
      <c r="NSY386" s="1"/>
      <c r="NSZ386" s="1"/>
      <c r="NTA386" s="1"/>
      <c r="NTB386" s="1"/>
      <c r="NTC386" s="1"/>
      <c r="NTD386" s="1"/>
      <c r="NTE386" s="1"/>
      <c r="NTF386" s="1"/>
      <c r="NTG386" s="1"/>
      <c r="NTH386" s="1"/>
      <c r="NTI386" s="1"/>
      <c r="NTJ386" s="1"/>
      <c r="NTK386" s="1"/>
      <c r="NTL386" s="1"/>
      <c r="NTM386" s="1"/>
      <c r="NTN386" s="1"/>
      <c r="NTO386" s="1"/>
      <c r="NTP386" s="1"/>
      <c r="NTQ386" s="1"/>
      <c r="NTR386" s="1"/>
      <c r="NTS386" s="1"/>
      <c r="NTT386" s="1"/>
      <c r="NTU386" s="1"/>
      <c r="NTV386" s="1"/>
      <c r="NTW386" s="1"/>
      <c r="NTX386" s="1"/>
      <c r="NTY386" s="1"/>
      <c r="NTZ386" s="1"/>
      <c r="NUA386" s="1"/>
      <c r="NUB386" s="1"/>
      <c r="NUC386" s="1"/>
      <c r="NUD386" s="1"/>
      <c r="NUE386" s="1"/>
      <c r="NUF386" s="1"/>
      <c r="NUG386" s="1"/>
      <c r="NUH386" s="1"/>
      <c r="NUI386" s="1"/>
      <c r="NUJ386" s="1"/>
      <c r="NUK386" s="1"/>
      <c r="NUL386" s="1"/>
      <c r="NUM386" s="1"/>
      <c r="NUN386" s="1"/>
      <c r="NUO386" s="1"/>
      <c r="NUP386" s="1"/>
      <c r="NUQ386" s="1"/>
      <c r="NUR386" s="1"/>
      <c r="NUS386" s="1"/>
      <c r="NUT386" s="1"/>
      <c r="NUU386" s="1"/>
      <c r="NUV386" s="1"/>
      <c r="NUW386" s="1"/>
      <c r="NUX386" s="1"/>
      <c r="NUY386" s="1"/>
      <c r="NUZ386" s="1"/>
      <c r="NVA386" s="1"/>
      <c r="NVB386" s="1"/>
      <c r="NVC386" s="1"/>
      <c r="NVD386" s="1"/>
      <c r="NVE386" s="1"/>
      <c r="NVF386" s="1"/>
      <c r="NVG386" s="1"/>
      <c r="NVH386" s="1"/>
      <c r="NVI386" s="1"/>
      <c r="NVJ386" s="1"/>
      <c r="NVK386" s="1"/>
      <c r="NVL386" s="1"/>
      <c r="NVM386" s="1"/>
      <c r="NVN386" s="1"/>
      <c r="NVO386" s="1"/>
      <c r="NVP386" s="1"/>
      <c r="NVQ386" s="1"/>
      <c r="NVR386" s="1"/>
      <c r="NVS386" s="1"/>
      <c r="NVT386" s="1"/>
      <c r="NVU386" s="1"/>
      <c r="NVV386" s="1"/>
      <c r="NVW386" s="1"/>
      <c r="NVX386" s="1"/>
      <c r="NVY386" s="1"/>
      <c r="NVZ386" s="1"/>
      <c r="NWA386" s="1"/>
      <c r="NWB386" s="1"/>
      <c r="NWC386" s="1"/>
      <c r="NWD386" s="1"/>
      <c r="NWE386" s="1"/>
      <c r="NWF386" s="1"/>
      <c r="NWG386" s="1"/>
      <c r="NWH386" s="1"/>
      <c r="NWI386" s="1"/>
      <c r="NWJ386" s="1"/>
      <c r="NWK386" s="1"/>
      <c r="NWL386" s="1"/>
      <c r="NWM386" s="1"/>
      <c r="NWN386" s="1"/>
      <c r="NWO386" s="1"/>
      <c r="NWP386" s="1"/>
      <c r="NWQ386" s="1"/>
      <c r="NWR386" s="1"/>
      <c r="NWS386" s="1"/>
      <c r="NWT386" s="1"/>
      <c r="NWU386" s="1"/>
      <c r="NWV386" s="1"/>
      <c r="NWW386" s="1"/>
      <c r="NWX386" s="1"/>
      <c r="NWY386" s="1"/>
      <c r="NWZ386" s="1"/>
      <c r="NXA386" s="1"/>
      <c r="NXB386" s="1"/>
      <c r="NXC386" s="1"/>
      <c r="NXD386" s="1"/>
      <c r="NXE386" s="1"/>
      <c r="NXF386" s="1"/>
      <c r="NXG386" s="1"/>
      <c r="NXH386" s="1"/>
      <c r="NXI386" s="1"/>
      <c r="NXJ386" s="1"/>
      <c r="NXK386" s="1"/>
      <c r="NXL386" s="1"/>
      <c r="NXM386" s="1"/>
      <c r="NXN386" s="1"/>
      <c r="NXO386" s="1"/>
      <c r="NXP386" s="1"/>
      <c r="NXQ386" s="1"/>
      <c r="NXR386" s="1"/>
      <c r="NXS386" s="1"/>
      <c r="NXT386" s="1"/>
      <c r="NXU386" s="1"/>
      <c r="NXV386" s="1"/>
      <c r="NXW386" s="1"/>
      <c r="NXX386" s="1"/>
      <c r="NXY386" s="1"/>
      <c r="NXZ386" s="1"/>
      <c r="NYA386" s="1"/>
      <c r="NYB386" s="1"/>
      <c r="NYC386" s="1"/>
      <c r="NYD386" s="1"/>
      <c r="NYE386" s="1"/>
      <c r="NYF386" s="1"/>
      <c r="NYG386" s="1"/>
      <c r="NYH386" s="1"/>
      <c r="NYI386" s="1"/>
      <c r="NYJ386" s="1"/>
      <c r="NYK386" s="1"/>
      <c r="NYL386" s="1"/>
      <c r="NYM386" s="1"/>
      <c r="NYN386" s="1"/>
      <c r="NYO386" s="1"/>
      <c r="NYP386" s="1"/>
      <c r="NYQ386" s="1"/>
      <c r="NYR386" s="1"/>
      <c r="NYS386" s="1"/>
      <c r="NYT386" s="1"/>
      <c r="NYU386" s="1"/>
      <c r="NYV386" s="1"/>
      <c r="NYW386" s="1"/>
      <c r="NYX386" s="1"/>
      <c r="NYY386" s="1"/>
      <c r="NYZ386" s="1"/>
      <c r="NZA386" s="1"/>
      <c r="NZB386" s="1"/>
      <c r="NZC386" s="1"/>
      <c r="NZD386" s="1"/>
      <c r="NZE386" s="1"/>
      <c r="NZF386" s="1"/>
      <c r="NZG386" s="1"/>
      <c r="NZH386" s="1"/>
      <c r="NZI386" s="1"/>
      <c r="NZJ386" s="1"/>
      <c r="NZK386" s="1"/>
      <c r="NZL386" s="1"/>
      <c r="NZM386" s="1"/>
      <c r="NZN386" s="1"/>
      <c r="NZO386" s="1"/>
      <c r="NZP386" s="1"/>
      <c r="NZQ386" s="1"/>
      <c r="NZR386" s="1"/>
      <c r="NZS386" s="1"/>
      <c r="NZT386" s="1"/>
      <c r="NZU386" s="1"/>
      <c r="NZV386" s="1"/>
      <c r="NZW386" s="1"/>
      <c r="NZX386" s="1"/>
      <c r="NZY386" s="1"/>
      <c r="NZZ386" s="1"/>
      <c r="OAA386" s="1"/>
      <c r="OAB386" s="1"/>
      <c r="OAC386" s="1"/>
      <c r="OAD386" s="1"/>
      <c r="OAE386" s="1"/>
      <c r="OAF386" s="1"/>
      <c r="OAG386" s="1"/>
      <c r="OAH386" s="1"/>
      <c r="OAI386" s="1"/>
      <c r="OAJ386" s="1"/>
      <c r="OAK386" s="1"/>
      <c r="OAL386" s="1"/>
      <c r="OAM386" s="1"/>
      <c r="OAN386" s="1"/>
      <c r="OAO386" s="1"/>
      <c r="OAP386" s="1"/>
      <c r="OAQ386" s="1"/>
      <c r="OAR386" s="1"/>
      <c r="OAS386" s="1"/>
      <c r="OAT386" s="1"/>
      <c r="OAU386" s="1"/>
      <c r="OAV386" s="1"/>
      <c r="OAW386" s="1"/>
      <c r="OAX386" s="1"/>
      <c r="OAY386" s="1"/>
      <c r="OAZ386" s="1"/>
      <c r="OBA386" s="1"/>
      <c r="OBB386" s="1"/>
      <c r="OBC386" s="1"/>
      <c r="OBD386" s="1"/>
      <c r="OBE386" s="1"/>
      <c r="OBF386" s="1"/>
      <c r="OBG386" s="1"/>
      <c r="OBH386" s="1"/>
      <c r="OBI386" s="1"/>
      <c r="OBJ386" s="1"/>
      <c r="OBK386" s="1"/>
      <c r="OBL386" s="1"/>
      <c r="OBM386" s="1"/>
      <c r="OBN386" s="1"/>
      <c r="OBO386" s="1"/>
      <c r="OBP386" s="1"/>
      <c r="OBQ386" s="1"/>
      <c r="OBR386" s="1"/>
      <c r="OBS386" s="1"/>
      <c r="OBT386" s="1"/>
      <c r="OBU386" s="1"/>
      <c r="OBV386" s="1"/>
      <c r="OBW386" s="1"/>
      <c r="OBX386" s="1"/>
      <c r="OBY386" s="1"/>
      <c r="OBZ386" s="1"/>
      <c r="OCA386" s="1"/>
      <c r="OCB386" s="1"/>
      <c r="OCC386" s="1"/>
      <c r="OCD386" s="1"/>
      <c r="OCE386" s="1"/>
      <c r="OCF386" s="1"/>
      <c r="OCG386" s="1"/>
      <c r="OCH386" s="1"/>
      <c r="OCI386" s="1"/>
      <c r="OCJ386" s="1"/>
      <c r="OCK386" s="1"/>
      <c r="OCL386" s="1"/>
      <c r="OCM386" s="1"/>
      <c r="OCN386" s="1"/>
      <c r="OCO386" s="1"/>
      <c r="OCP386" s="1"/>
      <c r="OCQ386" s="1"/>
      <c r="OCR386" s="1"/>
      <c r="OCS386" s="1"/>
      <c r="OCT386" s="1"/>
      <c r="OCU386" s="1"/>
      <c r="OCV386" s="1"/>
      <c r="OCW386" s="1"/>
      <c r="OCX386" s="1"/>
      <c r="OCY386" s="1"/>
      <c r="OCZ386" s="1"/>
      <c r="ODA386" s="1"/>
      <c r="ODB386" s="1"/>
      <c r="ODC386" s="1"/>
      <c r="ODD386" s="1"/>
      <c r="ODE386" s="1"/>
      <c r="ODF386" s="1"/>
      <c r="ODG386" s="1"/>
      <c r="ODH386" s="1"/>
      <c r="ODI386" s="1"/>
      <c r="ODJ386" s="1"/>
      <c r="ODK386" s="1"/>
      <c r="ODL386" s="1"/>
      <c r="ODM386" s="1"/>
      <c r="ODN386" s="1"/>
      <c r="ODO386" s="1"/>
      <c r="ODP386" s="1"/>
      <c r="ODQ386" s="1"/>
      <c r="ODR386" s="1"/>
      <c r="ODS386" s="1"/>
      <c r="ODT386" s="1"/>
      <c r="ODU386" s="1"/>
      <c r="ODV386" s="1"/>
      <c r="ODW386" s="1"/>
      <c r="ODX386" s="1"/>
      <c r="ODY386" s="1"/>
      <c r="ODZ386" s="1"/>
      <c r="OEA386" s="1"/>
      <c r="OEB386" s="1"/>
      <c r="OEC386" s="1"/>
      <c r="OED386" s="1"/>
      <c r="OEE386" s="1"/>
      <c r="OEF386" s="1"/>
      <c r="OEG386" s="1"/>
      <c r="OEH386" s="1"/>
      <c r="OEI386" s="1"/>
      <c r="OEJ386" s="1"/>
      <c r="OEK386" s="1"/>
      <c r="OEL386" s="1"/>
      <c r="OEM386" s="1"/>
      <c r="OEN386" s="1"/>
      <c r="OEO386" s="1"/>
      <c r="OEP386" s="1"/>
      <c r="OEQ386" s="1"/>
      <c r="OER386" s="1"/>
      <c r="OES386" s="1"/>
      <c r="OET386" s="1"/>
      <c r="OEU386" s="1"/>
      <c r="OEV386" s="1"/>
      <c r="OEW386" s="1"/>
      <c r="OEX386" s="1"/>
      <c r="OEY386" s="1"/>
      <c r="OEZ386" s="1"/>
      <c r="OFA386" s="1"/>
      <c r="OFB386" s="1"/>
      <c r="OFC386" s="1"/>
      <c r="OFD386" s="1"/>
      <c r="OFE386" s="1"/>
      <c r="OFF386" s="1"/>
      <c r="OFG386" s="1"/>
      <c r="OFH386" s="1"/>
      <c r="OFI386" s="1"/>
      <c r="OFJ386" s="1"/>
      <c r="OFK386" s="1"/>
      <c r="OFL386" s="1"/>
      <c r="OFM386" s="1"/>
      <c r="OFN386" s="1"/>
      <c r="OFO386" s="1"/>
      <c r="OFP386" s="1"/>
      <c r="OFQ386" s="1"/>
      <c r="OFR386" s="1"/>
      <c r="OFS386" s="1"/>
      <c r="OFT386" s="1"/>
      <c r="OFU386" s="1"/>
      <c r="OFV386" s="1"/>
      <c r="OFW386" s="1"/>
      <c r="OFX386" s="1"/>
      <c r="OFY386" s="1"/>
      <c r="OFZ386" s="1"/>
      <c r="OGA386" s="1"/>
      <c r="OGB386" s="1"/>
      <c r="OGC386" s="1"/>
      <c r="OGD386" s="1"/>
      <c r="OGE386" s="1"/>
      <c r="OGF386" s="1"/>
      <c r="OGG386" s="1"/>
      <c r="OGH386" s="1"/>
      <c r="OGI386" s="1"/>
      <c r="OGJ386" s="1"/>
      <c r="OGK386" s="1"/>
      <c r="OGL386" s="1"/>
      <c r="OGM386" s="1"/>
      <c r="OGN386" s="1"/>
      <c r="OGO386" s="1"/>
      <c r="OGP386" s="1"/>
      <c r="OGQ386" s="1"/>
      <c r="OGR386" s="1"/>
      <c r="OGS386" s="1"/>
      <c r="OGT386" s="1"/>
      <c r="OGU386" s="1"/>
      <c r="OGV386" s="1"/>
      <c r="OGW386" s="1"/>
      <c r="OGX386" s="1"/>
      <c r="OGY386" s="1"/>
      <c r="OGZ386" s="1"/>
      <c r="OHA386" s="1"/>
      <c r="OHB386" s="1"/>
      <c r="OHC386" s="1"/>
      <c r="OHD386" s="1"/>
      <c r="OHE386" s="1"/>
      <c r="OHF386" s="1"/>
      <c r="OHG386" s="1"/>
      <c r="OHH386" s="1"/>
      <c r="OHI386" s="1"/>
      <c r="OHJ386" s="1"/>
      <c r="OHK386" s="1"/>
      <c r="OHL386" s="1"/>
      <c r="OHM386" s="1"/>
      <c r="OHN386" s="1"/>
      <c r="OHO386" s="1"/>
      <c r="OHP386" s="1"/>
      <c r="OHQ386" s="1"/>
      <c r="OHR386" s="1"/>
      <c r="OHS386" s="1"/>
      <c r="OHT386" s="1"/>
      <c r="OHU386" s="1"/>
      <c r="OHV386" s="1"/>
      <c r="OHW386" s="1"/>
      <c r="OHX386" s="1"/>
      <c r="OHY386" s="1"/>
      <c r="OHZ386" s="1"/>
      <c r="OIA386" s="1"/>
      <c r="OIB386" s="1"/>
      <c r="OIC386" s="1"/>
      <c r="OID386" s="1"/>
      <c r="OIE386" s="1"/>
      <c r="OIF386" s="1"/>
      <c r="OIG386" s="1"/>
      <c r="OIH386" s="1"/>
      <c r="OII386" s="1"/>
      <c r="OIJ386" s="1"/>
      <c r="OIK386" s="1"/>
      <c r="OIL386" s="1"/>
      <c r="OIM386" s="1"/>
      <c r="OIN386" s="1"/>
      <c r="OIO386" s="1"/>
      <c r="OIP386" s="1"/>
      <c r="OIQ386" s="1"/>
      <c r="OIR386" s="1"/>
      <c r="OIS386" s="1"/>
      <c r="OIT386" s="1"/>
      <c r="OIU386" s="1"/>
      <c r="OIV386" s="1"/>
      <c r="OIW386" s="1"/>
      <c r="OIX386" s="1"/>
      <c r="OIY386" s="1"/>
      <c r="OIZ386" s="1"/>
      <c r="OJA386" s="1"/>
      <c r="OJB386" s="1"/>
      <c r="OJC386" s="1"/>
      <c r="OJD386" s="1"/>
      <c r="OJE386" s="1"/>
      <c r="OJF386" s="1"/>
      <c r="OJG386" s="1"/>
      <c r="OJH386" s="1"/>
      <c r="OJI386" s="1"/>
      <c r="OJJ386" s="1"/>
      <c r="OJK386" s="1"/>
      <c r="OJL386" s="1"/>
      <c r="OJM386" s="1"/>
      <c r="OJN386" s="1"/>
      <c r="OJO386" s="1"/>
      <c r="OJP386" s="1"/>
      <c r="OJQ386" s="1"/>
      <c r="OJR386" s="1"/>
      <c r="OJS386" s="1"/>
      <c r="OJT386" s="1"/>
      <c r="OJU386" s="1"/>
      <c r="OJV386" s="1"/>
      <c r="OJW386" s="1"/>
      <c r="OJX386" s="1"/>
      <c r="OJY386" s="1"/>
      <c r="OJZ386" s="1"/>
      <c r="OKA386" s="1"/>
      <c r="OKB386" s="1"/>
      <c r="OKC386" s="1"/>
      <c r="OKD386" s="1"/>
      <c r="OKE386" s="1"/>
      <c r="OKF386" s="1"/>
      <c r="OKG386" s="1"/>
      <c r="OKH386" s="1"/>
      <c r="OKI386" s="1"/>
      <c r="OKJ386" s="1"/>
      <c r="OKK386" s="1"/>
      <c r="OKL386" s="1"/>
      <c r="OKM386" s="1"/>
      <c r="OKN386" s="1"/>
      <c r="OKO386" s="1"/>
      <c r="OKP386" s="1"/>
      <c r="OKQ386" s="1"/>
      <c r="OKR386" s="1"/>
      <c r="OKS386" s="1"/>
      <c r="OKT386" s="1"/>
      <c r="OKU386" s="1"/>
      <c r="OKV386" s="1"/>
      <c r="OKW386" s="1"/>
      <c r="OKX386" s="1"/>
      <c r="OKY386" s="1"/>
      <c r="OKZ386" s="1"/>
      <c r="OLA386" s="1"/>
      <c r="OLB386" s="1"/>
      <c r="OLC386" s="1"/>
      <c r="OLD386" s="1"/>
      <c r="OLE386" s="1"/>
      <c r="OLF386" s="1"/>
      <c r="OLG386" s="1"/>
      <c r="OLH386" s="1"/>
      <c r="OLI386" s="1"/>
      <c r="OLJ386" s="1"/>
      <c r="OLK386" s="1"/>
      <c r="OLL386" s="1"/>
      <c r="OLM386" s="1"/>
      <c r="OLN386" s="1"/>
      <c r="OLO386" s="1"/>
      <c r="OLP386" s="1"/>
      <c r="OLQ386" s="1"/>
      <c r="OLR386" s="1"/>
      <c r="OLS386" s="1"/>
      <c r="OLT386" s="1"/>
      <c r="OLU386" s="1"/>
      <c r="OLV386" s="1"/>
      <c r="OLW386" s="1"/>
      <c r="OLX386" s="1"/>
      <c r="OLY386" s="1"/>
      <c r="OLZ386" s="1"/>
      <c r="OMA386" s="1"/>
      <c r="OMB386" s="1"/>
      <c r="OMC386" s="1"/>
      <c r="OMD386" s="1"/>
      <c r="OME386" s="1"/>
      <c r="OMF386" s="1"/>
      <c r="OMG386" s="1"/>
      <c r="OMH386" s="1"/>
      <c r="OMI386" s="1"/>
      <c r="OMJ386" s="1"/>
      <c r="OMK386" s="1"/>
      <c r="OML386" s="1"/>
      <c r="OMM386" s="1"/>
      <c r="OMN386" s="1"/>
      <c r="OMO386" s="1"/>
      <c r="OMP386" s="1"/>
      <c r="OMQ386" s="1"/>
      <c r="OMR386" s="1"/>
      <c r="OMS386" s="1"/>
      <c r="OMT386" s="1"/>
      <c r="OMU386" s="1"/>
      <c r="OMV386" s="1"/>
      <c r="OMW386" s="1"/>
      <c r="OMX386" s="1"/>
      <c r="OMY386" s="1"/>
      <c r="OMZ386" s="1"/>
      <c r="ONA386" s="1"/>
      <c r="ONB386" s="1"/>
      <c r="ONC386" s="1"/>
      <c r="OND386" s="1"/>
      <c r="ONE386" s="1"/>
      <c r="ONF386" s="1"/>
      <c r="ONG386" s="1"/>
      <c r="ONH386" s="1"/>
      <c r="ONI386" s="1"/>
      <c r="ONJ386" s="1"/>
      <c r="ONK386" s="1"/>
      <c r="ONL386" s="1"/>
      <c r="ONM386" s="1"/>
      <c r="ONN386" s="1"/>
      <c r="ONO386" s="1"/>
      <c r="ONP386" s="1"/>
      <c r="ONQ386" s="1"/>
      <c r="ONR386" s="1"/>
      <c r="ONS386" s="1"/>
      <c r="ONT386" s="1"/>
      <c r="ONU386" s="1"/>
      <c r="ONV386" s="1"/>
      <c r="ONW386" s="1"/>
      <c r="ONX386" s="1"/>
      <c r="ONY386" s="1"/>
      <c r="ONZ386" s="1"/>
      <c r="OOA386" s="1"/>
      <c r="OOB386" s="1"/>
      <c r="OOC386" s="1"/>
      <c r="OOD386" s="1"/>
      <c r="OOE386" s="1"/>
      <c r="OOF386" s="1"/>
      <c r="OOG386" s="1"/>
      <c r="OOH386" s="1"/>
      <c r="OOI386" s="1"/>
      <c r="OOJ386" s="1"/>
      <c r="OOK386" s="1"/>
      <c r="OOL386" s="1"/>
      <c r="OOM386" s="1"/>
      <c r="OON386" s="1"/>
      <c r="OOO386" s="1"/>
      <c r="OOP386" s="1"/>
      <c r="OOQ386" s="1"/>
      <c r="OOR386" s="1"/>
      <c r="OOS386" s="1"/>
      <c r="OOT386" s="1"/>
      <c r="OOU386" s="1"/>
      <c r="OOV386" s="1"/>
      <c r="OOW386" s="1"/>
      <c r="OOX386" s="1"/>
      <c r="OOY386" s="1"/>
      <c r="OOZ386" s="1"/>
      <c r="OPA386" s="1"/>
      <c r="OPB386" s="1"/>
      <c r="OPC386" s="1"/>
      <c r="OPD386" s="1"/>
      <c r="OPE386" s="1"/>
      <c r="OPF386" s="1"/>
      <c r="OPG386" s="1"/>
      <c r="OPH386" s="1"/>
      <c r="OPI386" s="1"/>
      <c r="OPJ386" s="1"/>
      <c r="OPK386" s="1"/>
      <c r="OPL386" s="1"/>
      <c r="OPM386" s="1"/>
      <c r="OPN386" s="1"/>
      <c r="OPO386" s="1"/>
      <c r="OPP386" s="1"/>
      <c r="OPQ386" s="1"/>
      <c r="OPR386" s="1"/>
      <c r="OPS386" s="1"/>
      <c r="OPT386" s="1"/>
      <c r="OPU386" s="1"/>
      <c r="OPV386" s="1"/>
      <c r="OPW386" s="1"/>
      <c r="OPX386" s="1"/>
      <c r="OPY386" s="1"/>
      <c r="OPZ386" s="1"/>
      <c r="OQA386" s="1"/>
      <c r="OQB386" s="1"/>
      <c r="OQC386" s="1"/>
      <c r="OQD386" s="1"/>
      <c r="OQE386" s="1"/>
      <c r="OQF386" s="1"/>
      <c r="OQG386" s="1"/>
      <c r="OQH386" s="1"/>
      <c r="OQI386" s="1"/>
      <c r="OQJ386" s="1"/>
      <c r="OQK386" s="1"/>
      <c r="OQL386" s="1"/>
      <c r="OQM386" s="1"/>
      <c r="OQN386" s="1"/>
      <c r="OQO386" s="1"/>
      <c r="OQP386" s="1"/>
      <c r="OQQ386" s="1"/>
      <c r="OQR386" s="1"/>
      <c r="OQS386" s="1"/>
      <c r="OQT386" s="1"/>
      <c r="OQU386" s="1"/>
      <c r="OQV386" s="1"/>
      <c r="OQW386" s="1"/>
      <c r="OQX386" s="1"/>
      <c r="OQY386" s="1"/>
      <c r="OQZ386" s="1"/>
      <c r="ORA386" s="1"/>
      <c r="ORB386" s="1"/>
      <c r="ORC386" s="1"/>
      <c r="ORD386" s="1"/>
      <c r="ORE386" s="1"/>
      <c r="ORF386" s="1"/>
      <c r="ORG386" s="1"/>
      <c r="ORH386" s="1"/>
      <c r="ORI386" s="1"/>
      <c r="ORJ386" s="1"/>
      <c r="ORK386" s="1"/>
      <c r="ORL386" s="1"/>
      <c r="ORM386" s="1"/>
      <c r="ORN386" s="1"/>
      <c r="ORO386" s="1"/>
      <c r="ORP386" s="1"/>
      <c r="ORQ386" s="1"/>
      <c r="ORR386" s="1"/>
      <c r="ORS386" s="1"/>
      <c r="ORT386" s="1"/>
      <c r="ORU386" s="1"/>
      <c r="ORV386" s="1"/>
      <c r="ORW386" s="1"/>
      <c r="ORX386" s="1"/>
      <c r="ORY386" s="1"/>
      <c r="ORZ386" s="1"/>
      <c r="OSA386" s="1"/>
      <c r="OSB386" s="1"/>
      <c r="OSC386" s="1"/>
      <c r="OSD386" s="1"/>
      <c r="OSE386" s="1"/>
      <c r="OSF386" s="1"/>
      <c r="OSG386" s="1"/>
      <c r="OSH386" s="1"/>
      <c r="OSI386" s="1"/>
      <c r="OSJ386" s="1"/>
      <c r="OSK386" s="1"/>
      <c r="OSL386" s="1"/>
      <c r="OSM386" s="1"/>
      <c r="OSN386" s="1"/>
      <c r="OSO386" s="1"/>
      <c r="OSP386" s="1"/>
      <c r="OSQ386" s="1"/>
      <c r="OSR386" s="1"/>
      <c r="OSS386" s="1"/>
      <c r="OST386" s="1"/>
      <c r="OSU386" s="1"/>
      <c r="OSV386" s="1"/>
      <c r="OSW386" s="1"/>
      <c r="OSX386" s="1"/>
      <c r="OSY386" s="1"/>
      <c r="OSZ386" s="1"/>
      <c r="OTA386" s="1"/>
      <c r="OTB386" s="1"/>
      <c r="OTC386" s="1"/>
      <c r="OTD386" s="1"/>
      <c r="OTE386" s="1"/>
      <c r="OTF386" s="1"/>
      <c r="OTG386" s="1"/>
      <c r="OTH386" s="1"/>
      <c r="OTI386" s="1"/>
      <c r="OTJ386" s="1"/>
      <c r="OTK386" s="1"/>
      <c r="OTL386" s="1"/>
      <c r="OTM386" s="1"/>
      <c r="OTN386" s="1"/>
      <c r="OTO386" s="1"/>
      <c r="OTP386" s="1"/>
      <c r="OTQ386" s="1"/>
      <c r="OTR386" s="1"/>
      <c r="OTS386" s="1"/>
      <c r="OTT386" s="1"/>
      <c r="OTU386" s="1"/>
      <c r="OTV386" s="1"/>
      <c r="OTW386" s="1"/>
      <c r="OTX386" s="1"/>
      <c r="OTY386" s="1"/>
      <c r="OTZ386" s="1"/>
      <c r="OUA386" s="1"/>
      <c r="OUB386" s="1"/>
      <c r="OUC386" s="1"/>
      <c r="OUD386" s="1"/>
      <c r="OUE386" s="1"/>
      <c r="OUF386" s="1"/>
      <c r="OUG386" s="1"/>
      <c r="OUH386" s="1"/>
      <c r="OUI386" s="1"/>
      <c r="OUJ386" s="1"/>
      <c r="OUK386" s="1"/>
      <c r="OUL386" s="1"/>
      <c r="OUM386" s="1"/>
      <c r="OUN386" s="1"/>
      <c r="OUO386" s="1"/>
      <c r="OUP386" s="1"/>
      <c r="OUQ386" s="1"/>
      <c r="OUR386" s="1"/>
      <c r="OUS386" s="1"/>
      <c r="OUT386" s="1"/>
      <c r="OUU386" s="1"/>
      <c r="OUV386" s="1"/>
      <c r="OUW386" s="1"/>
      <c r="OUX386" s="1"/>
      <c r="OUY386" s="1"/>
      <c r="OUZ386" s="1"/>
      <c r="OVA386" s="1"/>
      <c r="OVB386" s="1"/>
      <c r="OVC386" s="1"/>
      <c r="OVD386" s="1"/>
      <c r="OVE386" s="1"/>
      <c r="OVF386" s="1"/>
      <c r="OVG386" s="1"/>
      <c r="OVH386" s="1"/>
      <c r="OVI386" s="1"/>
      <c r="OVJ386" s="1"/>
      <c r="OVK386" s="1"/>
      <c r="OVL386" s="1"/>
      <c r="OVM386" s="1"/>
      <c r="OVN386" s="1"/>
      <c r="OVO386" s="1"/>
      <c r="OVP386" s="1"/>
      <c r="OVQ386" s="1"/>
      <c r="OVR386" s="1"/>
      <c r="OVS386" s="1"/>
      <c r="OVT386" s="1"/>
      <c r="OVU386" s="1"/>
      <c r="OVV386" s="1"/>
      <c r="OVW386" s="1"/>
      <c r="OVX386" s="1"/>
      <c r="OVY386" s="1"/>
      <c r="OVZ386" s="1"/>
      <c r="OWA386" s="1"/>
      <c r="OWB386" s="1"/>
      <c r="OWC386" s="1"/>
      <c r="OWD386" s="1"/>
      <c r="OWE386" s="1"/>
      <c r="OWF386" s="1"/>
      <c r="OWG386" s="1"/>
      <c r="OWH386" s="1"/>
      <c r="OWI386" s="1"/>
      <c r="OWJ386" s="1"/>
      <c r="OWK386" s="1"/>
      <c r="OWL386" s="1"/>
      <c r="OWM386" s="1"/>
      <c r="OWN386" s="1"/>
      <c r="OWO386" s="1"/>
      <c r="OWP386" s="1"/>
      <c r="OWQ386" s="1"/>
      <c r="OWR386" s="1"/>
      <c r="OWS386" s="1"/>
      <c r="OWT386" s="1"/>
      <c r="OWU386" s="1"/>
      <c r="OWV386" s="1"/>
      <c r="OWW386" s="1"/>
      <c r="OWX386" s="1"/>
      <c r="OWY386" s="1"/>
      <c r="OWZ386" s="1"/>
      <c r="OXA386" s="1"/>
      <c r="OXB386" s="1"/>
      <c r="OXC386" s="1"/>
      <c r="OXD386" s="1"/>
      <c r="OXE386" s="1"/>
      <c r="OXF386" s="1"/>
      <c r="OXG386" s="1"/>
      <c r="OXH386" s="1"/>
      <c r="OXI386" s="1"/>
      <c r="OXJ386" s="1"/>
      <c r="OXK386" s="1"/>
      <c r="OXL386" s="1"/>
      <c r="OXM386" s="1"/>
      <c r="OXN386" s="1"/>
      <c r="OXO386" s="1"/>
      <c r="OXP386" s="1"/>
      <c r="OXQ386" s="1"/>
      <c r="OXR386" s="1"/>
      <c r="OXS386" s="1"/>
      <c r="OXT386" s="1"/>
      <c r="OXU386" s="1"/>
      <c r="OXV386" s="1"/>
      <c r="OXW386" s="1"/>
      <c r="OXX386" s="1"/>
      <c r="OXY386" s="1"/>
      <c r="OXZ386" s="1"/>
      <c r="OYA386" s="1"/>
      <c r="OYB386" s="1"/>
      <c r="OYC386" s="1"/>
      <c r="OYD386" s="1"/>
      <c r="OYE386" s="1"/>
      <c r="OYF386" s="1"/>
      <c r="OYG386" s="1"/>
      <c r="OYH386" s="1"/>
      <c r="OYI386" s="1"/>
      <c r="OYJ386" s="1"/>
      <c r="OYK386" s="1"/>
      <c r="OYL386" s="1"/>
      <c r="OYM386" s="1"/>
      <c r="OYN386" s="1"/>
      <c r="OYO386" s="1"/>
      <c r="OYP386" s="1"/>
      <c r="OYQ386" s="1"/>
      <c r="OYR386" s="1"/>
      <c r="OYS386" s="1"/>
      <c r="OYT386" s="1"/>
      <c r="OYU386" s="1"/>
      <c r="OYV386" s="1"/>
      <c r="OYW386" s="1"/>
      <c r="OYX386" s="1"/>
      <c r="OYY386" s="1"/>
      <c r="OYZ386" s="1"/>
      <c r="OZA386" s="1"/>
      <c r="OZB386" s="1"/>
      <c r="OZC386" s="1"/>
      <c r="OZD386" s="1"/>
      <c r="OZE386" s="1"/>
      <c r="OZF386" s="1"/>
      <c r="OZG386" s="1"/>
      <c r="OZH386" s="1"/>
      <c r="OZI386" s="1"/>
      <c r="OZJ386" s="1"/>
      <c r="OZK386" s="1"/>
      <c r="OZL386" s="1"/>
      <c r="OZM386" s="1"/>
      <c r="OZN386" s="1"/>
      <c r="OZO386" s="1"/>
      <c r="OZP386" s="1"/>
      <c r="OZQ386" s="1"/>
      <c r="OZR386" s="1"/>
      <c r="OZS386" s="1"/>
      <c r="OZT386" s="1"/>
      <c r="OZU386" s="1"/>
      <c r="OZV386" s="1"/>
      <c r="OZW386" s="1"/>
      <c r="OZX386" s="1"/>
      <c r="OZY386" s="1"/>
      <c r="OZZ386" s="1"/>
      <c r="PAA386" s="1"/>
      <c r="PAB386" s="1"/>
      <c r="PAC386" s="1"/>
      <c r="PAD386" s="1"/>
      <c r="PAE386" s="1"/>
      <c r="PAF386" s="1"/>
      <c r="PAG386" s="1"/>
      <c r="PAH386" s="1"/>
      <c r="PAI386" s="1"/>
      <c r="PAJ386" s="1"/>
      <c r="PAK386" s="1"/>
      <c r="PAL386" s="1"/>
      <c r="PAM386" s="1"/>
      <c r="PAN386" s="1"/>
      <c r="PAO386" s="1"/>
      <c r="PAP386" s="1"/>
      <c r="PAQ386" s="1"/>
      <c r="PAR386" s="1"/>
      <c r="PAS386" s="1"/>
      <c r="PAT386" s="1"/>
      <c r="PAU386" s="1"/>
      <c r="PAV386" s="1"/>
      <c r="PAW386" s="1"/>
      <c r="PAX386" s="1"/>
      <c r="PAY386" s="1"/>
      <c r="PAZ386" s="1"/>
      <c r="PBA386" s="1"/>
      <c r="PBB386" s="1"/>
      <c r="PBC386" s="1"/>
      <c r="PBD386" s="1"/>
      <c r="PBE386" s="1"/>
      <c r="PBF386" s="1"/>
      <c r="PBG386" s="1"/>
      <c r="PBH386" s="1"/>
      <c r="PBI386" s="1"/>
      <c r="PBJ386" s="1"/>
      <c r="PBK386" s="1"/>
      <c r="PBL386" s="1"/>
      <c r="PBM386" s="1"/>
      <c r="PBN386" s="1"/>
      <c r="PBO386" s="1"/>
      <c r="PBP386" s="1"/>
      <c r="PBQ386" s="1"/>
      <c r="PBR386" s="1"/>
      <c r="PBS386" s="1"/>
      <c r="PBT386" s="1"/>
      <c r="PBU386" s="1"/>
      <c r="PBV386" s="1"/>
      <c r="PBW386" s="1"/>
      <c r="PBX386" s="1"/>
      <c r="PBY386" s="1"/>
      <c r="PBZ386" s="1"/>
      <c r="PCA386" s="1"/>
      <c r="PCB386" s="1"/>
      <c r="PCC386" s="1"/>
      <c r="PCD386" s="1"/>
      <c r="PCE386" s="1"/>
      <c r="PCF386" s="1"/>
      <c r="PCG386" s="1"/>
      <c r="PCH386" s="1"/>
      <c r="PCI386" s="1"/>
      <c r="PCJ386" s="1"/>
      <c r="PCK386" s="1"/>
      <c r="PCL386" s="1"/>
      <c r="PCM386" s="1"/>
      <c r="PCN386" s="1"/>
      <c r="PCO386" s="1"/>
      <c r="PCP386" s="1"/>
      <c r="PCQ386" s="1"/>
      <c r="PCR386" s="1"/>
      <c r="PCS386" s="1"/>
      <c r="PCT386" s="1"/>
      <c r="PCU386" s="1"/>
      <c r="PCV386" s="1"/>
      <c r="PCW386" s="1"/>
      <c r="PCX386" s="1"/>
      <c r="PCY386" s="1"/>
      <c r="PCZ386" s="1"/>
      <c r="PDA386" s="1"/>
      <c r="PDB386" s="1"/>
      <c r="PDC386" s="1"/>
      <c r="PDD386" s="1"/>
      <c r="PDE386" s="1"/>
      <c r="PDF386" s="1"/>
      <c r="PDG386" s="1"/>
      <c r="PDH386" s="1"/>
      <c r="PDI386" s="1"/>
      <c r="PDJ386" s="1"/>
      <c r="PDK386" s="1"/>
      <c r="PDL386" s="1"/>
      <c r="PDM386" s="1"/>
      <c r="PDN386" s="1"/>
      <c r="PDO386" s="1"/>
      <c r="PDP386" s="1"/>
      <c r="PDQ386" s="1"/>
      <c r="PDR386" s="1"/>
      <c r="PDS386" s="1"/>
      <c r="PDT386" s="1"/>
      <c r="PDU386" s="1"/>
      <c r="PDV386" s="1"/>
      <c r="PDW386" s="1"/>
      <c r="PDX386" s="1"/>
      <c r="PDY386" s="1"/>
      <c r="PDZ386" s="1"/>
      <c r="PEA386" s="1"/>
      <c r="PEB386" s="1"/>
      <c r="PEC386" s="1"/>
      <c r="PED386" s="1"/>
      <c r="PEE386" s="1"/>
      <c r="PEF386" s="1"/>
      <c r="PEG386" s="1"/>
      <c r="PEH386" s="1"/>
      <c r="PEI386" s="1"/>
      <c r="PEJ386" s="1"/>
      <c r="PEK386" s="1"/>
      <c r="PEL386" s="1"/>
      <c r="PEM386" s="1"/>
      <c r="PEN386" s="1"/>
      <c r="PEO386" s="1"/>
      <c r="PEP386" s="1"/>
      <c r="PEQ386" s="1"/>
      <c r="PER386" s="1"/>
      <c r="PES386" s="1"/>
      <c r="PET386" s="1"/>
      <c r="PEU386" s="1"/>
      <c r="PEV386" s="1"/>
      <c r="PEW386" s="1"/>
      <c r="PEX386" s="1"/>
      <c r="PEY386" s="1"/>
      <c r="PEZ386" s="1"/>
      <c r="PFA386" s="1"/>
      <c r="PFB386" s="1"/>
      <c r="PFC386" s="1"/>
      <c r="PFD386" s="1"/>
      <c r="PFE386" s="1"/>
      <c r="PFF386" s="1"/>
      <c r="PFG386" s="1"/>
      <c r="PFH386" s="1"/>
      <c r="PFI386" s="1"/>
      <c r="PFJ386" s="1"/>
      <c r="PFK386" s="1"/>
      <c r="PFL386" s="1"/>
      <c r="PFM386" s="1"/>
      <c r="PFN386" s="1"/>
      <c r="PFO386" s="1"/>
      <c r="PFP386" s="1"/>
      <c r="PFQ386" s="1"/>
      <c r="PFR386" s="1"/>
      <c r="PFS386" s="1"/>
      <c r="PFT386" s="1"/>
      <c r="PFU386" s="1"/>
      <c r="PFV386" s="1"/>
      <c r="PFW386" s="1"/>
      <c r="PFX386" s="1"/>
      <c r="PFY386" s="1"/>
      <c r="PFZ386" s="1"/>
      <c r="PGA386" s="1"/>
      <c r="PGB386" s="1"/>
      <c r="PGC386" s="1"/>
      <c r="PGD386" s="1"/>
      <c r="PGE386" s="1"/>
      <c r="PGF386" s="1"/>
      <c r="PGG386" s="1"/>
      <c r="PGH386" s="1"/>
      <c r="PGI386" s="1"/>
      <c r="PGJ386" s="1"/>
      <c r="PGK386" s="1"/>
      <c r="PGL386" s="1"/>
      <c r="PGM386" s="1"/>
      <c r="PGN386" s="1"/>
      <c r="PGO386" s="1"/>
      <c r="PGP386" s="1"/>
      <c r="PGQ386" s="1"/>
      <c r="PGR386" s="1"/>
      <c r="PGS386" s="1"/>
      <c r="PGT386" s="1"/>
      <c r="PGU386" s="1"/>
      <c r="PGV386" s="1"/>
      <c r="PGW386" s="1"/>
      <c r="PGX386" s="1"/>
      <c r="PGY386" s="1"/>
      <c r="PGZ386" s="1"/>
      <c r="PHA386" s="1"/>
      <c r="PHB386" s="1"/>
      <c r="PHC386" s="1"/>
      <c r="PHD386" s="1"/>
      <c r="PHE386" s="1"/>
      <c r="PHF386" s="1"/>
      <c r="PHG386" s="1"/>
      <c r="PHH386" s="1"/>
      <c r="PHI386" s="1"/>
      <c r="PHJ386" s="1"/>
      <c r="PHK386" s="1"/>
      <c r="PHL386" s="1"/>
      <c r="PHM386" s="1"/>
      <c r="PHN386" s="1"/>
      <c r="PHO386" s="1"/>
      <c r="PHP386" s="1"/>
      <c r="PHQ386" s="1"/>
      <c r="PHR386" s="1"/>
      <c r="PHS386" s="1"/>
      <c r="PHT386" s="1"/>
      <c r="PHU386" s="1"/>
      <c r="PHV386" s="1"/>
      <c r="PHW386" s="1"/>
      <c r="PHX386" s="1"/>
      <c r="PHY386" s="1"/>
      <c r="PHZ386" s="1"/>
      <c r="PIA386" s="1"/>
      <c r="PIB386" s="1"/>
      <c r="PIC386" s="1"/>
      <c r="PID386" s="1"/>
      <c r="PIE386" s="1"/>
      <c r="PIF386" s="1"/>
      <c r="PIG386" s="1"/>
      <c r="PIH386" s="1"/>
      <c r="PII386" s="1"/>
      <c r="PIJ386" s="1"/>
      <c r="PIK386" s="1"/>
      <c r="PIL386" s="1"/>
      <c r="PIM386" s="1"/>
      <c r="PIN386" s="1"/>
      <c r="PIO386" s="1"/>
      <c r="PIP386" s="1"/>
      <c r="PIQ386" s="1"/>
      <c r="PIR386" s="1"/>
      <c r="PIS386" s="1"/>
      <c r="PIT386" s="1"/>
      <c r="PIU386" s="1"/>
      <c r="PIV386" s="1"/>
      <c r="PIW386" s="1"/>
      <c r="PIX386" s="1"/>
      <c r="PIY386" s="1"/>
      <c r="PIZ386" s="1"/>
      <c r="PJA386" s="1"/>
      <c r="PJB386" s="1"/>
      <c r="PJC386" s="1"/>
      <c r="PJD386" s="1"/>
      <c r="PJE386" s="1"/>
      <c r="PJF386" s="1"/>
      <c r="PJG386" s="1"/>
      <c r="PJH386" s="1"/>
      <c r="PJI386" s="1"/>
      <c r="PJJ386" s="1"/>
      <c r="PJK386" s="1"/>
      <c r="PJL386" s="1"/>
      <c r="PJM386" s="1"/>
      <c r="PJN386" s="1"/>
      <c r="PJO386" s="1"/>
      <c r="PJP386" s="1"/>
      <c r="PJQ386" s="1"/>
      <c r="PJR386" s="1"/>
      <c r="PJS386" s="1"/>
      <c r="PJT386" s="1"/>
      <c r="PJU386" s="1"/>
      <c r="PJV386" s="1"/>
      <c r="PJW386" s="1"/>
      <c r="PJX386" s="1"/>
      <c r="PJY386" s="1"/>
      <c r="PJZ386" s="1"/>
      <c r="PKA386" s="1"/>
      <c r="PKB386" s="1"/>
      <c r="PKC386" s="1"/>
      <c r="PKD386" s="1"/>
      <c r="PKE386" s="1"/>
      <c r="PKF386" s="1"/>
      <c r="PKG386" s="1"/>
      <c r="PKH386" s="1"/>
      <c r="PKI386" s="1"/>
      <c r="PKJ386" s="1"/>
      <c r="PKK386" s="1"/>
      <c r="PKL386" s="1"/>
      <c r="PKM386" s="1"/>
      <c r="PKN386" s="1"/>
      <c r="PKO386" s="1"/>
      <c r="PKP386" s="1"/>
      <c r="PKQ386" s="1"/>
      <c r="PKR386" s="1"/>
      <c r="PKS386" s="1"/>
      <c r="PKT386" s="1"/>
      <c r="PKU386" s="1"/>
      <c r="PKV386" s="1"/>
      <c r="PKW386" s="1"/>
      <c r="PKX386" s="1"/>
      <c r="PKY386" s="1"/>
      <c r="PKZ386" s="1"/>
      <c r="PLA386" s="1"/>
      <c r="PLB386" s="1"/>
      <c r="PLC386" s="1"/>
      <c r="PLD386" s="1"/>
      <c r="PLE386" s="1"/>
      <c r="PLF386" s="1"/>
      <c r="PLG386" s="1"/>
      <c r="PLH386" s="1"/>
      <c r="PLI386" s="1"/>
      <c r="PLJ386" s="1"/>
      <c r="PLK386" s="1"/>
      <c r="PLL386" s="1"/>
      <c r="PLM386" s="1"/>
      <c r="PLN386" s="1"/>
      <c r="PLO386" s="1"/>
      <c r="PLP386" s="1"/>
      <c r="PLQ386" s="1"/>
      <c r="PLR386" s="1"/>
      <c r="PLS386" s="1"/>
      <c r="PLT386" s="1"/>
      <c r="PLU386" s="1"/>
      <c r="PLV386" s="1"/>
      <c r="PLW386" s="1"/>
      <c r="PLX386" s="1"/>
      <c r="PLY386" s="1"/>
      <c r="PLZ386" s="1"/>
      <c r="PMA386" s="1"/>
      <c r="PMB386" s="1"/>
      <c r="PMC386" s="1"/>
      <c r="PMD386" s="1"/>
      <c r="PME386" s="1"/>
      <c r="PMF386" s="1"/>
      <c r="PMG386" s="1"/>
      <c r="PMH386" s="1"/>
      <c r="PMI386" s="1"/>
      <c r="PMJ386" s="1"/>
      <c r="PMK386" s="1"/>
      <c r="PML386" s="1"/>
      <c r="PMM386" s="1"/>
      <c r="PMN386" s="1"/>
      <c r="PMO386" s="1"/>
      <c r="PMP386" s="1"/>
      <c r="PMQ386" s="1"/>
      <c r="PMR386" s="1"/>
      <c r="PMS386" s="1"/>
      <c r="PMT386" s="1"/>
      <c r="PMU386" s="1"/>
      <c r="PMV386" s="1"/>
      <c r="PMW386" s="1"/>
      <c r="PMX386" s="1"/>
      <c r="PMY386" s="1"/>
      <c r="PMZ386" s="1"/>
      <c r="PNA386" s="1"/>
      <c r="PNB386" s="1"/>
      <c r="PNC386" s="1"/>
      <c r="PND386" s="1"/>
      <c r="PNE386" s="1"/>
      <c r="PNF386" s="1"/>
      <c r="PNG386" s="1"/>
      <c r="PNH386" s="1"/>
      <c r="PNI386" s="1"/>
      <c r="PNJ386" s="1"/>
      <c r="PNK386" s="1"/>
      <c r="PNL386" s="1"/>
      <c r="PNM386" s="1"/>
      <c r="PNN386" s="1"/>
      <c r="PNO386" s="1"/>
      <c r="PNP386" s="1"/>
      <c r="PNQ386" s="1"/>
      <c r="PNR386" s="1"/>
      <c r="PNS386" s="1"/>
      <c r="PNT386" s="1"/>
      <c r="PNU386" s="1"/>
      <c r="PNV386" s="1"/>
      <c r="PNW386" s="1"/>
      <c r="PNX386" s="1"/>
      <c r="PNY386" s="1"/>
      <c r="PNZ386" s="1"/>
      <c r="POA386" s="1"/>
      <c r="POB386" s="1"/>
      <c r="POC386" s="1"/>
      <c r="POD386" s="1"/>
      <c r="POE386" s="1"/>
      <c r="POF386" s="1"/>
      <c r="POG386" s="1"/>
      <c r="POH386" s="1"/>
      <c r="POI386" s="1"/>
      <c r="POJ386" s="1"/>
      <c r="POK386" s="1"/>
      <c r="POL386" s="1"/>
      <c r="POM386" s="1"/>
      <c r="PON386" s="1"/>
      <c r="POO386" s="1"/>
      <c r="POP386" s="1"/>
      <c r="POQ386" s="1"/>
      <c r="POR386" s="1"/>
      <c r="POS386" s="1"/>
      <c r="POT386" s="1"/>
      <c r="POU386" s="1"/>
      <c r="POV386" s="1"/>
      <c r="POW386" s="1"/>
      <c r="POX386" s="1"/>
      <c r="POY386" s="1"/>
      <c r="POZ386" s="1"/>
      <c r="PPA386" s="1"/>
      <c r="PPB386" s="1"/>
      <c r="PPC386" s="1"/>
      <c r="PPD386" s="1"/>
      <c r="PPE386" s="1"/>
      <c r="PPF386" s="1"/>
      <c r="PPG386" s="1"/>
      <c r="PPH386" s="1"/>
      <c r="PPI386" s="1"/>
      <c r="PPJ386" s="1"/>
      <c r="PPK386" s="1"/>
      <c r="PPL386" s="1"/>
      <c r="PPM386" s="1"/>
      <c r="PPN386" s="1"/>
      <c r="PPO386" s="1"/>
      <c r="PPP386" s="1"/>
      <c r="PPQ386" s="1"/>
      <c r="PPR386" s="1"/>
      <c r="PPS386" s="1"/>
      <c r="PPT386" s="1"/>
      <c r="PPU386" s="1"/>
      <c r="PPV386" s="1"/>
      <c r="PPW386" s="1"/>
      <c r="PPX386" s="1"/>
      <c r="PPY386" s="1"/>
      <c r="PPZ386" s="1"/>
      <c r="PQA386" s="1"/>
      <c r="PQB386" s="1"/>
      <c r="PQC386" s="1"/>
      <c r="PQD386" s="1"/>
      <c r="PQE386" s="1"/>
      <c r="PQF386" s="1"/>
      <c r="PQG386" s="1"/>
      <c r="PQH386" s="1"/>
      <c r="PQI386" s="1"/>
      <c r="PQJ386" s="1"/>
      <c r="PQK386" s="1"/>
      <c r="PQL386" s="1"/>
      <c r="PQM386" s="1"/>
      <c r="PQN386" s="1"/>
      <c r="PQO386" s="1"/>
      <c r="PQP386" s="1"/>
      <c r="PQQ386" s="1"/>
      <c r="PQR386" s="1"/>
      <c r="PQS386" s="1"/>
      <c r="PQT386" s="1"/>
      <c r="PQU386" s="1"/>
      <c r="PQV386" s="1"/>
      <c r="PQW386" s="1"/>
      <c r="PQX386" s="1"/>
      <c r="PQY386" s="1"/>
      <c r="PQZ386" s="1"/>
      <c r="PRA386" s="1"/>
      <c r="PRB386" s="1"/>
      <c r="PRC386" s="1"/>
      <c r="PRD386" s="1"/>
      <c r="PRE386" s="1"/>
      <c r="PRF386" s="1"/>
      <c r="PRG386" s="1"/>
      <c r="PRH386" s="1"/>
      <c r="PRI386" s="1"/>
      <c r="PRJ386" s="1"/>
      <c r="PRK386" s="1"/>
      <c r="PRL386" s="1"/>
      <c r="PRM386" s="1"/>
      <c r="PRN386" s="1"/>
      <c r="PRO386" s="1"/>
      <c r="PRP386" s="1"/>
      <c r="PRQ386" s="1"/>
      <c r="PRR386" s="1"/>
      <c r="PRS386" s="1"/>
      <c r="PRT386" s="1"/>
      <c r="PRU386" s="1"/>
      <c r="PRV386" s="1"/>
      <c r="PRW386" s="1"/>
      <c r="PRX386" s="1"/>
      <c r="PRY386" s="1"/>
      <c r="PRZ386" s="1"/>
      <c r="PSA386" s="1"/>
      <c r="PSB386" s="1"/>
      <c r="PSC386" s="1"/>
      <c r="PSD386" s="1"/>
      <c r="PSE386" s="1"/>
      <c r="PSF386" s="1"/>
      <c r="PSG386" s="1"/>
      <c r="PSH386" s="1"/>
      <c r="PSI386" s="1"/>
      <c r="PSJ386" s="1"/>
      <c r="PSK386" s="1"/>
      <c r="PSL386" s="1"/>
      <c r="PSM386" s="1"/>
      <c r="PSN386" s="1"/>
      <c r="PSO386" s="1"/>
      <c r="PSP386" s="1"/>
      <c r="PSQ386" s="1"/>
      <c r="PSR386" s="1"/>
      <c r="PSS386" s="1"/>
      <c r="PST386" s="1"/>
      <c r="PSU386" s="1"/>
      <c r="PSV386" s="1"/>
      <c r="PSW386" s="1"/>
      <c r="PSX386" s="1"/>
      <c r="PSY386" s="1"/>
      <c r="PSZ386" s="1"/>
      <c r="PTA386" s="1"/>
      <c r="PTB386" s="1"/>
      <c r="PTC386" s="1"/>
      <c r="PTD386" s="1"/>
      <c r="PTE386" s="1"/>
      <c r="PTF386" s="1"/>
      <c r="PTG386" s="1"/>
      <c r="PTH386" s="1"/>
      <c r="PTI386" s="1"/>
      <c r="PTJ386" s="1"/>
      <c r="PTK386" s="1"/>
      <c r="PTL386" s="1"/>
      <c r="PTM386" s="1"/>
      <c r="PTN386" s="1"/>
      <c r="PTO386" s="1"/>
      <c r="PTP386" s="1"/>
      <c r="PTQ386" s="1"/>
      <c r="PTR386" s="1"/>
      <c r="PTS386" s="1"/>
      <c r="PTT386" s="1"/>
      <c r="PTU386" s="1"/>
      <c r="PTV386" s="1"/>
      <c r="PTW386" s="1"/>
      <c r="PTX386" s="1"/>
      <c r="PTY386" s="1"/>
      <c r="PTZ386" s="1"/>
      <c r="PUA386" s="1"/>
      <c r="PUB386" s="1"/>
      <c r="PUC386" s="1"/>
      <c r="PUD386" s="1"/>
      <c r="PUE386" s="1"/>
      <c r="PUF386" s="1"/>
      <c r="PUG386" s="1"/>
      <c r="PUH386" s="1"/>
      <c r="PUI386" s="1"/>
      <c r="PUJ386" s="1"/>
      <c r="PUK386" s="1"/>
      <c r="PUL386" s="1"/>
      <c r="PUM386" s="1"/>
      <c r="PUN386" s="1"/>
      <c r="PUO386" s="1"/>
      <c r="PUP386" s="1"/>
      <c r="PUQ386" s="1"/>
      <c r="PUR386" s="1"/>
      <c r="PUS386" s="1"/>
      <c r="PUT386" s="1"/>
      <c r="PUU386" s="1"/>
      <c r="PUV386" s="1"/>
      <c r="PUW386" s="1"/>
      <c r="PUX386" s="1"/>
      <c r="PUY386" s="1"/>
      <c r="PUZ386" s="1"/>
      <c r="PVA386" s="1"/>
      <c r="PVB386" s="1"/>
      <c r="PVC386" s="1"/>
      <c r="PVD386" s="1"/>
      <c r="PVE386" s="1"/>
      <c r="PVF386" s="1"/>
      <c r="PVG386" s="1"/>
      <c r="PVH386" s="1"/>
      <c r="PVI386" s="1"/>
      <c r="PVJ386" s="1"/>
      <c r="PVK386" s="1"/>
      <c r="PVL386" s="1"/>
      <c r="PVM386" s="1"/>
      <c r="PVN386" s="1"/>
      <c r="PVO386" s="1"/>
      <c r="PVP386" s="1"/>
      <c r="PVQ386" s="1"/>
      <c r="PVR386" s="1"/>
      <c r="PVS386" s="1"/>
      <c r="PVT386" s="1"/>
      <c r="PVU386" s="1"/>
      <c r="PVV386" s="1"/>
      <c r="PVW386" s="1"/>
      <c r="PVX386" s="1"/>
      <c r="PVY386" s="1"/>
      <c r="PVZ386" s="1"/>
      <c r="PWA386" s="1"/>
      <c r="PWB386" s="1"/>
      <c r="PWC386" s="1"/>
      <c r="PWD386" s="1"/>
      <c r="PWE386" s="1"/>
      <c r="PWF386" s="1"/>
      <c r="PWG386" s="1"/>
      <c r="PWH386" s="1"/>
      <c r="PWI386" s="1"/>
      <c r="PWJ386" s="1"/>
      <c r="PWK386" s="1"/>
      <c r="PWL386" s="1"/>
      <c r="PWM386" s="1"/>
      <c r="PWN386" s="1"/>
      <c r="PWO386" s="1"/>
      <c r="PWP386" s="1"/>
      <c r="PWQ386" s="1"/>
      <c r="PWR386" s="1"/>
      <c r="PWS386" s="1"/>
      <c r="PWT386" s="1"/>
      <c r="PWU386" s="1"/>
      <c r="PWV386" s="1"/>
      <c r="PWW386" s="1"/>
      <c r="PWX386" s="1"/>
      <c r="PWY386" s="1"/>
      <c r="PWZ386" s="1"/>
      <c r="PXA386" s="1"/>
      <c r="PXB386" s="1"/>
      <c r="PXC386" s="1"/>
      <c r="PXD386" s="1"/>
      <c r="PXE386" s="1"/>
      <c r="PXF386" s="1"/>
      <c r="PXG386" s="1"/>
      <c r="PXH386" s="1"/>
      <c r="PXI386" s="1"/>
      <c r="PXJ386" s="1"/>
      <c r="PXK386" s="1"/>
      <c r="PXL386" s="1"/>
      <c r="PXM386" s="1"/>
      <c r="PXN386" s="1"/>
      <c r="PXO386" s="1"/>
      <c r="PXP386" s="1"/>
      <c r="PXQ386" s="1"/>
      <c r="PXR386" s="1"/>
      <c r="PXS386" s="1"/>
      <c r="PXT386" s="1"/>
      <c r="PXU386" s="1"/>
      <c r="PXV386" s="1"/>
      <c r="PXW386" s="1"/>
      <c r="PXX386" s="1"/>
      <c r="PXY386" s="1"/>
      <c r="PXZ386" s="1"/>
      <c r="PYA386" s="1"/>
      <c r="PYB386" s="1"/>
      <c r="PYC386" s="1"/>
      <c r="PYD386" s="1"/>
      <c r="PYE386" s="1"/>
      <c r="PYF386" s="1"/>
      <c r="PYG386" s="1"/>
      <c r="PYH386" s="1"/>
      <c r="PYI386" s="1"/>
      <c r="PYJ386" s="1"/>
      <c r="PYK386" s="1"/>
      <c r="PYL386" s="1"/>
      <c r="PYM386" s="1"/>
      <c r="PYN386" s="1"/>
      <c r="PYO386" s="1"/>
      <c r="PYP386" s="1"/>
      <c r="PYQ386" s="1"/>
      <c r="PYR386" s="1"/>
      <c r="PYS386" s="1"/>
      <c r="PYT386" s="1"/>
      <c r="PYU386" s="1"/>
      <c r="PYV386" s="1"/>
      <c r="PYW386" s="1"/>
      <c r="PYX386" s="1"/>
      <c r="PYY386" s="1"/>
      <c r="PYZ386" s="1"/>
      <c r="PZA386" s="1"/>
      <c r="PZB386" s="1"/>
      <c r="PZC386" s="1"/>
      <c r="PZD386" s="1"/>
      <c r="PZE386" s="1"/>
      <c r="PZF386" s="1"/>
      <c r="PZG386" s="1"/>
      <c r="PZH386" s="1"/>
      <c r="PZI386" s="1"/>
      <c r="PZJ386" s="1"/>
      <c r="PZK386" s="1"/>
      <c r="PZL386" s="1"/>
      <c r="PZM386" s="1"/>
      <c r="PZN386" s="1"/>
      <c r="PZO386" s="1"/>
      <c r="PZP386" s="1"/>
      <c r="PZQ386" s="1"/>
      <c r="PZR386" s="1"/>
      <c r="PZS386" s="1"/>
      <c r="PZT386" s="1"/>
      <c r="PZU386" s="1"/>
      <c r="PZV386" s="1"/>
      <c r="PZW386" s="1"/>
      <c r="PZX386" s="1"/>
      <c r="PZY386" s="1"/>
      <c r="PZZ386" s="1"/>
      <c r="QAA386" s="1"/>
      <c r="QAB386" s="1"/>
      <c r="QAC386" s="1"/>
      <c r="QAD386" s="1"/>
      <c r="QAE386" s="1"/>
      <c r="QAF386" s="1"/>
      <c r="QAG386" s="1"/>
      <c r="QAH386" s="1"/>
      <c r="QAI386" s="1"/>
      <c r="QAJ386" s="1"/>
      <c r="QAK386" s="1"/>
      <c r="QAL386" s="1"/>
      <c r="QAM386" s="1"/>
      <c r="QAN386" s="1"/>
      <c r="QAO386" s="1"/>
      <c r="QAP386" s="1"/>
      <c r="QAQ386" s="1"/>
      <c r="QAR386" s="1"/>
      <c r="QAS386" s="1"/>
      <c r="QAT386" s="1"/>
      <c r="QAU386" s="1"/>
      <c r="QAV386" s="1"/>
      <c r="QAW386" s="1"/>
      <c r="QAX386" s="1"/>
      <c r="QAY386" s="1"/>
      <c r="QAZ386" s="1"/>
      <c r="QBA386" s="1"/>
      <c r="QBB386" s="1"/>
      <c r="QBC386" s="1"/>
      <c r="QBD386" s="1"/>
      <c r="QBE386" s="1"/>
      <c r="QBF386" s="1"/>
      <c r="QBG386" s="1"/>
      <c r="QBH386" s="1"/>
      <c r="QBI386" s="1"/>
      <c r="QBJ386" s="1"/>
      <c r="QBK386" s="1"/>
      <c r="QBL386" s="1"/>
      <c r="QBM386" s="1"/>
      <c r="QBN386" s="1"/>
      <c r="QBO386" s="1"/>
      <c r="QBP386" s="1"/>
      <c r="QBQ386" s="1"/>
      <c r="QBR386" s="1"/>
      <c r="QBS386" s="1"/>
      <c r="QBT386" s="1"/>
      <c r="QBU386" s="1"/>
      <c r="QBV386" s="1"/>
      <c r="QBW386" s="1"/>
      <c r="QBX386" s="1"/>
      <c r="QBY386" s="1"/>
      <c r="QBZ386" s="1"/>
      <c r="QCA386" s="1"/>
      <c r="QCB386" s="1"/>
      <c r="QCC386" s="1"/>
      <c r="QCD386" s="1"/>
      <c r="QCE386" s="1"/>
      <c r="QCF386" s="1"/>
      <c r="QCG386" s="1"/>
      <c r="QCH386" s="1"/>
      <c r="QCI386" s="1"/>
      <c r="QCJ386" s="1"/>
      <c r="QCK386" s="1"/>
      <c r="QCL386" s="1"/>
      <c r="QCM386" s="1"/>
      <c r="QCN386" s="1"/>
      <c r="QCO386" s="1"/>
      <c r="QCP386" s="1"/>
      <c r="QCQ386" s="1"/>
      <c r="QCR386" s="1"/>
      <c r="QCS386" s="1"/>
      <c r="QCT386" s="1"/>
      <c r="QCU386" s="1"/>
      <c r="QCV386" s="1"/>
      <c r="QCW386" s="1"/>
      <c r="QCX386" s="1"/>
      <c r="QCY386" s="1"/>
      <c r="QCZ386" s="1"/>
      <c r="QDA386" s="1"/>
      <c r="QDB386" s="1"/>
      <c r="QDC386" s="1"/>
      <c r="QDD386" s="1"/>
      <c r="QDE386" s="1"/>
      <c r="QDF386" s="1"/>
      <c r="QDG386" s="1"/>
      <c r="QDH386" s="1"/>
      <c r="QDI386" s="1"/>
      <c r="QDJ386" s="1"/>
      <c r="QDK386" s="1"/>
      <c r="QDL386" s="1"/>
      <c r="QDM386" s="1"/>
      <c r="QDN386" s="1"/>
      <c r="QDO386" s="1"/>
      <c r="QDP386" s="1"/>
      <c r="QDQ386" s="1"/>
      <c r="QDR386" s="1"/>
      <c r="QDS386" s="1"/>
      <c r="QDT386" s="1"/>
      <c r="QDU386" s="1"/>
      <c r="QDV386" s="1"/>
      <c r="QDW386" s="1"/>
      <c r="QDX386" s="1"/>
      <c r="QDY386" s="1"/>
      <c r="QDZ386" s="1"/>
      <c r="QEA386" s="1"/>
      <c r="QEB386" s="1"/>
      <c r="QEC386" s="1"/>
      <c r="QED386" s="1"/>
      <c r="QEE386" s="1"/>
      <c r="QEF386" s="1"/>
      <c r="QEG386" s="1"/>
      <c r="QEH386" s="1"/>
      <c r="QEI386" s="1"/>
      <c r="QEJ386" s="1"/>
      <c r="QEK386" s="1"/>
      <c r="QEL386" s="1"/>
      <c r="QEM386" s="1"/>
      <c r="QEN386" s="1"/>
      <c r="QEO386" s="1"/>
      <c r="QEP386" s="1"/>
      <c r="QEQ386" s="1"/>
      <c r="QER386" s="1"/>
      <c r="QES386" s="1"/>
      <c r="QET386" s="1"/>
      <c r="QEU386" s="1"/>
      <c r="QEV386" s="1"/>
      <c r="QEW386" s="1"/>
      <c r="QEX386" s="1"/>
      <c r="QEY386" s="1"/>
      <c r="QEZ386" s="1"/>
      <c r="QFA386" s="1"/>
      <c r="QFB386" s="1"/>
      <c r="QFC386" s="1"/>
      <c r="QFD386" s="1"/>
      <c r="QFE386" s="1"/>
      <c r="QFF386" s="1"/>
      <c r="QFG386" s="1"/>
      <c r="QFH386" s="1"/>
      <c r="QFI386" s="1"/>
      <c r="QFJ386" s="1"/>
      <c r="QFK386" s="1"/>
      <c r="QFL386" s="1"/>
      <c r="QFM386" s="1"/>
      <c r="QFN386" s="1"/>
      <c r="QFO386" s="1"/>
      <c r="QFP386" s="1"/>
      <c r="QFQ386" s="1"/>
      <c r="QFR386" s="1"/>
      <c r="QFS386" s="1"/>
      <c r="QFT386" s="1"/>
      <c r="QFU386" s="1"/>
      <c r="QFV386" s="1"/>
      <c r="QFW386" s="1"/>
      <c r="QFX386" s="1"/>
      <c r="QFY386" s="1"/>
      <c r="QFZ386" s="1"/>
      <c r="QGA386" s="1"/>
      <c r="QGB386" s="1"/>
      <c r="QGC386" s="1"/>
      <c r="QGD386" s="1"/>
      <c r="QGE386" s="1"/>
      <c r="QGF386" s="1"/>
      <c r="QGG386" s="1"/>
      <c r="QGH386" s="1"/>
      <c r="QGI386" s="1"/>
      <c r="QGJ386" s="1"/>
      <c r="QGK386" s="1"/>
      <c r="QGL386" s="1"/>
      <c r="QGM386" s="1"/>
      <c r="QGN386" s="1"/>
      <c r="QGO386" s="1"/>
      <c r="QGP386" s="1"/>
      <c r="QGQ386" s="1"/>
      <c r="QGR386" s="1"/>
      <c r="QGS386" s="1"/>
      <c r="QGT386" s="1"/>
      <c r="QGU386" s="1"/>
      <c r="QGV386" s="1"/>
      <c r="QGW386" s="1"/>
      <c r="QGX386" s="1"/>
      <c r="QGY386" s="1"/>
      <c r="QGZ386" s="1"/>
      <c r="QHA386" s="1"/>
      <c r="QHB386" s="1"/>
      <c r="QHC386" s="1"/>
      <c r="QHD386" s="1"/>
      <c r="QHE386" s="1"/>
      <c r="QHF386" s="1"/>
      <c r="QHG386" s="1"/>
      <c r="QHH386" s="1"/>
      <c r="QHI386" s="1"/>
      <c r="QHJ386" s="1"/>
      <c r="QHK386" s="1"/>
      <c r="QHL386" s="1"/>
      <c r="QHM386" s="1"/>
      <c r="QHN386" s="1"/>
      <c r="QHO386" s="1"/>
      <c r="QHP386" s="1"/>
      <c r="QHQ386" s="1"/>
      <c r="QHR386" s="1"/>
      <c r="QHS386" s="1"/>
      <c r="QHT386" s="1"/>
      <c r="QHU386" s="1"/>
      <c r="QHV386" s="1"/>
      <c r="QHW386" s="1"/>
      <c r="QHX386" s="1"/>
      <c r="QHY386" s="1"/>
      <c r="QHZ386" s="1"/>
      <c r="QIA386" s="1"/>
      <c r="QIB386" s="1"/>
      <c r="QIC386" s="1"/>
      <c r="QID386" s="1"/>
      <c r="QIE386" s="1"/>
      <c r="QIF386" s="1"/>
      <c r="QIG386" s="1"/>
      <c r="QIH386" s="1"/>
      <c r="QII386" s="1"/>
      <c r="QIJ386" s="1"/>
      <c r="QIK386" s="1"/>
      <c r="QIL386" s="1"/>
      <c r="QIM386" s="1"/>
      <c r="QIN386" s="1"/>
      <c r="QIO386" s="1"/>
      <c r="QIP386" s="1"/>
      <c r="QIQ386" s="1"/>
      <c r="QIR386" s="1"/>
      <c r="QIS386" s="1"/>
      <c r="QIT386" s="1"/>
      <c r="QIU386" s="1"/>
      <c r="QIV386" s="1"/>
      <c r="QIW386" s="1"/>
      <c r="QIX386" s="1"/>
      <c r="QIY386" s="1"/>
      <c r="QIZ386" s="1"/>
      <c r="QJA386" s="1"/>
      <c r="QJB386" s="1"/>
      <c r="QJC386" s="1"/>
      <c r="QJD386" s="1"/>
      <c r="QJE386" s="1"/>
      <c r="QJF386" s="1"/>
      <c r="QJG386" s="1"/>
      <c r="QJH386" s="1"/>
      <c r="QJI386" s="1"/>
      <c r="QJJ386" s="1"/>
      <c r="QJK386" s="1"/>
      <c r="QJL386" s="1"/>
      <c r="QJM386" s="1"/>
      <c r="QJN386" s="1"/>
      <c r="QJO386" s="1"/>
      <c r="QJP386" s="1"/>
      <c r="QJQ386" s="1"/>
      <c r="QJR386" s="1"/>
      <c r="QJS386" s="1"/>
      <c r="QJT386" s="1"/>
      <c r="QJU386" s="1"/>
      <c r="QJV386" s="1"/>
      <c r="QJW386" s="1"/>
      <c r="QJX386" s="1"/>
      <c r="QJY386" s="1"/>
      <c r="QJZ386" s="1"/>
      <c r="QKA386" s="1"/>
      <c r="QKB386" s="1"/>
      <c r="QKC386" s="1"/>
      <c r="QKD386" s="1"/>
      <c r="QKE386" s="1"/>
      <c r="QKF386" s="1"/>
      <c r="QKG386" s="1"/>
      <c r="QKH386" s="1"/>
      <c r="QKI386" s="1"/>
      <c r="QKJ386" s="1"/>
      <c r="QKK386" s="1"/>
      <c r="QKL386" s="1"/>
      <c r="QKM386" s="1"/>
      <c r="QKN386" s="1"/>
      <c r="QKO386" s="1"/>
      <c r="QKP386" s="1"/>
      <c r="QKQ386" s="1"/>
      <c r="QKR386" s="1"/>
      <c r="QKS386" s="1"/>
      <c r="QKT386" s="1"/>
      <c r="QKU386" s="1"/>
      <c r="QKV386" s="1"/>
      <c r="QKW386" s="1"/>
      <c r="QKX386" s="1"/>
      <c r="QKY386" s="1"/>
      <c r="QKZ386" s="1"/>
      <c r="QLA386" s="1"/>
      <c r="QLB386" s="1"/>
      <c r="QLC386" s="1"/>
      <c r="QLD386" s="1"/>
      <c r="QLE386" s="1"/>
      <c r="QLF386" s="1"/>
      <c r="QLG386" s="1"/>
      <c r="QLH386" s="1"/>
      <c r="QLI386" s="1"/>
      <c r="QLJ386" s="1"/>
      <c r="QLK386" s="1"/>
      <c r="QLL386" s="1"/>
      <c r="QLM386" s="1"/>
      <c r="QLN386" s="1"/>
      <c r="QLO386" s="1"/>
      <c r="QLP386" s="1"/>
      <c r="QLQ386" s="1"/>
      <c r="QLR386" s="1"/>
      <c r="QLS386" s="1"/>
      <c r="QLT386" s="1"/>
      <c r="QLU386" s="1"/>
      <c r="QLV386" s="1"/>
      <c r="QLW386" s="1"/>
      <c r="QLX386" s="1"/>
      <c r="QLY386" s="1"/>
      <c r="QLZ386" s="1"/>
      <c r="QMA386" s="1"/>
      <c r="QMB386" s="1"/>
      <c r="QMC386" s="1"/>
      <c r="QMD386" s="1"/>
      <c r="QME386" s="1"/>
      <c r="QMF386" s="1"/>
      <c r="QMG386" s="1"/>
      <c r="QMH386" s="1"/>
      <c r="QMI386" s="1"/>
      <c r="QMJ386" s="1"/>
      <c r="QMK386" s="1"/>
      <c r="QML386" s="1"/>
      <c r="QMM386" s="1"/>
      <c r="QMN386" s="1"/>
      <c r="QMO386" s="1"/>
      <c r="QMP386" s="1"/>
      <c r="QMQ386" s="1"/>
      <c r="QMR386" s="1"/>
      <c r="QMS386" s="1"/>
      <c r="QMT386" s="1"/>
      <c r="QMU386" s="1"/>
      <c r="QMV386" s="1"/>
      <c r="QMW386" s="1"/>
      <c r="QMX386" s="1"/>
      <c r="QMY386" s="1"/>
      <c r="QMZ386" s="1"/>
      <c r="QNA386" s="1"/>
      <c r="QNB386" s="1"/>
      <c r="QNC386" s="1"/>
      <c r="QND386" s="1"/>
      <c r="QNE386" s="1"/>
      <c r="QNF386" s="1"/>
      <c r="QNG386" s="1"/>
      <c r="QNH386" s="1"/>
      <c r="QNI386" s="1"/>
      <c r="QNJ386" s="1"/>
      <c r="QNK386" s="1"/>
      <c r="QNL386" s="1"/>
      <c r="QNM386" s="1"/>
      <c r="QNN386" s="1"/>
      <c r="QNO386" s="1"/>
      <c r="QNP386" s="1"/>
      <c r="QNQ386" s="1"/>
      <c r="QNR386" s="1"/>
      <c r="QNS386" s="1"/>
      <c r="QNT386" s="1"/>
      <c r="QNU386" s="1"/>
      <c r="QNV386" s="1"/>
      <c r="QNW386" s="1"/>
      <c r="QNX386" s="1"/>
      <c r="QNY386" s="1"/>
      <c r="QNZ386" s="1"/>
      <c r="QOA386" s="1"/>
      <c r="QOB386" s="1"/>
      <c r="QOC386" s="1"/>
      <c r="QOD386" s="1"/>
      <c r="QOE386" s="1"/>
      <c r="QOF386" s="1"/>
      <c r="QOG386" s="1"/>
      <c r="QOH386" s="1"/>
      <c r="QOI386" s="1"/>
      <c r="QOJ386" s="1"/>
      <c r="QOK386" s="1"/>
      <c r="QOL386" s="1"/>
      <c r="QOM386" s="1"/>
      <c r="QON386" s="1"/>
      <c r="QOO386" s="1"/>
      <c r="QOP386" s="1"/>
      <c r="QOQ386" s="1"/>
      <c r="QOR386" s="1"/>
      <c r="QOS386" s="1"/>
      <c r="QOT386" s="1"/>
      <c r="QOU386" s="1"/>
      <c r="QOV386" s="1"/>
      <c r="QOW386" s="1"/>
      <c r="QOX386" s="1"/>
      <c r="QOY386" s="1"/>
      <c r="QOZ386" s="1"/>
      <c r="QPA386" s="1"/>
      <c r="QPB386" s="1"/>
      <c r="QPC386" s="1"/>
      <c r="QPD386" s="1"/>
      <c r="QPE386" s="1"/>
      <c r="QPF386" s="1"/>
      <c r="QPG386" s="1"/>
      <c r="QPH386" s="1"/>
      <c r="QPI386" s="1"/>
      <c r="QPJ386" s="1"/>
      <c r="QPK386" s="1"/>
      <c r="QPL386" s="1"/>
      <c r="QPM386" s="1"/>
      <c r="QPN386" s="1"/>
      <c r="QPO386" s="1"/>
      <c r="QPP386" s="1"/>
      <c r="QPQ386" s="1"/>
      <c r="QPR386" s="1"/>
      <c r="QPS386" s="1"/>
      <c r="QPT386" s="1"/>
      <c r="QPU386" s="1"/>
      <c r="QPV386" s="1"/>
      <c r="QPW386" s="1"/>
      <c r="QPX386" s="1"/>
      <c r="QPY386" s="1"/>
      <c r="QPZ386" s="1"/>
      <c r="QQA386" s="1"/>
      <c r="QQB386" s="1"/>
      <c r="QQC386" s="1"/>
      <c r="QQD386" s="1"/>
      <c r="QQE386" s="1"/>
      <c r="QQF386" s="1"/>
      <c r="QQG386" s="1"/>
      <c r="QQH386" s="1"/>
      <c r="QQI386" s="1"/>
      <c r="QQJ386" s="1"/>
      <c r="QQK386" s="1"/>
      <c r="QQL386" s="1"/>
      <c r="QQM386" s="1"/>
      <c r="QQN386" s="1"/>
      <c r="QQO386" s="1"/>
      <c r="QQP386" s="1"/>
      <c r="QQQ386" s="1"/>
      <c r="QQR386" s="1"/>
      <c r="QQS386" s="1"/>
      <c r="QQT386" s="1"/>
      <c r="QQU386" s="1"/>
      <c r="QQV386" s="1"/>
      <c r="QQW386" s="1"/>
      <c r="QQX386" s="1"/>
      <c r="QQY386" s="1"/>
      <c r="QQZ386" s="1"/>
      <c r="QRA386" s="1"/>
      <c r="QRB386" s="1"/>
      <c r="QRC386" s="1"/>
      <c r="QRD386" s="1"/>
      <c r="QRE386" s="1"/>
      <c r="QRF386" s="1"/>
      <c r="QRG386" s="1"/>
      <c r="QRH386" s="1"/>
      <c r="QRI386" s="1"/>
      <c r="QRJ386" s="1"/>
      <c r="QRK386" s="1"/>
      <c r="QRL386" s="1"/>
      <c r="QRM386" s="1"/>
      <c r="QRN386" s="1"/>
      <c r="QRO386" s="1"/>
      <c r="QRP386" s="1"/>
      <c r="QRQ386" s="1"/>
      <c r="QRR386" s="1"/>
      <c r="QRS386" s="1"/>
      <c r="QRT386" s="1"/>
      <c r="QRU386" s="1"/>
      <c r="QRV386" s="1"/>
      <c r="QRW386" s="1"/>
      <c r="QRX386" s="1"/>
      <c r="QRY386" s="1"/>
      <c r="QRZ386" s="1"/>
      <c r="QSA386" s="1"/>
      <c r="QSB386" s="1"/>
      <c r="QSC386" s="1"/>
      <c r="QSD386" s="1"/>
      <c r="QSE386" s="1"/>
      <c r="QSF386" s="1"/>
      <c r="QSG386" s="1"/>
      <c r="QSH386" s="1"/>
      <c r="QSI386" s="1"/>
      <c r="QSJ386" s="1"/>
      <c r="QSK386" s="1"/>
      <c r="QSL386" s="1"/>
      <c r="QSM386" s="1"/>
      <c r="QSN386" s="1"/>
      <c r="QSO386" s="1"/>
      <c r="QSP386" s="1"/>
      <c r="QSQ386" s="1"/>
      <c r="QSR386" s="1"/>
      <c r="QSS386" s="1"/>
      <c r="QST386" s="1"/>
      <c r="QSU386" s="1"/>
      <c r="QSV386" s="1"/>
      <c r="QSW386" s="1"/>
      <c r="QSX386" s="1"/>
      <c r="QSY386" s="1"/>
      <c r="QSZ386" s="1"/>
      <c r="QTA386" s="1"/>
      <c r="QTB386" s="1"/>
      <c r="QTC386" s="1"/>
      <c r="QTD386" s="1"/>
      <c r="QTE386" s="1"/>
      <c r="QTF386" s="1"/>
      <c r="QTG386" s="1"/>
      <c r="QTH386" s="1"/>
      <c r="QTI386" s="1"/>
      <c r="QTJ386" s="1"/>
      <c r="QTK386" s="1"/>
      <c r="QTL386" s="1"/>
      <c r="QTM386" s="1"/>
      <c r="QTN386" s="1"/>
      <c r="QTO386" s="1"/>
      <c r="QTP386" s="1"/>
      <c r="QTQ386" s="1"/>
      <c r="QTR386" s="1"/>
      <c r="QTS386" s="1"/>
      <c r="QTT386" s="1"/>
      <c r="QTU386" s="1"/>
      <c r="QTV386" s="1"/>
      <c r="QTW386" s="1"/>
      <c r="QTX386" s="1"/>
      <c r="QTY386" s="1"/>
      <c r="QTZ386" s="1"/>
      <c r="QUA386" s="1"/>
      <c r="QUB386" s="1"/>
      <c r="QUC386" s="1"/>
      <c r="QUD386" s="1"/>
      <c r="QUE386" s="1"/>
      <c r="QUF386" s="1"/>
      <c r="QUG386" s="1"/>
      <c r="QUH386" s="1"/>
      <c r="QUI386" s="1"/>
      <c r="QUJ386" s="1"/>
      <c r="QUK386" s="1"/>
      <c r="QUL386" s="1"/>
      <c r="QUM386" s="1"/>
      <c r="QUN386" s="1"/>
      <c r="QUO386" s="1"/>
      <c r="QUP386" s="1"/>
      <c r="QUQ386" s="1"/>
      <c r="QUR386" s="1"/>
      <c r="QUS386" s="1"/>
      <c r="QUT386" s="1"/>
      <c r="QUU386" s="1"/>
      <c r="QUV386" s="1"/>
      <c r="QUW386" s="1"/>
      <c r="QUX386" s="1"/>
      <c r="QUY386" s="1"/>
      <c r="QUZ386" s="1"/>
      <c r="QVA386" s="1"/>
      <c r="QVB386" s="1"/>
      <c r="QVC386" s="1"/>
      <c r="QVD386" s="1"/>
      <c r="QVE386" s="1"/>
      <c r="QVF386" s="1"/>
      <c r="QVG386" s="1"/>
      <c r="QVH386" s="1"/>
      <c r="QVI386" s="1"/>
      <c r="QVJ386" s="1"/>
      <c r="QVK386" s="1"/>
      <c r="QVL386" s="1"/>
      <c r="QVM386" s="1"/>
      <c r="QVN386" s="1"/>
      <c r="QVO386" s="1"/>
      <c r="QVP386" s="1"/>
      <c r="QVQ386" s="1"/>
      <c r="QVR386" s="1"/>
      <c r="QVS386" s="1"/>
      <c r="QVT386" s="1"/>
      <c r="QVU386" s="1"/>
      <c r="QVV386" s="1"/>
      <c r="QVW386" s="1"/>
      <c r="QVX386" s="1"/>
      <c r="QVY386" s="1"/>
      <c r="QVZ386" s="1"/>
      <c r="QWA386" s="1"/>
      <c r="QWB386" s="1"/>
      <c r="QWC386" s="1"/>
      <c r="QWD386" s="1"/>
      <c r="QWE386" s="1"/>
      <c r="QWF386" s="1"/>
      <c r="QWG386" s="1"/>
      <c r="QWH386" s="1"/>
      <c r="QWI386" s="1"/>
      <c r="QWJ386" s="1"/>
      <c r="QWK386" s="1"/>
      <c r="QWL386" s="1"/>
      <c r="QWM386" s="1"/>
      <c r="QWN386" s="1"/>
      <c r="QWO386" s="1"/>
      <c r="QWP386" s="1"/>
      <c r="QWQ386" s="1"/>
      <c r="QWR386" s="1"/>
      <c r="QWS386" s="1"/>
      <c r="QWT386" s="1"/>
      <c r="QWU386" s="1"/>
      <c r="QWV386" s="1"/>
      <c r="QWW386" s="1"/>
      <c r="QWX386" s="1"/>
      <c r="QWY386" s="1"/>
      <c r="QWZ386" s="1"/>
      <c r="QXA386" s="1"/>
      <c r="QXB386" s="1"/>
      <c r="QXC386" s="1"/>
      <c r="QXD386" s="1"/>
      <c r="QXE386" s="1"/>
      <c r="QXF386" s="1"/>
      <c r="QXG386" s="1"/>
      <c r="QXH386" s="1"/>
      <c r="QXI386" s="1"/>
      <c r="QXJ386" s="1"/>
      <c r="QXK386" s="1"/>
      <c r="QXL386" s="1"/>
      <c r="QXM386" s="1"/>
      <c r="QXN386" s="1"/>
      <c r="QXO386" s="1"/>
      <c r="QXP386" s="1"/>
      <c r="QXQ386" s="1"/>
      <c r="QXR386" s="1"/>
      <c r="QXS386" s="1"/>
      <c r="QXT386" s="1"/>
      <c r="QXU386" s="1"/>
      <c r="QXV386" s="1"/>
      <c r="QXW386" s="1"/>
      <c r="QXX386" s="1"/>
      <c r="QXY386" s="1"/>
      <c r="QXZ386" s="1"/>
      <c r="QYA386" s="1"/>
      <c r="QYB386" s="1"/>
      <c r="QYC386" s="1"/>
      <c r="QYD386" s="1"/>
      <c r="QYE386" s="1"/>
      <c r="QYF386" s="1"/>
      <c r="QYG386" s="1"/>
      <c r="QYH386" s="1"/>
      <c r="QYI386" s="1"/>
      <c r="QYJ386" s="1"/>
      <c r="QYK386" s="1"/>
      <c r="QYL386" s="1"/>
      <c r="QYM386" s="1"/>
      <c r="QYN386" s="1"/>
      <c r="QYO386" s="1"/>
      <c r="QYP386" s="1"/>
      <c r="QYQ386" s="1"/>
      <c r="QYR386" s="1"/>
      <c r="QYS386" s="1"/>
      <c r="QYT386" s="1"/>
      <c r="QYU386" s="1"/>
      <c r="QYV386" s="1"/>
      <c r="QYW386" s="1"/>
      <c r="QYX386" s="1"/>
      <c r="QYY386" s="1"/>
      <c r="QYZ386" s="1"/>
      <c r="QZA386" s="1"/>
      <c r="QZB386" s="1"/>
      <c r="QZC386" s="1"/>
      <c r="QZD386" s="1"/>
      <c r="QZE386" s="1"/>
      <c r="QZF386" s="1"/>
      <c r="QZG386" s="1"/>
      <c r="QZH386" s="1"/>
      <c r="QZI386" s="1"/>
      <c r="QZJ386" s="1"/>
      <c r="QZK386" s="1"/>
      <c r="QZL386" s="1"/>
      <c r="QZM386" s="1"/>
      <c r="QZN386" s="1"/>
      <c r="QZO386" s="1"/>
      <c r="QZP386" s="1"/>
      <c r="QZQ386" s="1"/>
      <c r="QZR386" s="1"/>
      <c r="QZS386" s="1"/>
      <c r="QZT386" s="1"/>
      <c r="QZU386" s="1"/>
      <c r="QZV386" s="1"/>
      <c r="QZW386" s="1"/>
      <c r="QZX386" s="1"/>
      <c r="QZY386" s="1"/>
      <c r="QZZ386" s="1"/>
      <c r="RAA386" s="1"/>
      <c r="RAB386" s="1"/>
      <c r="RAC386" s="1"/>
      <c r="RAD386" s="1"/>
      <c r="RAE386" s="1"/>
      <c r="RAF386" s="1"/>
      <c r="RAG386" s="1"/>
      <c r="RAH386" s="1"/>
      <c r="RAI386" s="1"/>
      <c r="RAJ386" s="1"/>
      <c r="RAK386" s="1"/>
      <c r="RAL386" s="1"/>
      <c r="RAM386" s="1"/>
      <c r="RAN386" s="1"/>
      <c r="RAO386" s="1"/>
      <c r="RAP386" s="1"/>
      <c r="RAQ386" s="1"/>
      <c r="RAR386" s="1"/>
      <c r="RAS386" s="1"/>
      <c r="RAT386" s="1"/>
      <c r="RAU386" s="1"/>
      <c r="RAV386" s="1"/>
      <c r="RAW386" s="1"/>
      <c r="RAX386" s="1"/>
      <c r="RAY386" s="1"/>
      <c r="RAZ386" s="1"/>
      <c r="RBA386" s="1"/>
      <c r="RBB386" s="1"/>
      <c r="RBC386" s="1"/>
      <c r="RBD386" s="1"/>
      <c r="RBE386" s="1"/>
      <c r="RBF386" s="1"/>
      <c r="RBG386" s="1"/>
      <c r="RBH386" s="1"/>
      <c r="RBI386" s="1"/>
      <c r="RBJ386" s="1"/>
      <c r="RBK386" s="1"/>
      <c r="RBL386" s="1"/>
      <c r="RBM386" s="1"/>
      <c r="RBN386" s="1"/>
      <c r="RBO386" s="1"/>
      <c r="RBP386" s="1"/>
      <c r="RBQ386" s="1"/>
      <c r="RBR386" s="1"/>
      <c r="RBS386" s="1"/>
      <c r="RBT386" s="1"/>
      <c r="RBU386" s="1"/>
      <c r="RBV386" s="1"/>
      <c r="RBW386" s="1"/>
      <c r="RBX386" s="1"/>
      <c r="RBY386" s="1"/>
      <c r="RBZ386" s="1"/>
      <c r="RCA386" s="1"/>
      <c r="RCB386" s="1"/>
      <c r="RCC386" s="1"/>
      <c r="RCD386" s="1"/>
      <c r="RCE386" s="1"/>
      <c r="RCF386" s="1"/>
      <c r="RCG386" s="1"/>
      <c r="RCH386" s="1"/>
      <c r="RCI386" s="1"/>
      <c r="RCJ386" s="1"/>
      <c r="RCK386" s="1"/>
      <c r="RCL386" s="1"/>
      <c r="RCM386" s="1"/>
      <c r="RCN386" s="1"/>
      <c r="RCO386" s="1"/>
      <c r="RCP386" s="1"/>
      <c r="RCQ386" s="1"/>
      <c r="RCR386" s="1"/>
      <c r="RCS386" s="1"/>
      <c r="RCT386" s="1"/>
      <c r="RCU386" s="1"/>
      <c r="RCV386" s="1"/>
      <c r="RCW386" s="1"/>
      <c r="RCX386" s="1"/>
      <c r="RCY386" s="1"/>
      <c r="RCZ386" s="1"/>
      <c r="RDA386" s="1"/>
      <c r="RDB386" s="1"/>
      <c r="RDC386" s="1"/>
      <c r="RDD386" s="1"/>
      <c r="RDE386" s="1"/>
      <c r="RDF386" s="1"/>
      <c r="RDG386" s="1"/>
      <c r="RDH386" s="1"/>
      <c r="RDI386" s="1"/>
      <c r="RDJ386" s="1"/>
      <c r="RDK386" s="1"/>
      <c r="RDL386" s="1"/>
      <c r="RDM386" s="1"/>
      <c r="RDN386" s="1"/>
      <c r="RDO386" s="1"/>
      <c r="RDP386" s="1"/>
      <c r="RDQ386" s="1"/>
      <c r="RDR386" s="1"/>
      <c r="RDS386" s="1"/>
      <c r="RDT386" s="1"/>
      <c r="RDU386" s="1"/>
      <c r="RDV386" s="1"/>
      <c r="RDW386" s="1"/>
      <c r="RDX386" s="1"/>
      <c r="RDY386" s="1"/>
      <c r="RDZ386" s="1"/>
      <c r="REA386" s="1"/>
      <c r="REB386" s="1"/>
      <c r="REC386" s="1"/>
      <c r="RED386" s="1"/>
      <c r="REE386" s="1"/>
      <c r="REF386" s="1"/>
      <c r="REG386" s="1"/>
      <c r="REH386" s="1"/>
      <c r="REI386" s="1"/>
      <c r="REJ386" s="1"/>
      <c r="REK386" s="1"/>
      <c r="REL386" s="1"/>
      <c r="REM386" s="1"/>
      <c r="REN386" s="1"/>
      <c r="REO386" s="1"/>
      <c r="REP386" s="1"/>
      <c r="REQ386" s="1"/>
      <c r="RER386" s="1"/>
      <c r="RES386" s="1"/>
      <c r="RET386" s="1"/>
      <c r="REU386" s="1"/>
      <c r="REV386" s="1"/>
      <c r="REW386" s="1"/>
      <c r="REX386" s="1"/>
      <c r="REY386" s="1"/>
      <c r="REZ386" s="1"/>
      <c r="RFA386" s="1"/>
      <c r="RFB386" s="1"/>
      <c r="RFC386" s="1"/>
      <c r="RFD386" s="1"/>
      <c r="RFE386" s="1"/>
      <c r="RFF386" s="1"/>
      <c r="RFG386" s="1"/>
      <c r="RFH386" s="1"/>
      <c r="RFI386" s="1"/>
      <c r="RFJ386" s="1"/>
      <c r="RFK386" s="1"/>
      <c r="RFL386" s="1"/>
      <c r="RFM386" s="1"/>
      <c r="RFN386" s="1"/>
      <c r="RFO386" s="1"/>
      <c r="RFP386" s="1"/>
      <c r="RFQ386" s="1"/>
      <c r="RFR386" s="1"/>
      <c r="RFS386" s="1"/>
      <c r="RFT386" s="1"/>
      <c r="RFU386" s="1"/>
      <c r="RFV386" s="1"/>
      <c r="RFW386" s="1"/>
      <c r="RFX386" s="1"/>
      <c r="RFY386" s="1"/>
      <c r="RFZ386" s="1"/>
      <c r="RGA386" s="1"/>
      <c r="RGB386" s="1"/>
      <c r="RGC386" s="1"/>
      <c r="RGD386" s="1"/>
      <c r="RGE386" s="1"/>
      <c r="RGF386" s="1"/>
      <c r="RGG386" s="1"/>
      <c r="RGH386" s="1"/>
      <c r="RGI386" s="1"/>
      <c r="RGJ386" s="1"/>
      <c r="RGK386" s="1"/>
      <c r="RGL386" s="1"/>
      <c r="RGM386" s="1"/>
      <c r="RGN386" s="1"/>
      <c r="RGO386" s="1"/>
      <c r="RGP386" s="1"/>
      <c r="RGQ386" s="1"/>
      <c r="RGR386" s="1"/>
      <c r="RGS386" s="1"/>
      <c r="RGT386" s="1"/>
      <c r="RGU386" s="1"/>
      <c r="RGV386" s="1"/>
      <c r="RGW386" s="1"/>
      <c r="RGX386" s="1"/>
      <c r="RGY386" s="1"/>
      <c r="RGZ386" s="1"/>
      <c r="RHA386" s="1"/>
      <c r="RHB386" s="1"/>
      <c r="RHC386" s="1"/>
      <c r="RHD386" s="1"/>
      <c r="RHE386" s="1"/>
      <c r="RHF386" s="1"/>
      <c r="RHG386" s="1"/>
      <c r="RHH386" s="1"/>
      <c r="RHI386" s="1"/>
      <c r="RHJ386" s="1"/>
      <c r="RHK386" s="1"/>
      <c r="RHL386" s="1"/>
      <c r="RHM386" s="1"/>
      <c r="RHN386" s="1"/>
      <c r="RHO386" s="1"/>
      <c r="RHP386" s="1"/>
      <c r="RHQ386" s="1"/>
      <c r="RHR386" s="1"/>
      <c r="RHS386" s="1"/>
      <c r="RHT386" s="1"/>
      <c r="RHU386" s="1"/>
      <c r="RHV386" s="1"/>
      <c r="RHW386" s="1"/>
      <c r="RHX386" s="1"/>
      <c r="RHY386" s="1"/>
      <c r="RHZ386" s="1"/>
      <c r="RIA386" s="1"/>
      <c r="RIB386" s="1"/>
      <c r="RIC386" s="1"/>
      <c r="RID386" s="1"/>
      <c r="RIE386" s="1"/>
      <c r="RIF386" s="1"/>
      <c r="RIG386" s="1"/>
      <c r="RIH386" s="1"/>
      <c r="RII386" s="1"/>
      <c r="RIJ386" s="1"/>
      <c r="RIK386" s="1"/>
      <c r="RIL386" s="1"/>
      <c r="RIM386" s="1"/>
      <c r="RIN386" s="1"/>
      <c r="RIO386" s="1"/>
      <c r="RIP386" s="1"/>
      <c r="RIQ386" s="1"/>
      <c r="RIR386" s="1"/>
      <c r="RIS386" s="1"/>
      <c r="RIT386" s="1"/>
      <c r="RIU386" s="1"/>
      <c r="RIV386" s="1"/>
      <c r="RIW386" s="1"/>
      <c r="RIX386" s="1"/>
      <c r="RIY386" s="1"/>
      <c r="RIZ386" s="1"/>
      <c r="RJA386" s="1"/>
      <c r="RJB386" s="1"/>
      <c r="RJC386" s="1"/>
      <c r="RJD386" s="1"/>
      <c r="RJE386" s="1"/>
      <c r="RJF386" s="1"/>
      <c r="RJG386" s="1"/>
      <c r="RJH386" s="1"/>
      <c r="RJI386" s="1"/>
      <c r="RJJ386" s="1"/>
      <c r="RJK386" s="1"/>
      <c r="RJL386" s="1"/>
      <c r="RJM386" s="1"/>
      <c r="RJN386" s="1"/>
      <c r="RJO386" s="1"/>
      <c r="RJP386" s="1"/>
      <c r="RJQ386" s="1"/>
      <c r="RJR386" s="1"/>
      <c r="RJS386" s="1"/>
      <c r="RJT386" s="1"/>
      <c r="RJU386" s="1"/>
      <c r="RJV386" s="1"/>
      <c r="RJW386" s="1"/>
      <c r="RJX386" s="1"/>
      <c r="RJY386" s="1"/>
      <c r="RJZ386" s="1"/>
      <c r="RKA386" s="1"/>
      <c r="RKB386" s="1"/>
      <c r="RKC386" s="1"/>
      <c r="RKD386" s="1"/>
      <c r="RKE386" s="1"/>
      <c r="RKF386" s="1"/>
      <c r="RKG386" s="1"/>
      <c r="RKH386" s="1"/>
      <c r="RKI386" s="1"/>
      <c r="RKJ386" s="1"/>
      <c r="RKK386" s="1"/>
      <c r="RKL386" s="1"/>
      <c r="RKM386" s="1"/>
      <c r="RKN386" s="1"/>
      <c r="RKO386" s="1"/>
      <c r="RKP386" s="1"/>
      <c r="RKQ386" s="1"/>
      <c r="RKR386" s="1"/>
      <c r="RKS386" s="1"/>
      <c r="RKT386" s="1"/>
      <c r="RKU386" s="1"/>
      <c r="RKV386" s="1"/>
      <c r="RKW386" s="1"/>
      <c r="RKX386" s="1"/>
      <c r="RKY386" s="1"/>
      <c r="RKZ386" s="1"/>
      <c r="RLA386" s="1"/>
      <c r="RLB386" s="1"/>
      <c r="RLC386" s="1"/>
      <c r="RLD386" s="1"/>
      <c r="RLE386" s="1"/>
      <c r="RLF386" s="1"/>
      <c r="RLG386" s="1"/>
      <c r="RLH386" s="1"/>
      <c r="RLI386" s="1"/>
      <c r="RLJ386" s="1"/>
      <c r="RLK386" s="1"/>
      <c r="RLL386" s="1"/>
      <c r="RLM386" s="1"/>
      <c r="RLN386" s="1"/>
      <c r="RLO386" s="1"/>
      <c r="RLP386" s="1"/>
      <c r="RLQ386" s="1"/>
      <c r="RLR386" s="1"/>
      <c r="RLS386" s="1"/>
      <c r="RLT386" s="1"/>
      <c r="RLU386" s="1"/>
      <c r="RLV386" s="1"/>
      <c r="RLW386" s="1"/>
      <c r="RLX386" s="1"/>
      <c r="RLY386" s="1"/>
      <c r="RLZ386" s="1"/>
      <c r="RMA386" s="1"/>
      <c r="RMB386" s="1"/>
      <c r="RMC386" s="1"/>
      <c r="RMD386" s="1"/>
      <c r="RME386" s="1"/>
      <c r="RMF386" s="1"/>
      <c r="RMG386" s="1"/>
      <c r="RMH386" s="1"/>
      <c r="RMI386" s="1"/>
      <c r="RMJ386" s="1"/>
      <c r="RMK386" s="1"/>
      <c r="RML386" s="1"/>
      <c r="RMM386" s="1"/>
      <c r="RMN386" s="1"/>
      <c r="RMO386" s="1"/>
      <c r="RMP386" s="1"/>
      <c r="RMQ386" s="1"/>
      <c r="RMR386" s="1"/>
      <c r="RMS386" s="1"/>
      <c r="RMT386" s="1"/>
      <c r="RMU386" s="1"/>
      <c r="RMV386" s="1"/>
      <c r="RMW386" s="1"/>
      <c r="RMX386" s="1"/>
      <c r="RMY386" s="1"/>
      <c r="RMZ386" s="1"/>
      <c r="RNA386" s="1"/>
      <c r="RNB386" s="1"/>
      <c r="RNC386" s="1"/>
      <c r="RND386" s="1"/>
      <c r="RNE386" s="1"/>
      <c r="RNF386" s="1"/>
      <c r="RNG386" s="1"/>
      <c r="RNH386" s="1"/>
      <c r="RNI386" s="1"/>
      <c r="RNJ386" s="1"/>
      <c r="RNK386" s="1"/>
      <c r="RNL386" s="1"/>
      <c r="RNM386" s="1"/>
      <c r="RNN386" s="1"/>
      <c r="RNO386" s="1"/>
      <c r="RNP386" s="1"/>
      <c r="RNQ386" s="1"/>
      <c r="RNR386" s="1"/>
      <c r="RNS386" s="1"/>
      <c r="RNT386" s="1"/>
      <c r="RNU386" s="1"/>
      <c r="RNV386" s="1"/>
      <c r="RNW386" s="1"/>
      <c r="RNX386" s="1"/>
      <c r="RNY386" s="1"/>
      <c r="RNZ386" s="1"/>
      <c r="ROA386" s="1"/>
      <c r="ROB386" s="1"/>
      <c r="ROC386" s="1"/>
      <c r="ROD386" s="1"/>
      <c r="ROE386" s="1"/>
      <c r="ROF386" s="1"/>
      <c r="ROG386" s="1"/>
      <c r="ROH386" s="1"/>
      <c r="ROI386" s="1"/>
      <c r="ROJ386" s="1"/>
      <c r="ROK386" s="1"/>
      <c r="ROL386" s="1"/>
      <c r="ROM386" s="1"/>
      <c r="RON386" s="1"/>
      <c r="ROO386" s="1"/>
      <c r="ROP386" s="1"/>
      <c r="ROQ386" s="1"/>
      <c r="ROR386" s="1"/>
      <c r="ROS386" s="1"/>
      <c r="ROT386" s="1"/>
      <c r="ROU386" s="1"/>
      <c r="ROV386" s="1"/>
      <c r="ROW386" s="1"/>
      <c r="ROX386" s="1"/>
      <c r="ROY386" s="1"/>
      <c r="ROZ386" s="1"/>
      <c r="RPA386" s="1"/>
      <c r="RPB386" s="1"/>
      <c r="RPC386" s="1"/>
      <c r="RPD386" s="1"/>
      <c r="RPE386" s="1"/>
      <c r="RPF386" s="1"/>
      <c r="RPG386" s="1"/>
      <c r="RPH386" s="1"/>
      <c r="RPI386" s="1"/>
      <c r="RPJ386" s="1"/>
      <c r="RPK386" s="1"/>
      <c r="RPL386" s="1"/>
      <c r="RPM386" s="1"/>
      <c r="RPN386" s="1"/>
      <c r="RPO386" s="1"/>
      <c r="RPP386" s="1"/>
      <c r="RPQ386" s="1"/>
      <c r="RPR386" s="1"/>
      <c r="RPS386" s="1"/>
      <c r="RPT386" s="1"/>
      <c r="RPU386" s="1"/>
      <c r="RPV386" s="1"/>
      <c r="RPW386" s="1"/>
      <c r="RPX386" s="1"/>
      <c r="RPY386" s="1"/>
      <c r="RPZ386" s="1"/>
      <c r="RQA386" s="1"/>
      <c r="RQB386" s="1"/>
      <c r="RQC386" s="1"/>
      <c r="RQD386" s="1"/>
      <c r="RQE386" s="1"/>
      <c r="RQF386" s="1"/>
      <c r="RQG386" s="1"/>
      <c r="RQH386" s="1"/>
      <c r="RQI386" s="1"/>
      <c r="RQJ386" s="1"/>
      <c r="RQK386" s="1"/>
      <c r="RQL386" s="1"/>
      <c r="RQM386" s="1"/>
      <c r="RQN386" s="1"/>
      <c r="RQO386" s="1"/>
      <c r="RQP386" s="1"/>
      <c r="RQQ386" s="1"/>
      <c r="RQR386" s="1"/>
      <c r="RQS386" s="1"/>
      <c r="RQT386" s="1"/>
      <c r="RQU386" s="1"/>
      <c r="RQV386" s="1"/>
      <c r="RQW386" s="1"/>
      <c r="RQX386" s="1"/>
      <c r="RQY386" s="1"/>
      <c r="RQZ386" s="1"/>
      <c r="RRA386" s="1"/>
      <c r="RRB386" s="1"/>
      <c r="RRC386" s="1"/>
      <c r="RRD386" s="1"/>
      <c r="RRE386" s="1"/>
      <c r="RRF386" s="1"/>
      <c r="RRG386" s="1"/>
      <c r="RRH386" s="1"/>
      <c r="RRI386" s="1"/>
      <c r="RRJ386" s="1"/>
      <c r="RRK386" s="1"/>
      <c r="RRL386" s="1"/>
      <c r="RRM386" s="1"/>
      <c r="RRN386" s="1"/>
      <c r="RRO386" s="1"/>
      <c r="RRP386" s="1"/>
      <c r="RRQ386" s="1"/>
      <c r="RRR386" s="1"/>
      <c r="RRS386" s="1"/>
      <c r="RRT386" s="1"/>
      <c r="RRU386" s="1"/>
      <c r="RRV386" s="1"/>
      <c r="RRW386" s="1"/>
      <c r="RRX386" s="1"/>
      <c r="RRY386" s="1"/>
      <c r="RRZ386" s="1"/>
      <c r="RSA386" s="1"/>
      <c r="RSB386" s="1"/>
      <c r="RSC386" s="1"/>
      <c r="RSD386" s="1"/>
      <c r="RSE386" s="1"/>
      <c r="RSF386" s="1"/>
      <c r="RSG386" s="1"/>
      <c r="RSH386" s="1"/>
      <c r="RSI386" s="1"/>
      <c r="RSJ386" s="1"/>
      <c r="RSK386" s="1"/>
      <c r="RSL386" s="1"/>
      <c r="RSM386" s="1"/>
      <c r="RSN386" s="1"/>
      <c r="RSO386" s="1"/>
      <c r="RSP386" s="1"/>
      <c r="RSQ386" s="1"/>
      <c r="RSR386" s="1"/>
      <c r="RSS386" s="1"/>
      <c r="RST386" s="1"/>
      <c r="RSU386" s="1"/>
      <c r="RSV386" s="1"/>
      <c r="RSW386" s="1"/>
      <c r="RSX386" s="1"/>
      <c r="RSY386" s="1"/>
      <c r="RSZ386" s="1"/>
      <c r="RTA386" s="1"/>
      <c r="RTB386" s="1"/>
      <c r="RTC386" s="1"/>
      <c r="RTD386" s="1"/>
      <c r="RTE386" s="1"/>
      <c r="RTF386" s="1"/>
      <c r="RTG386" s="1"/>
      <c r="RTH386" s="1"/>
      <c r="RTI386" s="1"/>
      <c r="RTJ386" s="1"/>
      <c r="RTK386" s="1"/>
      <c r="RTL386" s="1"/>
      <c r="RTM386" s="1"/>
      <c r="RTN386" s="1"/>
      <c r="RTO386" s="1"/>
      <c r="RTP386" s="1"/>
      <c r="RTQ386" s="1"/>
      <c r="RTR386" s="1"/>
      <c r="RTS386" s="1"/>
      <c r="RTT386" s="1"/>
      <c r="RTU386" s="1"/>
      <c r="RTV386" s="1"/>
      <c r="RTW386" s="1"/>
      <c r="RTX386" s="1"/>
      <c r="RTY386" s="1"/>
      <c r="RTZ386" s="1"/>
      <c r="RUA386" s="1"/>
      <c r="RUB386" s="1"/>
      <c r="RUC386" s="1"/>
      <c r="RUD386" s="1"/>
      <c r="RUE386" s="1"/>
      <c r="RUF386" s="1"/>
      <c r="RUG386" s="1"/>
      <c r="RUH386" s="1"/>
      <c r="RUI386" s="1"/>
      <c r="RUJ386" s="1"/>
      <c r="RUK386" s="1"/>
      <c r="RUL386" s="1"/>
      <c r="RUM386" s="1"/>
      <c r="RUN386" s="1"/>
      <c r="RUO386" s="1"/>
      <c r="RUP386" s="1"/>
      <c r="RUQ386" s="1"/>
      <c r="RUR386" s="1"/>
      <c r="RUS386" s="1"/>
      <c r="RUT386" s="1"/>
      <c r="RUU386" s="1"/>
      <c r="RUV386" s="1"/>
      <c r="RUW386" s="1"/>
      <c r="RUX386" s="1"/>
      <c r="RUY386" s="1"/>
      <c r="RUZ386" s="1"/>
      <c r="RVA386" s="1"/>
      <c r="RVB386" s="1"/>
      <c r="RVC386" s="1"/>
      <c r="RVD386" s="1"/>
      <c r="RVE386" s="1"/>
      <c r="RVF386" s="1"/>
      <c r="RVG386" s="1"/>
      <c r="RVH386" s="1"/>
      <c r="RVI386" s="1"/>
      <c r="RVJ386" s="1"/>
      <c r="RVK386" s="1"/>
      <c r="RVL386" s="1"/>
      <c r="RVM386" s="1"/>
      <c r="RVN386" s="1"/>
      <c r="RVO386" s="1"/>
      <c r="RVP386" s="1"/>
      <c r="RVQ386" s="1"/>
      <c r="RVR386" s="1"/>
      <c r="RVS386" s="1"/>
      <c r="RVT386" s="1"/>
      <c r="RVU386" s="1"/>
      <c r="RVV386" s="1"/>
      <c r="RVW386" s="1"/>
      <c r="RVX386" s="1"/>
      <c r="RVY386" s="1"/>
      <c r="RVZ386" s="1"/>
      <c r="RWA386" s="1"/>
      <c r="RWB386" s="1"/>
      <c r="RWC386" s="1"/>
      <c r="RWD386" s="1"/>
      <c r="RWE386" s="1"/>
      <c r="RWF386" s="1"/>
      <c r="RWG386" s="1"/>
      <c r="RWH386" s="1"/>
      <c r="RWI386" s="1"/>
      <c r="RWJ386" s="1"/>
      <c r="RWK386" s="1"/>
      <c r="RWL386" s="1"/>
      <c r="RWM386" s="1"/>
      <c r="RWN386" s="1"/>
      <c r="RWO386" s="1"/>
      <c r="RWP386" s="1"/>
      <c r="RWQ386" s="1"/>
      <c r="RWR386" s="1"/>
      <c r="RWS386" s="1"/>
      <c r="RWT386" s="1"/>
      <c r="RWU386" s="1"/>
      <c r="RWV386" s="1"/>
      <c r="RWW386" s="1"/>
      <c r="RWX386" s="1"/>
      <c r="RWY386" s="1"/>
      <c r="RWZ386" s="1"/>
      <c r="RXA386" s="1"/>
      <c r="RXB386" s="1"/>
      <c r="RXC386" s="1"/>
      <c r="RXD386" s="1"/>
      <c r="RXE386" s="1"/>
      <c r="RXF386" s="1"/>
      <c r="RXG386" s="1"/>
      <c r="RXH386" s="1"/>
      <c r="RXI386" s="1"/>
      <c r="RXJ386" s="1"/>
      <c r="RXK386" s="1"/>
      <c r="RXL386" s="1"/>
      <c r="RXM386" s="1"/>
      <c r="RXN386" s="1"/>
      <c r="RXO386" s="1"/>
      <c r="RXP386" s="1"/>
      <c r="RXQ386" s="1"/>
      <c r="RXR386" s="1"/>
      <c r="RXS386" s="1"/>
      <c r="RXT386" s="1"/>
      <c r="RXU386" s="1"/>
      <c r="RXV386" s="1"/>
      <c r="RXW386" s="1"/>
      <c r="RXX386" s="1"/>
      <c r="RXY386" s="1"/>
      <c r="RXZ386" s="1"/>
      <c r="RYA386" s="1"/>
      <c r="RYB386" s="1"/>
      <c r="RYC386" s="1"/>
      <c r="RYD386" s="1"/>
      <c r="RYE386" s="1"/>
      <c r="RYF386" s="1"/>
      <c r="RYG386" s="1"/>
      <c r="RYH386" s="1"/>
      <c r="RYI386" s="1"/>
      <c r="RYJ386" s="1"/>
      <c r="RYK386" s="1"/>
      <c r="RYL386" s="1"/>
      <c r="RYM386" s="1"/>
      <c r="RYN386" s="1"/>
      <c r="RYO386" s="1"/>
      <c r="RYP386" s="1"/>
      <c r="RYQ386" s="1"/>
      <c r="RYR386" s="1"/>
      <c r="RYS386" s="1"/>
      <c r="RYT386" s="1"/>
      <c r="RYU386" s="1"/>
      <c r="RYV386" s="1"/>
      <c r="RYW386" s="1"/>
      <c r="RYX386" s="1"/>
      <c r="RYY386" s="1"/>
      <c r="RYZ386" s="1"/>
      <c r="RZA386" s="1"/>
      <c r="RZB386" s="1"/>
      <c r="RZC386" s="1"/>
      <c r="RZD386" s="1"/>
      <c r="RZE386" s="1"/>
      <c r="RZF386" s="1"/>
      <c r="RZG386" s="1"/>
      <c r="RZH386" s="1"/>
      <c r="RZI386" s="1"/>
      <c r="RZJ386" s="1"/>
      <c r="RZK386" s="1"/>
      <c r="RZL386" s="1"/>
      <c r="RZM386" s="1"/>
      <c r="RZN386" s="1"/>
      <c r="RZO386" s="1"/>
      <c r="RZP386" s="1"/>
      <c r="RZQ386" s="1"/>
      <c r="RZR386" s="1"/>
      <c r="RZS386" s="1"/>
      <c r="RZT386" s="1"/>
      <c r="RZU386" s="1"/>
      <c r="RZV386" s="1"/>
      <c r="RZW386" s="1"/>
      <c r="RZX386" s="1"/>
      <c r="RZY386" s="1"/>
      <c r="RZZ386" s="1"/>
      <c r="SAA386" s="1"/>
      <c r="SAB386" s="1"/>
      <c r="SAC386" s="1"/>
      <c r="SAD386" s="1"/>
      <c r="SAE386" s="1"/>
      <c r="SAF386" s="1"/>
      <c r="SAG386" s="1"/>
      <c r="SAH386" s="1"/>
      <c r="SAI386" s="1"/>
      <c r="SAJ386" s="1"/>
      <c r="SAK386" s="1"/>
      <c r="SAL386" s="1"/>
      <c r="SAM386" s="1"/>
      <c r="SAN386" s="1"/>
      <c r="SAO386" s="1"/>
      <c r="SAP386" s="1"/>
      <c r="SAQ386" s="1"/>
      <c r="SAR386" s="1"/>
      <c r="SAS386" s="1"/>
      <c r="SAT386" s="1"/>
      <c r="SAU386" s="1"/>
      <c r="SAV386" s="1"/>
      <c r="SAW386" s="1"/>
      <c r="SAX386" s="1"/>
      <c r="SAY386" s="1"/>
      <c r="SAZ386" s="1"/>
      <c r="SBA386" s="1"/>
      <c r="SBB386" s="1"/>
      <c r="SBC386" s="1"/>
      <c r="SBD386" s="1"/>
      <c r="SBE386" s="1"/>
      <c r="SBF386" s="1"/>
      <c r="SBG386" s="1"/>
      <c r="SBH386" s="1"/>
      <c r="SBI386" s="1"/>
      <c r="SBJ386" s="1"/>
      <c r="SBK386" s="1"/>
      <c r="SBL386" s="1"/>
      <c r="SBM386" s="1"/>
      <c r="SBN386" s="1"/>
      <c r="SBO386" s="1"/>
      <c r="SBP386" s="1"/>
      <c r="SBQ386" s="1"/>
      <c r="SBR386" s="1"/>
      <c r="SBS386" s="1"/>
      <c r="SBT386" s="1"/>
      <c r="SBU386" s="1"/>
      <c r="SBV386" s="1"/>
      <c r="SBW386" s="1"/>
      <c r="SBX386" s="1"/>
      <c r="SBY386" s="1"/>
      <c r="SBZ386" s="1"/>
      <c r="SCA386" s="1"/>
      <c r="SCB386" s="1"/>
      <c r="SCC386" s="1"/>
      <c r="SCD386" s="1"/>
      <c r="SCE386" s="1"/>
      <c r="SCF386" s="1"/>
      <c r="SCG386" s="1"/>
      <c r="SCH386" s="1"/>
      <c r="SCI386" s="1"/>
      <c r="SCJ386" s="1"/>
      <c r="SCK386" s="1"/>
      <c r="SCL386" s="1"/>
      <c r="SCM386" s="1"/>
      <c r="SCN386" s="1"/>
      <c r="SCO386" s="1"/>
      <c r="SCP386" s="1"/>
      <c r="SCQ386" s="1"/>
      <c r="SCR386" s="1"/>
      <c r="SCS386" s="1"/>
      <c r="SCT386" s="1"/>
      <c r="SCU386" s="1"/>
      <c r="SCV386" s="1"/>
      <c r="SCW386" s="1"/>
      <c r="SCX386" s="1"/>
      <c r="SCY386" s="1"/>
      <c r="SCZ386" s="1"/>
      <c r="SDA386" s="1"/>
      <c r="SDB386" s="1"/>
      <c r="SDC386" s="1"/>
      <c r="SDD386" s="1"/>
      <c r="SDE386" s="1"/>
      <c r="SDF386" s="1"/>
      <c r="SDG386" s="1"/>
      <c r="SDH386" s="1"/>
      <c r="SDI386" s="1"/>
      <c r="SDJ386" s="1"/>
      <c r="SDK386" s="1"/>
      <c r="SDL386" s="1"/>
      <c r="SDM386" s="1"/>
      <c r="SDN386" s="1"/>
      <c r="SDO386" s="1"/>
      <c r="SDP386" s="1"/>
      <c r="SDQ386" s="1"/>
      <c r="SDR386" s="1"/>
      <c r="SDS386" s="1"/>
      <c r="SDT386" s="1"/>
      <c r="SDU386" s="1"/>
      <c r="SDV386" s="1"/>
      <c r="SDW386" s="1"/>
      <c r="SDX386" s="1"/>
      <c r="SDY386" s="1"/>
      <c r="SDZ386" s="1"/>
      <c r="SEA386" s="1"/>
      <c r="SEB386" s="1"/>
      <c r="SEC386" s="1"/>
      <c r="SED386" s="1"/>
      <c r="SEE386" s="1"/>
      <c r="SEF386" s="1"/>
      <c r="SEG386" s="1"/>
      <c r="SEH386" s="1"/>
      <c r="SEI386" s="1"/>
      <c r="SEJ386" s="1"/>
      <c r="SEK386" s="1"/>
      <c r="SEL386" s="1"/>
      <c r="SEM386" s="1"/>
      <c r="SEN386" s="1"/>
      <c r="SEO386" s="1"/>
      <c r="SEP386" s="1"/>
      <c r="SEQ386" s="1"/>
      <c r="SER386" s="1"/>
      <c r="SES386" s="1"/>
      <c r="SET386" s="1"/>
      <c r="SEU386" s="1"/>
      <c r="SEV386" s="1"/>
      <c r="SEW386" s="1"/>
      <c r="SEX386" s="1"/>
      <c r="SEY386" s="1"/>
      <c r="SEZ386" s="1"/>
      <c r="SFA386" s="1"/>
      <c r="SFB386" s="1"/>
      <c r="SFC386" s="1"/>
      <c r="SFD386" s="1"/>
      <c r="SFE386" s="1"/>
      <c r="SFF386" s="1"/>
      <c r="SFG386" s="1"/>
      <c r="SFH386" s="1"/>
      <c r="SFI386" s="1"/>
      <c r="SFJ386" s="1"/>
      <c r="SFK386" s="1"/>
      <c r="SFL386" s="1"/>
      <c r="SFM386" s="1"/>
      <c r="SFN386" s="1"/>
      <c r="SFO386" s="1"/>
      <c r="SFP386" s="1"/>
      <c r="SFQ386" s="1"/>
      <c r="SFR386" s="1"/>
      <c r="SFS386" s="1"/>
      <c r="SFT386" s="1"/>
      <c r="SFU386" s="1"/>
      <c r="SFV386" s="1"/>
      <c r="SFW386" s="1"/>
      <c r="SFX386" s="1"/>
      <c r="SFY386" s="1"/>
      <c r="SFZ386" s="1"/>
      <c r="SGA386" s="1"/>
      <c r="SGB386" s="1"/>
      <c r="SGC386" s="1"/>
      <c r="SGD386" s="1"/>
      <c r="SGE386" s="1"/>
      <c r="SGF386" s="1"/>
      <c r="SGG386" s="1"/>
      <c r="SGH386" s="1"/>
      <c r="SGI386" s="1"/>
      <c r="SGJ386" s="1"/>
      <c r="SGK386" s="1"/>
      <c r="SGL386" s="1"/>
      <c r="SGM386" s="1"/>
      <c r="SGN386" s="1"/>
      <c r="SGO386" s="1"/>
      <c r="SGP386" s="1"/>
      <c r="SGQ386" s="1"/>
      <c r="SGR386" s="1"/>
      <c r="SGS386" s="1"/>
      <c r="SGT386" s="1"/>
      <c r="SGU386" s="1"/>
      <c r="SGV386" s="1"/>
      <c r="SGW386" s="1"/>
      <c r="SGX386" s="1"/>
      <c r="SGY386" s="1"/>
      <c r="SGZ386" s="1"/>
      <c r="SHA386" s="1"/>
      <c r="SHB386" s="1"/>
      <c r="SHC386" s="1"/>
      <c r="SHD386" s="1"/>
      <c r="SHE386" s="1"/>
      <c r="SHF386" s="1"/>
      <c r="SHG386" s="1"/>
      <c r="SHH386" s="1"/>
      <c r="SHI386" s="1"/>
      <c r="SHJ386" s="1"/>
      <c r="SHK386" s="1"/>
      <c r="SHL386" s="1"/>
      <c r="SHM386" s="1"/>
      <c r="SHN386" s="1"/>
      <c r="SHO386" s="1"/>
      <c r="SHP386" s="1"/>
      <c r="SHQ386" s="1"/>
      <c r="SHR386" s="1"/>
      <c r="SHS386" s="1"/>
      <c r="SHT386" s="1"/>
      <c r="SHU386" s="1"/>
      <c r="SHV386" s="1"/>
      <c r="SHW386" s="1"/>
      <c r="SHX386" s="1"/>
      <c r="SHY386" s="1"/>
      <c r="SHZ386" s="1"/>
      <c r="SIA386" s="1"/>
      <c r="SIB386" s="1"/>
      <c r="SIC386" s="1"/>
      <c r="SID386" s="1"/>
      <c r="SIE386" s="1"/>
      <c r="SIF386" s="1"/>
      <c r="SIG386" s="1"/>
      <c r="SIH386" s="1"/>
      <c r="SII386" s="1"/>
      <c r="SIJ386" s="1"/>
      <c r="SIK386" s="1"/>
      <c r="SIL386" s="1"/>
      <c r="SIM386" s="1"/>
      <c r="SIN386" s="1"/>
      <c r="SIO386" s="1"/>
      <c r="SIP386" s="1"/>
      <c r="SIQ386" s="1"/>
      <c r="SIR386" s="1"/>
      <c r="SIS386" s="1"/>
      <c r="SIT386" s="1"/>
      <c r="SIU386" s="1"/>
      <c r="SIV386" s="1"/>
      <c r="SIW386" s="1"/>
      <c r="SIX386" s="1"/>
      <c r="SIY386" s="1"/>
      <c r="SIZ386" s="1"/>
      <c r="SJA386" s="1"/>
      <c r="SJB386" s="1"/>
      <c r="SJC386" s="1"/>
      <c r="SJD386" s="1"/>
      <c r="SJE386" s="1"/>
      <c r="SJF386" s="1"/>
      <c r="SJG386" s="1"/>
      <c r="SJH386" s="1"/>
      <c r="SJI386" s="1"/>
      <c r="SJJ386" s="1"/>
      <c r="SJK386" s="1"/>
      <c r="SJL386" s="1"/>
      <c r="SJM386" s="1"/>
      <c r="SJN386" s="1"/>
      <c r="SJO386" s="1"/>
      <c r="SJP386" s="1"/>
      <c r="SJQ386" s="1"/>
      <c r="SJR386" s="1"/>
      <c r="SJS386" s="1"/>
      <c r="SJT386" s="1"/>
      <c r="SJU386" s="1"/>
      <c r="SJV386" s="1"/>
      <c r="SJW386" s="1"/>
      <c r="SJX386" s="1"/>
      <c r="SJY386" s="1"/>
      <c r="SJZ386" s="1"/>
      <c r="SKA386" s="1"/>
      <c r="SKB386" s="1"/>
      <c r="SKC386" s="1"/>
      <c r="SKD386" s="1"/>
      <c r="SKE386" s="1"/>
      <c r="SKF386" s="1"/>
      <c r="SKG386" s="1"/>
      <c r="SKH386" s="1"/>
      <c r="SKI386" s="1"/>
      <c r="SKJ386" s="1"/>
      <c r="SKK386" s="1"/>
      <c r="SKL386" s="1"/>
      <c r="SKM386" s="1"/>
      <c r="SKN386" s="1"/>
      <c r="SKO386" s="1"/>
      <c r="SKP386" s="1"/>
      <c r="SKQ386" s="1"/>
      <c r="SKR386" s="1"/>
      <c r="SKS386" s="1"/>
      <c r="SKT386" s="1"/>
      <c r="SKU386" s="1"/>
      <c r="SKV386" s="1"/>
      <c r="SKW386" s="1"/>
      <c r="SKX386" s="1"/>
      <c r="SKY386" s="1"/>
      <c r="SKZ386" s="1"/>
      <c r="SLA386" s="1"/>
      <c r="SLB386" s="1"/>
      <c r="SLC386" s="1"/>
      <c r="SLD386" s="1"/>
      <c r="SLE386" s="1"/>
      <c r="SLF386" s="1"/>
      <c r="SLG386" s="1"/>
      <c r="SLH386" s="1"/>
      <c r="SLI386" s="1"/>
      <c r="SLJ386" s="1"/>
      <c r="SLK386" s="1"/>
      <c r="SLL386" s="1"/>
      <c r="SLM386" s="1"/>
      <c r="SLN386" s="1"/>
      <c r="SLO386" s="1"/>
      <c r="SLP386" s="1"/>
      <c r="SLQ386" s="1"/>
      <c r="SLR386" s="1"/>
      <c r="SLS386" s="1"/>
      <c r="SLT386" s="1"/>
      <c r="SLU386" s="1"/>
      <c r="SLV386" s="1"/>
      <c r="SLW386" s="1"/>
      <c r="SLX386" s="1"/>
      <c r="SLY386" s="1"/>
      <c r="SLZ386" s="1"/>
      <c r="SMA386" s="1"/>
      <c r="SMB386" s="1"/>
      <c r="SMC386" s="1"/>
      <c r="SMD386" s="1"/>
      <c r="SME386" s="1"/>
      <c r="SMF386" s="1"/>
      <c r="SMG386" s="1"/>
      <c r="SMH386" s="1"/>
      <c r="SMI386" s="1"/>
      <c r="SMJ386" s="1"/>
      <c r="SMK386" s="1"/>
      <c r="SML386" s="1"/>
      <c r="SMM386" s="1"/>
      <c r="SMN386" s="1"/>
      <c r="SMO386" s="1"/>
      <c r="SMP386" s="1"/>
      <c r="SMQ386" s="1"/>
      <c r="SMR386" s="1"/>
      <c r="SMS386" s="1"/>
      <c r="SMT386" s="1"/>
      <c r="SMU386" s="1"/>
      <c r="SMV386" s="1"/>
      <c r="SMW386" s="1"/>
      <c r="SMX386" s="1"/>
      <c r="SMY386" s="1"/>
      <c r="SMZ386" s="1"/>
      <c r="SNA386" s="1"/>
      <c r="SNB386" s="1"/>
      <c r="SNC386" s="1"/>
      <c r="SND386" s="1"/>
      <c r="SNE386" s="1"/>
      <c r="SNF386" s="1"/>
      <c r="SNG386" s="1"/>
      <c r="SNH386" s="1"/>
      <c r="SNI386" s="1"/>
      <c r="SNJ386" s="1"/>
      <c r="SNK386" s="1"/>
      <c r="SNL386" s="1"/>
      <c r="SNM386" s="1"/>
      <c r="SNN386" s="1"/>
      <c r="SNO386" s="1"/>
      <c r="SNP386" s="1"/>
      <c r="SNQ386" s="1"/>
      <c r="SNR386" s="1"/>
      <c r="SNS386" s="1"/>
      <c r="SNT386" s="1"/>
      <c r="SNU386" s="1"/>
      <c r="SNV386" s="1"/>
      <c r="SNW386" s="1"/>
      <c r="SNX386" s="1"/>
      <c r="SNY386" s="1"/>
      <c r="SNZ386" s="1"/>
      <c r="SOA386" s="1"/>
      <c r="SOB386" s="1"/>
      <c r="SOC386" s="1"/>
      <c r="SOD386" s="1"/>
      <c r="SOE386" s="1"/>
      <c r="SOF386" s="1"/>
      <c r="SOG386" s="1"/>
      <c r="SOH386" s="1"/>
      <c r="SOI386" s="1"/>
      <c r="SOJ386" s="1"/>
      <c r="SOK386" s="1"/>
      <c r="SOL386" s="1"/>
      <c r="SOM386" s="1"/>
      <c r="SON386" s="1"/>
      <c r="SOO386" s="1"/>
      <c r="SOP386" s="1"/>
      <c r="SOQ386" s="1"/>
      <c r="SOR386" s="1"/>
      <c r="SOS386" s="1"/>
      <c r="SOT386" s="1"/>
      <c r="SOU386" s="1"/>
      <c r="SOV386" s="1"/>
      <c r="SOW386" s="1"/>
      <c r="SOX386" s="1"/>
      <c r="SOY386" s="1"/>
      <c r="SOZ386" s="1"/>
      <c r="SPA386" s="1"/>
      <c r="SPB386" s="1"/>
      <c r="SPC386" s="1"/>
      <c r="SPD386" s="1"/>
      <c r="SPE386" s="1"/>
      <c r="SPF386" s="1"/>
      <c r="SPG386" s="1"/>
      <c r="SPH386" s="1"/>
      <c r="SPI386" s="1"/>
      <c r="SPJ386" s="1"/>
      <c r="SPK386" s="1"/>
      <c r="SPL386" s="1"/>
      <c r="SPM386" s="1"/>
      <c r="SPN386" s="1"/>
      <c r="SPO386" s="1"/>
      <c r="SPP386" s="1"/>
      <c r="SPQ386" s="1"/>
      <c r="SPR386" s="1"/>
      <c r="SPS386" s="1"/>
      <c r="SPT386" s="1"/>
      <c r="SPU386" s="1"/>
      <c r="SPV386" s="1"/>
      <c r="SPW386" s="1"/>
      <c r="SPX386" s="1"/>
      <c r="SPY386" s="1"/>
      <c r="SPZ386" s="1"/>
      <c r="SQA386" s="1"/>
      <c r="SQB386" s="1"/>
      <c r="SQC386" s="1"/>
      <c r="SQD386" s="1"/>
      <c r="SQE386" s="1"/>
      <c r="SQF386" s="1"/>
      <c r="SQG386" s="1"/>
      <c r="SQH386" s="1"/>
      <c r="SQI386" s="1"/>
      <c r="SQJ386" s="1"/>
      <c r="SQK386" s="1"/>
      <c r="SQL386" s="1"/>
      <c r="SQM386" s="1"/>
      <c r="SQN386" s="1"/>
      <c r="SQO386" s="1"/>
      <c r="SQP386" s="1"/>
      <c r="SQQ386" s="1"/>
      <c r="SQR386" s="1"/>
      <c r="SQS386" s="1"/>
      <c r="SQT386" s="1"/>
      <c r="SQU386" s="1"/>
      <c r="SQV386" s="1"/>
      <c r="SQW386" s="1"/>
      <c r="SQX386" s="1"/>
      <c r="SQY386" s="1"/>
      <c r="SQZ386" s="1"/>
      <c r="SRA386" s="1"/>
      <c r="SRB386" s="1"/>
      <c r="SRC386" s="1"/>
      <c r="SRD386" s="1"/>
      <c r="SRE386" s="1"/>
      <c r="SRF386" s="1"/>
      <c r="SRG386" s="1"/>
      <c r="SRH386" s="1"/>
      <c r="SRI386" s="1"/>
      <c r="SRJ386" s="1"/>
      <c r="SRK386" s="1"/>
      <c r="SRL386" s="1"/>
      <c r="SRM386" s="1"/>
      <c r="SRN386" s="1"/>
      <c r="SRO386" s="1"/>
      <c r="SRP386" s="1"/>
      <c r="SRQ386" s="1"/>
      <c r="SRR386" s="1"/>
      <c r="SRS386" s="1"/>
      <c r="SRT386" s="1"/>
      <c r="SRU386" s="1"/>
      <c r="SRV386" s="1"/>
      <c r="SRW386" s="1"/>
      <c r="SRX386" s="1"/>
      <c r="SRY386" s="1"/>
      <c r="SRZ386" s="1"/>
      <c r="SSA386" s="1"/>
      <c r="SSB386" s="1"/>
      <c r="SSC386" s="1"/>
      <c r="SSD386" s="1"/>
      <c r="SSE386" s="1"/>
      <c r="SSF386" s="1"/>
      <c r="SSG386" s="1"/>
      <c r="SSH386" s="1"/>
      <c r="SSI386" s="1"/>
      <c r="SSJ386" s="1"/>
      <c r="SSK386" s="1"/>
      <c r="SSL386" s="1"/>
      <c r="SSM386" s="1"/>
      <c r="SSN386" s="1"/>
      <c r="SSO386" s="1"/>
      <c r="SSP386" s="1"/>
      <c r="SSQ386" s="1"/>
      <c r="SSR386" s="1"/>
      <c r="SSS386" s="1"/>
      <c r="SST386" s="1"/>
      <c r="SSU386" s="1"/>
      <c r="SSV386" s="1"/>
      <c r="SSW386" s="1"/>
      <c r="SSX386" s="1"/>
      <c r="SSY386" s="1"/>
      <c r="SSZ386" s="1"/>
      <c r="STA386" s="1"/>
      <c r="STB386" s="1"/>
      <c r="STC386" s="1"/>
      <c r="STD386" s="1"/>
      <c r="STE386" s="1"/>
      <c r="STF386" s="1"/>
      <c r="STG386" s="1"/>
      <c r="STH386" s="1"/>
      <c r="STI386" s="1"/>
      <c r="STJ386" s="1"/>
      <c r="STK386" s="1"/>
      <c r="STL386" s="1"/>
      <c r="STM386" s="1"/>
      <c r="STN386" s="1"/>
      <c r="STO386" s="1"/>
      <c r="STP386" s="1"/>
      <c r="STQ386" s="1"/>
      <c r="STR386" s="1"/>
      <c r="STS386" s="1"/>
      <c r="STT386" s="1"/>
      <c r="STU386" s="1"/>
      <c r="STV386" s="1"/>
      <c r="STW386" s="1"/>
      <c r="STX386" s="1"/>
      <c r="STY386" s="1"/>
      <c r="STZ386" s="1"/>
      <c r="SUA386" s="1"/>
      <c r="SUB386" s="1"/>
      <c r="SUC386" s="1"/>
      <c r="SUD386" s="1"/>
      <c r="SUE386" s="1"/>
      <c r="SUF386" s="1"/>
      <c r="SUG386" s="1"/>
      <c r="SUH386" s="1"/>
      <c r="SUI386" s="1"/>
      <c r="SUJ386" s="1"/>
      <c r="SUK386" s="1"/>
      <c r="SUL386" s="1"/>
      <c r="SUM386" s="1"/>
      <c r="SUN386" s="1"/>
      <c r="SUO386" s="1"/>
      <c r="SUP386" s="1"/>
      <c r="SUQ386" s="1"/>
      <c r="SUR386" s="1"/>
      <c r="SUS386" s="1"/>
      <c r="SUT386" s="1"/>
      <c r="SUU386" s="1"/>
      <c r="SUV386" s="1"/>
      <c r="SUW386" s="1"/>
      <c r="SUX386" s="1"/>
      <c r="SUY386" s="1"/>
      <c r="SUZ386" s="1"/>
      <c r="SVA386" s="1"/>
      <c r="SVB386" s="1"/>
      <c r="SVC386" s="1"/>
      <c r="SVD386" s="1"/>
      <c r="SVE386" s="1"/>
      <c r="SVF386" s="1"/>
      <c r="SVG386" s="1"/>
      <c r="SVH386" s="1"/>
      <c r="SVI386" s="1"/>
      <c r="SVJ386" s="1"/>
      <c r="SVK386" s="1"/>
      <c r="SVL386" s="1"/>
      <c r="SVM386" s="1"/>
      <c r="SVN386" s="1"/>
      <c r="SVO386" s="1"/>
      <c r="SVP386" s="1"/>
      <c r="SVQ386" s="1"/>
      <c r="SVR386" s="1"/>
      <c r="SVS386" s="1"/>
      <c r="SVT386" s="1"/>
      <c r="SVU386" s="1"/>
      <c r="SVV386" s="1"/>
      <c r="SVW386" s="1"/>
      <c r="SVX386" s="1"/>
      <c r="SVY386" s="1"/>
      <c r="SVZ386" s="1"/>
      <c r="SWA386" s="1"/>
      <c r="SWB386" s="1"/>
      <c r="SWC386" s="1"/>
      <c r="SWD386" s="1"/>
      <c r="SWE386" s="1"/>
      <c r="SWF386" s="1"/>
      <c r="SWG386" s="1"/>
      <c r="SWH386" s="1"/>
      <c r="SWI386" s="1"/>
      <c r="SWJ386" s="1"/>
      <c r="SWK386" s="1"/>
      <c r="SWL386" s="1"/>
      <c r="SWM386" s="1"/>
      <c r="SWN386" s="1"/>
      <c r="SWO386" s="1"/>
      <c r="SWP386" s="1"/>
      <c r="SWQ386" s="1"/>
      <c r="SWR386" s="1"/>
      <c r="SWS386" s="1"/>
      <c r="SWT386" s="1"/>
      <c r="SWU386" s="1"/>
      <c r="SWV386" s="1"/>
      <c r="SWW386" s="1"/>
      <c r="SWX386" s="1"/>
      <c r="SWY386" s="1"/>
      <c r="SWZ386" s="1"/>
      <c r="SXA386" s="1"/>
      <c r="SXB386" s="1"/>
      <c r="SXC386" s="1"/>
      <c r="SXD386" s="1"/>
      <c r="SXE386" s="1"/>
      <c r="SXF386" s="1"/>
      <c r="SXG386" s="1"/>
      <c r="SXH386" s="1"/>
      <c r="SXI386" s="1"/>
      <c r="SXJ386" s="1"/>
      <c r="SXK386" s="1"/>
      <c r="SXL386" s="1"/>
      <c r="SXM386" s="1"/>
      <c r="SXN386" s="1"/>
      <c r="SXO386" s="1"/>
      <c r="SXP386" s="1"/>
      <c r="SXQ386" s="1"/>
      <c r="SXR386" s="1"/>
      <c r="SXS386" s="1"/>
      <c r="SXT386" s="1"/>
      <c r="SXU386" s="1"/>
      <c r="SXV386" s="1"/>
      <c r="SXW386" s="1"/>
      <c r="SXX386" s="1"/>
      <c r="SXY386" s="1"/>
      <c r="SXZ386" s="1"/>
      <c r="SYA386" s="1"/>
      <c r="SYB386" s="1"/>
      <c r="SYC386" s="1"/>
      <c r="SYD386" s="1"/>
      <c r="SYE386" s="1"/>
      <c r="SYF386" s="1"/>
      <c r="SYG386" s="1"/>
      <c r="SYH386" s="1"/>
      <c r="SYI386" s="1"/>
      <c r="SYJ386" s="1"/>
      <c r="SYK386" s="1"/>
      <c r="SYL386" s="1"/>
      <c r="SYM386" s="1"/>
      <c r="SYN386" s="1"/>
      <c r="SYO386" s="1"/>
      <c r="SYP386" s="1"/>
      <c r="SYQ386" s="1"/>
      <c r="SYR386" s="1"/>
      <c r="SYS386" s="1"/>
      <c r="SYT386" s="1"/>
      <c r="SYU386" s="1"/>
      <c r="SYV386" s="1"/>
      <c r="SYW386" s="1"/>
      <c r="SYX386" s="1"/>
      <c r="SYY386" s="1"/>
      <c r="SYZ386" s="1"/>
      <c r="SZA386" s="1"/>
      <c r="SZB386" s="1"/>
      <c r="SZC386" s="1"/>
      <c r="SZD386" s="1"/>
      <c r="SZE386" s="1"/>
      <c r="SZF386" s="1"/>
      <c r="SZG386" s="1"/>
      <c r="SZH386" s="1"/>
      <c r="SZI386" s="1"/>
      <c r="SZJ386" s="1"/>
      <c r="SZK386" s="1"/>
      <c r="SZL386" s="1"/>
      <c r="SZM386" s="1"/>
      <c r="SZN386" s="1"/>
      <c r="SZO386" s="1"/>
      <c r="SZP386" s="1"/>
      <c r="SZQ386" s="1"/>
      <c r="SZR386" s="1"/>
      <c r="SZS386" s="1"/>
      <c r="SZT386" s="1"/>
      <c r="SZU386" s="1"/>
      <c r="SZV386" s="1"/>
      <c r="SZW386" s="1"/>
      <c r="SZX386" s="1"/>
      <c r="SZY386" s="1"/>
      <c r="SZZ386" s="1"/>
      <c r="TAA386" s="1"/>
      <c r="TAB386" s="1"/>
      <c r="TAC386" s="1"/>
      <c r="TAD386" s="1"/>
      <c r="TAE386" s="1"/>
      <c r="TAF386" s="1"/>
      <c r="TAG386" s="1"/>
      <c r="TAH386" s="1"/>
      <c r="TAI386" s="1"/>
      <c r="TAJ386" s="1"/>
      <c r="TAK386" s="1"/>
      <c r="TAL386" s="1"/>
      <c r="TAM386" s="1"/>
      <c r="TAN386" s="1"/>
      <c r="TAO386" s="1"/>
      <c r="TAP386" s="1"/>
      <c r="TAQ386" s="1"/>
      <c r="TAR386" s="1"/>
      <c r="TAS386" s="1"/>
      <c r="TAT386" s="1"/>
      <c r="TAU386" s="1"/>
      <c r="TAV386" s="1"/>
      <c r="TAW386" s="1"/>
      <c r="TAX386" s="1"/>
      <c r="TAY386" s="1"/>
      <c r="TAZ386" s="1"/>
      <c r="TBA386" s="1"/>
      <c r="TBB386" s="1"/>
      <c r="TBC386" s="1"/>
      <c r="TBD386" s="1"/>
      <c r="TBE386" s="1"/>
      <c r="TBF386" s="1"/>
      <c r="TBG386" s="1"/>
      <c r="TBH386" s="1"/>
      <c r="TBI386" s="1"/>
      <c r="TBJ386" s="1"/>
      <c r="TBK386" s="1"/>
      <c r="TBL386" s="1"/>
      <c r="TBM386" s="1"/>
      <c r="TBN386" s="1"/>
      <c r="TBO386" s="1"/>
      <c r="TBP386" s="1"/>
      <c r="TBQ386" s="1"/>
      <c r="TBR386" s="1"/>
      <c r="TBS386" s="1"/>
      <c r="TBT386" s="1"/>
      <c r="TBU386" s="1"/>
      <c r="TBV386" s="1"/>
      <c r="TBW386" s="1"/>
      <c r="TBX386" s="1"/>
      <c r="TBY386" s="1"/>
      <c r="TBZ386" s="1"/>
      <c r="TCA386" s="1"/>
      <c r="TCB386" s="1"/>
      <c r="TCC386" s="1"/>
      <c r="TCD386" s="1"/>
      <c r="TCE386" s="1"/>
      <c r="TCF386" s="1"/>
      <c r="TCG386" s="1"/>
      <c r="TCH386" s="1"/>
      <c r="TCI386" s="1"/>
      <c r="TCJ386" s="1"/>
      <c r="TCK386" s="1"/>
      <c r="TCL386" s="1"/>
      <c r="TCM386" s="1"/>
      <c r="TCN386" s="1"/>
      <c r="TCO386" s="1"/>
      <c r="TCP386" s="1"/>
      <c r="TCQ386" s="1"/>
      <c r="TCR386" s="1"/>
      <c r="TCS386" s="1"/>
      <c r="TCT386" s="1"/>
      <c r="TCU386" s="1"/>
      <c r="TCV386" s="1"/>
      <c r="TCW386" s="1"/>
      <c r="TCX386" s="1"/>
      <c r="TCY386" s="1"/>
      <c r="TCZ386" s="1"/>
      <c r="TDA386" s="1"/>
      <c r="TDB386" s="1"/>
      <c r="TDC386" s="1"/>
      <c r="TDD386" s="1"/>
      <c r="TDE386" s="1"/>
      <c r="TDF386" s="1"/>
      <c r="TDG386" s="1"/>
      <c r="TDH386" s="1"/>
      <c r="TDI386" s="1"/>
      <c r="TDJ386" s="1"/>
      <c r="TDK386" s="1"/>
      <c r="TDL386" s="1"/>
      <c r="TDM386" s="1"/>
      <c r="TDN386" s="1"/>
      <c r="TDO386" s="1"/>
      <c r="TDP386" s="1"/>
      <c r="TDQ386" s="1"/>
      <c r="TDR386" s="1"/>
      <c r="TDS386" s="1"/>
      <c r="TDT386" s="1"/>
      <c r="TDU386" s="1"/>
      <c r="TDV386" s="1"/>
      <c r="TDW386" s="1"/>
      <c r="TDX386" s="1"/>
      <c r="TDY386" s="1"/>
      <c r="TDZ386" s="1"/>
      <c r="TEA386" s="1"/>
      <c r="TEB386" s="1"/>
      <c r="TEC386" s="1"/>
      <c r="TED386" s="1"/>
      <c r="TEE386" s="1"/>
      <c r="TEF386" s="1"/>
      <c r="TEG386" s="1"/>
      <c r="TEH386" s="1"/>
      <c r="TEI386" s="1"/>
      <c r="TEJ386" s="1"/>
      <c r="TEK386" s="1"/>
      <c r="TEL386" s="1"/>
      <c r="TEM386" s="1"/>
      <c r="TEN386" s="1"/>
      <c r="TEO386" s="1"/>
      <c r="TEP386" s="1"/>
      <c r="TEQ386" s="1"/>
      <c r="TER386" s="1"/>
      <c r="TES386" s="1"/>
      <c r="TET386" s="1"/>
      <c r="TEU386" s="1"/>
      <c r="TEV386" s="1"/>
      <c r="TEW386" s="1"/>
      <c r="TEX386" s="1"/>
      <c r="TEY386" s="1"/>
      <c r="TEZ386" s="1"/>
      <c r="TFA386" s="1"/>
      <c r="TFB386" s="1"/>
      <c r="TFC386" s="1"/>
      <c r="TFD386" s="1"/>
      <c r="TFE386" s="1"/>
      <c r="TFF386" s="1"/>
      <c r="TFG386" s="1"/>
      <c r="TFH386" s="1"/>
      <c r="TFI386" s="1"/>
      <c r="TFJ386" s="1"/>
      <c r="TFK386" s="1"/>
      <c r="TFL386" s="1"/>
      <c r="TFM386" s="1"/>
      <c r="TFN386" s="1"/>
      <c r="TFO386" s="1"/>
      <c r="TFP386" s="1"/>
      <c r="TFQ386" s="1"/>
      <c r="TFR386" s="1"/>
      <c r="TFS386" s="1"/>
      <c r="TFT386" s="1"/>
      <c r="TFU386" s="1"/>
      <c r="TFV386" s="1"/>
      <c r="TFW386" s="1"/>
      <c r="TFX386" s="1"/>
      <c r="TFY386" s="1"/>
      <c r="TFZ386" s="1"/>
      <c r="TGA386" s="1"/>
      <c r="TGB386" s="1"/>
      <c r="TGC386" s="1"/>
      <c r="TGD386" s="1"/>
      <c r="TGE386" s="1"/>
      <c r="TGF386" s="1"/>
      <c r="TGG386" s="1"/>
      <c r="TGH386" s="1"/>
      <c r="TGI386" s="1"/>
      <c r="TGJ386" s="1"/>
      <c r="TGK386" s="1"/>
      <c r="TGL386" s="1"/>
      <c r="TGM386" s="1"/>
      <c r="TGN386" s="1"/>
      <c r="TGO386" s="1"/>
      <c r="TGP386" s="1"/>
      <c r="TGQ386" s="1"/>
      <c r="TGR386" s="1"/>
      <c r="TGS386" s="1"/>
      <c r="TGT386" s="1"/>
      <c r="TGU386" s="1"/>
      <c r="TGV386" s="1"/>
      <c r="TGW386" s="1"/>
      <c r="TGX386" s="1"/>
      <c r="TGY386" s="1"/>
      <c r="TGZ386" s="1"/>
      <c r="THA386" s="1"/>
      <c r="THB386" s="1"/>
      <c r="THC386" s="1"/>
      <c r="THD386" s="1"/>
      <c r="THE386" s="1"/>
      <c r="THF386" s="1"/>
      <c r="THG386" s="1"/>
      <c r="THH386" s="1"/>
      <c r="THI386" s="1"/>
      <c r="THJ386" s="1"/>
      <c r="THK386" s="1"/>
      <c r="THL386" s="1"/>
      <c r="THM386" s="1"/>
      <c r="THN386" s="1"/>
      <c r="THO386" s="1"/>
      <c r="THP386" s="1"/>
      <c r="THQ386" s="1"/>
      <c r="THR386" s="1"/>
      <c r="THS386" s="1"/>
      <c r="THT386" s="1"/>
      <c r="THU386" s="1"/>
      <c r="THV386" s="1"/>
      <c r="THW386" s="1"/>
      <c r="THX386" s="1"/>
      <c r="THY386" s="1"/>
      <c r="THZ386" s="1"/>
      <c r="TIA386" s="1"/>
      <c r="TIB386" s="1"/>
      <c r="TIC386" s="1"/>
      <c r="TID386" s="1"/>
      <c r="TIE386" s="1"/>
      <c r="TIF386" s="1"/>
      <c r="TIG386" s="1"/>
      <c r="TIH386" s="1"/>
      <c r="TII386" s="1"/>
      <c r="TIJ386" s="1"/>
      <c r="TIK386" s="1"/>
      <c r="TIL386" s="1"/>
      <c r="TIM386" s="1"/>
      <c r="TIN386" s="1"/>
      <c r="TIO386" s="1"/>
      <c r="TIP386" s="1"/>
      <c r="TIQ386" s="1"/>
      <c r="TIR386" s="1"/>
      <c r="TIS386" s="1"/>
      <c r="TIT386" s="1"/>
      <c r="TIU386" s="1"/>
      <c r="TIV386" s="1"/>
      <c r="TIW386" s="1"/>
      <c r="TIX386" s="1"/>
      <c r="TIY386" s="1"/>
      <c r="TIZ386" s="1"/>
      <c r="TJA386" s="1"/>
      <c r="TJB386" s="1"/>
      <c r="TJC386" s="1"/>
      <c r="TJD386" s="1"/>
      <c r="TJE386" s="1"/>
      <c r="TJF386" s="1"/>
      <c r="TJG386" s="1"/>
      <c r="TJH386" s="1"/>
      <c r="TJI386" s="1"/>
      <c r="TJJ386" s="1"/>
      <c r="TJK386" s="1"/>
      <c r="TJL386" s="1"/>
      <c r="TJM386" s="1"/>
      <c r="TJN386" s="1"/>
      <c r="TJO386" s="1"/>
      <c r="TJP386" s="1"/>
      <c r="TJQ386" s="1"/>
      <c r="TJR386" s="1"/>
      <c r="TJS386" s="1"/>
      <c r="TJT386" s="1"/>
      <c r="TJU386" s="1"/>
      <c r="TJV386" s="1"/>
      <c r="TJW386" s="1"/>
      <c r="TJX386" s="1"/>
      <c r="TJY386" s="1"/>
      <c r="TJZ386" s="1"/>
      <c r="TKA386" s="1"/>
      <c r="TKB386" s="1"/>
      <c r="TKC386" s="1"/>
      <c r="TKD386" s="1"/>
      <c r="TKE386" s="1"/>
      <c r="TKF386" s="1"/>
      <c r="TKG386" s="1"/>
      <c r="TKH386" s="1"/>
      <c r="TKI386" s="1"/>
      <c r="TKJ386" s="1"/>
      <c r="TKK386" s="1"/>
      <c r="TKL386" s="1"/>
      <c r="TKM386" s="1"/>
      <c r="TKN386" s="1"/>
      <c r="TKO386" s="1"/>
      <c r="TKP386" s="1"/>
      <c r="TKQ386" s="1"/>
      <c r="TKR386" s="1"/>
      <c r="TKS386" s="1"/>
      <c r="TKT386" s="1"/>
      <c r="TKU386" s="1"/>
      <c r="TKV386" s="1"/>
      <c r="TKW386" s="1"/>
      <c r="TKX386" s="1"/>
      <c r="TKY386" s="1"/>
      <c r="TKZ386" s="1"/>
      <c r="TLA386" s="1"/>
      <c r="TLB386" s="1"/>
      <c r="TLC386" s="1"/>
      <c r="TLD386" s="1"/>
      <c r="TLE386" s="1"/>
      <c r="TLF386" s="1"/>
      <c r="TLG386" s="1"/>
      <c r="TLH386" s="1"/>
      <c r="TLI386" s="1"/>
      <c r="TLJ386" s="1"/>
      <c r="TLK386" s="1"/>
      <c r="TLL386" s="1"/>
      <c r="TLM386" s="1"/>
      <c r="TLN386" s="1"/>
      <c r="TLO386" s="1"/>
      <c r="TLP386" s="1"/>
      <c r="TLQ386" s="1"/>
      <c r="TLR386" s="1"/>
      <c r="TLS386" s="1"/>
      <c r="TLT386" s="1"/>
      <c r="TLU386" s="1"/>
      <c r="TLV386" s="1"/>
      <c r="TLW386" s="1"/>
      <c r="TLX386" s="1"/>
      <c r="TLY386" s="1"/>
      <c r="TLZ386" s="1"/>
      <c r="TMA386" s="1"/>
      <c r="TMB386" s="1"/>
      <c r="TMC386" s="1"/>
      <c r="TMD386" s="1"/>
      <c r="TME386" s="1"/>
      <c r="TMF386" s="1"/>
      <c r="TMG386" s="1"/>
      <c r="TMH386" s="1"/>
      <c r="TMI386" s="1"/>
      <c r="TMJ386" s="1"/>
      <c r="TMK386" s="1"/>
      <c r="TML386" s="1"/>
      <c r="TMM386" s="1"/>
      <c r="TMN386" s="1"/>
      <c r="TMO386" s="1"/>
      <c r="TMP386" s="1"/>
      <c r="TMQ386" s="1"/>
      <c r="TMR386" s="1"/>
      <c r="TMS386" s="1"/>
      <c r="TMT386" s="1"/>
      <c r="TMU386" s="1"/>
      <c r="TMV386" s="1"/>
      <c r="TMW386" s="1"/>
      <c r="TMX386" s="1"/>
      <c r="TMY386" s="1"/>
      <c r="TMZ386" s="1"/>
      <c r="TNA386" s="1"/>
      <c r="TNB386" s="1"/>
      <c r="TNC386" s="1"/>
      <c r="TND386" s="1"/>
      <c r="TNE386" s="1"/>
      <c r="TNF386" s="1"/>
      <c r="TNG386" s="1"/>
      <c r="TNH386" s="1"/>
      <c r="TNI386" s="1"/>
      <c r="TNJ386" s="1"/>
      <c r="TNK386" s="1"/>
      <c r="TNL386" s="1"/>
      <c r="TNM386" s="1"/>
      <c r="TNN386" s="1"/>
      <c r="TNO386" s="1"/>
      <c r="TNP386" s="1"/>
      <c r="TNQ386" s="1"/>
      <c r="TNR386" s="1"/>
      <c r="TNS386" s="1"/>
      <c r="TNT386" s="1"/>
      <c r="TNU386" s="1"/>
      <c r="TNV386" s="1"/>
      <c r="TNW386" s="1"/>
      <c r="TNX386" s="1"/>
      <c r="TNY386" s="1"/>
      <c r="TNZ386" s="1"/>
      <c r="TOA386" s="1"/>
      <c r="TOB386" s="1"/>
      <c r="TOC386" s="1"/>
      <c r="TOD386" s="1"/>
      <c r="TOE386" s="1"/>
      <c r="TOF386" s="1"/>
      <c r="TOG386" s="1"/>
      <c r="TOH386" s="1"/>
      <c r="TOI386" s="1"/>
      <c r="TOJ386" s="1"/>
      <c r="TOK386" s="1"/>
      <c r="TOL386" s="1"/>
      <c r="TOM386" s="1"/>
      <c r="TON386" s="1"/>
      <c r="TOO386" s="1"/>
      <c r="TOP386" s="1"/>
      <c r="TOQ386" s="1"/>
      <c r="TOR386" s="1"/>
      <c r="TOS386" s="1"/>
      <c r="TOT386" s="1"/>
      <c r="TOU386" s="1"/>
      <c r="TOV386" s="1"/>
      <c r="TOW386" s="1"/>
      <c r="TOX386" s="1"/>
      <c r="TOY386" s="1"/>
      <c r="TOZ386" s="1"/>
      <c r="TPA386" s="1"/>
      <c r="TPB386" s="1"/>
      <c r="TPC386" s="1"/>
      <c r="TPD386" s="1"/>
      <c r="TPE386" s="1"/>
      <c r="TPF386" s="1"/>
      <c r="TPG386" s="1"/>
      <c r="TPH386" s="1"/>
      <c r="TPI386" s="1"/>
      <c r="TPJ386" s="1"/>
      <c r="TPK386" s="1"/>
      <c r="TPL386" s="1"/>
      <c r="TPM386" s="1"/>
      <c r="TPN386" s="1"/>
      <c r="TPO386" s="1"/>
      <c r="TPP386" s="1"/>
      <c r="TPQ386" s="1"/>
      <c r="TPR386" s="1"/>
      <c r="TPS386" s="1"/>
      <c r="TPT386" s="1"/>
      <c r="TPU386" s="1"/>
      <c r="TPV386" s="1"/>
      <c r="TPW386" s="1"/>
      <c r="TPX386" s="1"/>
      <c r="TPY386" s="1"/>
      <c r="TPZ386" s="1"/>
      <c r="TQA386" s="1"/>
      <c r="TQB386" s="1"/>
      <c r="TQC386" s="1"/>
      <c r="TQD386" s="1"/>
      <c r="TQE386" s="1"/>
      <c r="TQF386" s="1"/>
      <c r="TQG386" s="1"/>
      <c r="TQH386" s="1"/>
      <c r="TQI386" s="1"/>
      <c r="TQJ386" s="1"/>
      <c r="TQK386" s="1"/>
      <c r="TQL386" s="1"/>
      <c r="TQM386" s="1"/>
      <c r="TQN386" s="1"/>
      <c r="TQO386" s="1"/>
      <c r="TQP386" s="1"/>
      <c r="TQQ386" s="1"/>
      <c r="TQR386" s="1"/>
      <c r="TQS386" s="1"/>
      <c r="TQT386" s="1"/>
      <c r="TQU386" s="1"/>
      <c r="TQV386" s="1"/>
      <c r="TQW386" s="1"/>
      <c r="TQX386" s="1"/>
      <c r="TQY386" s="1"/>
      <c r="TQZ386" s="1"/>
      <c r="TRA386" s="1"/>
      <c r="TRB386" s="1"/>
      <c r="TRC386" s="1"/>
      <c r="TRD386" s="1"/>
      <c r="TRE386" s="1"/>
      <c r="TRF386" s="1"/>
      <c r="TRG386" s="1"/>
      <c r="TRH386" s="1"/>
      <c r="TRI386" s="1"/>
      <c r="TRJ386" s="1"/>
      <c r="TRK386" s="1"/>
      <c r="TRL386" s="1"/>
      <c r="TRM386" s="1"/>
      <c r="TRN386" s="1"/>
      <c r="TRO386" s="1"/>
      <c r="TRP386" s="1"/>
      <c r="TRQ386" s="1"/>
      <c r="TRR386" s="1"/>
      <c r="TRS386" s="1"/>
      <c r="TRT386" s="1"/>
      <c r="TRU386" s="1"/>
      <c r="TRV386" s="1"/>
      <c r="TRW386" s="1"/>
      <c r="TRX386" s="1"/>
      <c r="TRY386" s="1"/>
      <c r="TRZ386" s="1"/>
      <c r="TSA386" s="1"/>
      <c r="TSB386" s="1"/>
      <c r="TSC386" s="1"/>
      <c r="TSD386" s="1"/>
      <c r="TSE386" s="1"/>
      <c r="TSF386" s="1"/>
      <c r="TSG386" s="1"/>
      <c r="TSH386" s="1"/>
      <c r="TSI386" s="1"/>
      <c r="TSJ386" s="1"/>
      <c r="TSK386" s="1"/>
      <c r="TSL386" s="1"/>
      <c r="TSM386" s="1"/>
      <c r="TSN386" s="1"/>
      <c r="TSO386" s="1"/>
      <c r="TSP386" s="1"/>
      <c r="TSQ386" s="1"/>
      <c r="TSR386" s="1"/>
      <c r="TSS386" s="1"/>
      <c r="TST386" s="1"/>
      <c r="TSU386" s="1"/>
      <c r="TSV386" s="1"/>
      <c r="TSW386" s="1"/>
      <c r="TSX386" s="1"/>
      <c r="TSY386" s="1"/>
      <c r="TSZ386" s="1"/>
      <c r="TTA386" s="1"/>
      <c r="TTB386" s="1"/>
      <c r="TTC386" s="1"/>
      <c r="TTD386" s="1"/>
      <c r="TTE386" s="1"/>
      <c r="TTF386" s="1"/>
      <c r="TTG386" s="1"/>
      <c r="TTH386" s="1"/>
      <c r="TTI386" s="1"/>
      <c r="TTJ386" s="1"/>
      <c r="TTK386" s="1"/>
      <c r="TTL386" s="1"/>
      <c r="TTM386" s="1"/>
      <c r="TTN386" s="1"/>
      <c r="TTO386" s="1"/>
      <c r="TTP386" s="1"/>
      <c r="TTQ386" s="1"/>
      <c r="TTR386" s="1"/>
      <c r="TTS386" s="1"/>
      <c r="TTT386" s="1"/>
      <c r="TTU386" s="1"/>
      <c r="TTV386" s="1"/>
      <c r="TTW386" s="1"/>
      <c r="TTX386" s="1"/>
      <c r="TTY386" s="1"/>
      <c r="TTZ386" s="1"/>
      <c r="TUA386" s="1"/>
      <c r="TUB386" s="1"/>
      <c r="TUC386" s="1"/>
      <c r="TUD386" s="1"/>
      <c r="TUE386" s="1"/>
      <c r="TUF386" s="1"/>
      <c r="TUG386" s="1"/>
      <c r="TUH386" s="1"/>
      <c r="TUI386" s="1"/>
      <c r="TUJ386" s="1"/>
      <c r="TUK386" s="1"/>
      <c r="TUL386" s="1"/>
      <c r="TUM386" s="1"/>
      <c r="TUN386" s="1"/>
      <c r="TUO386" s="1"/>
      <c r="TUP386" s="1"/>
      <c r="TUQ386" s="1"/>
      <c r="TUR386" s="1"/>
      <c r="TUS386" s="1"/>
      <c r="TUT386" s="1"/>
      <c r="TUU386" s="1"/>
      <c r="TUV386" s="1"/>
      <c r="TUW386" s="1"/>
      <c r="TUX386" s="1"/>
      <c r="TUY386" s="1"/>
      <c r="TUZ386" s="1"/>
      <c r="TVA386" s="1"/>
      <c r="TVB386" s="1"/>
      <c r="TVC386" s="1"/>
      <c r="TVD386" s="1"/>
      <c r="TVE386" s="1"/>
      <c r="TVF386" s="1"/>
      <c r="TVG386" s="1"/>
      <c r="TVH386" s="1"/>
      <c r="TVI386" s="1"/>
      <c r="TVJ386" s="1"/>
      <c r="TVK386" s="1"/>
      <c r="TVL386" s="1"/>
      <c r="TVM386" s="1"/>
      <c r="TVN386" s="1"/>
      <c r="TVO386" s="1"/>
      <c r="TVP386" s="1"/>
      <c r="TVQ386" s="1"/>
      <c r="TVR386" s="1"/>
      <c r="TVS386" s="1"/>
      <c r="TVT386" s="1"/>
      <c r="TVU386" s="1"/>
      <c r="TVV386" s="1"/>
      <c r="TVW386" s="1"/>
      <c r="TVX386" s="1"/>
      <c r="TVY386" s="1"/>
      <c r="TVZ386" s="1"/>
      <c r="TWA386" s="1"/>
      <c r="TWB386" s="1"/>
      <c r="TWC386" s="1"/>
      <c r="TWD386" s="1"/>
      <c r="TWE386" s="1"/>
      <c r="TWF386" s="1"/>
      <c r="TWG386" s="1"/>
      <c r="TWH386" s="1"/>
      <c r="TWI386" s="1"/>
      <c r="TWJ386" s="1"/>
      <c r="TWK386" s="1"/>
      <c r="TWL386" s="1"/>
      <c r="TWM386" s="1"/>
      <c r="TWN386" s="1"/>
      <c r="TWO386" s="1"/>
      <c r="TWP386" s="1"/>
      <c r="TWQ386" s="1"/>
      <c r="TWR386" s="1"/>
      <c r="TWS386" s="1"/>
      <c r="TWT386" s="1"/>
      <c r="TWU386" s="1"/>
      <c r="TWV386" s="1"/>
      <c r="TWW386" s="1"/>
      <c r="TWX386" s="1"/>
      <c r="TWY386" s="1"/>
      <c r="TWZ386" s="1"/>
      <c r="TXA386" s="1"/>
      <c r="TXB386" s="1"/>
      <c r="TXC386" s="1"/>
      <c r="TXD386" s="1"/>
      <c r="TXE386" s="1"/>
      <c r="TXF386" s="1"/>
      <c r="TXG386" s="1"/>
      <c r="TXH386" s="1"/>
      <c r="TXI386" s="1"/>
      <c r="TXJ386" s="1"/>
      <c r="TXK386" s="1"/>
      <c r="TXL386" s="1"/>
      <c r="TXM386" s="1"/>
      <c r="TXN386" s="1"/>
      <c r="TXO386" s="1"/>
      <c r="TXP386" s="1"/>
      <c r="TXQ386" s="1"/>
      <c r="TXR386" s="1"/>
      <c r="TXS386" s="1"/>
      <c r="TXT386" s="1"/>
      <c r="TXU386" s="1"/>
      <c r="TXV386" s="1"/>
      <c r="TXW386" s="1"/>
      <c r="TXX386" s="1"/>
      <c r="TXY386" s="1"/>
      <c r="TXZ386" s="1"/>
      <c r="TYA386" s="1"/>
      <c r="TYB386" s="1"/>
      <c r="TYC386" s="1"/>
      <c r="TYD386" s="1"/>
      <c r="TYE386" s="1"/>
      <c r="TYF386" s="1"/>
      <c r="TYG386" s="1"/>
      <c r="TYH386" s="1"/>
      <c r="TYI386" s="1"/>
      <c r="TYJ386" s="1"/>
      <c r="TYK386" s="1"/>
      <c r="TYL386" s="1"/>
      <c r="TYM386" s="1"/>
      <c r="TYN386" s="1"/>
      <c r="TYO386" s="1"/>
      <c r="TYP386" s="1"/>
      <c r="TYQ386" s="1"/>
      <c r="TYR386" s="1"/>
      <c r="TYS386" s="1"/>
      <c r="TYT386" s="1"/>
      <c r="TYU386" s="1"/>
      <c r="TYV386" s="1"/>
      <c r="TYW386" s="1"/>
      <c r="TYX386" s="1"/>
      <c r="TYY386" s="1"/>
      <c r="TYZ386" s="1"/>
      <c r="TZA386" s="1"/>
      <c r="TZB386" s="1"/>
      <c r="TZC386" s="1"/>
      <c r="TZD386" s="1"/>
      <c r="TZE386" s="1"/>
      <c r="TZF386" s="1"/>
      <c r="TZG386" s="1"/>
      <c r="TZH386" s="1"/>
      <c r="TZI386" s="1"/>
      <c r="TZJ386" s="1"/>
      <c r="TZK386" s="1"/>
      <c r="TZL386" s="1"/>
      <c r="TZM386" s="1"/>
      <c r="TZN386" s="1"/>
      <c r="TZO386" s="1"/>
      <c r="TZP386" s="1"/>
      <c r="TZQ386" s="1"/>
      <c r="TZR386" s="1"/>
      <c r="TZS386" s="1"/>
      <c r="TZT386" s="1"/>
      <c r="TZU386" s="1"/>
      <c r="TZV386" s="1"/>
      <c r="TZW386" s="1"/>
      <c r="TZX386" s="1"/>
      <c r="TZY386" s="1"/>
      <c r="TZZ386" s="1"/>
      <c r="UAA386" s="1"/>
      <c r="UAB386" s="1"/>
      <c r="UAC386" s="1"/>
      <c r="UAD386" s="1"/>
      <c r="UAE386" s="1"/>
      <c r="UAF386" s="1"/>
      <c r="UAG386" s="1"/>
      <c r="UAH386" s="1"/>
      <c r="UAI386" s="1"/>
      <c r="UAJ386" s="1"/>
      <c r="UAK386" s="1"/>
      <c r="UAL386" s="1"/>
      <c r="UAM386" s="1"/>
      <c r="UAN386" s="1"/>
      <c r="UAO386" s="1"/>
      <c r="UAP386" s="1"/>
      <c r="UAQ386" s="1"/>
      <c r="UAR386" s="1"/>
      <c r="UAS386" s="1"/>
      <c r="UAT386" s="1"/>
      <c r="UAU386" s="1"/>
      <c r="UAV386" s="1"/>
      <c r="UAW386" s="1"/>
      <c r="UAX386" s="1"/>
      <c r="UAY386" s="1"/>
      <c r="UAZ386" s="1"/>
      <c r="UBA386" s="1"/>
      <c r="UBB386" s="1"/>
      <c r="UBC386" s="1"/>
      <c r="UBD386" s="1"/>
      <c r="UBE386" s="1"/>
      <c r="UBF386" s="1"/>
      <c r="UBG386" s="1"/>
      <c r="UBH386" s="1"/>
      <c r="UBI386" s="1"/>
      <c r="UBJ386" s="1"/>
      <c r="UBK386" s="1"/>
      <c r="UBL386" s="1"/>
      <c r="UBM386" s="1"/>
      <c r="UBN386" s="1"/>
      <c r="UBO386" s="1"/>
      <c r="UBP386" s="1"/>
      <c r="UBQ386" s="1"/>
      <c r="UBR386" s="1"/>
      <c r="UBS386" s="1"/>
      <c r="UBT386" s="1"/>
      <c r="UBU386" s="1"/>
      <c r="UBV386" s="1"/>
      <c r="UBW386" s="1"/>
      <c r="UBX386" s="1"/>
      <c r="UBY386" s="1"/>
      <c r="UBZ386" s="1"/>
      <c r="UCA386" s="1"/>
      <c r="UCB386" s="1"/>
      <c r="UCC386" s="1"/>
      <c r="UCD386" s="1"/>
      <c r="UCE386" s="1"/>
      <c r="UCF386" s="1"/>
      <c r="UCG386" s="1"/>
      <c r="UCH386" s="1"/>
      <c r="UCI386" s="1"/>
      <c r="UCJ386" s="1"/>
      <c r="UCK386" s="1"/>
      <c r="UCL386" s="1"/>
      <c r="UCM386" s="1"/>
      <c r="UCN386" s="1"/>
      <c r="UCO386" s="1"/>
      <c r="UCP386" s="1"/>
      <c r="UCQ386" s="1"/>
      <c r="UCR386" s="1"/>
      <c r="UCS386" s="1"/>
      <c r="UCT386" s="1"/>
      <c r="UCU386" s="1"/>
      <c r="UCV386" s="1"/>
      <c r="UCW386" s="1"/>
      <c r="UCX386" s="1"/>
      <c r="UCY386" s="1"/>
      <c r="UCZ386" s="1"/>
      <c r="UDA386" s="1"/>
      <c r="UDB386" s="1"/>
      <c r="UDC386" s="1"/>
      <c r="UDD386" s="1"/>
      <c r="UDE386" s="1"/>
      <c r="UDF386" s="1"/>
      <c r="UDG386" s="1"/>
      <c r="UDH386" s="1"/>
      <c r="UDI386" s="1"/>
      <c r="UDJ386" s="1"/>
      <c r="UDK386" s="1"/>
      <c r="UDL386" s="1"/>
      <c r="UDM386" s="1"/>
      <c r="UDN386" s="1"/>
      <c r="UDO386" s="1"/>
      <c r="UDP386" s="1"/>
      <c r="UDQ386" s="1"/>
      <c r="UDR386" s="1"/>
      <c r="UDS386" s="1"/>
      <c r="UDT386" s="1"/>
      <c r="UDU386" s="1"/>
      <c r="UDV386" s="1"/>
      <c r="UDW386" s="1"/>
      <c r="UDX386" s="1"/>
      <c r="UDY386" s="1"/>
      <c r="UDZ386" s="1"/>
      <c r="UEA386" s="1"/>
      <c r="UEB386" s="1"/>
      <c r="UEC386" s="1"/>
      <c r="UED386" s="1"/>
      <c r="UEE386" s="1"/>
      <c r="UEF386" s="1"/>
      <c r="UEG386" s="1"/>
      <c r="UEH386" s="1"/>
      <c r="UEI386" s="1"/>
      <c r="UEJ386" s="1"/>
      <c r="UEK386" s="1"/>
      <c r="UEL386" s="1"/>
      <c r="UEM386" s="1"/>
      <c r="UEN386" s="1"/>
      <c r="UEO386" s="1"/>
      <c r="UEP386" s="1"/>
      <c r="UEQ386" s="1"/>
      <c r="UER386" s="1"/>
      <c r="UES386" s="1"/>
      <c r="UET386" s="1"/>
      <c r="UEU386" s="1"/>
      <c r="UEV386" s="1"/>
      <c r="UEW386" s="1"/>
      <c r="UEX386" s="1"/>
      <c r="UEY386" s="1"/>
      <c r="UEZ386" s="1"/>
      <c r="UFA386" s="1"/>
      <c r="UFB386" s="1"/>
      <c r="UFC386" s="1"/>
      <c r="UFD386" s="1"/>
      <c r="UFE386" s="1"/>
      <c r="UFF386" s="1"/>
      <c r="UFG386" s="1"/>
      <c r="UFH386" s="1"/>
      <c r="UFI386" s="1"/>
      <c r="UFJ386" s="1"/>
      <c r="UFK386" s="1"/>
      <c r="UFL386" s="1"/>
      <c r="UFM386" s="1"/>
      <c r="UFN386" s="1"/>
      <c r="UFO386" s="1"/>
      <c r="UFP386" s="1"/>
      <c r="UFQ386" s="1"/>
      <c r="UFR386" s="1"/>
      <c r="UFS386" s="1"/>
      <c r="UFT386" s="1"/>
      <c r="UFU386" s="1"/>
      <c r="UFV386" s="1"/>
      <c r="UFW386" s="1"/>
      <c r="UFX386" s="1"/>
      <c r="UFY386" s="1"/>
      <c r="UFZ386" s="1"/>
      <c r="UGA386" s="1"/>
      <c r="UGB386" s="1"/>
      <c r="UGC386" s="1"/>
      <c r="UGD386" s="1"/>
      <c r="UGE386" s="1"/>
      <c r="UGF386" s="1"/>
      <c r="UGG386" s="1"/>
      <c r="UGH386" s="1"/>
      <c r="UGI386" s="1"/>
      <c r="UGJ386" s="1"/>
      <c r="UGK386" s="1"/>
      <c r="UGL386" s="1"/>
      <c r="UGM386" s="1"/>
      <c r="UGN386" s="1"/>
      <c r="UGO386" s="1"/>
      <c r="UGP386" s="1"/>
      <c r="UGQ386" s="1"/>
      <c r="UGR386" s="1"/>
      <c r="UGS386" s="1"/>
      <c r="UGT386" s="1"/>
      <c r="UGU386" s="1"/>
      <c r="UGV386" s="1"/>
      <c r="UGW386" s="1"/>
      <c r="UGX386" s="1"/>
      <c r="UGY386" s="1"/>
      <c r="UGZ386" s="1"/>
      <c r="UHA386" s="1"/>
      <c r="UHB386" s="1"/>
      <c r="UHC386" s="1"/>
      <c r="UHD386" s="1"/>
      <c r="UHE386" s="1"/>
      <c r="UHF386" s="1"/>
      <c r="UHG386" s="1"/>
      <c r="UHH386" s="1"/>
      <c r="UHI386" s="1"/>
      <c r="UHJ386" s="1"/>
      <c r="UHK386" s="1"/>
      <c r="UHL386" s="1"/>
      <c r="UHM386" s="1"/>
      <c r="UHN386" s="1"/>
      <c r="UHO386" s="1"/>
      <c r="UHP386" s="1"/>
      <c r="UHQ386" s="1"/>
      <c r="UHR386" s="1"/>
      <c r="UHS386" s="1"/>
      <c r="UHT386" s="1"/>
      <c r="UHU386" s="1"/>
      <c r="UHV386" s="1"/>
      <c r="UHW386" s="1"/>
      <c r="UHX386" s="1"/>
      <c r="UHY386" s="1"/>
      <c r="UHZ386" s="1"/>
      <c r="UIA386" s="1"/>
      <c r="UIB386" s="1"/>
      <c r="UIC386" s="1"/>
      <c r="UID386" s="1"/>
      <c r="UIE386" s="1"/>
      <c r="UIF386" s="1"/>
      <c r="UIG386" s="1"/>
      <c r="UIH386" s="1"/>
      <c r="UII386" s="1"/>
      <c r="UIJ386" s="1"/>
      <c r="UIK386" s="1"/>
      <c r="UIL386" s="1"/>
      <c r="UIM386" s="1"/>
      <c r="UIN386" s="1"/>
      <c r="UIO386" s="1"/>
      <c r="UIP386" s="1"/>
      <c r="UIQ386" s="1"/>
      <c r="UIR386" s="1"/>
      <c r="UIS386" s="1"/>
      <c r="UIT386" s="1"/>
      <c r="UIU386" s="1"/>
      <c r="UIV386" s="1"/>
      <c r="UIW386" s="1"/>
      <c r="UIX386" s="1"/>
      <c r="UIY386" s="1"/>
      <c r="UIZ386" s="1"/>
      <c r="UJA386" s="1"/>
      <c r="UJB386" s="1"/>
      <c r="UJC386" s="1"/>
      <c r="UJD386" s="1"/>
      <c r="UJE386" s="1"/>
      <c r="UJF386" s="1"/>
      <c r="UJG386" s="1"/>
      <c r="UJH386" s="1"/>
      <c r="UJI386" s="1"/>
      <c r="UJJ386" s="1"/>
      <c r="UJK386" s="1"/>
      <c r="UJL386" s="1"/>
      <c r="UJM386" s="1"/>
      <c r="UJN386" s="1"/>
      <c r="UJO386" s="1"/>
      <c r="UJP386" s="1"/>
      <c r="UJQ386" s="1"/>
      <c r="UJR386" s="1"/>
      <c r="UJS386" s="1"/>
      <c r="UJT386" s="1"/>
      <c r="UJU386" s="1"/>
      <c r="UJV386" s="1"/>
      <c r="UJW386" s="1"/>
      <c r="UJX386" s="1"/>
      <c r="UJY386" s="1"/>
      <c r="UJZ386" s="1"/>
      <c r="UKA386" s="1"/>
      <c r="UKB386" s="1"/>
      <c r="UKC386" s="1"/>
      <c r="UKD386" s="1"/>
      <c r="UKE386" s="1"/>
      <c r="UKF386" s="1"/>
      <c r="UKG386" s="1"/>
      <c r="UKH386" s="1"/>
      <c r="UKI386" s="1"/>
      <c r="UKJ386" s="1"/>
      <c r="UKK386" s="1"/>
      <c r="UKL386" s="1"/>
      <c r="UKM386" s="1"/>
      <c r="UKN386" s="1"/>
      <c r="UKO386" s="1"/>
      <c r="UKP386" s="1"/>
      <c r="UKQ386" s="1"/>
      <c r="UKR386" s="1"/>
      <c r="UKS386" s="1"/>
      <c r="UKT386" s="1"/>
      <c r="UKU386" s="1"/>
      <c r="UKV386" s="1"/>
      <c r="UKW386" s="1"/>
      <c r="UKX386" s="1"/>
      <c r="UKY386" s="1"/>
      <c r="UKZ386" s="1"/>
      <c r="ULA386" s="1"/>
      <c r="ULB386" s="1"/>
      <c r="ULC386" s="1"/>
      <c r="ULD386" s="1"/>
      <c r="ULE386" s="1"/>
      <c r="ULF386" s="1"/>
      <c r="ULG386" s="1"/>
      <c r="ULH386" s="1"/>
      <c r="ULI386" s="1"/>
      <c r="ULJ386" s="1"/>
      <c r="ULK386" s="1"/>
      <c r="ULL386" s="1"/>
      <c r="ULM386" s="1"/>
      <c r="ULN386" s="1"/>
      <c r="ULO386" s="1"/>
      <c r="ULP386" s="1"/>
      <c r="ULQ386" s="1"/>
      <c r="ULR386" s="1"/>
      <c r="ULS386" s="1"/>
      <c r="ULT386" s="1"/>
      <c r="ULU386" s="1"/>
      <c r="ULV386" s="1"/>
      <c r="ULW386" s="1"/>
      <c r="ULX386" s="1"/>
      <c r="ULY386" s="1"/>
      <c r="ULZ386" s="1"/>
      <c r="UMA386" s="1"/>
      <c r="UMB386" s="1"/>
      <c r="UMC386" s="1"/>
      <c r="UMD386" s="1"/>
      <c r="UME386" s="1"/>
      <c r="UMF386" s="1"/>
      <c r="UMG386" s="1"/>
      <c r="UMH386" s="1"/>
      <c r="UMI386" s="1"/>
      <c r="UMJ386" s="1"/>
      <c r="UMK386" s="1"/>
      <c r="UML386" s="1"/>
      <c r="UMM386" s="1"/>
      <c r="UMN386" s="1"/>
      <c r="UMO386" s="1"/>
      <c r="UMP386" s="1"/>
      <c r="UMQ386" s="1"/>
      <c r="UMR386" s="1"/>
      <c r="UMS386" s="1"/>
      <c r="UMT386" s="1"/>
      <c r="UMU386" s="1"/>
      <c r="UMV386" s="1"/>
      <c r="UMW386" s="1"/>
      <c r="UMX386" s="1"/>
      <c r="UMY386" s="1"/>
      <c r="UMZ386" s="1"/>
      <c r="UNA386" s="1"/>
      <c r="UNB386" s="1"/>
      <c r="UNC386" s="1"/>
      <c r="UND386" s="1"/>
      <c r="UNE386" s="1"/>
      <c r="UNF386" s="1"/>
      <c r="UNG386" s="1"/>
      <c r="UNH386" s="1"/>
      <c r="UNI386" s="1"/>
      <c r="UNJ386" s="1"/>
      <c r="UNK386" s="1"/>
      <c r="UNL386" s="1"/>
      <c r="UNM386" s="1"/>
      <c r="UNN386" s="1"/>
      <c r="UNO386" s="1"/>
      <c r="UNP386" s="1"/>
      <c r="UNQ386" s="1"/>
      <c r="UNR386" s="1"/>
      <c r="UNS386" s="1"/>
      <c r="UNT386" s="1"/>
      <c r="UNU386" s="1"/>
      <c r="UNV386" s="1"/>
      <c r="UNW386" s="1"/>
      <c r="UNX386" s="1"/>
      <c r="UNY386" s="1"/>
      <c r="UNZ386" s="1"/>
      <c r="UOA386" s="1"/>
      <c r="UOB386" s="1"/>
      <c r="UOC386" s="1"/>
      <c r="UOD386" s="1"/>
      <c r="UOE386" s="1"/>
      <c r="UOF386" s="1"/>
      <c r="UOG386" s="1"/>
      <c r="UOH386" s="1"/>
      <c r="UOI386" s="1"/>
      <c r="UOJ386" s="1"/>
      <c r="UOK386" s="1"/>
      <c r="UOL386" s="1"/>
      <c r="UOM386" s="1"/>
      <c r="UON386" s="1"/>
      <c r="UOO386" s="1"/>
      <c r="UOP386" s="1"/>
      <c r="UOQ386" s="1"/>
      <c r="UOR386" s="1"/>
      <c r="UOS386" s="1"/>
      <c r="UOT386" s="1"/>
      <c r="UOU386" s="1"/>
      <c r="UOV386" s="1"/>
      <c r="UOW386" s="1"/>
      <c r="UOX386" s="1"/>
      <c r="UOY386" s="1"/>
      <c r="UOZ386" s="1"/>
      <c r="UPA386" s="1"/>
      <c r="UPB386" s="1"/>
      <c r="UPC386" s="1"/>
      <c r="UPD386" s="1"/>
      <c r="UPE386" s="1"/>
      <c r="UPF386" s="1"/>
      <c r="UPG386" s="1"/>
      <c r="UPH386" s="1"/>
      <c r="UPI386" s="1"/>
      <c r="UPJ386" s="1"/>
      <c r="UPK386" s="1"/>
      <c r="UPL386" s="1"/>
      <c r="UPM386" s="1"/>
      <c r="UPN386" s="1"/>
      <c r="UPO386" s="1"/>
      <c r="UPP386" s="1"/>
      <c r="UPQ386" s="1"/>
      <c r="UPR386" s="1"/>
      <c r="UPS386" s="1"/>
      <c r="UPT386" s="1"/>
      <c r="UPU386" s="1"/>
      <c r="UPV386" s="1"/>
      <c r="UPW386" s="1"/>
      <c r="UPX386" s="1"/>
      <c r="UPY386" s="1"/>
      <c r="UPZ386" s="1"/>
      <c r="UQA386" s="1"/>
      <c r="UQB386" s="1"/>
      <c r="UQC386" s="1"/>
      <c r="UQD386" s="1"/>
      <c r="UQE386" s="1"/>
      <c r="UQF386" s="1"/>
      <c r="UQG386" s="1"/>
      <c r="UQH386" s="1"/>
      <c r="UQI386" s="1"/>
      <c r="UQJ386" s="1"/>
      <c r="UQK386" s="1"/>
      <c r="UQL386" s="1"/>
      <c r="UQM386" s="1"/>
      <c r="UQN386" s="1"/>
      <c r="UQO386" s="1"/>
      <c r="UQP386" s="1"/>
      <c r="UQQ386" s="1"/>
      <c r="UQR386" s="1"/>
      <c r="UQS386" s="1"/>
      <c r="UQT386" s="1"/>
      <c r="UQU386" s="1"/>
      <c r="UQV386" s="1"/>
      <c r="UQW386" s="1"/>
      <c r="UQX386" s="1"/>
      <c r="UQY386" s="1"/>
      <c r="UQZ386" s="1"/>
      <c r="URA386" s="1"/>
      <c r="URB386" s="1"/>
      <c r="URC386" s="1"/>
      <c r="URD386" s="1"/>
      <c r="URE386" s="1"/>
      <c r="URF386" s="1"/>
      <c r="URG386" s="1"/>
      <c r="URH386" s="1"/>
      <c r="URI386" s="1"/>
      <c r="URJ386" s="1"/>
      <c r="URK386" s="1"/>
      <c r="URL386" s="1"/>
      <c r="URM386" s="1"/>
      <c r="URN386" s="1"/>
      <c r="URO386" s="1"/>
      <c r="URP386" s="1"/>
      <c r="URQ386" s="1"/>
      <c r="URR386" s="1"/>
      <c r="URS386" s="1"/>
      <c r="URT386" s="1"/>
      <c r="URU386" s="1"/>
      <c r="URV386" s="1"/>
      <c r="URW386" s="1"/>
      <c r="URX386" s="1"/>
      <c r="URY386" s="1"/>
      <c r="URZ386" s="1"/>
      <c r="USA386" s="1"/>
      <c r="USB386" s="1"/>
      <c r="USC386" s="1"/>
      <c r="USD386" s="1"/>
      <c r="USE386" s="1"/>
      <c r="USF386" s="1"/>
      <c r="USG386" s="1"/>
      <c r="USH386" s="1"/>
      <c r="USI386" s="1"/>
      <c r="USJ386" s="1"/>
      <c r="USK386" s="1"/>
      <c r="USL386" s="1"/>
      <c r="USM386" s="1"/>
      <c r="USN386" s="1"/>
      <c r="USO386" s="1"/>
      <c r="USP386" s="1"/>
      <c r="USQ386" s="1"/>
      <c r="USR386" s="1"/>
      <c r="USS386" s="1"/>
      <c r="UST386" s="1"/>
      <c r="USU386" s="1"/>
      <c r="USV386" s="1"/>
      <c r="USW386" s="1"/>
      <c r="USX386" s="1"/>
      <c r="USY386" s="1"/>
      <c r="USZ386" s="1"/>
      <c r="UTA386" s="1"/>
      <c r="UTB386" s="1"/>
      <c r="UTC386" s="1"/>
      <c r="UTD386" s="1"/>
      <c r="UTE386" s="1"/>
      <c r="UTF386" s="1"/>
      <c r="UTG386" s="1"/>
      <c r="UTH386" s="1"/>
      <c r="UTI386" s="1"/>
      <c r="UTJ386" s="1"/>
      <c r="UTK386" s="1"/>
      <c r="UTL386" s="1"/>
      <c r="UTM386" s="1"/>
      <c r="UTN386" s="1"/>
      <c r="UTO386" s="1"/>
      <c r="UTP386" s="1"/>
      <c r="UTQ386" s="1"/>
      <c r="UTR386" s="1"/>
      <c r="UTS386" s="1"/>
      <c r="UTT386" s="1"/>
      <c r="UTU386" s="1"/>
      <c r="UTV386" s="1"/>
      <c r="UTW386" s="1"/>
      <c r="UTX386" s="1"/>
      <c r="UTY386" s="1"/>
      <c r="UTZ386" s="1"/>
      <c r="UUA386" s="1"/>
      <c r="UUB386" s="1"/>
      <c r="UUC386" s="1"/>
      <c r="UUD386" s="1"/>
      <c r="UUE386" s="1"/>
      <c r="UUF386" s="1"/>
      <c r="UUG386" s="1"/>
      <c r="UUH386" s="1"/>
      <c r="UUI386" s="1"/>
      <c r="UUJ386" s="1"/>
      <c r="UUK386" s="1"/>
      <c r="UUL386" s="1"/>
      <c r="UUM386" s="1"/>
      <c r="UUN386" s="1"/>
      <c r="UUO386" s="1"/>
      <c r="UUP386" s="1"/>
      <c r="UUQ386" s="1"/>
      <c r="UUR386" s="1"/>
      <c r="UUS386" s="1"/>
      <c r="UUT386" s="1"/>
      <c r="UUU386" s="1"/>
      <c r="UUV386" s="1"/>
      <c r="UUW386" s="1"/>
      <c r="UUX386" s="1"/>
      <c r="UUY386" s="1"/>
      <c r="UUZ386" s="1"/>
      <c r="UVA386" s="1"/>
      <c r="UVB386" s="1"/>
      <c r="UVC386" s="1"/>
      <c r="UVD386" s="1"/>
      <c r="UVE386" s="1"/>
      <c r="UVF386" s="1"/>
      <c r="UVG386" s="1"/>
      <c r="UVH386" s="1"/>
      <c r="UVI386" s="1"/>
      <c r="UVJ386" s="1"/>
      <c r="UVK386" s="1"/>
      <c r="UVL386" s="1"/>
      <c r="UVM386" s="1"/>
      <c r="UVN386" s="1"/>
      <c r="UVO386" s="1"/>
      <c r="UVP386" s="1"/>
      <c r="UVQ386" s="1"/>
      <c r="UVR386" s="1"/>
      <c r="UVS386" s="1"/>
      <c r="UVT386" s="1"/>
      <c r="UVU386" s="1"/>
      <c r="UVV386" s="1"/>
      <c r="UVW386" s="1"/>
      <c r="UVX386" s="1"/>
      <c r="UVY386" s="1"/>
      <c r="UVZ386" s="1"/>
      <c r="UWA386" s="1"/>
      <c r="UWB386" s="1"/>
      <c r="UWC386" s="1"/>
      <c r="UWD386" s="1"/>
      <c r="UWE386" s="1"/>
      <c r="UWF386" s="1"/>
      <c r="UWG386" s="1"/>
      <c r="UWH386" s="1"/>
      <c r="UWI386" s="1"/>
      <c r="UWJ386" s="1"/>
      <c r="UWK386" s="1"/>
      <c r="UWL386" s="1"/>
      <c r="UWM386" s="1"/>
      <c r="UWN386" s="1"/>
      <c r="UWO386" s="1"/>
      <c r="UWP386" s="1"/>
      <c r="UWQ386" s="1"/>
      <c r="UWR386" s="1"/>
      <c r="UWS386" s="1"/>
      <c r="UWT386" s="1"/>
      <c r="UWU386" s="1"/>
      <c r="UWV386" s="1"/>
      <c r="UWW386" s="1"/>
      <c r="UWX386" s="1"/>
      <c r="UWY386" s="1"/>
      <c r="UWZ386" s="1"/>
      <c r="UXA386" s="1"/>
      <c r="UXB386" s="1"/>
      <c r="UXC386" s="1"/>
      <c r="UXD386" s="1"/>
      <c r="UXE386" s="1"/>
      <c r="UXF386" s="1"/>
      <c r="UXG386" s="1"/>
      <c r="UXH386" s="1"/>
      <c r="UXI386" s="1"/>
      <c r="UXJ386" s="1"/>
      <c r="UXK386" s="1"/>
      <c r="UXL386" s="1"/>
      <c r="UXM386" s="1"/>
      <c r="UXN386" s="1"/>
      <c r="UXO386" s="1"/>
      <c r="UXP386" s="1"/>
      <c r="UXQ386" s="1"/>
      <c r="UXR386" s="1"/>
      <c r="UXS386" s="1"/>
      <c r="UXT386" s="1"/>
      <c r="UXU386" s="1"/>
      <c r="UXV386" s="1"/>
      <c r="UXW386" s="1"/>
      <c r="UXX386" s="1"/>
      <c r="UXY386" s="1"/>
      <c r="UXZ386" s="1"/>
      <c r="UYA386" s="1"/>
      <c r="UYB386" s="1"/>
      <c r="UYC386" s="1"/>
      <c r="UYD386" s="1"/>
      <c r="UYE386" s="1"/>
      <c r="UYF386" s="1"/>
      <c r="UYG386" s="1"/>
      <c r="UYH386" s="1"/>
      <c r="UYI386" s="1"/>
      <c r="UYJ386" s="1"/>
      <c r="UYK386" s="1"/>
      <c r="UYL386" s="1"/>
      <c r="UYM386" s="1"/>
      <c r="UYN386" s="1"/>
      <c r="UYO386" s="1"/>
      <c r="UYP386" s="1"/>
      <c r="UYQ386" s="1"/>
      <c r="UYR386" s="1"/>
      <c r="UYS386" s="1"/>
      <c r="UYT386" s="1"/>
      <c r="UYU386" s="1"/>
      <c r="UYV386" s="1"/>
      <c r="UYW386" s="1"/>
      <c r="UYX386" s="1"/>
      <c r="UYY386" s="1"/>
      <c r="UYZ386" s="1"/>
      <c r="UZA386" s="1"/>
      <c r="UZB386" s="1"/>
      <c r="UZC386" s="1"/>
      <c r="UZD386" s="1"/>
      <c r="UZE386" s="1"/>
      <c r="UZF386" s="1"/>
      <c r="UZG386" s="1"/>
      <c r="UZH386" s="1"/>
      <c r="UZI386" s="1"/>
      <c r="UZJ386" s="1"/>
      <c r="UZK386" s="1"/>
      <c r="UZL386" s="1"/>
      <c r="UZM386" s="1"/>
      <c r="UZN386" s="1"/>
      <c r="UZO386" s="1"/>
      <c r="UZP386" s="1"/>
      <c r="UZQ386" s="1"/>
      <c r="UZR386" s="1"/>
      <c r="UZS386" s="1"/>
      <c r="UZT386" s="1"/>
      <c r="UZU386" s="1"/>
      <c r="UZV386" s="1"/>
      <c r="UZW386" s="1"/>
      <c r="UZX386" s="1"/>
      <c r="UZY386" s="1"/>
      <c r="UZZ386" s="1"/>
      <c r="VAA386" s="1"/>
      <c r="VAB386" s="1"/>
      <c r="VAC386" s="1"/>
      <c r="VAD386" s="1"/>
      <c r="VAE386" s="1"/>
      <c r="VAF386" s="1"/>
      <c r="VAG386" s="1"/>
      <c r="VAH386" s="1"/>
      <c r="VAI386" s="1"/>
      <c r="VAJ386" s="1"/>
      <c r="VAK386" s="1"/>
      <c r="VAL386" s="1"/>
      <c r="VAM386" s="1"/>
      <c r="VAN386" s="1"/>
      <c r="VAO386" s="1"/>
      <c r="VAP386" s="1"/>
      <c r="VAQ386" s="1"/>
      <c r="VAR386" s="1"/>
      <c r="VAS386" s="1"/>
      <c r="VAT386" s="1"/>
      <c r="VAU386" s="1"/>
      <c r="VAV386" s="1"/>
      <c r="VAW386" s="1"/>
      <c r="VAX386" s="1"/>
      <c r="VAY386" s="1"/>
      <c r="VAZ386" s="1"/>
      <c r="VBA386" s="1"/>
      <c r="VBB386" s="1"/>
      <c r="VBC386" s="1"/>
      <c r="VBD386" s="1"/>
      <c r="VBE386" s="1"/>
      <c r="VBF386" s="1"/>
      <c r="VBG386" s="1"/>
      <c r="VBH386" s="1"/>
      <c r="VBI386" s="1"/>
      <c r="VBJ386" s="1"/>
      <c r="VBK386" s="1"/>
      <c r="VBL386" s="1"/>
      <c r="VBM386" s="1"/>
      <c r="VBN386" s="1"/>
      <c r="VBO386" s="1"/>
      <c r="VBP386" s="1"/>
      <c r="VBQ386" s="1"/>
      <c r="VBR386" s="1"/>
      <c r="VBS386" s="1"/>
      <c r="VBT386" s="1"/>
      <c r="VBU386" s="1"/>
      <c r="VBV386" s="1"/>
      <c r="VBW386" s="1"/>
      <c r="VBX386" s="1"/>
      <c r="VBY386" s="1"/>
      <c r="VBZ386" s="1"/>
      <c r="VCA386" s="1"/>
      <c r="VCB386" s="1"/>
      <c r="VCC386" s="1"/>
      <c r="VCD386" s="1"/>
      <c r="VCE386" s="1"/>
      <c r="VCF386" s="1"/>
      <c r="VCG386" s="1"/>
      <c r="VCH386" s="1"/>
      <c r="VCI386" s="1"/>
      <c r="VCJ386" s="1"/>
      <c r="VCK386" s="1"/>
      <c r="VCL386" s="1"/>
      <c r="VCM386" s="1"/>
      <c r="VCN386" s="1"/>
      <c r="VCO386" s="1"/>
      <c r="VCP386" s="1"/>
      <c r="VCQ386" s="1"/>
      <c r="VCR386" s="1"/>
      <c r="VCS386" s="1"/>
      <c r="VCT386" s="1"/>
      <c r="VCU386" s="1"/>
      <c r="VCV386" s="1"/>
      <c r="VCW386" s="1"/>
      <c r="VCX386" s="1"/>
      <c r="VCY386" s="1"/>
      <c r="VCZ386" s="1"/>
      <c r="VDA386" s="1"/>
      <c r="VDB386" s="1"/>
      <c r="VDC386" s="1"/>
      <c r="VDD386" s="1"/>
      <c r="VDE386" s="1"/>
      <c r="VDF386" s="1"/>
      <c r="VDG386" s="1"/>
      <c r="VDH386" s="1"/>
      <c r="VDI386" s="1"/>
      <c r="VDJ386" s="1"/>
      <c r="VDK386" s="1"/>
      <c r="VDL386" s="1"/>
      <c r="VDM386" s="1"/>
      <c r="VDN386" s="1"/>
      <c r="VDO386" s="1"/>
      <c r="VDP386" s="1"/>
      <c r="VDQ386" s="1"/>
      <c r="VDR386" s="1"/>
      <c r="VDS386" s="1"/>
      <c r="VDT386" s="1"/>
      <c r="VDU386" s="1"/>
      <c r="VDV386" s="1"/>
      <c r="VDW386" s="1"/>
      <c r="VDX386" s="1"/>
      <c r="VDY386" s="1"/>
      <c r="VDZ386" s="1"/>
      <c r="VEA386" s="1"/>
      <c r="VEB386" s="1"/>
      <c r="VEC386" s="1"/>
      <c r="VED386" s="1"/>
      <c r="VEE386" s="1"/>
      <c r="VEF386" s="1"/>
      <c r="VEG386" s="1"/>
      <c r="VEH386" s="1"/>
      <c r="VEI386" s="1"/>
      <c r="VEJ386" s="1"/>
      <c r="VEK386" s="1"/>
      <c r="VEL386" s="1"/>
      <c r="VEM386" s="1"/>
      <c r="VEN386" s="1"/>
      <c r="VEO386" s="1"/>
      <c r="VEP386" s="1"/>
      <c r="VEQ386" s="1"/>
      <c r="VER386" s="1"/>
      <c r="VES386" s="1"/>
      <c r="VET386" s="1"/>
      <c r="VEU386" s="1"/>
      <c r="VEV386" s="1"/>
      <c r="VEW386" s="1"/>
      <c r="VEX386" s="1"/>
      <c r="VEY386" s="1"/>
      <c r="VEZ386" s="1"/>
      <c r="VFA386" s="1"/>
      <c r="VFB386" s="1"/>
      <c r="VFC386" s="1"/>
      <c r="VFD386" s="1"/>
      <c r="VFE386" s="1"/>
      <c r="VFF386" s="1"/>
      <c r="VFG386" s="1"/>
      <c r="VFH386" s="1"/>
      <c r="VFI386" s="1"/>
      <c r="VFJ386" s="1"/>
      <c r="VFK386" s="1"/>
      <c r="VFL386" s="1"/>
      <c r="VFM386" s="1"/>
      <c r="VFN386" s="1"/>
      <c r="VFO386" s="1"/>
      <c r="VFP386" s="1"/>
      <c r="VFQ386" s="1"/>
      <c r="VFR386" s="1"/>
      <c r="VFS386" s="1"/>
      <c r="VFT386" s="1"/>
      <c r="VFU386" s="1"/>
      <c r="VFV386" s="1"/>
      <c r="VFW386" s="1"/>
      <c r="VFX386" s="1"/>
      <c r="VFY386" s="1"/>
      <c r="VFZ386" s="1"/>
      <c r="VGA386" s="1"/>
      <c r="VGB386" s="1"/>
      <c r="VGC386" s="1"/>
      <c r="VGD386" s="1"/>
      <c r="VGE386" s="1"/>
      <c r="VGF386" s="1"/>
      <c r="VGG386" s="1"/>
      <c r="VGH386" s="1"/>
      <c r="VGI386" s="1"/>
      <c r="VGJ386" s="1"/>
      <c r="VGK386" s="1"/>
      <c r="VGL386" s="1"/>
      <c r="VGM386" s="1"/>
      <c r="VGN386" s="1"/>
      <c r="VGO386" s="1"/>
      <c r="VGP386" s="1"/>
      <c r="VGQ386" s="1"/>
      <c r="VGR386" s="1"/>
      <c r="VGS386" s="1"/>
      <c r="VGT386" s="1"/>
      <c r="VGU386" s="1"/>
      <c r="VGV386" s="1"/>
      <c r="VGW386" s="1"/>
      <c r="VGX386" s="1"/>
      <c r="VGY386" s="1"/>
      <c r="VGZ386" s="1"/>
      <c r="VHA386" s="1"/>
      <c r="VHB386" s="1"/>
      <c r="VHC386" s="1"/>
      <c r="VHD386" s="1"/>
      <c r="VHE386" s="1"/>
      <c r="VHF386" s="1"/>
      <c r="VHG386" s="1"/>
      <c r="VHH386" s="1"/>
      <c r="VHI386" s="1"/>
      <c r="VHJ386" s="1"/>
      <c r="VHK386" s="1"/>
      <c r="VHL386" s="1"/>
      <c r="VHM386" s="1"/>
      <c r="VHN386" s="1"/>
      <c r="VHO386" s="1"/>
      <c r="VHP386" s="1"/>
      <c r="VHQ386" s="1"/>
      <c r="VHR386" s="1"/>
      <c r="VHS386" s="1"/>
      <c r="VHT386" s="1"/>
      <c r="VHU386" s="1"/>
      <c r="VHV386" s="1"/>
      <c r="VHW386" s="1"/>
      <c r="VHX386" s="1"/>
      <c r="VHY386" s="1"/>
      <c r="VHZ386" s="1"/>
      <c r="VIA386" s="1"/>
      <c r="VIB386" s="1"/>
      <c r="VIC386" s="1"/>
      <c r="VID386" s="1"/>
      <c r="VIE386" s="1"/>
      <c r="VIF386" s="1"/>
      <c r="VIG386" s="1"/>
      <c r="VIH386" s="1"/>
      <c r="VII386" s="1"/>
      <c r="VIJ386" s="1"/>
      <c r="VIK386" s="1"/>
      <c r="VIL386" s="1"/>
      <c r="VIM386" s="1"/>
      <c r="VIN386" s="1"/>
      <c r="VIO386" s="1"/>
      <c r="VIP386" s="1"/>
      <c r="VIQ386" s="1"/>
      <c r="VIR386" s="1"/>
      <c r="VIS386" s="1"/>
      <c r="VIT386" s="1"/>
      <c r="VIU386" s="1"/>
      <c r="VIV386" s="1"/>
      <c r="VIW386" s="1"/>
      <c r="VIX386" s="1"/>
      <c r="VIY386" s="1"/>
      <c r="VIZ386" s="1"/>
      <c r="VJA386" s="1"/>
      <c r="VJB386" s="1"/>
      <c r="VJC386" s="1"/>
      <c r="VJD386" s="1"/>
      <c r="VJE386" s="1"/>
      <c r="VJF386" s="1"/>
      <c r="VJG386" s="1"/>
      <c r="VJH386" s="1"/>
      <c r="VJI386" s="1"/>
      <c r="VJJ386" s="1"/>
      <c r="VJK386" s="1"/>
      <c r="VJL386" s="1"/>
      <c r="VJM386" s="1"/>
      <c r="VJN386" s="1"/>
      <c r="VJO386" s="1"/>
      <c r="VJP386" s="1"/>
      <c r="VJQ386" s="1"/>
      <c r="VJR386" s="1"/>
      <c r="VJS386" s="1"/>
      <c r="VJT386" s="1"/>
      <c r="VJU386" s="1"/>
      <c r="VJV386" s="1"/>
      <c r="VJW386" s="1"/>
      <c r="VJX386" s="1"/>
      <c r="VJY386" s="1"/>
      <c r="VJZ386" s="1"/>
      <c r="VKA386" s="1"/>
      <c r="VKB386" s="1"/>
      <c r="VKC386" s="1"/>
      <c r="VKD386" s="1"/>
      <c r="VKE386" s="1"/>
      <c r="VKF386" s="1"/>
      <c r="VKG386" s="1"/>
      <c r="VKH386" s="1"/>
      <c r="VKI386" s="1"/>
      <c r="VKJ386" s="1"/>
      <c r="VKK386" s="1"/>
      <c r="VKL386" s="1"/>
      <c r="VKM386" s="1"/>
      <c r="VKN386" s="1"/>
      <c r="VKO386" s="1"/>
      <c r="VKP386" s="1"/>
      <c r="VKQ386" s="1"/>
      <c r="VKR386" s="1"/>
      <c r="VKS386" s="1"/>
      <c r="VKT386" s="1"/>
      <c r="VKU386" s="1"/>
      <c r="VKV386" s="1"/>
      <c r="VKW386" s="1"/>
      <c r="VKX386" s="1"/>
      <c r="VKY386" s="1"/>
      <c r="VKZ386" s="1"/>
      <c r="VLA386" s="1"/>
      <c r="VLB386" s="1"/>
      <c r="VLC386" s="1"/>
      <c r="VLD386" s="1"/>
      <c r="VLE386" s="1"/>
      <c r="VLF386" s="1"/>
      <c r="VLG386" s="1"/>
      <c r="VLH386" s="1"/>
      <c r="VLI386" s="1"/>
      <c r="VLJ386" s="1"/>
      <c r="VLK386" s="1"/>
      <c r="VLL386" s="1"/>
      <c r="VLM386" s="1"/>
      <c r="VLN386" s="1"/>
      <c r="VLO386" s="1"/>
      <c r="VLP386" s="1"/>
      <c r="VLQ386" s="1"/>
      <c r="VLR386" s="1"/>
      <c r="VLS386" s="1"/>
      <c r="VLT386" s="1"/>
      <c r="VLU386" s="1"/>
      <c r="VLV386" s="1"/>
      <c r="VLW386" s="1"/>
      <c r="VLX386" s="1"/>
      <c r="VLY386" s="1"/>
      <c r="VLZ386" s="1"/>
      <c r="VMA386" s="1"/>
      <c r="VMB386" s="1"/>
      <c r="VMC386" s="1"/>
      <c r="VMD386" s="1"/>
      <c r="VME386" s="1"/>
      <c r="VMF386" s="1"/>
      <c r="VMG386" s="1"/>
      <c r="VMH386" s="1"/>
      <c r="VMI386" s="1"/>
      <c r="VMJ386" s="1"/>
      <c r="VMK386" s="1"/>
      <c r="VML386" s="1"/>
      <c r="VMM386" s="1"/>
      <c r="VMN386" s="1"/>
      <c r="VMO386" s="1"/>
      <c r="VMP386" s="1"/>
      <c r="VMQ386" s="1"/>
      <c r="VMR386" s="1"/>
      <c r="VMS386" s="1"/>
      <c r="VMT386" s="1"/>
      <c r="VMU386" s="1"/>
      <c r="VMV386" s="1"/>
      <c r="VMW386" s="1"/>
      <c r="VMX386" s="1"/>
      <c r="VMY386" s="1"/>
      <c r="VMZ386" s="1"/>
      <c r="VNA386" s="1"/>
      <c r="VNB386" s="1"/>
      <c r="VNC386" s="1"/>
      <c r="VND386" s="1"/>
      <c r="VNE386" s="1"/>
      <c r="VNF386" s="1"/>
      <c r="VNG386" s="1"/>
      <c r="VNH386" s="1"/>
      <c r="VNI386" s="1"/>
      <c r="VNJ386" s="1"/>
      <c r="VNK386" s="1"/>
      <c r="VNL386" s="1"/>
      <c r="VNM386" s="1"/>
      <c r="VNN386" s="1"/>
      <c r="VNO386" s="1"/>
      <c r="VNP386" s="1"/>
      <c r="VNQ386" s="1"/>
      <c r="VNR386" s="1"/>
      <c r="VNS386" s="1"/>
      <c r="VNT386" s="1"/>
      <c r="VNU386" s="1"/>
      <c r="VNV386" s="1"/>
      <c r="VNW386" s="1"/>
      <c r="VNX386" s="1"/>
      <c r="VNY386" s="1"/>
      <c r="VNZ386" s="1"/>
      <c r="VOA386" s="1"/>
      <c r="VOB386" s="1"/>
      <c r="VOC386" s="1"/>
      <c r="VOD386" s="1"/>
      <c r="VOE386" s="1"/>
      <c r="VOF386" s="1"/>
      <c r="VOG386" s="1"/>
      <c r="VOH386" s="1"/>
      <c r="VOI386" s="1"/>
      <c r="VOJ386" s="1"/>
      <c r="VOK386" s="1"/>
      <c r="VOL386" s="1"/>
      <c r="VOM386" s="1"/>
      <c r="VON386" s="1"/>
      <c r="VOO386" s="1"/>
      <c r="VOP386" s="1"/>
      <c r="VOQ386" s="1"/>
      <c r="VOR386" s="1"/>
      <c r="VOS386" s="1"/>
      <c r="VOT386" s="1"/>
      <c r="VOU386" s="1"/>
      <c r="VOV386" s="1"/>
      <c r="VOW386" s="1"/>
      <c r="VOX386" s="1"/>
      <c r="VOY386" s="1"/>
      <c r="VOZ386" s="1"/>
      <c r="VPA386" s="1"/>
      <c r="VPB386" s="1"/>
      <c r="VPC386" s="1"/>
      <c r="VPD386" s="1"/>
      <c r="VPE386" s="1"/>
      <c r="VPF386" s="1"/>
      <c r="VPG386" s="1"/>
      <c r="VPH386" s="1"/>
      <c r="VPI386" s="1"/>
      <c r="VPJ386" s="1"/>
      <c r="VPK386" s="1"/>
      <c r="VPL386" s="1"/>
      <c r="VPM386" s="1"/>
      <c r="VPN386" s="1"/>
      <c r="VPO386" s="1"/>
      <c r="VPP386" s="1"/>
      <c r="VPQ386" s="1"/>
      <c r="VPR386" s="1"/>
      <c r="VPS386" s="1"/>
      <c r="VPT386" s="1"/>
      <c r="VPU386" s="1"/>
      <c r="VPV386" s="1"/>
      <c r="VPW386" s="1"/>
      <c r="VPX386" s="1"/>
      <c r="VPY386" s="1"/>
      <c r="VPZ386" s="1"/>
      <c r="VQA386" s="1"/>
      <c r="VQB386" s="1"/>
      <c r="VQC386" s="1"/>
      <c r="VQD386" s="1"/>
      <c r="VQE386" s="1"/>
      <c r="VQF386" s="1"/>
      <c r="VQG386" s="1"/>
      <c r="VQH386" s="1"/>
      <c r="VQI386" s="1"/>
      <c r="VQJ386" s="1"/>
      <c r="VQK386" s="1"/>
      <c r="VQL386" s="1"/>
      <c r="VQM386" s="1"/>
      <c r="VQN386" s="1"/>
      <c r="VQO386" s="1"/>
      <c r="VQP386" s="1"/>
      <c r="VQQ386" s="1"/>
      <c r="VQR386" s="1"/>
      <c r="VQS386" s="1"/>
      <c r="VQT386" s="1"/>
      <c r="VQU386" s="1"/>
      <c r="VQV386" s="1"/>
      <c r="VQW386" s="1"/>
      <c r="VQX386" s="1"/>
      <c r="VQY386" s="1"/>
      <c r="VQZ386" s="1"/>
      <c r="VRA386" s="1"/>
      <c r="VRB386" s="1"/>
      <c r="VRC386" s="1"/>
      <c r="VRD386" s="1"/>
      <c r="VRE386" s="1"/>
      <c r="VRF386" s="1"/>
      <c r="VRG386" s="1"/>
      <c r="VRH386" s="1"/>
      <c r="VRI386" s="1"/>
      <c r="VRJ386" s="1"/>
      <c r="VRK386" s="1"/>
      <c r="VRL386" s="1"/>
      <c r="VRM386" s="1"/>
      <c r="VRN386" s="1"/>
      <c r="VRO386" s="1"/>
      <c r="VRP386" s="1"/>
      <c r="VRQ386" s="1"/>
      <c r="VRR386" s="1"/>
      <c r="VRS386" s="1"/>
      <c r="VRT386" s="1"/>
      <c r="VRU386" s="1"/>
      <c r="VRV386" s="1"/>
      <c r="VRW386" s="1"/>
      <c r="VRX386" s="1"/>
      <c r="VRY386" s="1"/>
      <c r="VRZ386" s="1"/>
      <c r="VSA386" s="1"/>
      <c r="VSB386" s="1"/>
      <c r="VSC386" s="1"/>
      <c r="VSD386" s="1"/>
      <c r="VSE386" s="1"/>
      <c r="VSF386" s="1"/>
      <c r="VSG386" s="1"/>
      <c r="VSH386" s="1"/>
      <c r="VSI386" s="1"/>
      <c r="VSJ386" s="1"/>
      <c r="VSK386" s="1"/>
      <c r="VSL386" s="1"/>
      <c r="VSM386" s="1"/>
      <c r="VSN386" s="1"/>
      <c r="VSO386" s="1"/>
      <c r="VSP386" s="1"/>
      <c r="VSQ386" s="1"/>
      <c r="VSR386" s="1"/>
      <c r="VSS386" s="1"/>
      <c r="VST386" s="1"/>
      <c r="VSU386" s="1"/>
      <c r="VSV386" s="1"/>
      <c r="VSW386" s="1"/>
      <c r="VSX386" s="1"/>
      <c r="VSY386" s="1"/>
      <c r="VSZ386" s="1"/>
      <c r="VTA386" s="1"/>
      <c r="VTB386" s="1"/>
      <c r="VTC386" s="1"/>
      <c r="VTD386" s="1"/>
      <c r="VTE386" s="1"/>
      <c r="VTF386" s="1"/>
      <c r="VTG386" s="1"/>
      <c r="VTH386" s="1"/>
      <c r="VTI386" s="1"/>
      <c r="VTJ386" s="1"/>
      <c r="VTK386" s="1"/>
      <c r="VTL386" s="1"/>
      <c r="VTM386" s="1"/>
      <c r="VTN386" s="1"/>
      <c r="VTO386" s="1"/>
      <c r="VTP386" s="1"/>
      <c r="VTQ386" s="1"/>
      <c r="VTR386" s="1"/>
      <c r="VTS386" s="1"/>
      <c r="VTT386" s="1"/>
      <c r="VTU386" s="1"/>
      <c r="VTV386" s="1"/>
      <c r="VTW386" s="1"/>
      <c r="VTX386" s="1"/>
      <c r="VTY386" s="1"/>
      <c r="VTZ386" s="1"/>
      <c r="VUA386" s="1"/>
      <c r="VUB386" s="1"/>
      <c r="VUC386" s="1"/>
      <c r="VUD386" s="1"/>
      <c r="VUE386" s="1"/>
      <c r="VUF386" s="1"/>
      <c r="VUG386" s="1"/>
      <c r="VUH386" s="1"/>
      <c r="VUI386" s="1"/>
      <c r="VUJ386" s="1"/>
      <c r="VUK386" s="1"/>
      <c r="VUL386" s="1"/>
      <c r="VUM386" s="1"/>
      <c r="VUN386" s="1"/>
      <c r="VUO386" s="1"/>
      <c r="VUP386" s="1"/>
      <c r="VUQ386" s="1"/>
      <c r="VUR386" s="1"/>
      <c r="VUS386" s="1"/>
      <c r="VUT386" s="1"/>
      <c r="VUU386" s="1"/>
      <c r="VUV386" s="1"/>
      <c r="VUW386" s="1"/>
      <c r="VUX386" s="1"/>
      <c r="VUY386" s="1"/>
      <c r="VUZ386" s="1"/>
      <c r="VVA386" s="1"/>
      <c r="VVB386" s="1"/>
      <c r="VVC386" s="1"/>
      <c r="VVD386" s="1"/>
      <c r="VVE386" s="1"/>
      <c r="VVF386" s="1"/>
      <c r="VVG386" s="1"/>
      <c r="VVH386" s="1"/>
      <c r="VVI386" s="1"/>
      <c r="VVJ386" s="1"/>
      <c r="VVK386" s="1"/>
      <c r="VVL386" s="1"/>
      <c r="VVM386" s="1"/>
      <c r="VVN386" s="1"/>
      <c r="VVO386" s="1"/>
      <c r="VVP386" s="1"/>
      <c r="VVQ386" s="1"/>
      <c r="VVR386" s="1"/>
      <c r="VVS386" s="1"/>
      <c r="VVT386" s="1"/>
      <c r="VVU386" s="1"/>
      <c r="VVV386" s="1"/>
      <c r="VVW386" s="1"/>
      <c r="VVX386" s="1"/>
      <c r="VVY386" s="1"/>
      <c r="VVZ386" s="1"/>
      <c r="VWA386" s="1"/>
      <c r="VWB386" s="1"/>
      <c r="VWC386" s="1"/>
      <c r="VWD386" s="1"/>
      <c r="VWE386" s="1"/>
      <c r="VWF386" s="1"/>
      <c r="VWG386" s="1"/>
      <c r="VWH386" s="1"/>
      <c r="VWI386" s="1"/>
      <c r="VWJ386" s="1"/>
      <c r="VWK386" s="1"/>
      <c r="VWL386" s="1"/>
      <c r="VWM386" s="1"/>
      <c r="VWN386" s="1"/>
      <c r="VWO386" s="1"/>
      <c r="VWP386" s="1"/>
      <c r="VWQ386" s="1"/>
      <c r="VWR386" s="1"/>
      <c r="VWS386" s="1"/>
      <c r="VWT386" s="1"/>
      <c r="VWU386" s="1"/>
      <c r="VWV386" s="1"/>
      <c r="VWW386" s="1"/>
      <c r="VWX386" s="1"/>
      <c r="VWY386" s="1"/>
      <c r="VWZ386" s="1"/>
      <c r="VXA386" s="1"/>
      <c r="VXB386" s="1"/>
      <c r="VXC386" s="1"/>
      <c r="VXD386" s="1"/>
      <c r="VXE386" s="1"/>
      <c r="VXF386" s="1"/>
      <c r="VXG386" s="1"/>
      <c r="VXH386" s="1"/>
      <c r="VXI386" s="1"/>
      <c r="VXJ386" s="1"/>
      <c r="VXK386" s="1"/>
      <c r="VXL386" s="1"/>
      <c r="VXM386" s="1"/>
      <c r="VXN386" s="1"/>
      <c r="VXO386" s="1"/>
      <c r="VXP386" s="1"/>
      <c r="VXQ386" s="1"/>
      <c r="VXR386" s="1"/>
      <c r="VXS386" s="1"/>
      <c r="VXT386" s="1"/>
      <c r="VXU386" s="1"/>
      <c r="VXV386" s="1"/>
      <c r="VXW386" s="1"/>
      <c r="VXX386" s="1"/>
      <c r="VXY386" s="1"/>
      <c r="VXZ386" s="1"/>
      <c r="VYA386" s="1"/>
      <c r="VYB386" s="1"/>
      <c r="VYC386" s="1"/>
      <c r="VYD386" s="1"/>
      <c r="VYE386" s="1"/>
      <c r="VYF386" s="1"/>
      <c r="VYG386" s="1"/>
      <c r="VYH386" s="1"/>
      <c r="VYI386" s="1"/>
      <c r="VYJ386" s="1"/>
      <c r="VYK386" s="1"/>
      <c r="VYL386" s="1"/>
      <c r="VYM386" s="1"/>
      <c r="VYN386" s="1"/>
      <c r="VYO386" s="1"/>
      <c r="VYP386" s="1"/>
      <c r="VYQ386" s="1"/>
      <c r="VYR386" s="1"/>
      <c r="VYS386" s="1"/>
      <c r="VYT386" s="1"/>
      <c r="VYU386" s="1"/>
      <c r="VYV386" s="1"/>
      <c r="VYW386" s="1"/>
      <c r="VYX386" s="1"/>
      <c r="VYY386" s="1"/>
      <c r="VYZ386" s="1"/>
      <c r="VZA386" s="1"/>
      <c r="VZB386" s="1"/>
      <c r="VZC386" s="1"/>
      <c r="VZD386" s="1"/>
      <c r="VZE386" s="1"/>
      <c r="VZF386" s="1"/>
      <c r="VZG386" s="1"/>
      <c r="VZH386" s="1"/>
      <c r="VZI386" s="1"/>
      <c r="VZJ386" s="1"/>
      <c r="VZK386" s="1"/>
      <c r="VZL386" s="1"/>
      <c r="VZM386" s="1"/>
      <c r="VZN386" s="1"/>
      <c r="VZO386" s="1"/>
      <c r="VZP386" s="1"/>
      <c r="VZQ386" s="1"/>
      <c r="VZR386" s="1"/>
      <c r="VZS386" s="1"/>
      <c r="VZT386" s="1"/>
      <c r="VZU386" s="1"/>
      <c r="VZV386" s="1"/>
      <c r="VZW386" s="1"/>
      <c r="VZX386" s="1"/>
      <c r="VZY386" s="1"/>
      <c r="VZZ386" s="1"/>
      <c r="WAA386" s="1"/>
      <c r="WAB386" s="1"/>
      <c r="WAC386" s="1"/>
      <c r="WAD386" s="1"/>
      <c r="WAE386" s="1"/>
      <c r="WAF386" s="1"/>
      <c r="WAG386" s="1"/>
      <c r="WAH386" s="1"/>
      <c r="WAI386" s="1"/>
      <c r="WAJ386" s="1"/>
      <c r="WAK386" s="1"/>
      <c r="WAL386" s="1"/>
      <c r="WAM386" s="1"/>
      <c r="WAN386" s="1"/>
      <c r="WAO386" s="1"/>
      <c r="WAP386" s="1"/>
      <c r="WAQ386" s="1"/>
      <c r="WAR386" s="1"/>
      <c r="WAS386" s="1"/>
      <c r="WAT386" s="1"/>
      <c r="WAU386" s="1"/>
      <c r="WAV386" s="1"/>
      <c r="WAW386" s="1"/>
      <c r="WAX386" s="1"/>
      <c r="WAY386" s="1"/>
      <c r="WAZ386" s="1"/>
      <c r="WBA386" s="1"/>
      <c r="WBB386" s="1"/>
      <c r="WBC386" s="1"/>
      <c r="WBD386" s="1"/>
      <c r="WBE386" s="1"/>
      <c r="WBF386" s="1"/>
      <c r="WBG386" s="1"/>
      <c r="WBH386" s="1"/>
      <c r="WBI386" s="1"/>
      <c r="WBJ386" s="1"/>
      <c r="WBK386" s="1"/>
      <c r="WBL386" s="1"/>
      <c r="WBM386" s="1"/>
      <c r="WBN386" s="1"/>
      <c r="WBO386" s="1"/>
      <c r="WBP386" s="1"/>
      <c r="WBQ386" s="1"/>
      <c r="WBR386" s="1"/>
      <c r="WBS386" s="1"/>
      <c r="WBT386" s="1"/>
      <c r="WBU386" s="1"/>
      <c r="WBV386" s="1"/>
      <c r="WBW386" s="1"/>
      <c r="WBX386" s="1"/>
      <c r="WBY386" s="1"/>
      <c r="WBZ386" s="1"/>
      <c r="WCA386" s="1"/>
      <c r="WCB386" s="1"/>
      <c r="WCC386" s="1"/>
      <c r="WCD386" s="1"/>
      <c r="WCE386" s="1"/>
      <c r="WCF386" s="1"/>
      <c r="WCG386" s="1"/>
      <c r="WCH386" s="1"/>
      <c r="WCI386" s="1"/>
      <c r="WCJ386" s="1"/>
      <c r="WCK386" s="1"/>
      <c r="WCL386" s="1"/>
      <c r="WCM386" s="1"/>
      <c r="WCN386" s="1"/>
      <c r="WCO386" s="1"/>
      <c r="WCP386" s="1"/>
      <c r="WCQ386" s="1"/>
      <c r="WCR386" s="1"/>
      <c r="WCS386" s="1"/>
      <c r="WCT386" s="1"/>
      <c r="WCU386" s="1"/>
      <c r="WCV386" s="1"/>
      <c r="WCW386" s="1"/>
      <c r="WCX386" s="1"/>
      <c r="WCY386" s="1"/>
      <c r="WCZ386" s="1"/>
      <c r="WDA386" s="1"/>
      <c r="WDB386" s="1"/>
      <c r="WDC386" s="1"/>
      <c r="WDD386" s="1"/>
      <c r="WDE386" s="1"/>
      <c r="WDF386" s="1"/>
      <c r="WDG386" s="1"/>
      <c r="WDH386" s="1"/>
      <c r="WDI386" s="1"/>
      <c r="WDJ386" s="1"/>
      <c r="WDK386" s="1"/>
      <c r="WDL386" s="1"/>
      <c r="WDM386" s="1"/>
      <c r="WDN386" s="1"/>
      <c r="WDO386" s="1"/>
      <c r="WDP386" s="1"/>
      <c r="WDQ386" s="1"/>
      <c r="WDR386" s="1"/>
      <c r="WDS386" s="1"/>
      <c r="WDT386" s="1"/>
      <c r="WDU386" s="1"/>
      <c r="WDV386" s="1"/>
      <c r="WDW386" s="1"/>
      <c r="WDX386" s="1"/>
      <c r="WDY386" s="1"/>
      <c r="WDZ386" s="1"/>
      <c r="WEA386" s="1"/>
      <c r="WEB386" s="1"/>
      <c r="WEC386" s="1"/>
      <c r="WED386" s="1"/>
      <c r="WEE386" s="1"/>
      <c r="WEF386" s="1"/>
      <c r="WEG386" s="1"/>
      <c r="WEH386" s="1"/>
      <c r="WEI386" s="1"/>
      <c r="WEJ386" s="1"/>
      <c r="WEK386" s="1"/>
      <c r="WEL386" s="1"/>
      <c r="WEM386" s="1"/>
      <c r="WEN386" s="1"/>
      <c r="WEO386" s="1"/>
      <c r="WEP386" s="1"/>
      <c r="WEQ386" s="1"/>
      <c r="WER386" s="1"/>
      <c r="WES386" s="1"/>
      <c r="WET386" s="1"/>
      <c r="WEU386" s="1"/>
      <c r="WEV386" s="1"/>
      <c r="WEW386" s="1"/>
      <c r="WEX386" s="1"/>
      <c r="WEY386" s="1"/>
      <c r="WEZ386" s="1"/>
      <c r="WFA386" s="1"/>
      <c r="WFB386" s="1"/>
      <c r="WFC386" s="1"/>
      <c r="WFD386" s="1"/>
      <c r="WFE386" s="1"/>
      <c r="WFF386" s="1"/>
      <c r="WFG386" s="1"/>
      <c r="WFH386" s="1"/>
      <c r="WFI386" s="1"/>
      <c r="WFJ386" s="1"/>
      <c r="WFK386" s="1"/>
      <c r="WFL386" s="1"/>
      <c r="WFM386" s="1"/>
      <c r="WFN386" s="1"/>
      <c r="WFO386" s="1"/>
      <c r="WFP386" s="1"/>
      <c r="WFQ386" s="1"/>
      <c r="WFR386" s="1"/>
      <c r="WFS386" s="1"/>
      <c r="WFT386" s="1"/>
      <c r="WFU386" s="1"/>
      <c r="WFV386" s="1"/>
      <c r="WFW386" s="1"/>
      <c r="WFX386" s="1"/>
      <c r="WFY386" s="1"/>
      <c r="WFZ386" s="1"/>
      <c r="WGA386" s="1"/>
      <c r="WGB386" s="1"/>
      <c r="WGC386" s="1"/>
      <c r="WGD386" s="1"/>
      <c r="WGE386" s="1"/>
      <c r="WGF386" s="1"/>
      <c r="WGG386" s="1"/>
      <c r="WGH386" s="1"/>
      <c r="WGI386" s="1"/>
      <c r="WGJ386" s="1"/>
      <c r="WGK386" s="1"/>
      <c r="WGL386" s="1"/>
      <c r="WGM386" s="1"/>
      <c r="WGN386" s="1"/>
      <c r="WGO386" s="1"/>
      <c r="WGP386" s="1"/>
      <c r="WGQ386" s="1"/>
      <c r="WGR386" s="1"/>
      <c r="WGS386" s="1"/>
      <c r="WGT386" s="1"/>
      <c r="WGU386" s="1"/>
      <c r="WGV386" s="1"/>
      <c r="WGW386" s="1"/>
      <c r="WGX386" s="1"/>
      <c r="WGY386" s="1"/>
      <c r="WGZ386" s="1"/>
      <c r="WHA386" s="1"/>
      <c r="WHB386" s="1"/>
      <c r="WHC386" s="1"/>
      <c r="WHD386" s="1"/>
      <c r="WHE386" s="1"/>
      <c r="WHF386" s="1"/>
      <c r="WHG386" s="1"/>
      <c r="WHH386" s="1"/>
      <c r="WHI386" s="1"/>
      <c r="WHJ386" s="1"/>
      <c r="WHK386" s="1"/>
      <c r="WHL386" s="1"/>
      <c r="WHM386" s="1"/>
      <c r="WHN386" s="1"/>
      <c r="WHO386" s="1"/>
      <c r="WHP386" s="1"/>
      <c r="WHQ386" s="1"/>
      <c r="WHR386" s="1"/>
      <c r="WHS386" s="1"/>
      <c r="WHT386" s="1"/>
      <c r="WHU386" s="1"/>
      <c r="WHV386" s="1"/>
      <c r="WHW386" s="1"/>
      <c r="WHX386" s="1"/>
      <c r="WHY386" s="1"/>
      <c r="WHZ386" s="1"/>
      <c r="WIA386" s="1"/>
      <c r="WIB386" s="1"/>
      <c r="WIC386" s="1"/>
      <c r="WID386" s="1"/>
      <c r="WIE386" s="1"/>
      <c r="WIF386" s="1"/>
      <c r="WIG386" s="1"/>
      <c r="WIH386" s="1"/>
      <c r="WII386" s="1"/>
      <c r="WIJ386" s="1"/>
      <c r="WIK386" s="1"/>
      <c r="WIL386" s="1"/>
      <c r="WIM386" s="1"/>
      <c r="WIN386" s="1"/>
      <c r="WIO386" s="1"/>
      <c r="WIP386" s="1"/>
      <c r="WIQ386" s="1"/>
      <c r="WIR386" s="1"/>
      <c r="WIS386" s="1"/>
      <c r="WIT386" s="1"/>
      <c r="WIU386" s="1"/>
      <c r="WIV386" s="1"/>
      <c r="WIW386" s="1"/>
      <c r="WIX386" s="1"/>
      <c r="WIY386" s="1"/>
      <c r="WIZ386" s="1"/>
      <c r="WJA386" s="1"/>
      <c r="WJB386" s="1"/>
      <c r="WJC386" s="1"/>
      <c r="WJD386" s="1"/>
      <c r="WJE386" s="1"/>
      <c r="WJF386" s="1"/>
      <c r="WJG386" s="1"/>
      <c r="WJH386" s="1"/>
      <c r="WJI386" s="1"/>
      <c r="WJJ386" s="1"/>
      <c r="WJK386" s="1"/>
      <c r="WJL386" s="1"/>
      <c r="WJM386" s="1"/>
      <c r="WJN386" s="1"/>
      <c r="WJO386" s="1"/>
      <c r="WJP386" s="1"/>
      <c r="WJQ386" s="1"/>
      <c r="WJR386" s="1"/>
      <c r="WJS386" s="1"/>
      <c r="WJT386" s="1"/>
      <c r="WJU386" s="1"/>
      <c r="WJV386" s="1"/>
      <c r="WJW386" s="1"/>
      <c r="WJX386" s="1"/>
      <c r="WJY386" s="1"/>
      <c r="WJZ386" s="1"/>
      <c r="WKA386" s="1"/>
      <c r="WKB386" s="1"/>
      <c r="WKC386" s="1"/>
      <c r="WKD386" s="1"/>
      <c r="WKE386" s="1"/>
      <c r="WKF386" s="1"/>
      <c r="WKG386" s="1"/>
      <c r="WKH386" s="1"/>
      <c r="WKI386" s="1"/>
      <c r="WKJ386" s="1"/>
      <c r="WKK386" s="1"/>
      <c r="WKL386" s="1"/>
      <c r="WKM386" s="1"/>
      <c r="WKN386" s="1"/>
      <c r="WKO386" s="1"/>
      <c r="WKP386" s="1"/>
      <c r="WKQ386" s="1"/>
      <c r="WKR386" s="1"/>
      <c r="WKS386" s="1"/>
      <c r="WKT386" s="1"/>
      <c r="WKU386" s="1"/>
      <c r="WKV386" s="1"/>
      <c r="WKW386" s="1"/>
      <c r="WKX386" s="1"/>
      <c r="WKY386" s="1"/>
      <c r="WKZ386" s="1"/>
      <c r="WLA386" s="1"/>
      <c r="WLB386" s="1"/>
      <c r="WLC386" s="1"/>
      <c r="WLD386" s="1"/>
      <c r="WLE386" s="1"/>
      <c r="WLF386" s="1"/>
      <c r="WLG386" s="1"/>
      <c r="WLH386" s="1"/>
      <c r="WLI386" s="1"/>
      <c r="WLJ386" s="1"/>
      <c r="WLK386" s="1"/>
      <c r="WLL386" s="1"/>
      <c r="WLM386" s="1"/>
      <c r="WLN386" s="1"/>
      <c r="WLO386" s="1"/>
      <c r="WLP386" s="1"/>
      <c r="WLQ386" s="1"/>
      <c r="WLR386" s="1"/>
      <c r="WLS386" s="1"/>
      <c r="WLT386" s="1"/>
      <c r="WLU386" s="1"/>
      <c r="WLV386" s="1"/>
      <c r="WLW386" s="1"/>
      <c r="WLX386" s="1"/>
      <c r="WLY386" s="1"/>
      <c r="WLZ386" s="1"/>
      <c r="WMA386" s="1"/>
      <c r="WMB386" s="1"/>
      <c r="WMC386" s="1"/>
      <c r="WMD386" s="1"/>
      <c r="WME386" s="1"/>
      <c r="WMF386" s="1"/>
      <c r="WMG386" s="1"/>
      <c r="WMH386" s="1"/>
      <c r="WMI386" s="1"/>
      <c r="WMJ386" s="1"/>
      <c r="WMK386" s="1"/>
      <c r="WML386" s="1"/>
      <c r="WMM386" s="1"/>
      <c r="WMN386" s="1"/>
      <c r="WMO386" s="1"/>
      <c r="WMP386" s="1"/>
      <c r="WMQ386" s="1"/>
      <c r="WMR386" s="1"/>
      <c r="WMS386" s="1"/>
      <c r="WMT386" s="1"/>
      <c r="WMU386" s="1"/>
      <c r="WMV386" s="1"/>
      <c r="WMW386" s="1"/>
      <c r="WMX386" s="1"/>
      <c r="WMY386" s="1"/>
      <c r="WMZ386" s="1"/>
      <c r="WNA386" s="1"/>
      <c r="WNB386" s="1"/>
      <c r="WNC386" s="1"/>
      <c r="WND386" s="1"/>
      <c r="WNE386" s="1"/>
      <c r="WNF386" s="1"/>
      <c r="WNG386" s="1"/>
      <c r="WNH386" s="1"/>
      <c r="WNI386" s="1"/>
      <c r="WNJ386" s="1"/>
      <c r="WNK386" s="1"/>
      <c r="WNL386" s="1"/>
      <c r="WNM386" s="1"/>
      <c r="WNN386" s="1"/>
      <c r="WNO386" s="1"/>
      <c r="WNP386" s="1"/>
      <c r="WNQ386" s="1"/>
      <c r="WNR386" s="1"/>
      <c r="WNS386" s="1"/>
      <c r="WNT386" s="1"/>
      <c r="WNU386" s="1"/>
      <c r="WNV386" s="1"/>
      <c r="WNW386" s="1"/>
      <c r="WNX386" s="1"/>
      <c r="WNY386" s="1"/>
      <c r="WNZ386" s="1"/>
      <c r="WOA386" s="1"/>
      <c r="WOB386" s="1"/>
      <c r="WOC386" s="1"/>
      <c r="WOD386" s="1"/>
      <c r="WOE386" s="1"/>
      <c r="WOF386" s="1"/>
      <c r="WOG386" s="1"/>
      <c r="WOH386" s="1"/>
      <c r="WOI386" s="1"/>
      <c r="WOJ386" s="1"/>
      <c r="WOK386" s="1"/>
      <c r="WOL386" s="1"/>
      <c r="WOM386" s="1"/>
      <c r="WON386" s="1"/>
      <c r="WOO386" s="1"/>
      <c r="WOP386" s="1"/>
      <c r="WOQ386" s="1"/>
      <c r="WOR386" s="1"/>
      <c r="WOS386" s="1"/>
      <c r="WOT386" s="1"/>
      <c r="WOU386" s="1"/>
      <c r="WOV386" s="1"/>
      <c r="WOW386" s="1"/>
      <c r="WOX386" s="1"/>
      <c r="WOY386" s="1"/>
      <c r="WOZ386" s="1"/>
      <c r="WPA386" s="1"/>
      <c r="WPB386" s="1"/>
      <c r="WPC386" s="1"/>
      <c r="WPD386" s="1"/>
      <c r="WPE386" s="1"/>
      <c r="WPF386" s="1"/>
      <c r="WPG386" s="1"/>
      <c r="WPH386" s="1"/>
      <c r="WPI386" s="1"/>
      <c r="WPJ386" s="1"/>
      <c r="WPK386" s="1"/>
      <c r="WPL386" s="1"/>
      <c r="WPM386" s="1"/>
      <c r="WPN386" s="1"/>
      <c r="WPO386" s="1"/>
      <c r="WPP386" s="1"/>
      <c r="WPQ386" s="1"/>
      <c r="WPR386" s="1"/>
      <c r="WPS386" s="1"/>
      <c r="WPT386" s="1"/>
      <c r="WPU386" s="1"/>
      <c r="WPV386" s="1"/>
      <c r="WPW386" s="1"/>
      <c r="WPX386" s="1"/>
      <c r="WPY386" s="1"/>
      <c r="WPZ386" s="1"/>
      <c r="WQA386" s="1"/>
      <c r="WQB386" s="1"/>
      <c r="WQC386" s="1"/>
      <c r="WQD386" s="1"/>
      <c r="WQE386" s="1"/>
      <c r="WQF386" s="1"/>
      <c r="WQG386" s="1"/>
      <c r="WQH386" s="1"/>
      <c r="WQI386" s="1"/>
      <c r="WQJ386" s="1"/>
      <c r="WQK386" s="1"/>
      <c r="WQL386" s="1"/>
      <c r="WQM386" s="1"/>
      <c r="WQN386" s="1"/>
      <c r="WQO386" s="1"/>
      <c r="WQP386" s="1"/>
      <c r="WQQ386" s="1"/>
      <c r="WQR386" s="1"/>
      <c r="WQS386" s="1"/>
      <c r="WQT386" s="1"/>
      <c r="WQU386" s="1"/>
      <c r="WQV386" s="1"/>
      <c r="WQW386" s="1"/>
      <c r="WQX386" s="1"/>
      <c r="WQY386" s="1"/>
      <c r="WQZ386" s="1"/>
      <c r="WRA386" s="1"/>
      <c r="WRB386" s="1"/>
      <c r="WRC386" s="1"/>
      <c r="WRD386" s="1"/>
      <c r="WRE386" s="1"/>
      <c r="WRF386" s="1"/>
      <c r="WRG386" s="1"/>
      <c r="WRH386" s="1"/>
      <c r="WRI386" s="1"/>
      <c r="WRJ386" s="1"/>
      <c r="WRK386" s="1"/>
      <c r="WRL386" s="1"/>
      <c r="WRM386" s="1"/>
      <c r="WRN386" s="1"/>
      <c r="WRO386" s="1"/>
      <c r="WRP386" s="1"/>
      <c r="WRQ386" s="1"/>
      <c r="WRR386" s="1"/>
      <c r="WRS386" s="1"/>
      <c r="WRT386" s="1"/>
      <c r="WRU386" s="1"/>
      <c r="WRV386" s="1"/>
      <c r="WRW386" s="1"/>
      <c r="WRX386" s="1"/>
      <c r="WRY386" s="1"/>
      <c r="WRZ386" s="1"/>
      <c r="WSA386" s="1"/>
      <c r="WSB386" s="1"/>
      <c r="WSC386" s="1"/>
      <c r="WSD386" s="1"/>
      <c r="WSE386" s="1"/>
      <c r="WSF386" s="1"/>
      <c r="WSG386" s="1"/>
      <c r="WSH386" s="1"/>
      <c r="WSI386" s="1"/>
      <c r="WSJ386" s="1"/>
      <c r="WSK386" s="1"/>
      <c r="WSL386" s="1"/>
      <c r="WSM386" s="1"/>
      <c r="WSN386" s="1"/>
      <c r="WSO386" s="1"/>
      <c r="WSP386" s="1"/>
      <c r="WSQ386" s="1"/>
      <c r="WSR386" s="1"/>
      <c r="WSS386" s="1"/>
      <c r="WST386" s="1"/>
      <c r="WSU386" s="1"/>
      <c r="WSV386" s="1"/>
      <c r="WSW386" s="1"/>
      <c r="WSX386" s="1"/>
      <c r="WSY386" s="1"/>
      <c r="WSZ386" s="1"/>
      <c r="WTA386" s="1"/>
      <c r="WTB386" s="1"/>
      <c r="WTC386" s="1"/>
      <c r="WTD386" s="1"/>
      <c r="WTE386" s="1"/>
      <c r="WTF386" s="1"/>
      <c r="WTG386" s="1"/>
      <c r="WTH386" s="1"/>
      <c r="WTI386" s="1"/>
      <c r="WTJ386" s="1"/>
      <c r="WTK386" s="1"/>
      <c r="WTL386" s="1"/>
      <c r="WTM386" s="1"/>
      <c r="WTN386" s="1"/>
      <c r="WTO386" s="1"/>
      <c r="WTP386" s="1"/>
      <c r="WTQ386" s="1"/>
      <c r="WTR386" s="1"/>
      <c r="WTS386" s="1"/>
      <c r="WTT386" s="1"/>
      <c r="WTU386" s="1"/>
      <c r="WTV386" s="1"/>
      <c r="WTW386" s="1"/>
      <c r="WTX386" s="1"/>
      <c r="WTY386" s="1"/>
      <c r="WTZ386" s="1"/>
      <c r="WUA386" s="1"/>
      <c r="WUB386" s="1"/>
      <c r="WUC386" s="1"/>
      <c r="WUD386" s="1"/>
      <c r="WUE386" s="1"/>
      <c r="WUF386" s="1"/>
      <c r="WUG386" s="1"/>
      <c r="WUH386" s="1"/>
      <c r="WUI386" s="1"/>
      <c r="WUJ386" s="1"/>
      <c r="WUK386" s="1"/>
      <c r="WUL386" s="1"/>
      <c r="WUM386" s="1"/>
      <c r="WUN386" s="1"/>
      <c r="WUO386" s="1"/>
      <c r="WUP386" s="1"/>
      <c r="WUQ386" s="1"/>
      <c r="WUR386" s="1"/>
      <c r="WUS386" s="1"/>
      <c r="WUT386" s="1"/>
      <c r="WUU386" s="1"/>
      <c r="WUV386" s="1"/>
      <c r="WUW386" s="1"/>
      <c r="WUX386" s="1"/>
      <c r="WUY386" s="1"/>
      <c r="WUZ386" s="1"/>
      <c r="WVA386" s="1"/>
      <c r="WVB386" s="1"/>
      <c r="WVC386" s="1"/>
      <c r="WVD386" s="1"/>
      <c r="WVE386" s="1"/>
      <c r="WVF386" s="1"/>
      <c r="WVG386" s="1"/>
      <c r="WVH386" s="1"/>
      <c r="WVI386" s="1"/>
      <c r="WVJ386" s="1"/>
      <c r="WVK386" s="1"/>
      <c r="WVL386" s="1"/>
      <c r="WVM386" s="1"/>
      <c r="WVN386" s="1"/>
      <c r="WVO386" s="1"/>
      <c r="WVP386" s="1"/>
      <c r="WVQ386" s="1"/>
      <c r="WVR386" s="1"/>
      <c r="WVS386" s="1"/>
      <c r="WVT386" s="1"/>
      <c r="WVU386" s="1"/>
      <c r="WVV386" s="1"/>
      <c r="WVW386" s="1"/>
      <c r="WVX386" s="1"/>
      <c r="WVY386" s="1"/>
      <c r="WVZ386" s="1"/>
      <c r="WWA386" s="1"/>
      <c r="WWB386" s="1"/>
      <c r="WWC386" s="1"/>
      <c r="WWD386" s="1"/>
      <c r="WWE386" s="1"/>
      <c r="WWF386" s="1"/>
      <c r="WWG386" s="1"/>
      <c r="WWH386" s="1"/>
      <c r="WWI386" s="1"/>
      <c r="WWJ386" s="1"/>
      <c r="WWK386" s="1"/>
      <c r="WWL386" s="1"/>
      <c r="WWM386" s="1"/>
      <c r="WWN386" s="1"/>
      <c r="WWO386" s="1"/>
      <c r="WWP386" s="1"/>
      <c r="WWQ386" s="1"/>
      <c r="WWR386" s="1"/>
      <c r="WWS386" s="1"/>
      <c r="WWT386" s="1"/>
      <c r="WWU386" s="1"/>
      <c r="WWV386" s="1"/>
      <c r="WWW386" s="1"/>
      <c r="WWX386" s="1"/>
      <c r="WWY386" s="1"/>
      <c r="WWZ386" s="1"/>
      <c r="WXA386" s="1"/>
      <c r="WXB386" s="1"/>
      <c r="WXC386" s="1"/>
      <c r="WXD386" s="1"/>
      <c r="WXE386" s="1"/>
      <c r="WXF386" s="1"/>
      <c r="WXG386" s="1"/>
      <c r="WXH386" s="1"/>
      <c r="WXI386" s="1"/>
      <c r="WXJ386" s="1"/>
      <c r="WXK386" s="1"/>
      <c r="WXL386" s="1"/>
      <c r="WXM386" s="1"/>
      <c r="WXN386" s="1"/>
      <c r="WXO386" s="1"/>
      <c r="WXP386" s="1"/>
      <c r="WXQ386" s="1"/>
      <c r="WXR386" s="1"/>
      <c r="WXS386" s="1"/>
      <c r="WXT386" s="1"/>
      <c r="WXU386" s="1"/>
      <c r="WXV386" s="1"/>
      <c r="WXW386" s="1"/>
      <c r="WXX386" s="1"/>
      <c r="WXY386" s="1"/>
      <c r="WXZ386" s="1"/>
      <c r="WYA386" s="1"/>
      <c r="WYB386" s="1"/>
      <c r="WYC386" s="1"/>
      <c r="WYD386" s="1"/>
      <c r="WYE386" s="1"/>
      <c r="WYF386" s="1"/>
      <c r="WYG386" s="1"/>
      <c r="WYH386" s="1"/>
      <c r="WYI386" s="1"/>
      <c r="WYJ386" s="1"/>
      <c r="WYK386" s="1"/>
      <c r="WYL386" s="1"/>
      <c r="WYM386" s="1"/>
      <c r="WYN386" s="1"/>
      <c r="WYO386" s="1"/>
      <c r="WYP386" s="1"/>
      <c r="WYQ386" s="1"/>
      <c r="WYR386" s="1"/>
      <c r="WYS386" s="1"/>
      <c r="WYT386" s="1"/>
      <c r="WYU386" s="1"/>
      <c r="WYV386" s="1"/>
      <c r="WYW386" s="1"/>
      <c r="WYX386" s="1"/>
      <c r="WYY386" s="1"/>
      <c r="WYZ386" s="1"/>
      <c r="WZA386" s="1"/>
      <c r="WZB386" s="1"/>
      <c r="WZC386" s="1"/>
      <c r="WZD386" s="1"/>
      <c r="WZE386" s="1"/>
      <c r="WZF386" s="1"/>
      <c r="WZG386" s="1"/>
      <c r="WZH386" s="1"/>
      <c r="WZI386" s="1"/>
      <c r="WZJ386" s="1"/>
      <c r="WZK386" s="1"/>
      <c r="WZL386" s="1"/>
      <c r="WZM386" s="1"/>
      <c r="WZN386" s="1"/>
      <c r="WZO386" s="1"/>
      <c r="WZP386" s="1"/>
      <c r="WZQ386" s="1"/>
      <c r="WZR386" s="1"/>
      <c r="WZS386" s="1"/>
      <c r="WZT386" s="1"/>
      <c r="WZU386" s="1"/>
      <c r="WZV386" s="1"/>
      <c r="WZW386" s="1"/>
      <c r="WZX386" s="1"/>
      <c r="WZY386" s="1"/>
      <c r="WZZ386" s="1"/>
      <c r="XAA386" s="1"/>
      <c r="XAB386" s="1"/>
      <c r="XAC386" s="1"/>
      <c r="XAD386" s="1"/>
      <c r="XAE386" s="1"/>
      <c r="XAF386" s="1"/>
      <c r="XAG386" s="1"/>
      <c r="XAH386" s="1"/>
      <c r="XAI386" s="1"/>
      <c r="XAJ386" s="1"/>
      <c r="XAK386" s="1"/>
      <c r="XAL386" s="1"/>
      <c r="XAM386" s="1"/>
      <c r="XAN386" s="1"/>
      <c r="XAO386" s="1"/>
      <c r="XAP386" s="1"/>
      <c r="XAQ386" s="1"/>
      <c r="XAR386" s="1"/>
      <c r="XAS386" s="1"/>
      <c r="XAT386" s="1"/>
      <c r="XAU386" s="1"/>
      <c r="XAV386" s="1"/>
      <c r="XAW386" s="1"/>
      <c r="XAX386" s="1"/>
      <c r="XAY386" s="1"/>
      <c r="XAZ386" s="1"/>
      <c r="XBA386" s="1"/>
      <c r="XBB386" s="1"/>
      <c r="XBC386" s="1"/>
      <c r="XBD386" s="1"/>
      <c r="XBE386" s="1"/>
      <c r="XBF386" s="1"/>
      <c r="XBG386" s="1"/>
      <c r="XBH386" s="1"/>
      <c r="XBI386" s="1"/>
      <c r="XBJ386" s="1"/>
      <c r="XBK386" s="1"/>
      <c r="XBL386" s="1"/>
      <c r="XBM386" s="1"/>
      <c r="XBN386" s="1"/>
      <c r="XBO386" s="1"/>
      <c r="XBP386" s="1"/>
      <c r="XBQ386" s="1"/>
      <c r="XBR386" s="1"/>
      <c r="XBS386" s="1"/>
      <c r="XBT386" s="1"/>
      <c r="XBU386" s="1"/>
      <c r="XBV386" s="1"/>
      <c r="XBW386" s="1"/>
      <c r="XBX386" s="1"/>
      <c r="XBY386" s="1"/>
      <c r="XBZ386" s="1"/>
      <c r="XCA386" s="1"/>
      <c r="XCB386" s="1"/>
      <c r="XCC386" s="1"/>
      <c r="XCD386" s="1"/>
      <c r="XCE386" s="1"/>
      <c r="XCF386" s="1"/>
      <c r="XCG386" s="1"/>
      <c r="XCH386" s="1"/>
      <c r="XCI386" s="1"/>
      <c r="XCJ386" s="1"/>
      <c r="XCK386" s="1"/>
      <c r="XCL386" s="1"/>
      <c r="XCM386" s="1"/>
      <c r="XCN386" s="1"/>
      <c r="XCO386" s="1"/>
      <c r="XCP386" s="1"/>
      <c r="XCQ386" s="1"/>
      <c r="XCR386" s="1"/>
      <c r="XCS386" s="1"/>
      <c r="XCT386" s="1"/>
      <c r="XCU386" s="1"/>
      <c r="XCV386" s="1"/>
      <c r="XCW386" s="1"/>
      <c r="XCX386" s="1"/>
      <c r="XCY386" s="1"/>
      <c r="XCZ386" s="1"/>
      <c r="XDA386" s="1"/>
      <c r="XDB386" s="1"/>
      <c r="XDC386" s="1"/>
      <c r="XDD386" s="1"/>
      <c r="XDE386" s="1"/>
      <c r="XDF386" s="1"/>
      <c r="XDG386" s="1"/>
      <c r="XDH386" s="1"/>
      <c r="XDI386" s="1"/>
      <c r="XDJ386" s="1"/>
      <c r="XDK386" s="1"/>
      <c r="XDL386" s="1"/>
      <c r="XDM386" s="1"/>
      <c r="XDN386" s="1"/>
      <c r="XDO386" s="1"/>
      <c r="XDP386" s="1"/>
      <c r="XDQ386" s="1"/>
      <c r="XDR386" s="1"/>
      <c r="XDS386" s="1"/>
      <c r="XDT386" s="1"/>
      <c r="XDU386" s="1"/>
      <c r="XDV386" s="1"/>
      <c r="XDW386" s="1"/>
      <c r="XDX386" s="1"/>
      <c r="XDY386" s="1"/>
      <c r="XDZ386" s="1"/>
      <c r="XEA386" s="1"/>
      <c r="XEB386" s="1"/>
      <c r="XEC386" s="1"/>
      <c r="XED386" s="1"/>
      <c r="XEE386" s="1"/>
      <c r="XEF386" s="1"/>
      <c r="XEG386" s="1"/>
      <c r="XEH386" s="1"/>
      <c r="XEI386" s="1"/>
      <c r="XEJ386" s="1"/>
      <c r="XEK386" s="1"/>
      <c r="XEL386" s="1"/>
      <c r="XEM386" s="1"/>
      <c r="XEN386" s="1"/>
      <c r="XEO386" s="1"/>
      <c r="XEP386" s="1"/>
      <c r="XEQ386" s="1"/>
      <c r="XER386" s="1"/>
      <c r="XES386" s="1"/>
      <c r="XET386" s="1"/>
      <c r="XEU386" s="1"/>
      <c r="XEV386" s="1"/>
      <c r="XEW386" s="1"/>
      <c r="XEX386" s="1"/>
      <c r="XEY386" s="1"/>
      <c r="XEZ386" s="1"/>
      <c r="XFA386" s="1"/>
      <c r="XFB386" s="1"/>
    </row>
    <row r="387" spans="1:16382" s="13" customFormat="1" ht="30" customHeight="1">
      <c r="A387" s="411" t="s">
        <v>1654</v>
      </c>
      <c r="B387" s="255" t="s">
        <v>674</v>
      </c>
      <c r="C387" s="255" t="s">
        <v>675</v>
      </c>
      <c r="D387" s="282" t="s">
        <v>676</v>
      </c>
      <c r="E387" s="256">
        <v>15618.65</v>
      </c>
      <c r="F387" s="219">
        <f t="shared" ref="F387:F418" si="19">H387+I387+J387+K387+L387</f>
        <v>15618.65</v>
      </c>
      <c r="G387" s="220">
        <f>(H387+I387+J387)/F387</f>
        <v>0.50000032013010087</v>
      </c>
      <c r="H387" s="256">
        <v>6637.93</v>
      </c>
      <c r="I387" s="256">
        <v>1171.4000000000001</v>
      </c>
      <c r="J387" s="256">
        <v>0</v>
      </c>
      <c r="K387" s="256">
        <v>0</v>
      </c>
      <c r="L387" s="256">
        <v>7809.32</v>
      </c>
      <c r="M387" s="228">
        <v>43109</v>
      </c>
      <c r="N387" s="270">
        <v>43112</v>
      </c>
      <c r="O387" s="270">
        <v>43118</v>
      </c>
      <c r="P387" s="270"/>
      <c r="Q387" s="271">
        <v>43133</v>
      </c>
      <c r="R387" s="217" t="s">
        <v>909</v>
      </c>
      <c r="S387" s="257"/>
      <c r="T387" s="257"/>
      <c r="U387" s="258"/>
      <c r="V387" s="735">
        <f t="shared" si="16"/>
        <v>15618.65</v>
      </c>
    </row>
    <row r="388" spans="1:16382" s="13" customFormat="1" ht="30" customHeight="1">
      <c r="A388" s="411" t="s">
        <v>1653</v>
      </c>
      <c r="B388" s="255" t="s">
        <v>677</v>
      </c>
      <c r="C388" s="255" t="s">
        <v>678</v>
      </c>
      <c r="D388" s="282" t="s">
        <v>306</v>
      </c>
      <c r="E388" s="256">
        <v>32152.2</v>
      </c>
      <c r="F388" s="219">
        <f t="shared" si="19"/>
        <v>32152.2</v>
      </c>
      <c r="G388" s="220">
        <f t="shared" ref="G388:G418" si="20">(H388+I388+J388)/F388</f>
        <v>0.5</v>
      </c>
      <c r="H388" s="256">
        <v>13664.68</v>
      </c>
      <c r="I388" s="256">
        <v>2411.42</v>
      </c>
      <c r="J388" s="256">
        <v>0</v>
      </c>
      <c r="K388" s="256">
        <v>0</v>
      </c>
      <c r="L388" s="256">
        <v>16076.1</v>
      </c>
      <c r="M388" s="228">
        <v>43109</v>
      </c>
      <c r="N388" s="270">
        <v>43112</v>
      </c>
      <c r="O388" s="270">
        <v>43118</v>
      </c>
      <c r="P388" s="270"/>
      <c r="Q388" s="271">
        <v>43133</v>
      </c>
      <c r="R388" s="217" t="s">
        <v>911</v>
      </c>
      <c r="S388" s="257"/>
      <c r="T388" s="257"/>
      <c r="U388" s="258"/>
      <c r="V388" s="735">
        <f t="shared" si="16"/>
        <v>32152.2</v>
      </c>
    </row>
    <row r="389" spans="1:16382" s="13" customFormat="1" ht="30" customHeight="1">
      <c r="A389" s="411" t="s">
        <v>1814</v>
      </c>
      <c r="B389" s="255" t="s">
        <v>679</v>
      </c>
      <c r="C389" s="255" t="s">
        <v>680</v>
      </c>
      <c r="D389" s="282" t="s">
        <v>681</v>
      </c>
      <c r="E389" s="256">
        <v>11763</v>
      </c>
      <c r="F389" s="219">
        <f t="shared" si="19"/>
        <v>11763</v>
      </c>
      <c r="G389" s="220">
        <f t="shared" si="20"/>
        <v>0.5</v>
      </c>
      <c r="H389" s="256">
        <v>4999.2700000000004</v>
      </c>
      <c r="I389" s="256">
        <v>882.23</v>
      </c>
      <c r="J389" s="256">
        <v>0</v>
      </c>
      <c r="K389" s="256">
        <v>0</v>
      </c>
      <c r="L389" s="256">
        <v>5881.5</v>
      </c>
      <c r="M389" s="228">
        <v>43109</v>
      </c>
      <c r="N389" s="270">
        <v>43112</v>
      </c>
      <c r="O389" s="270">
        <v>43118</v>
      </c>
      <c r="P389" s="270"/>
      <c r="Q389" s="271">
        <v>43133</v>
      </c>
      <c r="R389" s="217" t="s">
        <v>908</v>
      </c>
      <c r="S389" s="257"/>
      <c r="T389" s="257"/>
      <c r="U389" s="258"/>
      <c r="V389" s="735">
        <f t="shared" si="16"/>
        <v>11763</v>
      </c>
    </row>
    <row r="390" spans="1:16382" s="13" customFormat="1" ht="30" customHeight="1">
      <c r="A390" s="411" t="s">
        <v>1814</v>
      </c>
      <c r="B390" s="255" t="s">
        <v>682</v>
      </c>
      <c r="C390" s="255" t="s">
        <v>683</v>
      </c>
      <c r="D390" s="282" t="s">
        <v>684</v>
      </c>
      <c r="E390" s="256">
        <v>7515.25</v>
      </c>
      <c r="F390" s="219">
        <f t="shared" si="19"/>
        <v>7515.25</v>
      </c>
      <c r="G390" s="220">
        <f t="shared" si="20"/>
        <v>0.50000066531386178</v>
      </c>
      <c r="H390" s="256">
        <v>3193.98</v>
      </c>
      <c r="I390" s="256">
        <v>563.65</v>
      </c>
      <c r="J390" s="256">
        <v>0</v>
      </c>
      <c r="K390" s="256">
        <v>0</v>
      </c>
      <c r="L390" s="256">
        <v>3757.62</v>
      </c>
      <c r="M390" s="228">
        <v>43109</v>
      </c>
      <c r="N390" s="270">
        <v>43112</v>
      </c>
      <c r="O390" s="270">
        <v>43118</v>
      </c>
      <c r="P390" s="270"/>
      <c r="Q390" s="271">
        <v>43133</v>
      </c>
      <c r="R390" s="217" t="s">
        <v>898</v>
      </c>
      <c r="S390" s="257"/>
      <c r="T390" s="257"/>
      <c r="U390" s="258"/>
      <c r="V390" s="735">
        <f t="shared" si="16"/>
        <v>7515.25</v>
      </c>
    </row>
    <row r="391" spans="1:16382" s="13" customFormat="1" ht="30" customHeight="1">
      <c r="A391" s="411" t="s">
        <v>1814</v>
      </c>
      <c r="B391" s="255" t="s">
        <v>685</v>
      </c>
      <c r="C391" s="255" t="s">
        <v>686</v>
      </c>
      <c r="D391" s="282" t="s">
        <v>687</v>
      </c>
      <c r="E391" s="256">
        <v>6273.6</v>
      </c>
      <c r="F391" s="219">
        <f t="shared" si="19"/>
        <v>6273.6</v>
      </c>
      <c r="G391" s="220">
        <f t="shared" si="20"/>
        <v>0.5</v>
      </c>
      <c r="H391" s="256">
        <v>2666.28</v>
      </c>
      <c r="I391" s="256">
        <v>470.52</v>
      </c>
      <c r="J391" s="256">
        <v>0</v>
      </c>
      <c r="K391" s="256">
        <v>0</v>
      </c>
      <c r="L391" s="256">
        <v>3136.8</v>
      </c>
      <c r="M391" s="228">
        <v>43109</v>
      </c>
      <c r="N391" s="270">
        <v>43112</v>
      </c>
      <c r="O391" s="270">
        <v>43118</v>
      </c>
      <c r="P391" s="270"/>
      <c r="Q391" s="271">
        <v>43133</v>
      </c>
      <c r="R391" s="217" t="s">
        <v>904</v>
      </c>
      <c r="S391" s="257"/>
      <c r="T391" s="257"/>
      <c r="U391" s="258"/>
      <c r="V391" s="735">
        <f t="shared" si="16"/>
        <v>6273.6</v>
      </c>
    </row>
    <row r="392" spans="1:16382" s="13" customFormat="1" ht="30" customHeight="1">
      <c r="A392" s="411" t="s">
        <v>1814</v>
      </c>
      <c r="B392" s="255" t="s">
        <v>688</v>
      </c>
      <c r="C392" s="255" t="s">
        <v>689</v>
      </c>
      <c r="D392" s="282" t="s">
        <v>690</v>
      </c>
      <c r="E392" s="256">
        <v>69300</v>
      </c>
      <c r="F392" s="219">
        <f t="shared" si="19"/>
        <v>58763</v>
      </c>
      <c r="G392" s="220">
        <f t="shared" si="20"/>
        <v>0.64620594591835001</v>
      </c>
      <c r="H392" s="256">
        <v>32181.5</v>
      </c>
      <c r="I392" s="256">
        <v>5791.5</v>
      </c>
      <c r="J392" s="256">
        <v>0</v>
      </c>
      <c r="K392" s="256">
        <v>0</v>
      </c>
      <c r="L392" s="256">
        <v>20790</v>
      </c>
      <c r="M392" s="228">
        <v>43109</v>
      </c>
      <c r="N392" s="270">
        <v>43112</v>
      </c>
      <c r="O392" s="270">
        <v>43118</v>
      </c>
      <c r="P392" s="270"/>
      <c r="Q392" s="271">
        <v>43133</v>
      </c>
      <c r="R392" s="217" t="s">
        <v>910</v>
      </c>
      <c r="S392" s="257"/>
      <c r="T392" s="257"/>
      <c r="U392" s="258"/>
      <c r="V392" s="735">
        <f t="shared" si="16"/>
        <v>58763</v>
      </c>
    </row>
    <row r="393" spans="1:16382" s="13" customFormat="1" ht="30" customHeight="1">
      <c r="A393" s="411" t="s">
        <v>1814</v>
      </c>
      <c r="B393" s="255" t="s">
        <v>691</v>
      </c>
      <c r="C393" s="255" t="s">
        <v>692</v>
      </c>
      <c r="D393" s="282" t="s">
        <v>529</v>
      </c>
      <c r="E393" s="256">
        <v>18363.349999999999</v>
      </c>
      <c r="F393" s="219">
        <f t="shared" si="19"/>
        <v>18363.349999999999</v>
      </c>
      <c r="G393" s="220">
        <f t="shared" si="20"/>
        <v>0.5000002722814737</v>
      </c>
      <c r="H393" s="256">
        <v>7804.42</v>
      </c>
      <c r="I393" s="256">
        <v>1377.26</v>
      </c>
      <c r="J393" s="256">
        <v>0</v>
      </c>
      <c r="K393" s="256">
        <v>0</v>
      </c>
      <c r="L393" s="256">
        <v>9181.67</v>
      </c>
      <c r="M393" s="228">
        <v>43109</v>
      </c>
      <c r="N393" s="270">
        <v>43112</v>
      </c>
      <c r="O393" s="270">
        <v>43118</v>
      </c>
      <c r="P393" s="270"/>
      <c r="Q393" s="271">
        <v>43133</v>
      </c>
      <c r="R393" s="217" t="s">
        <v>906</v>
      </c>
      <c r="S393" s="257"/>
      <c r="T393" s="257"/>
      <c r="U393" s="258"/>
      <c r="V393" s="735">
        <f t="shared" si="16"/>
        <v>18363.349999999999</v>
      </c>
    </row>
    <row r="394" spans="1:16382" s="13" customFormat="1" ht="30" customHeight="1">
      <c r="A394" s="411" t="s">
        <v>1814</v>
      </c>
      <c r="B394" s="255" t="s">
        <v>693</v>
      </c>
      <c r="C394" s="255" t="s">
        <v>694</v>
      </c>
      <c r="D394" s="282" t="s">
        <v>540</v>
      </c>
      <c r="E394" s="256">
        <v>30500</v>
      </c>
      <c r="F394" s="219">
        <f t="shared" si="19"/>
        <v>29700</v>
      </c>
      <c r="G394" s="220">
        <f t="shared" si="20"/>
        <v>0.65</v>
      </c>
      <c r="H394" s="256">
        <v>16409.25</v>
      </c>
      <c r="I394" s="256">
        <v>2895.75</v>
      </c>
      <c r="J394" s="256">
        <v>0</v>
      </c>
      <c r="K394" s="256">
        <v>0</v>
      </c>
      <c r="L394" s="256">
        <v>10395</v>
      </c>
      <c r="M394" s="228">
        <v>43109</v>
      </c>
      <c r="N394" s="270">
        <v>43112</v>
      </c>
      <c r="O394" s="270">
        <v>43118</v>
      </c>
      <c r="P394" s="270"/>
      <c r="Q394" s="271">
        <v>43133</v>
      </c>
      <c r="R394" s="217" t="s">
        <v>901</v>
      </c>
      <c r="S394" s="257"/>
      <c r="T394" s="257"/>
      <c r="U394" s="258"/>
      <c r="V394" s="735">
        <f t="shared" si="16"/>
        <v>29700</v>
      </c>
    </row>
    <row r="395" spans="1:16382" s="13" customFormat="1" ht="30" customHeight="1">
      <c r="A395" s="411" t="s">
        <v>1814</v>
      </c>
      <c r="B395" s="255" t="s">
        <v>695</v>
      </c>
      <c r="C395" s="255" t="s">
        <v>696</v>
      </c>
      <c r="D395" s="282" t="s">
        <v>448</v>
      </c>
      <c r="E395" s="256">
        <v>28149</v>
      </c>
      <c r="F395" s="219">
        <f t="shared" si="19"/>
        <v>28149</v>
      </c>
      <c r="G395" s="220">
        <f t="shared" si="20"/>
        <v>0.64999999999999991</v>
      </c>
      <c r="H395" s="256">
        <v>15552.32</v>
      </c>
      <c r="I395" s="256">
        <v>2744.53</v>
      </c>
      <c r="J395" s="256">
        <v>0</v>
      </c>
      <c r="K395" s="256">
        <v>0</v>
      </c>
      <c r="L395" s="256">
        <v>9852.15</v>
      </c>
      <c r="M395" s="228">
        <v>43109</v>
      </c>
      <c r="N395" s="270">
        <v>43112</v>
      </c>
      <c r="O395" s="270">
        <v>43118</v>
      </c>
      <c r="P395" s="270"/>
      <c r="Q395" s="271">
        <v>43133</v>
      </c>
      <c r="R395" s="217" t="s">
        <v>902</v>
      </c>
      <c r="S395" s="257"/>
      <c r="T395" s="257"/>
      <c r="U395" s="258"/>
      <c r="V395" s="735">
        <f t="shared" si="16"/>
        <v>28149</v>
      </c>
    </row>
    <row r="396" spans="1:16382" s="13" customFormat="1" ht="30" customHeight="1">
      <c r="A396" s="411" t="s">
        <v>1814</v>
      </c>
      <c r="B396" s="255" t="s">
        <v>697</v>
      </c>
      <c r="C396" s="255" t="s">
        <v>698</v>
      </c>
      <c r="D396" s="282" t="s">
        <v>699</v>
      </c>
      <c r="E396" s="256">
        <v>7650</v>
      </c>
      <c r="F396" s="219">
        <f t="shared" si="19"/>
        <v>6600</v>
      </c>
      <c r="G396" s="220">
        <f t="shared" si="20"/>
        <v>0.65</v>
      </c>
      <c r="H396" s="256">
        <v>3646.5</v>
      </c>
      <c r="I396" s="256">
        <v>643.5</v>
      </c>
      <c r="J396" s="256">
        <v>0</v>
      </c>
      <c r="K396" s="256">
        <v>0</v>
      </c>
      <c r="L396" s="256">
        <v>2310</v>
      </c>
      <c r="M396" s="228">
        <v>43109</v>
      </c>
      <c r="N396" s="270">
        <v>43112</v>
      </c>
      <c r="O396" s="270">
        <v>43118</v>
      </c>
      <c r="P396" s="270"/>
      <c r="Q396" s="271">
        <v>43133</v>
      </c>
      <c r="R396" s="217" t="s">
        <v>899</v>
      </c>
      <c r="S396" s="257"/>
      <c r="T396" s="257"/>
      <c r="U396" s="258"/>
      <c r="V396" s="735">
        <f t="shared" si="16"/>
        <v>6600</v>
      </c>
    </row>
    <row r="397" spans="1:16382" s="13" customFormat="1" ht="30" customHeight="1">
      <c r="A397" s="411" t="s">
        <v>1814</v>
      </c>
      <c r="B397" s="255" t="s">
        <v>700</v>
      </c>
      <c r="C397" s="255" t="s">
        <v>701</v>
      </c>
      <c r="D397" s="282" t="s">
        <v>702</v>
      </c>
      <c r="E397" s="256">
        <v>17234</v>
      </c>
      <c r="F397" s="219">
        <f t="shared" si="19"/>
        <v>16434</v>
      </c>
      <c r="G397" s="220">
        <f t="shared" si="20"/>
        <v>0.65</v>
      </c>
      <c r="H397" s="256">
        <v>9079.7800000000007</v>
      </c>
      <c r="I397" s="256">
        <v>1602.32</v>
      </c>
      <c r="J397" s="256">
        <v>0</v>
      </c>
      <c r="K397" s="256">
        <v>0</v>
      </c>
      <c r="L397" s="256">
        <v>5751.9</v>
      </c>
      <c r="M397" s="228">
        <v>43109</v>
      </c>
      <c r="N397" s="270">
        <v>43112</v>
      </c>
      <c r="O397" s="270">
        <v>43118</v>
      </c>
      <c r="P397" s="270"/>
      <c r="Q397" s="271">
        <v>43133</v>
      </c>
      <c r="R397" s="217" t="s">
        <v>907</v>
      </c>
      <c r="S397" s="257"/>
      <c r="T397" s="257"/>
      <c r="U397" s="258"/>
      <c r="V397" s="735">
        <f t="shared" si="16"/>
        <v>16434</v>
      </c>
    </row>
    <row r="398" spans="1:16382" s="13" customFormat="1" ht="30" customHeight="1">
      <c r="A398" s="411" t="s">
        <v>1814</v>
      </c>
      <c r="B398" s="255" t="s">
        <v>703</v>
      </c>
      <c r="C398" s="255" t="s">
        <v>704</v>
      </c>
      <c r="D398" s="282" t="s">
        <v>353</v>
      </c>
      <c r="E398" s="256">
        <v>30061</v>
      </c>
      <c r="F398" s="219">
        <f t="shared" si="19"/>
        <v>30061</v>
      </c>
      <c r="G398" s="220">
        <f t="shared" si="20"/>
        <v>0.5</v>
      </c>
      <c r="H398" s="256">
        <v>12775.92</v>
      </c>
      <c r="I398" s="256">
        <v>2254.58</v>
      </c>
      <c r="J398" s="256">
        <v>0</v>
      </c>
      <c r="K398" s="256">
        <v>0</v>
      </c>
      <c r="L398" s="256">
        <v>15030.5</v>
      </c>
      <c r="M398" s="228">
        <v>43109</v>
      </c>
      <c r="N398" s="270">
        <v>43112</v>
      </c>
      <c r="O398" s="270">
        <v>43118</v>
      </c>
      <c r="P398" s="270"/>
      <c r="Q398" s="271">
        <v>43133</v>
      </c>
      <c r="R398" s="217" t="s">
        <v>905</v>
      </c>
      <c r="S398" s="257"/>
      <c r="T398" s="257"/>
      <c r="U398" s="258"/>
      <c r="V398" s="735">
        <f t="shared" si="16"/>
        <v>30061</v>
      </c>
    </row>
    <row r="399" spans="1:16382" s="13" customFormat="1" ht="30" customHeight="1">
      <c r="A399" s="411" t="s">
        <v>1814</v>
      </c>
      <c r="B399" s="255" t="s">
        <v>705</v>
      </c>
      <c r="C399" s="255" t="s">
        <v>706</v>
      </c>
      <c r="D399" s="282" t="s">
        <v>707</v>
      </c>
      <c r="E399" s="256">
        <v>17187.05</v>
      </c>
      <c r="F399" s="219">
        <f t="shared" si="19"/>
        <v>17188.050000000003</v>
      </c>
      <c r="G399" s="220">
        <f t="shared" si="20"/>
        <v>0.50002938087799365</v>
      </c>
      <c r="H399" s="256">
        <v>7305.5</v>
      </c>
      <c r="I399" s="256">
        <v>1289.03</v>
      </c>
      <c r="J399" s="256">
        <v>0</v>
      </c>
      <c r="K399" s="256">
        <v>0</v>
      </c>
      <c r="L399" s="256">
        <v>8593.52</v>
      </c>
      <c r="M399" s="228">
        <v>43109</v>
      </c>
      <c r="N399" s="270">
        <v>43112</v>
      </c>
      <c r="O399" s="270">
        <v>43118</v>
      </c>
      <c r="P399" s="270"/>
      <c r="Q399" s="271">
        <v>43133</v>
      </c>
      <c r="R399" s="217" t="s">
        <v>897</v>
      </c>
      <c r="S399" s="257"/>
      <c r="T399" s="257"/>
      <c r="U399" s="258"/>
      <c r="V399" s="735">
        <f t="shared" si="16"/>
        <v>17188.050000000003</v>
      </c>
    </row>
    <row r="400" spans="1:16382" s="13" customFormat="1" ht="30" customHeight="1">
      <c r="A400" s="411" t="s">
        <v>1814</v>
      </c>
      <c r="B400" s="489" t="s">
        <v>708</v>
      </c>
      <c r="C400" s="255" t="s">
        <v>709</v>
      </c>
      <c r="D400" s="282" t="s">
        <v>79</v>
      </c>
      <c r="E400" s="256">
        <v>78146.5</v>
      </c>
      <c r="F400" s="219">
        <f t="shared" si="19"/>
        <v>22011</v>
      </c>
      <c r="G400" s="220">
        <f t="shared" si="20"/>
        <v>0.65</v>
      </c>
      <c r="H400" s="256">
        <v>12161.07</v>
      </c>
      <c r="I400" s="256">
        <v>2146.08</v>
      </c>
      <c r="J400" s="256">
        <v>0</v>
      </c>
      <c r="K400" s="256">
        <v>0</v>
      </c>
      <c r="L400" s="256">
        <v>7703.85</v>
      </c>
      <c r="M400" s="228">
        <v>43109</v>
      </c>
      <c r="N400" s="270">
        <v>43112</v>
      </c>
      <c r="O400" s="270">
        <v>43118</v>
      </c>
      <c r="P400" s="270"/>
      <c r="Q400" s="271">
        <v>43133</v>
      </c>
      <c r="R400" s="217" t="s">
        <v>900</v>
      </c>
      <c r="S400" s="257"/>
      <c r="T400" s="257"/>
      <c r="U400" s="258"/>
      <c r="V400" s="735">
        <f t="shared" si="16"/>
        <v>22011</v>
      </c>
    </row>
    <row r="401" spans="1:22" s="13" customFormat="1" ht="30" customHeight="1">
      <c r="A401" s="411" t="s">
        <v>1814</v>
      </c>
      <c r="B401" s="255" t="s">
        <v>939</v>
      </c>
      <c r="C401" s="255" t="s">
        <v>940</v>
      </c>
      <c r="D401" s="282" t="s">
        <v>941</v>
      </c>
      <c r="E401" s="256">
        <v>1188</v>
      </c>
      <c r="F401" s="219">
        <f t="shared" si="19"/>
        <v>1188</v>
      </c>
      <c r="G401" s="220">
        <f t="shared" si="20"/>
        <v>0.65</v>
      </c>
      <c r="H401" s="256">
        <v>656.37</v>
      </c>
      <c r="I401" s="256">
        <v>0</v>
      </c>
      <c r="J401" s="256">
        <v>115.83</v>
      </c>
      <c r="K401" s="256">
        <v>0</v>
      </c>
      <c r="L401" s="256">
        <v>415.8</v>
      </c>
      <c r="M401" s="228">
        <v>43137</v>
      </c>
      <c r="N401" s="270">
        <v>43152</v>
      </c>
      <c r="O401" s="270">
        <v>43167</v>
      </c>
      <c r="P401" s="270"/>
      <c r="Q401" s="271">
        <v>43195</v>
      </c>
      <c r="R401" s="217" t="s">
        <v>984</v>
      </c>
      <c r="S401" s="257"/>
      <c r="T401" s="257"/>
      <c r="U401" s="258"/>
      <c r="V401" s="735">
        <f t="shared" si="16"/>
        <v>1188</v>
      </c>
    </row>
    <row r="402" spans="1:22" s="13" customFormat="1" ht="30" customHeight="1">
      <c r="A402" s="411" t="s">
        <v>1814</v>
      </c>
      <c r="B402" s="255" t="s">
        <v>942</v>
      </c>
      <c r="C402" s="255" t="s">
        <v>943</v>
      </c>
      <c r="D402" s="282" t="s">
        <v>944</v>
      </c>
      <c r="E402" s="256">
        <v>57442.65</v>
      </c>
      <c r="F402" s="219">
        <f t="shared" si="19"/>
        <v>57442.65</v>
      </c>
      <c r="G402" s="220">
        <f t="shared" si="20"/>
        <v>0.50000008704333798</v>
      </c>
      <c r="H402" s="256">
        <v>24413.13</v>
      </c>
      <c r="I402" s="256">
        <v>0</v>
      </c>
      <c r="J402" s="256">
        <v>4308.2</v>
      </c>
      <c r="K402" s="256">
        <v>0</v>
      </c>
      <c r="L402" s="256">
        <v>28721.32</v>
      </c>
      <c r="M402" s="228">
        <v>43137</v>
      </c>
      <c r="N402" s="270">
        <v>43152</v>
      </c>
      <c r="O402" s="270">
        <v>43167</v>
      </c>
      <c r="P402" s="270"/>
      <c r="Q402" s="271">
        <v>43195</v>
      </c>
      <c r="R402" s="217" t="s">
        <v>982</v>
      </c>
      <c r="S402" s="257"/>
      <c r="T402" s="257"/>
      <c r="U402" s="258"/>
      <c r="V402" s="735">
        <f t="shared" si="16"/>
        <v>57442.65</v>
      </c>
    </row>
    <row r="403" spans="1:22" s="13" customFormat="1" ht="27.75" customHeight="1">
      <c r="A403" s="411" t="s">
        <v>1814</v>
      </c>
      <c r="B403" s="255" t="s">
        <v>945</v>
      </c>
      <c r="C403" s="255" t="s">
        <v>946</v>
      </c>
      <c r="D403" s="282" t="s">
        <v>947</v>
      </c>
      <c r="E403" s="256">
        <v>28754</v>
      </c>
      <c r="F403" s="219">
        <f t="shared" si="19"/>
        <v>28754</v>
      </c>
      <c r="G403" s="220">
        <f t="shared" si="20"/>
        <v>0.5</v>
      </c>
      <c r="H403" s="256">
        <v>12220.45</v>
      </c>
      <c r="I403" s="256">
        <v>0</v>
      </c>
      <c r="J403" s="256">
        <v>2156.5500000000002</v>
      </c>
      <c r="K403" s="256">
        <v>0</v>
      </c>
      <c r="L403" s="256">
        <v>14377</v>
      </c>
      <c r="M403" s="228">
        <v>43137</v>
      </c>
      <c r="N403" s="270">
        <v>43152</v>
      </c>
      <c r="O403" s="270">
        <v>43167</v>
      </c>
      <c r="P403" s="270"/>
      <c r="Q403" s="271">
        <v>43195</v>
      </c>
      <c r="R403" s="217" t="s">
        <v>983</v>
      </c>
      <c r="S403" s="257"/>
      <c r="T403" s="257"/>
      <c r="U403" s="258"/>
      <c r="V403" s="735">
        <f t="shared" si="16"/>
        <v>28754</v>
      </c>
    </row>
    <row r="404" spans="1:22" s="13" customFormat="1" ht="30" customHeight="1">
      <c r="A404" s="411" t="s">
        <v>1814</v>
      </c>
      <c r="B404" s="255" t="s">
        <v>948</v>
      </c>
      <c r="C404" s="255" t="s">
        <v>949</v>
      </c>
      <c r="D404" s="282" t="s">
        <v>950</v>
      </c>
      <c r="E404" s="256">
        <v>3498</v>
      </c>
      <c r="F404" s="219">
        <f t="shared" si="19"/>
        <v>3498</v>
      </c>
      <c r="G404" s="220">
        <f t="shared" si="20"/>
        <v>0.65000000000000013</v>
      </c>
      <c r="H404" s="256">
        <v>1932.64</v>
      </c>
      <c r="I404" s="256">
        <v>0</v>
      </c>
      <c r="J404" s="256">
        <v>341.06</v>
      </c>
      <c r="K404" s="256">
        <v>0</v>
      </c>
      <c r="L404" s="256">
        <v>1224.3</v>
      </c>
      <c r="M404" s="228">
        <v>43137</v>
      </c>
      <c r="N404" s="270">
        <v>43152</v>
      </c>
      <c r="O404" s="270">
        <v>43167</v>
      </c>
      <c r="P404" s="270"/>
      <c r="Q404" s="271">
        <v>43195</v>
      </c>
      <c r="R404" s="217" t="s">
        <v>977</v>
      </c>
      <c r="S404" s="257"/>
      <c r="T404" s="257"/>
      <c r="U404" s="258"/>
      <c r="V404" s="735">
        <f t="shared" si="16"/>
        <v>3498</v>
      </c>
    </row>
    <row r="405" spans="1:22" s="13" customFormat="1" ht="30" customHeight="1">
      <c r="A405" s="411" t="s">
        <v>1814</v>
      </c>
      <c r="B405" s="255" t="s">
        <v>974</v>
      </c>
      <c r="C405" s="255" t="s">
        <v>951</v>
      </c>
      <c r="D405" s="282" t="s">
        <v>170</v>
      </c>
      <c r="E405" s="256">
        <v>23331</v>
      </c>
      <c r="F405" s="219">
        <f t="shared" si="19"/>
        <v>23331</v>
      </c>
      <c r="G405" s="220">
        <f t="shared" si="20"/>
        <v>0.65</v>
      </c>
      <c r="H405" s="256">
        <v>12890.37</v>
      </c>
      <c r="I405" s="256">
        <v>0</v>
      </c>
      <c r="J405" s="256">
        <v>2274.7800000000002</v>
      </c>
      <c r="K405" s="256">
        <v>0</v>
      </c>
      <c r="L405" s="256">
        <v>8165.85</v>
      </c>
      <c r="M405" s="228">
        <v>43137</v>
      </c>
      <c r="N405" s="270">
        <v>43121</v>
      </c>
      <c r="O405" s="270">
        <v>43167</v>
      </c>
      <c r="P405" s="270"/>
      <c r="Q405" s="271">
        <v>43195</v>
      </c>
      <c r="R405" s="217" t="s">
        <v>975</v>
      </c>
      <c r="S405" s="257"/>
      <c r="T405" s="257"/>
      <c r="U405" s="258"/>
      <c r="V405" s="735">
        <f t="shared" si="16"/>
        <v>23331</v>
      </c>
    </row>
    <row r="406" spans="1:22" s="13" customFormat="1" ht="39.75" customHeight="1">
      <c r="A406" s="411" t="s">
        <v>1814</v>
      </c>
      <c r="B406" s="255" t="s">
        <v>988</v>
      </c>
      <c r="C406" s="255" t="s">
        <v>989</v>
      </c>
      <c r="D406" s="282" t="s">
        <v>990</v>
      </c>
      <c r="E406" s="256">
        <v>313625</v>
      </c>
      <c r="F406" s="219">
        <f t="shared" si="19"/>
        <v>213294</v>
      </c>
      <c r="G406" s="220">
        <f t="shared" si="20"/>
        <v>0.58106346170075107</v>
      </c>
      <c r="H406" s="256">
        <v>105346.74</v>
      </c>
      <c r="I406" s="256">
        <v>0</v>
      </c>
      <c r="J406" s="256">
        <v>18590.61</v>
      </c>
      <c r="K406" s="256">
        <v>0</v>
      </c>
      <c r="L406" s="256">
        <v>89356.65</v>
      </c>
      <c r="M406" s="228">
        <v>43196</v>
      </c>
      <c r="N406" s="287">
        <v>43202</v>
      </c>
      <c r="O406" s="270">
        <v>43223</v>
      </c>
      <c r="P406" s="270">
        <v>43256</v>
      </c>
      <c r="Q406" s="271">
        <v>43279</v>
      </c>
      <c r="R406" s="217" t="s">
        <v>1353</v>
      </c>
      <c r="S406" s="257"/>
      <c r="T406" s="257"/>
      <c r="U406" s="258"/>
      <c r="V406" s="735">
        <f t="shared" si="16"/>
        <v>213294</v>
      </c>
    </row>
    <row r="407" spans="1:22" s="13" customFormat="1" ht="30" customHeight="1">
      <c r="A407" s="411" t="s">
        <v>1814</v>
      </c>
      <c r="B407" s="255" t="s">
        <v>1046</v>
      </c>
      <c r="C407" s="255" t="s">
        <v>1047</v>
      </c>
      <c r="D407" s="282" t="s">
        <v>1048</v>
      </c>
      <c r="E407" s="256"/>
      <c r="F407" s="219">
        <f t="shared" si="19"/>
        <v>93640.25</v>
      </c>
      <c r="G407" s="220">
        <f t="shared" si="20"/>
        <v>0.53610226371672443</v>
      </c>
      <c r="H407" s="256">
        <v>42670.63</v>
      </c>
      <c r="I407" s="256">
        <v>0</v>
      </c>
      <c r="J407" s="256">
        <v>7530.12</v>
      </c>
      <c r="K407" s="256">
        <v>0</v>
      </c>
      <c r="L407" s="256">
        <v>43439.5</v>
      </c>
      <c r="M407" s="228">
        <v>43165</v>
      </c>
      <c r="N407" s="287">
        <v>43172</v>
      </c>
      <c r="O407" s="270">
        <v>43209</v>
      </c>
      <c r="P407" s="270"/>
      <c r="Q407" s="271">
        <v>43238</v>
      </c>
      <c r="R407" s="217" t="s">
        <v>1241</v>
      </c>
      <c r="S407" s="257"/>
      <c r="T407" s="257"/>
      <c r="U407" s="258"/>
      <c r="V407" s="735">
        <f t="shared" si="16"/>
        <v>93640.25</v>
      </c>
    </row>
    <row r="408" spans="1:22" s="25" customFormat="1" ht="30" customHeight="1">
      <c r="A408" s="577" t="s">
        <v>1815</v>
      </c>
      <c r="B408" s="489" t="s">
        <v>1049</v>
      </c>
      <c r="C408" s="255" t="s">
        <v>1050</v>
      </c>
      <c r="D408" s="255" t="s">
        <v>372</v>
      </c>
      <c r="E408" s="256"/>
      <c r="F408" s="219">
        <f t="shared" si="19"/>
        <v>61951.8</v>
      </c>
      <c r="G408" s="220">
        <f t="shared" si="20"/>
        <v>0.49999999999999994</v>
      </c>
      <c r="H408" s="256">
        <v>26329.51</v>
      </c>
      <c r="I408" s="256">
        <v>4646.3900000000003</v>
      </c>
      <c r="J408" s="256">
        <v>0</v>
      </c>
      <c r="K408" s="256">
        <v>0</v>
      </c>
      <c r="L408" s="256">
        <v>30975.9</v>
      </c>
      <c r="M408" s="228">
        <v>43165</v>
      </c>
      <c r="N408" s="287">
        <v>43172</v>
      </c>
      <c r="O408" s="270">
        <v>43209</v>
      </c>
      <c r="P408" s="270"/>
      <c r="Q408" s="271">
        <v>43238</v>
      </c>
      <c r="R408" s="228" t="s">
        <v>1242</v>
      </c>
      <c r="S408" s="271"/>
      <c r="T408" s="576"/>
      <c r="U408" s="282"/>
      <c r="V408" s="735">
        <f t="shared" si="16"/>
        <v>61951.8</v>
      </c>
    </row>
    <row r="409" spans="1:22" s="13" customFormat="1" ht="30" customHeight="1">
      <c r="A409" s="411" t="s">
        <v>1815</v>
      </c>
      <c r="B409" s="255" t="s">
        <v>1051</v>
      </c>
      <c r="C409" s="255" t="s">
        <v>1052</v>
      </c>
      <c r="D409" s="255" t="s">
        <v>506</v>
      </c>
      <c r="E409" s="256"/>
      <c r="F409" s="219">
        <f t="shared" si="19"/>
        <v>63716.25</v>
      </c>
      <c r="G409" s="220">
        <f t="shared" si="20"/>
        <v>0.50000007847291705</v>
      </c>
      <c r="H409" s="256">
        <v>27079.41</v>
      </c>
      <c r="I409" s="256">
        <v>0</v>
      </c>
      <c r="J409" s="256">
        <v>4778.72</v>
      </c>
      <c r="K409" s="256">
        <v>0</v>
      </c>
      <c r="L409" s="256">
        <v>31858.12</v>
      </c>
      <c r="M409" s="228">
        <v>43165</v>
      </c>
      <c r="N409" s="287">
        <v>43172</v>
      </c>
      <c r="O409" s="270">
        <v>43209</v>
      </c>
      <c r="P409" s="270"/>
      <c r="Q409" s="271">
        <v>43238</v>
      </c>
      <c r="R409" s="217" t="s">
        <v>1243</v>
      </c>
      <c r="S409" s="257"/>
      <c r="T409" s="257"/>
      <c r="U409" s="258"/>
      <c r="V409" s="735">
        <f t="shared" si="16"/>
        <v>63716.25</v>
      </c>
    </row>
    <row r="410" spans="1:22" s="13" customFormat="1" ht="30" customHeight="1">
      <c r="A410" s="411" t="s">
        <v>1815</v>
      </c>
      <c r="B410" s="255" t="s">
        <v>1226</v>
      </c>
      <c r="C410" s="255" t="s">
        <v>1227</v>
      </c>
      <c r="D410" s="255" t="s">
        <v>102</v>
      </c>
      <c r="E410" s="256">
        <v>24981</v>
      </c>
      <c r="F410" s="219">
        <f t="shared" si="19"/>
        <v>24981</v>
      </c>
      <c r="G410" s="220">
        <f t="shared" si="20"/>
        <v>0.65</v>
      </c>
      <c r="H410" s="256">
        <v>13802</v>
      </c>
      <c r="I410" s="256">
        <v>0</v>
      </c>
      <c r="J410" s="256">
        <v>2435.65</v>
      </c>
      <c r="K410" s="256">
        <v>0</v>
      </c>
      <c r="L410" s="256">
        <v>8743.35</v>
      </c>
      <c r="M410" s="335">
        <v>43165</v>
      </c>
      <c r="N410" s="335">
        <v>43172</v>
      </c>
      <c r="O410" s="271">
        <v>43195</v>
      </c>
      <c r="P410" s="282"/>
      <c r="Q410" s="271">
        <v>43286</v>
      </c>
      <c r="R410" s="257" t="s">
        <v>1231</v>
      </c>
      <c r="S410" s="257"/>
      <c r="T410" s="257"/>
      <c r="U410" s="258"/>
      <c r="V410" s="735">
        <f t="shared" ref="V410:V420" si="21">SUM(H410:L410)</f>
        <v>24981</v>
      </c>
    </row>
    <row r="411" spans="1:22" s="13" customFormat="1" ht="30" customHeight="1">
      <c r="A411" s="411" t="s">
        <v>1815</v>
      </c>
      <c r="B411" s="255" t="s">
        <v>1106</v>
      </c>
      <c r="C411" s="255" t="s">
        <v>1107</v>
      </c>
      <c r="D411" s="255" t="s">
        <v>232</v>
      </c>
      <c r="E411" s="256">
        <v>39000</v>
      </c>
      <c r="F411" s="219">
        <f t="shared" si="19"/>
        <v>8415</v>
      </c>
      <c r="G411" s="220">
        <f t="shared" si="20"/>
        <v>0.65</v>
      </c>
      <c r="H411" s="256">
        <v>4649.28</v>
      </c>
      <c r="I411" s="256">
        <v>0</v>
      </c>
      <c r="J411" s="256">
        <v>820.47</v>
      </c>
      <c r="K411" s="256">
        <v>0</v>
      </c>
      <c r="L411" s="256">
        <v>2945.25</v>
      </c>
      <c r="M411" s="293">
        <v>43223</v>
      </c>
      <c r="N411" s="287">
        <v>43235</v>
      </c>
      <c r="O411" s="270">
        <v>43258</v>
      </c>
      <c r="P411" s="270"/>
      <c r="Q411" s="271">
        <v>43271</v>
      </c>
      <c r="R411" s="217" t="s">
        <v>1335</v>
      </c>
      <c r="S411" s="257"/>
      <c r="T411" s="257"/>
      <c r="U411" s="258"/>
      <c r="V411" s="735">
        <f t="shared" si="21"/>
        <v>8415</v>
      </c>
    </row>
    <row r="412" spans="1:22" s="13" customFormat="1" ht="30" customHeight="1">
      <c r="A412" s="411" t="s">
        <v>1815</v>
      </c>
      <c r="B412" s="255" t="s">
        <v>1108</v>
      </c>
      <c r="C412" s="255" t="s">
        <v>1109</v>
      </c>
      <c r="D412" s="255" t="s">
        <v>282</v>
      </c>
      <c r="E412" s="256">
        <v>94179</v>
      </c>
      <c r="F412" s="219">
        <f t="shared" si="19"/>
        <v>30723</v>
      </c>
      <c r="G412" s="220">
        <f t="shared" si="20"/>
        <v>0.65</v>
      </c>
      <c r="H412" s="256">
        <v>16974.45</v>
      </c>
      <c r="I412" s="256">
        <v>0</v>
      </c>
      <c r="J412" s="256">
        <v>2995.5</v>
      </c>
      <c r="K412" s="256">
        <v>0</v>
      </c>
      <c r="L412" s="256">
        <v>10753.05</v>
      </c>
      <c r="M412" s="293">
        <v>43223</v>
      </c>
      <c r="N412" s="287">
        <v>43235</v>
      </c>
      <c r="O412" s="270">
        <v>43258</v>
      </c>
      <c r="P412" s="270"/>
      <c r="Q412" s="271">
        <v>43271</v>
      </c>
      <c r="R412" s="217" t="s">
        <v>1338</v>
      </c>
      <c r="S412" s="257"/>
      <c r="T412" s="257"/>
      <c r="U412" s="258"/>
      <c r="V412" s="735">
        <f t="shared" si="21"/>
        <v>30723</v>
      </c>
    </row>
    <row r="413" spans="1:22" s="13" customFormat="1" ht="30" customHeight="1">
      <c r="A413" s="411" t="s">
        <v>1815</v>
      </c>
      <c r="B413" s="255" t="s">
        <v>1110</v>
      </c>
      <c r="C413" s="255" t="s">
        <v>1111</v>
      </c>
      <c r="D413" s="255" t="s">
        <v>1112</v>
      </c>
      <c r="E413" s="256">
        <v>83618.600000000006</v>
      </c>
      <c r="F413" s="219">
        <f t="shared" si="19"/>
        <v>61845.999999999993</v>
      </c>
      <c r="G413" s="220">
        <f t="shared" si="20"/>
        <v>0.67092293761924782</v>
      </c>
      <c r="H413" s="256">
        <v>35269.81</v>
      </c>
      <c r="I413" s="256">
        <v>6224.09</v>
      </c>
      <c r="J413" s="256">
        <v>0</v>
      </c>
      <c r="K413" s="256">
        <v>0</v>
      </c>
      <c r="L413" s="256">
        <v>20352.099999999999</v>
      </c>
      <c r="M413" s="293">
        <v>43223</v>
      </c>
      <c r="N413" s="287">
        <v>43235</v>
      </c>
      <c r="O413" s="270">
        <v>43258</v>
      </c>
      <c r="P413" s="270"/>
      <c r="Q413" s="271">
        <v>43271</v>
      </c>
      <c r="R413" s="217" t="s">
        <v>1337</v>
      </c>
      <c r="S413" s="257"/>
      <c r="T413" s="257"/>
      <c r="U413" s="258"/>
      <c r="V413" s="735">
        <f t="shared" si="21"/>
        <v>61845.999999999993</v>
      </c>
    </row>
    <row r="414" spans="1:22" s="13" customFormat="1" ht="30" customHeight="1">
      <c r="A414" s="411" t="s">
        <v>1815</v>
      </c>
      <c r="B414" s="255" t="s">
        <v>1113</v>
      </c>
      <c r="C414" s="255" t="s">
        <v>1114</v>
      </c>
      <c r="D414" s="255" t="s">
        <v>522</v>
      </c>
      <c r="E414" s="256">
        <v>241548.4</v>
      </c>
      <c r="F414" s="219">
        <f t="shared" si="19"/>
        <v>89732.09</v>
      </c>
      <c r="G414" s="220">
        <f t="shared" si="20"/>
        <v>0.13043483106210946</v>
      </c>
      <c r="H414" s="256">
        <v>11704.19</v>
      </c>
      <c r="I414" s="256">
        <v>0</v>
      </c>
      <c r="J414" s="256">
        <v>0</v>
      </c>
      <c r="K414" s="256">
        <v>0</v>
      </c>
      <c r="L414" s="256">
        <v>78027.899999999994</v>
      </c>
      <c r="M414" s="293">
        <v>43223</v>
      </c>
      <c r="N414" s="287">
        <v>43235</v>
      </c>
      <c r="O414" s="270">
        <v>43258</v>
      </c>
      <c r="P414" s="270">
        <v>43294</v>
      </c>
      <c r="Q414" s="271">
        <v>43314</v>
      </c>
      <c r="R414" s="217" t="s">
        <v>1363</v>
      </c>
      <c r="S414" s="257"/>
      <c r="T414" s="257"/>
      <c r="U414" s="258"/>
      <c r="V414" s="735">
        <f t="shared" si="21"/>
        <v>89732.09</v>
      </c>
    </row>
    <row r="415" spans="1:22" s="13" customFormat="1" ht="30" customHeight="1">
      <c r="A415" s="411" t="s">
        <v>1815</v>
      </c>
      <c r="B415" s="255" t="s">
        <v>1115</v>
      </c>
      <c r="C415" s="255" t="s">
        <v>1116</v>
      </c>
      <c r="D415" s="255" t="s">
        <v>1105</v>
      </c>
      <c r="E415" s="256">
        <v>268464.64000000001</v>
      </c>
      <c r="F415" s="219">
        <f t="shared" si="19"/>
        <v>152938</v>
      </c>
      <c r="G415" s="220">
        <f t="shared" si="20"/>
        <v>0.63855745465482749</v>
      </c>
      <c r="H415" s="256">
        <v>82260.740000000005</v>
      </c>
      <c r="I415" s="256">
        <v>15398.96</v>
      </c>
      <c r="J415" s="256">
        <v>0</v>
      </c>
      <c r="K415" s="256">
        <v>0</v>
      </c>
      <c r="L415" s="256">
        <v>55278.3</v>
      </c>
      <c r="M415" s="293">
        <v>43223</v>
      </c>
      <c r="N415" s="287">
        <v>43235</v>
      </c>
      <c r="O415" s="270">
        <v>43258</v>
      </c>
      <c r="P415" s="270">
        <v>43294</v>
      </c>
      <c r="Q415" s="271">
        <v>43314</v>
      </c>
      <c r="R415" s="217" t="s">
        <v>1314</v>
      </c>
      <c r="S415" s="257"/>
      <c r="T415" s="257"/>
      <c r="U415" s="258"/>
      <c r="V415" s="735">
        <f t="shared" si="21"/>
        <v>152938</v>
      </c>
    </row>
    <row r="416" spans="1:22" s="13" customFormat="1" ht="30" customHeight="1">
      <c r="A416" s="411" t="s">
        <v>1815</v>
      </c>
      <c r="B416" s="489" t="s">
        <v>1117</v>
      </c>
      <c r="C416" s="255" t="s">
        <v>1118</v>
      </c>
      <c r="D416" s="255" t="s">
        <v>1119</v>
      </c>
      <c r="E416" s="256">
        <v>137293.95000000001</v>
      </c>
      <c r="F416" s="219">
        <f t="shared" si="19"/>
        <v>68617.5</v>
      </c>
      <c r="G416" s="220">
        <f t="shared" si="20"/>
        <v>0.5</v>
      </c>
      <c r="H416" s="256">
        <v>29162.43</v>
      </c>
      <c r="I416" s="256">
        <v>0</v>
      </c>
      <c r="J416" s="256">
        <v>5146.32</v>
      </c>
      <c r="K416" s="256">
        <v>0</v>
      </c>
      <c r="L416" s="256">
        <v>34308.75</v>
      </c>
      <c r="M416" s="293">
        <v>43223</v>
      </c>
      <c r="N416" s="287">
        <v>43235</v>
      </c>
      <c r="O416" s="270">
        <v>43258</v>
      </c>
      <c r="P416" s="270"/>
      <c r="Q416" s="271">
        <v>43271</v>
      </c>
      <c r="R416" s="217" t="s">
        <v>1342</v>
      </c>
      <c r="S416" s="257"/>
      <c r="T416" s="257"/>
      <c r="U416" s="258"/>
      <c r="V416" s="735">
        <f t="shared" si="21"/>
        <v>68617.5</v>
      </c>
    </row>
    <row r="417" spans="1:22" s="25" customFormat="1" ht="30" customHeight="1">
      <c r="A417" s="411" t="s">
        <v>1815</v>
      </c>
      <c r="B417" s="323" t="s">
        <v>1257</v>
      </c>
      <c r="C417" s="323" t="s">
        <v>1258</v>
      </c>
      <c r="D417" s="323" t="s">
        <v>57</v>
      </c>
      <c r="E417" s="256">
        <v>95849</v>
      </c>
      <c r="F417" s="219">
        <f t="shared" si="19"/>
        <v>42867</v>
      </c>
      <c r="G417" s="220">
        <f t="shared" si="20"/>
        <v>0.65</v>
      </c>
      <c r="H417" s="289">
        <v>23684.01</v>
      </c>
      <c r="I417" s="289">
        <v>4179.54</v>
      </c>
      <c r="J417" s="289">
        <v>0</v>
      </c>
      <c r="K417" s="289">
        <v>0</v>
      </c>
      <c r="L417" s="289">
        <v>15003.45</v>
      </c>
      <c r="M417" s="271">
        <v>43284</v>
      </c>
      <c r="N417" s="270">
        <v>43287</v>
      </c>
      <c r="O417" s="266">
        <v>43300</v>
      </c>
      <c r="P417" s="266"/>
      <c r="Q417" s="330">
        <v>43679</v>
      </c>
      <c r="R417" s="330" t="s">
        <v>1614</v>
      </c>
      <c r="S417" s="330"/>
      <c r="T417" s="330"/>
      <c r="U417" s="282"/>
      <c r="V417" s="735">
        <f t="shared" si="21"/>
        <v>42867</v>
      </c>
    </row>
    <row r="418" spans="1:22" s="25" customFormat="1" ht="30" customHeight="1">
      <c r="A418" s="411" t="s">
        <v>1815</v>
      </c>
      <c r="B418" s="323" t="s">
        <v>1254</v>
      </c>
      <c r="C418" s="323" t="s">
        <v>1255</v>
      </c>
      <c r="D418" s="323" t="s">
        <v>1256</v>
      </c>
      <c r="E418" s="256">
        <v>194241</v>
      </c>
      <c r="F418" s="219">
        <f t="shared" si="19"/>
        <v>82731</v>
      </c>
      <c r="G418" s="220">
        <f t="shared" si="20"/>
        <v>0.65</v>
      </c>
      <c r="H418" s="289">
        <v>45708.87</v>
      </c>
      <c r="I418" s="289">
        <v>8066.28</v>
      </c>
      <c r="J418" s="289">
        <v>0</v>
      </c>
      <c r="K418" s="289">
        <v>0</v>
      </c>
      <c r="L418" s="289">
        <v>28955.85</v>
      </c>
      <c r="M418" s="271">
        <v>43284</v>
      </c>
      <c r="N418" s="270">
        <v>43287</v>
      </c>
      <c r="O418" s="266">
        <v>43300</v>
      </c>
      <c r="P418" s="266">
        <v>43364</v>
      </c>
      <c r="Q418" s="330">
        <v>43399</v>
      </c>
      <c r="R418" s="330" t="s">
        <v>1664</v>
      </c>
      <c r="S418" s="330"/>
      <c r="T418" s="330"/>
      <c r="U418" s="282"/>
      <c r="V418" s="735">
        <f t="shared" si="21"/>
        <v>82731</v>
      </c>
    </row>
    <row r="419" spans="1:22" s="25" customFormat="1" ht="30" customHeight="1">
      <c r="A419" s="870" t="s">
        <v>1815</v>
      </c>
      <c r="B419" s="172"/>
      <c r="C419" s="255" t="s">
        <v>1050</v>
      </c>
      <c r="D419" s="255" t="s">
        <v>372</v>
      </c>
      <c r="E419" s="242">
        <f>SUM(E387:E418)</f>
        <v>1976927.84</v>
      </c>
      <c r="F419" s="871">
        <f>H419++I419+J419+K419+L419</f>
        <v>-61951.8</v>
      </c>
      <c r="G419" s="243">
        <v>0.5</v>
      </c>
      <c r="H419" s="242">
        <v>-26329.51</v>
      </c>
      <c r="I419" s="242">
        <v>-4646.3900000000003</v>
      </c>
      <c r="J419" s="242">
        <v>0</v>
      </c>
      <c r="K419" s="242">
        <v>0</v>
      </c>
      <c r="L419" s="242">
        <v>-30975.9</v>
      </c>
      <c r="M419" s="260">
        <v>43402</v>
      </c>
      <c r="N419" s="278">
        <v>43417</v>
      </c>
      <c r="O419" s="483">
        <v>43426</v>
      </c>
      <c r="P419" s="242"/>
      <c r="Q419" s="437" t="s">
        <v>1885</v>
      </c>
      <c r="R419" s="759" t="s">
        <v>1899</v>
      </c>
      <c r="S419" s="437"/>
      <c r="T419" s="437" t="s">
        <v>1804</v>
      </c>
      <c r="U419" s="151"/>
      <c r="V419" s="757">
        <f t="shared" si="21"/>
        <v>-61951.8</v>
      </c>
    </row>
    <row r="420" spans="1:22" s="485" customFormat="1" ht="30" customHeight="1">
      <c r="A420" s="963" t="s">
        <v>1805</v>
      </c>
      <c r="B420" s="963"/>
      <c r="C420" s="963"/>
      <c r="D420" s="963"/>
      <c r="E420" s="320">
        <f>SUM(E387:E418)</f>
        <v>1976927.84</v>
      </c>
      <c r="F420" s="320">
        <f>SUM(F387:F419)</f>
        <v>1348306.84</v>
      </c>
      <c r="G420" s="722">
        <f t="shared" ref="G420:G426" si="22">(H420+I420+J420+K420)/F420</f>
        <v>0.55633506242540476</v>
      </c>
      <c r="H420" s="320">
        <f>SUM(H387:H419)</f>
        <v>638503.92000000016</v>
      </c>
      <c r="I420" s="320">
        <f>SUM(I387:I419)</f>
        <v>60112.639999999999</v>
      </c>
      <c r="J420" s="232">
        <f>SUM(J387:J419)</f>
        <v>51493.810000000005</v>
      </c>
      <c r="K420" s="232">
        <f>SUM(K387:K419)</f>
        <v>0</v>
      </c>
      <c r="L420" s="232">
        <f>SUM(L387:L419)</f>
        <v>598196.46999999986</v>
      </c>
      <c r="M420" s="547"/>
      <c r="N420" s="547">
        <f>COUNTA(B387:B418)</f>
        <v>32</v>
      </c>
      <c r="O420" s="548"/>
      <c r="P420" s="548"/>
      <c r="Q420" s="548"/>
      <c r="R420" s="539"/>
      <c r="S420" s="538"/>
      <c r="T420" s="538"/>
      <c r="U420" s="484"/>
      <c r="V420" s="736">
        <f t="shared" si="21"/>
        <v>1348306.84</v>
      </c>
    </row>
    <row r="421" spans="1:22" s="235" customFormat="1" ht="30" customHeight="1">
      <c r="A421" s="432" t="s">
        <v>1816</v>
      </c>
      <c r="B421" s="489" t="s">
        <v>1411</v>
      </c>
      <c r="C421" s="489" t="s">
        <v>1412</v>
      </c>
      <c r="D421" s="489" t="s">
        <v>1413</v>
      </c>
      <c r="E421" s="646">
        <v>6208.25</v>
      </c>
      <c r="F421" s="644">
        <f t="shared" ref="F421:F459" si="23">H421+I421+J421+K421+L421</f>
        <v>6208.25</v>
      </c>
      <c r="G421" s="653">
        <f t="shared" si="22"/>
        <v>0.50000080537993796</v>
      </c>
      <c r="H421" s="646">
        <v>2638.51</v>
      </c>
      <c r="I421" s="646">
        <v>465.62</v>
      </c>
      <c r="J421" s="646">
        <v>0</v>
      </c>
      <c r="K421" s="646">
        <v>0</v>
      </c>
      <c r="L421" s="646">
        <v>3104.12</v>
      </c>
      <c r="M421" s="270">
        <v>43312</v>
      </c>
      <c r="N421" s="270">
        <v>43318</v>
      </c>
      <c r="O421" s="647">
        <v>43321</v>
      </c>
      <c r="P421" s="416"/>
      <c r="Q421" s="647">
        <v>43334</v>
      </c>
      <c r="R421" s="434" t="s">
        <v>1620</v>
      </c>
      <c r="S421" s="416"/>
      <c r="T421" s="416"/>
      <c r="U421" s="255"/>
      <c r="V421" s="735">
        <f t="shared" ref="V421:V465" si="24">SUM(H421:L421)</f>
        <v>6208.25</v>
      </c>
    </row>
    <row r="422" spans="1:22" s="25" customFormat="1" ht="30" customHeight="1">
      <c r="A422" s="432" t="s">
        <v>1816</v>
      </c>
      <c r="B422" s="255" t="s">
        <v>1376</v>
      </c>
      <c r="C422" s="255" t="s">
        <v>1377</v>
      </c>
      <c r="D422" s="255" t="s">
        <v>1378</v>
      </c>
      <c r="E422" s="256">
        <v>55547.5</v>
      </c>
      <c r="F422" s="644">
        <f t="shared" si="23"/>
        <v>55547.5</v>
      </c>
      <c r="G422" s="653">
        <f t="shared" si="22"/>
        <v>0.5</v>
      </c>
      <c r="H422" s="256">
        <v>23607.68</v>
      </c>
      <c r="I422" s="256">
        <v>4166.07</v>
      </c>
      <c r="J422" s="256">
        <v>0</v>
      </c>
      <c r="K422" s="256">
        <v>0</v>
      </c>
      <c r="L422" s="256">
        <v>27773.75</v>
      </c>
      <c r="M422" s="271">
        <v>43312</v>
      </c>
      <c r="N422" s="270">
        <v>43318</v>
      </c>
      <c r="O422" s="270">
        <v>43321</v>
      </c>
      <c r="P422" s="270"/>
      <c r="Q422" s="271">
        <v>43334</v>
      </c>
      <c r="R422" s="228" t="s">
        <v>1621</v>
      </c>
      <c r="S422" s="271"/>
      <c r="T422" s="271"/>
      <c r="U422" s="282"/>
      <c r="V422" s="735">
        <f t="shared" si="24"/>
        <v>55547.5</v>
      </c>
    </row>
    <row r="423" spans="1:22" s="25" customFormat="1" ht="30" customHeight="1">
      <c r="A423" s="432" t="s">
        <v>1816</v>
      </c>
      <c r="B423" s="255" t="s">
        <v>1379</v>
      </c>
      <c r="C423" s="255" t="s">
        <v>1380</v>
      </c>
      <c r="D423" s="255" t="s">
        <v>932</v>
      </c>
      <c r="E423" s="256">
        <v>72995.95</v>
      </c>
      <c r="F423" s="644">
        <f t="shared" si="23"/>
        <v>72995.95</v>
      </c>
      <c r="G423" s="653">
        <f t="shared" si="22"/>
        <v>0.50000006849695078</v>
      </c>
      <c r="H423" s="256">
        <v>31023.279999999999</v>
      </c>
      <c r="I423" s="256">
        <v>5474.7</v>
      </c>
      <c r="J423" s="256">
        <v>0</v>
      </c>
      <c r="K423" s="256">
        <v>0</v>
      </c>
      <c r="L423" s="256">
        <v>36497.97</v>
      </c>
      <c r="M423" s="293">
        <v>43312</v>
      </c>
      <c r="N423" s="287">
        <v>43318</v>
      </c>
      <c r="O423" s="794">
        <v>43321</v>
      </c>
      <c r="P423" s="270"/>
      <c r="Q423" s="271">
        <v>43334</v>
      </c>
      <c r="R423" s="228" t="s">
        <v>1622</v>
      </c>
      <c r="S423" s="271"/>
      <c r="T423" s="271"/>
      <c r="U423" s="282"/>
      <c r="V423" s="735">
        <f t="shared" si="24"/>
        <v>72995.95</v>
      </c>
    </row>
    <row r="424" spans="1:22" s="25" customFormat="1" ht="30" customHeight="1">
      <c r="A424" s="432" t="s">
        <v>1816</v>
      </c>
      <c r="B424" s="255" t="s">
        <v>1381</v>
      </c>
      <c r="C424" s="255" t="s">
        <v>1383</v>
      </c>
      <c r="D424" s="255" t="s">
        <v>586</v>
      </c>
      <c r="E424" s="256">
        <v>102338.1</v>
      </c>
      <c r="F424" s="644">
        <f t="shared" si="23"/>
        <v>86719.45</v>
      </c>
      <c r="G424" s="653">
        <f t="shared" si="22"/>
        <v>0.50000005765719224</v>
      </c>
      <c r="H424" s="256">
        <v>36855.769999999997</v>
      </c>
      <c r="I424" s="256">
        <v>6503.96</v>
      </c>
      <c r="J424" s="256">
        <v>0</v>
      </c>
      <c r="K424" s="256">
        <v>0</v>
      </c>
      <c r="L424" s="256">
        <v>43359.72</v>
      </c>
      <c r="M424" s="293">
        <v>43312</v>
      </c>
      <c r="N424" s="287">
        <v>43318</v>
      </c>
      <c r="O424" s="270">
        <v>43321</v>
      </c>
      <c r="P424" s="270"/>
      <c r="Q424" s="271">
        <v>43334</v>
      </c>
      <c r="R424" s="228" t="s">
        <v>1623</v>
      </c>
      <c r="S424" s="271"/>
      <c r="T424" s="271"/>
      <c r="U424" s="282"/>
      <c r="V424" s="735">
        <f t="shared" si="24"/>
        <v>86719.45</v>
      </c>
    </row>
    <row r="425" spans="1:22" s="25" customFormat="1" ht="30" customHeight="1">
      <c r="A425" s="432" t="s">
        <v>1816</v>
      </c>
      <c r="B425" s="255" t="s">
        <v>1382</v>
      </c>
      <c r="C425" s="255" t="s">
        <v>1384</v>
      </c>
      <c r="D425" s="255" t="s">
        <v>1385</v>
      </c>
      <c r="E425" s="256">
        <v>94251.86</v>
      </c>
      <c r="F425" s="644">
        <f t="shared" si="23"/>
        <v>93842.6</v>
      </c>
      <c r="G425" s="653">
        <f t="shared" si="22"/>
        <v>0.49999999999999994</v>
      </c>
      <c r="H425" s="256">
        <v>39883.1</v>
      </c>
      <c r="I425" s="256">
        <v>0</v>
      </c>
      <c r="J425" s="256">
        <v>7038.2</v>
      </c>
      <c r="K425" s="256">
        <v>0</v>
      </c>
      <c r="L425" s="256">
        <v>46921.3</v>
      </c>
      <c r="M425" s="293">
        <v>43312</v>
      </c>
      <c r="N425" s="287">
        <v>43318</v>
      </c>
      <c r="O425" s="270">
        <v>43321</v>
      </c>
      <c r="P425" s="270"/>
      <c r="Q425" s="271">
        <v>43334</v>
      </c>
      <c r="R425" s="228" t="s">
        <v>1624</v>
      </c>
      <c r="S425" s="271"/>
      <c r="T425" s="271"/>
      <c r="U425" s="282"/>
      <c r="V425" s="735">
        <f t="shared" si="24"/>
        <v>93842.6</v>
      </c>
    </row>
    <row r="426" spans="1:22" s="25" customFormat="1" ht="30" customHeight="1">
      <c r="A426" s="432" t="s">
        <v>1816</v>
      </c>
      <c r="B426" s="255" t="s">
        <v>1386</v>
      </c>
      <c r="C426" s="255" t="s">
        <v>1387</v>
      </c>
      <c r="D426" s="255" t="s">
        <v>947</v>
      </c>
      <c r="E426" s="256">
        <v>3790</v>
      </c>
      <c r="F426" s="644">
        <f t="shared" si="23"/>
        <v>3790.3</v>
      </c>
      <c r="G426" s="653">
        <f t="shared" si="22"/>
        <v>0.49999999999999994</v>
      </c>
      <c r="H426" s="256">
        <v>1610.87</v>
      </c>
      <c r="I426" s="256">
        <v>284.27999999999997</v>
      </c>
      <c r="J426" s="256">
        <v>0</v>
      </c>
      <c r="K426" s="256">
        <v>0</v>
      </c>
      <c r="L426" s="256">
        <v>1895.15</v>
      </c>
      <c r="M426" s="293">
        <v>43312</v>
      </c>
      <c r="N426" s="287">
        <v>43318</v>
      </c>
      <c r="O426" s="270">
        <v>43321</v>
      </c>
      <c r="P426" s="270"/>
      <c r="Q426" s="271">
        <v>43334</v>
      </c>
      <c r="R426" s="228" t="s">
        <v>1625</v>
      </c>
      <c r="S426" s="271"/>
      <c r="T426" s="271"/>
      <c r="U426" s="282"/>
      <c r="V426" s="735">
        <f t="shared" si="24"/>
        <v>3790.3</v>
      </c>
    </row>
    <row r="427" spans="1:22" s="25" customFormat="1" ht="30" customHeight="1">
      <c r="A427" s="432" t="s">
        <v>1816</v>
      </c>
      <c r="B427" s="295" t="s">
        <v>1444</v>
      </c>
      <c r="C427" s="255" t="s">
        <v>1445</v>
      </c>
      <c r="D427" s="255" t="s">
        <v>1446</v>
      </c>
      <c r="E427" s="213">
        <v>24375.55</v>
      </c>
      <c r="F427" s="644">
        <f t="shared" si="23"/>
        <v>24375.550000000003</v>
      </c>
      <c r="G427" s="645">
        <v>0.50000020512357668</v>
      </c>
      <c r="H427" s="646">
        <v>10359.61</v>
      </c>
      <c r="I427" s="646">
        <v>1828.17</v>
      </c>
      <c r="J427" s="646">
        <v>0</v>
      </c>
      <c r="K427" s="646">
        <v>0</v>
      </c>
      <c r="L427" s="646">
        <v>12187.77</v>
      </c>
      <c r="M427" s="228">
        <v>43342</v>
      </c>
      <c r="N427" s="251">
        <v>43346</v>
      </c>
      <c r="O427" s="251">
        <v>43360</v>
      </c>
      <c r="P427" s="151"/>
      <c r="Q427" s="647">
        <v>43384</v>
      </c>
      <c r="R427" s="434" t="s">
        <v>1601</v>
      </c>
      <c r="S427" s="434"/>
      <c r="T427" s="434"/>
      <c r="U427" s="282"/>
      <c r="V427" s="735">
        <f t="shared" si="24"/>
        <v>24375.550000000003</v>
      </c>
    </row>
    <row r="428" spans="1:22" s="25" customFormat="1" ht="30" customHeight="1">
      <c r="A428" s="432" t="s">
        <v>1816</v>
      </c>
      <c r="B428" s="295" t="s">
        <v>1447</v>
      </c>
      <c r="C428" s="255" t="s">
        <v>1448</v>
      </c>
      <c r="D428" s="255" t="s">
        <v>248</v>
      </c>
      <c r="E428" s="213">
        <v>40059.550000000003</v>
      </c>
      <c r="F428" s="644">
        <f t="shared" si="23"/>
        <v>40059.550000000003</v>
      </c>
      <c r="G428" s="645">
        <v>0.50000012481418288</v>
      </c>
      <c r="H428" s="646">
        <v>17025.310000000001</v>
      </c>
      <c r="I428" s="646">
        <v>3004.47</v>
      </c>
      <c r="J428" s="646">
        <v>0</v>
      </c>
      <c r="K428" s="646">
        <v>0</v>
      </c>
      <c r="L428" s="646">
        <v>20029.77</v>
      </c>
      <c r="M428" s="228">
        <v>43342</v>
      </c>
      <c r="N428" s="251">
        <v>43346</v>
      </c>
      <c r="O428" s="251">
        <v>43360</v>
      </c>
      <c r="P428" s="151"/>
      <c r="Q428" s="647">
        <v>43384</v>
      </c>
      <c r="R428" s="434" t="s">
        <v>1605</v>
      </c>
      <c r="S428" s="434"/>
      <c r="T428" s="434"/>
      <c r="U428" s="282"/>
      <c r="V428" s="735">
        <f t="shared" si="24"/>
        <v>40059.550000000003</v>
      </c>
    </row>
    <row r="429" spans="1:22" s="25" customFormat="1" ht="30" customHeight="1">
      <c r="A429" s="432" t="s">
        <v>1816</v>
      </c>
      <c r="B429" s="295" t="s">
        <v>1449</v>
      </c>
      <c r="C429" s="255" t="s">
        <v>1450</v>
      </c>
      <c r="D429" s="255" t="s">
        <v>229</v>
      </c>
      <c r="E429" s="213">
        <v>6535</v>
      </c>
      <c r="F429" s="644">
        <f t="shared" si="23"/>
        <v>6535</v>
      </c>
      <c r="G429" s="645">
        <v>0.5</v>
      </c>
      <c r="H429" s="646">
        <v>2777.37</v>
      </c>
      <c r="I429" s="646">
        <v>490.13</v>
      </c>
      <c r="J429" s="646">
        <v>0</v>
      </c>
      <c r="K429" s="646">
        <v>0</v>
      </c>
      <c r="L429" s="646">
        <v>3267.5</v>
      </c>
      <c r="M429" s="228">
        <v>43342</v>
      </c>
      <c r="N429" s="251">
        <v>43346</v>
      </c>
      <c r="O429" s="251">
        <v>43360</v>
      </c>
      <c r="P429" s="151"/>
      <c r="Q429" s="647">
        <v>43384</v>
      </c>
      <c r="R429" s="434" t="s">
        <v>1606</v>
      </c>
      <c r="S429" s="434"/>
      <c r="T429" s="434"/>
      <c r="U429" s="282"/>
      <c r="V429" s="735">
        <f t="shared" si="24"/>
        <v>6535</v>
      </c>
    </row>
    <row r="430" spans="1:22" s="25" customFormat="1" ht="30" customHeight="1">
      <c r="A430" s="432" t="s">
        <v>1816</v>
      </c>
      <c r="B430" s="295" t="s">
        <v>1451</v>
      </c>
      <c r="C430" s="255" t="s">
        <v>1452</v>
      </c>
      <c r="D430" s="255" t="s">
        <v>557</v>
      </c>
      <c r="E430" s="213">
        <v>30387.75</v>
      </c>
      <c r="F430" s="644">
        <f t="shared" si="23"/>
        <v>30387.75</v>
      </c>
      <c r="G430" s="645">
        <v>0.50000016453998741</v>
      </c>
      <c r="H430" s="646">
        <v>12914.79</v>
      </c>
      <c r="I430" s="646">
        <v>2279.09</v>
      </c>
      <c r="J430" s="646">
        <v>0</v>
      </c>
      <c r="K430" s="646">
        <v>0</v>
      </c>
      <c r="L430" s="646">
        <v>15193.87</v>
      </c>
      <c r="M430" s="228">
        <v>43342</v>
      </c>
      <c r="N430" s="251">
        <v>43346</v>
      </c>
      <c r="O430" s="251">
        <v>43360</v>
      </c>
      <c r="P430" s="151"/>
      <c r="Q430" s="647">
        <v>43384</v>
      </c>
      <c r="R430" s="434" t="s">
        <v>1604</v>
      </c>
      <c r="S430" s="434"/>
      <c r="T430" s="434"/>
      <c r="U430" s="282"/>
      <c r="V430" s="735">
        <f t="shared" si="24"/>
        <v>30387.75</v>
      </c>
    </row>
    <row r="431" spans="1:22" s="25" customFormat="1" ht="30" customHeight="1">
      <c r="A431" s="432" t="s">
        <v>1816</v>
      </c>
      <c r="B431" s="295" t="s">
        <v>1453</v>
      </c>
      <c r="C431" s="255" t="s">
        <v>1454</v>
      </c>
      <c r="D431" s="255" t="s">
        <v>152</v>
      </c>
      <c r="E431" s="213">
        <v>80993.59</v>
      </c>
      <c r="F431" s="644">
        <f t="shared" si="23"/>
        <v>80641.899999999994</v>
      </c>
      <c r="G431" s="645">
        <v>0.50000000000000011</v>
      </c>
      <c r="H431" s="646">
        <v>34272.800000000003</v>
      </c>
      <c r="I431" s="646">
        <v>6048.15</v>
      </c>
      <c r="J431" s="646">
        <v>0</v>
      </c>
      <c r="K431" s="646">
        <v>0</v>
      </c>
      <c r="L431" s="646">
        <v>40320.949999999997</v>
      </c>
      <c r="M431" s="228">
        <v>43342</v>
      </c>
      <c r="N431" s="251">
        <v>43346</v>
      </c>
      <c r="O431" s="251">
        <v>43360</v>
      </c>
      <c r="P431" s="151"/>
      <c r="Q431" s="647">
        <v>43384</v>
      </c>
      <c r="R431" s="434" t="s">
        <v>1607</v>
      </c>
      <c r="S431" s="434"/>
      <c r="T431" s="434"/>
      <c r="U431" s="282"/>
      <c r="V431" s="735">
        <f t="shared" si="24"/>
        <v>80641.899999999994</v>
      </c>
    </row>
    <row r="432" spans="1:22" s="25" customFormat="1" ht="30" customHeight="1">
      <c r="A432" s="432" t="s">
        <v>1816</v>
      </c>
      <c r="B432" s="295" t="s">
        <v>1455</v>
      </c>
      <c r="C432" s="255" t="s">
        <v>1456</v>
      </c>
      <c r="D432" s="255" t="s">
        <v>1457</v>
      </c>
      <c r="E432" s="213">
        <v>13723.5</v>
      </c>
      <c r="F432" s="644">
        <f t="shared" si="23"/>
        <v>13723.5</v>
      </c>
      <c r="G432" s="645">
        <v>0.5</v>
      </c>
      <c r="H432" s="646">
        <v>5832.48</v>
      </c>
      <c r="I432" s="646">
        <v>1029.27</v>
      </c>
      <c r="J432" s="646">
        <v>0</v>
      </c>
      <c r="K432" s="646">
        <v>0</v>
      </c>
      <c r="L432" s="646">
        <v>6861.75</v>
      </c>
      <c r="M432" s="228">
        <v>43342</v>
      </c>
      <c r="N432" s="251">
        <v>43346</v>
      </c>
      <c r="O432" s="251">
        <v>43360</v>
      </c>
      <c r="P432" s="151"/>
      <c r="Q432" s="647">
        <v>43384</v>
      </c>
      <c r="R432" s="434" t="s">
        <v>1600</v>
      </c>
      <c r="S432" s="434"/>
      <c r="T432" s="434"/>
      <c r="U432" s="282"/>
      <c r="V432" s="735">
        <f t="shared" si="24"/>
        <v>13723.5</v>
      </c>
    </row>
    <row r="433" spans="1:22" s="25" customFormat="1" ht="30" customHeight="1">
      <c r="A433" s="432" t="s">
        <v>1816</v>
      </c>
      <c r="B433" s="295" t="s">
        <v>1458</v>
      </c>
      <c r="C433" s="255" t="s">
        <v>1459</v>
      </c>
      <c r="D433" s="255" t="s">
        <v>1460</v>
      </c>
      <c r="E433" s="213">
        <v>16402.849999999999</v>
      </c>
      <c r="F433" s="644">
        <f t="shared" si="23"/>
        <v>16402.849999999999</v>
      </c>
      <c r="G433" s="645">
        <v>0.50000030482507618</v>
      </c>
      <c r="H433" s="646">
        <v>6971.21</v>
      </c>
      <c r="I433" s="646">
        <v>1230.22</v>
      </c>
      <c r="J433" s="646">
        <v>0</v>
      </c>
      <c r="K433" s="646">
        <v>0</v>
      </c>
      <c r="L433" s="646">
        <v>8201.42</v>
      </c>
      <c r="M433" s="228">
        <v>43342</v>
      </c>
      <c r="N433" s="251">
        <v>43346</v>
      </c>
      <c r="O433" s="251">
        <v>43360</v>
      </c>
      <c r="P433" s="151"/>
      <c r="Q433" s="647">
        <v>43384</v>
      </c>
      <c r="R433" s="434" t="s">
        <v>1609</v>
      </c>
      <c r="S433" s="434"/>
      <c r="T433" s="434"/>
      <c r="U433" s="282"/>
      <c r="V433" s="735">
        <f t="shared" si="24"/>
        <v>16402.849999999999</v>
      </c>
    </row>
    <row r="434" spans="1:22" s="25" customFormat="1" ht="30" customHeight="1">
      <c r="A434" s="432" t="s">
        <v>1816</v>
      </c>
      <c r="B434" s="295" t="s">
        <v>1461</v>
      </c>
      <c r="C434" s="255" t="s">
        <v>1462</v>
      </c>
      <c r="D434" s="255" t="s">
        <v>1463</v>
      </c>
      <c r="E434" s="213">
        <v>40750</v>
      </c>
      <c r="F434" s="644">
        <f t="shared" si="23"/>
        <v>40091</v>
      </c>
      <c r="G434" s="645">
        <v>0.68851238432565909</v>
      </c>
      <c r="H434" s="646">
        <v>23462.67</v>
      </c>
      <c r="I434" s="646">
        <v>4140.4799999999996</v>
      </c>
      <c r="J434" s="646">
        <v>0</v>
      </c>
      <c r="K434" s="646">
        <v>0</v>
      </c>
      <c r="L434" s="646">
        <v>12487.85</v>
      </c>
      <c r="M434" s="228">
        <v>43342</v>
      </c>
      <c r="N434" s="251">
        <v>43346</v>
      </c>
      <c r="O434" s="251">
        <v>43360</v>
      </c>
      <c r="P434" s="151"/>
      <c r="Q434" s="647">
        <v>43384</v>
      </c>
      <c r="R434" s="434" t="s">
        <v>1603</v>
      </c>
      <c r="S434" s="434"/>
      <c r="T434" s="434"/>
      <c r="U434" s="282"/>
      <c r="V434" s="735">
        <f t="shared" si="24"/>
        <v>40091</v>
      </c>
    </row>
    <row r="435" spans="1:22" s="25" customFormat="1" ht="30" customHeight="1">
      <c r="A435" s="432" t="s">
        <v>1816</v>
      </c>
      <c r="B435" s="648" t="s">
        <v>1464</v>
      </c>
      <c r="C435" s="416" t="s">
        <v>1465</v>
      </c>
      <c r="D435" s="416" t="s">
        <v>1466</v>
      </c>
      <c r="E435" s="213">
        <v>108415.65</v>
      </c>
      <c r="F435" s="644">
        <f t="shared" si="23"/>
        <v>108415.65</v>
      </c>
      <c r="G435" s="645">
        <v>0.500000046118803</v>
      </c>
      <c r="H435" s="646">
        <v>46076.65</v>
      </c>
      <c r="I435" s="646">
        <v>8131.18</v>
      </c>
      <c r="J435" s="646">
        <v>0</v>
      </c>
      <c r="K435" s="646">
        <v>0</v>
      </c>
      <c r="L435" s="646">
        <v>54207.82</v>
      </c>
      <c r="M435" s="228">
        <v>43342</v>
      </c>
      <c r="N435" s="251">
        <v>43346</v>
      </c>
      <c r="O435" s="251">
        <v>43360</v>
      </c>
      <c r="P435" s="151"/>
      <c r="Q435" s="647">
        <v>43384</v>
      </c>
      <c r="R435" s="434" t="s">
        <v>1602</v>
      </c>
      <c r="S435" s="434"/>
      <c r="T435" s="434"/>
      <c r="U435" s="435"/>
      <c r="V435" s="735">
        <f t="shared" si="24"/>
        <v>108415.65</v>
      </c>
    </row>
    <row r="436" spans="1:22" s="35" customFormat="1" ht="30" customHeight="1">
      <c r="A436" s="432" t="s">
        <v>1816</v>
      </c>
      <c r="B436" s="295" t="s">
        <v>1467</v>
      </c>
      <c r="C436" s="255" t="s">
        <v>1468</v>
      </c>
      <c r="D436" s="255" t="s">
        <v>1469</v>
      </c>
      <c r="E436" s="256">
        <v>26140</v>
      </c>
      <c r="F436" s="644">
        <f t="shared" si="23"/>
        <v>26140</v>
      </c>
      <c r="G436" s="281">
        <v>0.5</v>
      </c>
      <c r="H436" s="256">
        <v>11109.5</v>
      </c>
      <c r="I436" s="256">
        <v>1960.5</v>
      </c>
      <c r="J436" s="649">
        <v>0</v>
      </c>
      <c r="K436" s="256">
        <v>0</v>
      </c>
      <c r="L436" s="256">
        <v>13070</v>
      </c>
      <c r="M436" s="271">
        <v>43342</v>
      </c>
      <c r="N436" s="270">
        <v>43346</v>
      </c>
      <c r="O436" s="270">
        <v>43360</v>
      </c>
      <c r="P436" s="151"/>
      <c r="Q436" s="647">
        <v>43384</v>
      </c>
      <c r="R436" s="271" t="s">
        <v>1608</v>
      </c>
      <c r="S436" s="271"/>
      <c r="T436" s="271"/>
      <c r="U436" s="282"/>
      <c r="V436" s="735">
        <f t="shared" si="24"/>
        <v>26140</v>
      </c>
    </row>
    <row r="437" spans="1:22" s="35" customFormat="1" ht="30" customHeight="1">
      <c r="A437" s="432" t="s">
        <v>1816</v>
      </c>
      <c r="B437" s="650" t="s">
        <v>1483</v>
      </c>
      <c r="C437" s="651" t="s">
        <v>1484</v>
      </c>
      <c r="D437" s="651" t="s">
        <v>1485</v>
      </c>
      <c r="E437" s="487">
        <v>0</v>
      </c>
      <c r="F437" s="644">
        <f t="shared" si="23"/>
        <v>0</v>
      </c>
      <c r="G437" s="281" t="e">
        <f>(H437+I437+J437+K437)/F437</f>
        <v>#DIV/0!</v>
      </c>
      <c r="H437" s="487">
        <v>0</v>
      </c>
      <c r="I437" s="487">
        <v>0</v>
      </c>
      <c r="J437" s="601">
        <v>0</v>
      </c>
      <c r="K437" s="487">
        <v>0</v>
      </c>
      <c r="L437" s="487">
        <v>0</v>
      </c>
      <c r="M437" s="640">
        <v>43374</v>
      </c>
      <c r="N437" s="228">
        <v>43346</v>
      </c>
      <c r="O437" s="251">
        <v>43377</v>
      </c>
      <c r="P437" s="270"/>
      <c r="Q437" s="271">
        <v>43417</v>
      </c>
      <c r="R437" s="271" t="s">
        <v>1668</v>
      </c>
      <c r="S437" s="271"/>
      <c r="T437" s="271"/>
      <c r="U437" s="282"/>
      <c r="V437" s="735">
        <f t="shared" si="24"/>
        <v>0</v>
      </c>
    </row>
    <row r="438" spans="1:22" s="25" customFormat="1" ht="30" customHeight="1">
      <c r="A438" s="432" t="s">
        <v>1816</v>
      </c>
      <c r="B438" s="650" t="s">
        <v>1486</v>
      </c>
      <c r="C438" s="651" t="s">
        <v>1487</v>
      </c>
      <c r="D438" s="651" t="s">
        <v>321</v>
      </c>
      <c r="E438" s="487">
        <v>61237.46</v>
      </c>
      <c r="F438" s="644">
        <f t="shared" si="23"/>
        <v>60971.55</v>
      </c>
      <c r="G438" s="281">
        <f>(H438+I438+J438+K438)/F438</f>
        <v>0.50000008200545987</v>
      </c>
      <c r="H438" s="487">
        <v>25912.91</v>
      </c>
      <c r="I438" s="487">
        <v>4572.87</v>
      </c>
      <c r="J438" s="601">
        <v>0</v>
      </c>
      <c r="K438" s="487">
        <v>0</v>
      </c>
      <c r="L438" s="487">
        <v>30485.77</v>
      </c>
      <c r="M438" s="640">
        <v>43374</v>
      </c>
      <c r="N438" s="228">
        <v>43346</v>
      </c>
      <c r="O438" s="251">
        <v>43377</v>
      </c>
      <c r="P438" s="270"/>
      <c r="Q438" s="271">
        <v>43417</v>
      </c>
      <c r="R438" s="271" t="s">
        <v>1669</v>
      </c>
      <c r="S438" s="271"/>
      <c r="T438" s="271"/>
      <c r="U438" s="282"/>
      <c r="V438" s="735">
        <f t="shared" si="24"/>
        <v>60971.55</v>
      </c>
    </row>
    <row r="439" spans="1:22" s="25" customFormat="1" ht="30" customHeight="1">
      <c r="A439" s="432" t="s">
        <v>1816</v>
      </c>
      <c r="B439" s="650" t="s">
        <v>1488</v>
      </c>
      <c r="C439" s="651" t="s">
        <v>1489</v>
      </c>
      <c r="D439" s="651" t="s">
        <v>76</v>
      </c>
      <c r="E439" s="487">
        <v>42603</v>
      </c>
      <c r="F439" s="644">
        <f t="shared" si="23"/>
        <v>42603</v>
      </c>
      <c r="G439" s="281">
        <f>(H439+I439+J439+K439)/F439</f>
        <v>0.65</v>
      </c>
      <c r="H439" s="487">
        <v>23538.15</v>
      </c>
      <c r="I439" s="487">
        <v>4153.8</v>
      </c>
      <c r="J439" s="601">
        <v>0</v>
      </c>
      <c r="K439" s="487">
        <v>0</v>
      </c>
      <c r="L439" s="487">
        <v>14911.05</v>
      </c>
      <c r="M439" s="640">
        <v>43374</v>
      </c>
      <c r="N439" s="228">
        <v>43346</v>
      </c>
      <c r="O439" s="251">
        <v>43377</v>
      </c>
      <c r="P439" s="278"/>
      <c r="Q439" s="271">
        <v>43417</v>
      </c>
      <c r="R439" s="368" t="s">
        <v>1670</v>
      </c>
      <c r="S439" s="368"/>
      <c r="T439" s="368"/>
      <c r="U439" s="331"/>
      <c r="V439" s="735">
        <f t="shared" si="24"/>
        <v>42603</v>
      </c>
    </row>
    <row r="440" spans="1:22" s="25" customFormat="1" ht="30" customHeight="1">
      <c r="A440" s="432" t="s">
        <v>1816</v>
      </c>
      <c r="B440" s="650" t="s">
        <v>1490</v>
      </c>
      <c r="C440" s="651" t="s">
        <v>1491</v>
      </c>
      <c r="D440" s="651" t="s">
        <v>1492</v>
      </c>
      <c r="E440" s="487">
        <v>62736</v>
      </c>
      <c r="F440" s="644">
        <f t="shared" si="23"/>
        <v>60252.7</v>
      </c>
      <c r="G440" s="281">
        <f t="shared" ref="G440:G452" si="25">(H440+I440+J440+K440)/F440</f>
        <v>0.5</v>
      </c>
      <c r="H440" s="487">
        <v>25607.39</v>
      </c>
      <c r="I440" s="487">
        <v>4518.96</v>
      </c>
      <c r="J440" s="601">
        <v>0</v>
      </c>
      <c r="K440" s="487">
        <v>0</v>
      </c>
      <c r="L440" s="487">
        <v>30126.35</v>
      </c>
      <c r="M440" s="640">
        <v>43374</v>
      </c>
      <c r="N440" s="228">
        <v>43346</v>
      </c>
      <c r="O440" s="251">
        <v>43377</v>
      </c>
      <c r="P440" s="647"/>
      <c r="Q440" s="271">
        <v>43417</v>
      </c>
      <c r="R440" s="434" t="s">
        <v>1671</v>
      </c>
      <c r="S440" s="434"/>
      <c r="T440" s="434"/>
      <c r="U440" s="282"/>
      <c r="V440" s="735">
        <f t="shared" si="24"/>
        <v>60252.7</v>
      </c>
    </row>
    <row r="441" spans="1:22" s="25" customFormat="1" ht="30" customHeight="1">
      <c r="A441" s="432" t="s">
        <v>1816</v>
      </c>
      <c r="B441" s="237" t="s">
        <v>1543</v>
      </c>
      <c r="C441" s="637" t="s">
        <v>1544</v>
      </c>
      <c r="D441" s="637" t="s">
        <v>1282</v>
      </c>
      <c r="E441" s="638">
        <v>13101</v>
      </c>
      <c r="F441" s="644">
        <f t="shared" si="23"/>
        <v>13101</v>
      </c>
      <c r="G441" s="281">
        <f t="shared" si="25"/>
        <v>0.65</v>
      </c>
      <c r="H441" s="639">
        <v>7238.3</v>
      </c>
      <c r="I441" s="638">
        <v>0</v>
      </c>
      <c r="J441" s="639">
        <v>1277.3499999999999</v>
      </c>
      <c r="K441" s="487">
        <v>0</v>
      </c>
      <c r="L441" s="638">
        <v>4585.3500000000004</v>
      </c>
      <c r="M441" s="640">
        <v>43374</v>
      </c>
      <c r="N441" s="228">
        <v>43378</v>
      </c>
      <c r="O441" s="251">
        <v>43391</v>
      </c>
      <c r="P441" s="483"/>
      <c r="Q441" s="437" t="s">
        <v>1716</v>
      </c>
      <c r="R441" s="437" t="s">
        <v>1691</v>
      </c>
      <c r="S441" s="437"/>
      <c r="T441" s="437"/>
      <c r="U441" s="151"/>
      <c r="V441" s="735">
        <f t="shared" si="24"/>
        <v>13101</v>
      </c>
    </row>
    <row r="442" spans="1:22" s="25" customFormat="1" ht="30" customHeight="1">
      <c r="A442" s="432" t="s">
        <v>1816</v>
      </c>
      <c r="B442" s="237" t="s">
        <v>1545</v>
      </c>
      <c r="C442" s="637" t="s">
        <v>1546</v>
      </c>
      <c r="D442" s="637" t="s">
        <v>1547</v>
      </c>
      <c r="E442" s="638">
        <v>53587</v>
      </c>
      <c r="F442" s="644">
        <f t="shared" si="23"/>
        <v>16991</v>
      </c>
      <c r="G442" s="281">
        <f t="shared" si="25"/>
        <v>0.5</v>
      </c>
      <c r="H442" s="591">
        <v>7221.17</v>
      </c>
      <c r="I442" s="638">
        <v>0</v>
      </c>
      <c r="J442" s="639">
        <v>1274.33</v>
      </c>
      <c r="K442" s="487">
        <v>0</v>
      </c>
      <c r="L442" s="638">
        <v>8495.5</v>
      </c>
      <c r="M442" s="640">
        <v>43374</v>
      </c>
      <c r="N442" s="228">
        <v>43378</v>
      </c>
      <c r="O442" s="251">
        <v>43391</v>
      </c>
      <c r="P442" s="483"/>
      <c r="Q442" s="437" t="s">
        <v>1716</v>
      </c>
      <c r="R442" s="437" t="s">
        <v>1692</v>
      </c>
      <c r="S442" s="437"/>
      <c r="T442" s="437"/>
      <c r="U442" s="151"/>
      <c r="V442" s="735">
        <f t="shared" si="24"/>
        <v>16991</v>
      </c>
    </row>
    <row r="443" spans="1:22" s="25" customFormat="1" ht="30" customHeight="1">
      <c r="A443" s="432" t="s">
        <v>1816</v>
      </c>
      <c r="B443" s="237" t="s">
        <v>1548</v>
      </c>
      <c r="C443" s="637" t="s">
        <v>1549</v>
      </c>
      <c r="D443" s="637" t="s">
        <v>169</v>
      </c>
      <c r="E443" s="638">
        <v>54959.35</v>
      </c>
      <c r="F443" s="644">
        <f t="shared" si="23"/>
        <v>27447</v>
      </c>
      <c r="G443" s="281">
        <f t="shared" si="25"/>
        <v>0.5</v>
      </c>
      <c r="H443" s="591">
        <v>11664.97</v>
      </c>
      <c r="I443" s="638">
        <v>0</v>
      </c>
      <c r="J443" s="639">
        <v>2058.5300000000002</v>
      </c>
      <c r="K443" s="487">
        <v>0</v>
      </c>
      <c r="L443" s="638">
        <v>13723.5</v>
      </c>
      <c r="M443" s="640">
        <v>43374</v>
      </c>
      <c r="N443" s="228">
        <v>43378</v>
      </c>
      <c r="O443" s="251">
        <v>43391</v>
      </c>
      <c r="P443" s="483"/>
      <c r="Q443" s="437" t="s">
        <v>1716</v>
      </c>
      <c r="R443" s="437" t="s">
        <v>1693</v>
      </c>
      <c r="S443" s="437"/>
      <c r="T443" s="437"/>
      <c r="U443" s="151"/>
      <c r="V443" s="735">
        <f t="shared" si="24"/>
        <v>27447</v>
      </c>
    </row>
    <row r="444" spans="1:22" s="25" customFormat="1" ht="30" customHeight="1">
      <c r="A444" s="432" t="s">
        <v>1816</v>
      </c>
      <c r="B444" s="237" t="s">
        <v>1550</v>
      </c>
      <c r="C444" s="637" t="s">
        <v>1551</v>
      </c>
      <c r="D444" s="637" t="s">
        <v>1552</v>
      </c>
      <c r="E444" s="638">
        <v>27447</v>
      </c>
      <c r="F444" s="644">
        <f t="shared" si="23"/>
        <v>27447</v>
      </c>
      <c r="G444" s="281">
        <f t="shared" si="25"/>
        <v>0.5</v>
      </c>
      <c r="H444" s="591">
        <v>11664.97</v>
      </c>
      <c r="I444" s="638">
        <v>0</v>
      </c>
      <c r="J444" s="639">
        <v>2058.5300000000002</v>
      </c>
      <c r="K444" s="487">
        <v>0</v>
      </c>
      <c r="L444" s="638">
        <v>13723.5</v>
      </c>
      <c r="M444" s="640">
        <v>43374</v>
      </c>
      <c r="N444" s="228">
        <v>43378</v>
      </c>
      <c r="O444" s="251">
        <v>43391</v>
      </c>
      <c r="P444" s="483"/>
      <c r="Q444" s="437" t="s">
        <v>1716</v>
      </c>
      <c r="R444" s="437" t="s">
        <v>1694</v>
      </c>
      <c r="S444" s="437"/>
      <c r="T444" s="437"/>
      <c r="U444" s="151"/>
      <c r="V444" s="735">
        <f t="shared" si="24"/>
        <v>27447</v>
      </c>
    </row>
    <row r="445" spans="1:22" s="25" customFormat="1" ht="30" customHeight="1">
      <c r="A445" s="432" t="s">
        <v>1816</v>
      </c>
      <c r="B445" s="237" t="s">
        <v>1553</v>
      </c>
      <c r="C445" s="637" t="s">
        <v>1554</v>
      </c>
      <c r="D445" s="637" t="s">
        <v>1555</v>
      </c>
      <c r="E445" s="638">
        <v>55090.05</v>
      </c>
      <c r="F445" s="644">
        <f t="shared" si="23"/>
        <v>50580.9</v>
      </c>
      <c r="G445" s="281">
        <f t="shared" si="25"/>
        <v>0.5</v>
      </c>
      <c r="H445" s="591">
        <v>21496.880000000001</v>
      </c>
      <c r="I445" s="638">
        <v>0</v>
      </c>
      <c r="J445" s="639">
        <v>3793.57</v>
      </c>
      <c r="K445" s="487">
        <v>0</v>
      </c>
      <c r="L445" s="638">
        <v>25290.45</v>
      </c>
      <c r="M445" s="640">
        <v>43374</v>
      </c>
      <c r="N445" s="228">
        <v>43378</v>
      </c>
      <c r="O445" s="251">
        <v>43391</v>
      </c>
      <c r="P445" s="483"/>
      <c r="Q445" s="437" t="s">
        <v>1716</v>
      </c>
      <c r="R445" s="437" t="s">
        <v>1695</v>
      </c>
      <c r="S445" s="437"/>
      <c r="T445" s="437"/>
      <c r="U445" s="151"/>
      <c r="V445" s="735">
        <f t="shared" si="24"/>
        <v>50580.9</v>
      </c>
    </row>
    <row r="446" spans="1:22" s="25" customFormat="1" ht="30" customHeight="1">
      <c r="A446" s="432" t="s">
        <v>1816</v>
      </c>
      <c r="B446" s="237" t="s">
        <v>1556</v>
      </c>
      <c r="C446" s="637" t="s">
        <v>1557</v>
      </c>
      <c r="D446" s="637" t="s">
        <v>687</v>
      </c>
      <c r="E446" s="638">
        <v>17579.150000000001</v>
      </c>
      <c r="F446" s="644">
        <f t="shared" si="23"/>
        <v>17579.150000000001</v>
      </c>
      <c r="G446" s="281">
        <f t="shared" si="25"/>
        <v>0.50000028442785904</v>
      </c>
      <c r="H446" s="591">
        <v>7471.14</v>
      </c>
      <c r="I446" s="638">
        <v>0</v>
      </c>
      <c r="J446" s="639">
        <v>1318.44</v>
      </c>
      <c r="K446" s="487">
        <v>0</v>
      </c>
      <c r="L446" s="638">
        <v>8789.57</v>
      </c>
      <c r="M446" s="640">
        <v>43374</v>
      </c>
      <c r="N446" s="228">
        <v>43378</v>
      </c>
      <c r="O446" s="251">
        <v>43391</v>
      </c>
      <c r="P446" s="483"/>
      <c r="Q446" s="437" t="s">
        <v>1716</v>
      </c>
      <c r="R446" s="437" t="s">
        <v>1696</v>
      </c>
      <c r="S446" s="437"/>
      <c r="T446" s="437"/>
      <c r="U446" s="151"/>
      <c r="V446" s="735">
        <f t="shared" si="24"/>
        <v>17579.150000000001</v>
      </c>
    </row>
    <row r="447" spans="1:22" s="25" customFormat="1" ht="30" customHeight="1">
      <c r="A447" s="432" t="s">
        <v>1816</v>
      </c>
      <c r="B447" s="237" t="s">
        <v>1558</v>
      </c>
      <c r="C447" s="637" t="s">
        <v>1559</v>
      </c>
      <c r="D447" s="637" t="s">
        <v>1560</v>
      </c>
      <c r="E447" s="638">
        <v>56527.75</v>
      </c>
      <c r="F447" s="644">
        <f t="shared" si="23"/>
        <v>56527.75</v>
      </c>
      <c r="G447" s="281">
        <f t="shared" si="25"/>
        <v>0.50000008845213195</v>
      </c>
      <c r="H447" s="591">
        <v>24024.29</v>
      </c>
      <c r="I447" s="638">
        <v>0</v>
      </c>
      <c r="J447" s="639">
        <v>4239.59</v>
      </c>
      <c r="K447" s="487">
        <v>0</v>
      </c>
      <c r="L447" s="638">
        <v>28263.87</v>
      </c>
      <c r="M447" s="640">
        <v>43374</v>
      </c>
      <c r="N447" s="228">
        <v>43378</v>
      </c>
      <c r="O447" s="251">
        <v>43391</v>
      </c>
      <c r="P447" s="483"/>
      <c r="Q447" s="437" t="s">
        <v>1716</v>
      </c>
      <c r="R447" s="437" t="s">
        <v>1697</v>
      </c>
      <c r="S447" s="437"/>
      <c r="T447" s="437"/>
      <c r="U447" s="151"/>
      <c r="V447" s="735">
        <f t="shared" si="24"/>
        <v>56527.75</v>
      </c>
    </row>
    <row r="448" spans="1:22" s="25" customFormat="1" ht="30" customHeight="1">
      <c r="A448" s="432" t="s">
        <v>1816</v>
      </c>
      <c r="B448" s="237" t="s">
        <v>1561</v>
      </c>
      <c r="C448" s="637" t="s">
        <v>1562</v>
      </c>
      <c r="D448" s="637" t="s">
        <v>282</v>
      </c>
      <c r="E448" s="638">
        <v>16337.5</v>
      </c>
      <c r="F448" s="644">
        <f t="shared" si="23"/>
        <v>16337.5</v>
      </c>
      <c r="G448" s="281">
        <f>(H448+I448+J448+K448)/F448</f>
        <v>0.5</v>
      </c>
      <c r="H448" s="591">
        <v>6943.43</v>
      </c>
      <c r="I448" s="638">
        <v>0</v>
      </c>
      <c r="J448" s="639">
        <v>1225.32</v>
      </c>
      <c r="K448" s="487">
        <v>0</v>
      </c>
      <c r="L448" s="638">
        <v>8168.75</v>
      </c>
      <c r="M448" s="640">
        <v>43374</v>
      </c>
      <c r="N448" s="228">
        <v>43378</v>
      </c>
      <c r="O448" s="251">
        <v>43391</v>
      </c>
      <c r="P448" s="483"/>
      <c r="Q448" s="437" t="s">
        <v>1716</v>
      </c>
      <c r="R448" s="437" t="s">
        <v>1698</v>
      </c>
      <c r="S448" s="437"/>
      <c r="T448" s="437"/>
      <c r="U448" s="151"/>
      <c r="V448" s="735">
        <f t="shared" si="24"/>
        <v>16337.5</v>
      </c>
    </row>
    <row r="449" spans="1:92" s="25" customFormat="1" ht="30" customHeight="1">
      <c r="A449" s="432" t="s">
        <v>1816</v>
      </c>
      <c r="B449" s="237" t="s">
        <v>1563</v>
      </c>
      <c r="C449" s="637" t="s">
        <v>1564</v>
      </c>
      <c r="D449" s="637" t="s">
        <v>297</v>
      </c>
      <c r="E449" s="638">
        <v>65635</v>
      </c>
      <c r="F449" s="644">
        <f t="shared" si="23"/>
        <v>65350</v>
      </c>
      <c r="G449" s="281">
        <f t="shared" si="25"/>
        <v>0.5</v>
      </c>
      <c r="H449" s="591">
        <v>27773.75</v>
      </c>
      <c r="I449" s="638">
        <v>0</v>
      </c>
      <c r="J449" s="639">
        <v>4901.25</v>
      </c>
      <c r="K449" s="487">
        <v>0</v>
      </c>
      <c r="L449" s="638">
        <v>32675</v>
      </c>
      <c r="M449" s="640">
        <v>43374</v>
      </c>
      <c r="N449" s="228">
        <v>43378</v>
      </c>
      <c r="O449" s="251">
        <v>43391</v>
      </c>
      <c r="P449" s="483"/>
      <c r="Q449" s="437" t="s">
        <v>1716</v>
      </c>
      <c r="R449" s="437" t="s">
        <v>1699</v>
      </c>
      <c r="S449" s="437"/>
      <c r="T449" s="437"/>
      <c r="U449" s="151"/>
      <c r="V449" s="735">
        <f t="shared" si="24"/>
        <v>65350</v>
      </c>
    </row>
    <row r="450" spans="1:92" s="25" customFormat="1" ht="30" customHeight="1">
      <c r="A450" s="432" t="s">
        <v>1816</v>
      </c>
      <c r="B450" s="237" t="s">
        <v>1565</v>
      </c>
      <c r="C450" s="637" t="s">
        <v>1566</v>
      </c>
      <c r="D450" s="637" t="s">
        <v>1567</v>
      </c>
      <c r="E450" s="638">
        <v>115312.08</v>
      </c>
      <c r="F450" s="644">
        <f t="shared" si="23"/>
        <v>12600</v>
      </c>
      <c r="G450" s="281">
        <f t="shared" si="25"/>
        <v>0.75</v>
      </c>
      <c r="H450" s="591">
        <v>8032.5</v>
      </c>
      <c r="I450" s="638">
        <v>0</v>
      </c>
      <c r="J450" s="639">
        <v>1417.5</v>
      </c>
      <c r="K450" s="487">
        <v>0</v>
      </c>
      <c r="L450" s="638">
        <v>3150</v>
      </c>
      <c r="M450" s="640">
        <v>43374</v>
      </c>
      <c r="N450" s="228">
        <v>43378</v>
      </c>
      <c r="O450" s="251">
        <v>43391</v>
      </c>
      <c r="P450" s="483"/>
      <c r="Q450" s="437" t="s">
        <v>1716</v>
      </c>
      <c r="R450" s="437" t="s">
        <v>1700</v>
      </c>
      <c r="S450" s="437"/>
      <c r="T450" s="437"/>
      <c r="U450" s="151"/>
      <c r="V450" s="735">
        <f t="shared" si="24"/>
        <v>12600</v>
      </c>
    </row>
    <row r="451" spans="1:92" s="25" customFormat="1" ht="30" customHeight="1">
      <c r="A451" s="432" t="s">
        <v>1816</v>
      </c>
      <c r="B451" s="237" t="s">
        <v>1568</v>
      </c>
      <c r="C451" s="637" t="s">
        <v>1569</v>
      </c>
      <c r="D451" s="637" t="s">
        <v>506</v>
      </c>
      <c r="E451" s="638">
        <v>71884</v>
      </c>
      <c r="F451" s="644">
        <f t="shared" si="23"/>
        <v>45222.2</v>
      </c>
      <c r="G451" s="281">
        <f t="shared" si="25"/>
        <v>0.5</v>
      </c>
      <c r="H451" s="591">
        <v>19219.43</v>
      </c>
      <c r="I451" s="638">
        <v>0</v>
      </c>
      <c r="J451" s="639">
        <v>3391.67</v>
      </c>
      <c r="K451" s="487">
        <v>0</v>
      </c>
      <c r="L451" s="638">
        <v>22611.1</v>
      </c>
      <c r="M451" s="640">
        <v>43374</v>
      </c>
      <c r="N451" s="228">
        <v>43378</v>
      </c>
      <c r="O451" s="251">
        <v>43391</v>
      </c>
      <c r="P451" s="483"/>
      <c r="Q451" s="437" t="s">
        <v>1716</v>
      </c>
      <c r="R451" s="437" t="s">
        <v>1701</v>
      </c>
      <c r="S451" s="437"/>
      <c r="T451" s="437"/>
      <c r="U451" s="151"/>
      <c r="V451" s="735">
        <f t="shared" si="24"/>
        <v>45222.2</v>
      </c>
    </row>
    <row r="452" spans="1:92" s="25" customFormat="1" ht="30" customHeight="1">
      <c r="A452" s="432" t="s">
        <v>1816</v>
      </c>
      <c r="B452" s="211" t="s">
        <v>1508</v>
      </c>
      <c r="C452" s="212" t="s">
        <v>1509</v>
      </c>
      <c r="D452" s="151" t="s">
        <v>1510</v>
      </c>
      <c r="E452" s="641">
        <v>170716.64</v>
      </c>
      <c r="F452" s="644">
        <f t="shared" si="23"/>
        <v>168406.95</v>
      </c>
      <c r="G452" s="281">
        <f t="shared" si="25"/>
        <v>0.50000002968998603</v>
      </c>
      <c r="H452" s="638">
        <v>71572.95</v>
      </c>
      <c r="I452" s="638">
        <v>0</v>
      </c>
      <c r="J452" s="642">
        <v>12630.53</v>
      </c>
      <c r="K452" s="638">
        <v>0</v>
      </c>
      <c r="L452" s="638">
        <v>84203.47</v>
      </c>
      <c r="M452" s="643">
        <v>43374</v>
      </c>
      <c r="N452" s="368">
        <v>43378</v>
      </c>
      <c r="O452" s="278">
        <v>43384</v>
      </c>
      <c r="P452" s="483">
        <v>43404</v>
      </c>
      <c r="Q452" s="437">
        <v>43420</v>
      </c>
      <c r="R452" s="335" t="s">
        <v>1907</v>
      </c>
      <c r="S452" s="437"/>
      <c r="T452" s="437"/>
      <c r="U452" s="151"/>
      <c r="V452" s="735">
        <f t="shared" si="24"/>
        <v>168406.95</v>
      </c>
      <c r="CN452" s="25" t="s">
        <v>1511</v>
      </c>
    </row>
    <row r="453" spans="1:92" s="25" customFormat="1" ht="30" customHeight="1">
      <c r="A453" s="432" t="s">
        <v>1816</v>
      </c>
      <c r="B453" s="237" t="s">
        <v>1719</v>
      </c>
      <c r="C453" s="637" t="s">
        <v>1723</v>
      </c>
      <c r="D453" s="637" t="s">
        <v>1727</v>
      </c>
      <c r="E453" s="591">
        <v>86394</v>
      </c>
      <c r="F453" s="642">
        <f t="shared" si="23"/>
        <v>86394</v>
      </c>
      <c r="G453" s="869">
        <f>(H453+I453+J453+K453)/F453</f>
        <v>0.65</v>
      </c>
      <c r="H453" s="591">
        <v>47732.68</v>
      </c>
      <c r="I453" s="638">
        <v>0</v>
      </c>
      <c r="J453" s="591">
        <v>8423.42</v>
      </c>
      <c r="K453" s="638">
        <v>0</v>
      </c>
      <c r="L453" s="591">
        <v>30237.9</v>
      </c>
      <c r="M453" s="239">
        <v>43402</v>
      </c>
      <c r="N453" s="228">
        <v>43417</v>
      </c>
      <c r="O453" s="251">
        <v>43426</v>
      </c>
      <c r="P453" s="151"/>
      <c r="Q453" s="251">
        <v>43441</v>
      </c>
      <c r="R453" s="335" t="s">
        <v>1887</v>
      </c>
      <c r="S453" s="437"/>
      <c r="T453" s="437"/>
      <c r="U453" s="151"/>
      <c r="V453" s="735">
        <f t="shared" si="24"/>
        <v>86394</v>
      </c>
    </row>
    <row r="454" spans="1:92" s="25" customFormat="1" ht="30" customHeight="1">
      <c r="A454" s="432" t="s">
        <v>1816</v>
      </c>
      <c r="B454" s="237" t="s">
        <v>1720</v>
      </c>
      <c r="C454" s="637" t="s">
        <v>1724</v>
      </c>
      <c r="D454" s="637" t="s">
        <v>1728</v>
      </c>
      <c r="E454" s="591">
        <v>93391.18</v>
      </c>
      <c r="F454" s="642">
        <f t="shared" si="23"/>
        <v>30761</v>
      </c>
      <c r="G454" s="869">
        <f t="shared" ref="G454:G465" si="26">(H454+I454+J454+K454)/F454</f>
        <v>0.65</v>
      </c>
      <c r="H454" s="591">
        <v>16995.45</v>
      </c>
      <c r="I454" s="638">
        <v>0</v>
      </c>
      <c r="J454" s="591">
        <v>2999.2</v>
      </c>
      <c r="K454" s="638">
        <v>0</v>
      </c>
      <c r="L454" s="591">
        <v>10766.35</v>
      </c>
      <c r="M454" s="239">
        <v>43402</v>
      </c>
      <c r="N454" s="228">
        <v>43417</v>
      </c>
      <c r="O454" s="251">
        <v>43426</v>
      </c>
      <c r="P454" s="151"/>
      <c r="Q454" s="251">
        <v>43441</v>
      </c>
      <c r="R454" s="335" t="s">
        <v>1886</v>
      </c>
      <c r="S454" s="437"/>
      <c r="T454" s="437"/>
      <c r="U454" s="151"/>
      <c r="V454" s="735">
        <f t="shared" si="24"/>
        <v>30761</v>
      </c>
    </row>
    <row r="455" spans="1:92" s="25" customFormat="1" ht="30" customHeight="1">
      <c r="A455" s="432" t="s">
        <v>1816</v>
      </c>
      <c r="B455" s="237" t="s">
        <v>1721</v>
      </c>
      <c r="C455" s="637" t="s">
        <v>1725</v>
      </c>
      <c r="D455" s="637" t="s">
        <v>1729</v>
      </c>
      <c r="E455" s="591">
        <v>78411.399999999994</v>
      </c>
      <c r="F455" s="642">
        <f t="shared" si="23"/>
        <v>64756.399999999994</v>
      </c>
      <c r="G455" s="869">
        <f t="shared" si="26"/>
        <v>0.65312000049415964</v>
      </c>
      <c r="H455" s="591">
        <v>35949.64</v>
      </c>
      <c r="I455" s="638">
        <v>6344.06</v>
      </c>
      <c r="J455" s="591">
        <v>0</v>
      </c>
      <c r="K455" s="638">
        <v>0</v>
      </c>
      <c r="L455" s="591">
        <v>22462.7</v>
      </c>
      <c r="M455" s="239">
        <v>43402</v>
      </c>
      <c r="N455" s="228">
        <v>43417</v>
      </c>
      <c r="O455" s="251">
        <v>43426</v>
      </c>
      <c r="P455" s="151"/>
      <c r="Q455" s="251">
        <v>43441</v>
      </c>
      <c r="R455" s="335" t="s">
        <v>1898</v>
      </c>
      <c r="S455" s="437"/>
      <c r="T455" s="437"/>
      <c r="U455" s="151"/>
      <c r="V455" s="735">
        <f t="shared" si="24"/>
        <v>64756.399999999994</v>
      </c>
    </row>
    <row r="456" spans="1:92" s="25" customFormat="1" ht="30" customHeight="1">
      <c r="A456" s="432" t="s">
        <v>1816</v>
      </c>
      <c r="B456" s="237" t="s">
        <v>1722</v>
      </c>
      <c r="C456" s="637" t="s">
        <v>1726</v>
      </c>
      <c r="D456" s="637" t="s">
        <v>1730</v>
      </c>
      <c r="E456" s="591">
        <v>118404</v>
      </c>
      <c r="F456" s="642">
        <f t="shared" si="23"/>
        <v>108009</v>
      </c>
      <c r="G456" s="869">
        <f t="shared" si="26"/>
        <v>0.64999999999999991</v>
      </c>
      <c r="H456" s="591">
        <v>59674.97</v>
      </c>
      <c r="I456" s="638">
        <v>6053.43</v>
      </c>
      <c r="J456" s="591">
        <v>4477.45</v>
      </c>
      <c r="K456" s="638">
        <v>0</v>
      </c>
      <c r="L456" s="591">
        <v>37803.15</v>
      </c>
      <c r="M456" s="239">
        <v>43402</v>
      </c>
      <c r="N456" s="228">
        <v>43417</v>
      </c>
      <c r="O456" s="251">
        <v>43426</v>
      </c>
      <c r="P456" s="151"/>
      <c r="Q456" s="251">
        <v>43441</v>
      </c>
      <c r="R456" s="335" t="s">
        <v>1896</v>
      </c>
      <c r="S456" s="437"/>
      <c r="T456" s="437"/>
      <c r="U456" s="151"/>
      <c r="V456" s="735">
        <f t="shared" si="24"/>
        <v>108009</v>
      </c>
    </row>
    <row r="457" spans="1:92" s="25" customFormat="1" ht="30" customHeight="1">
      <c r="A457" s="432" t="s">
        <v>1816</v>
      </c>
      <c r="B457" s="237" t="s">
        <v>1735</v>
      </c>
      <c r="C457" s="637" t="s">
        <v>1733</v>
      </c>
      <c r="D457" s="637" t="s">
        <v>1731</v>
      </c>
      <c r="E457" s="591">
        <v>42608.2</v>
      </c>
      <c r="F457" s="642">
        <f t="shared" si="23"/>
        <v>42608.2</v>
      </c>
      <c r="G457" s="869">
        <f t="shared" si="26"/>
        <v>0.5</v>
      </c>
      <c r="H457" s="591">
        <v>18108.48</v>
      </c>
      <c r="I457" s="638">
        <v>3195.62</v>
      </c>
      <c r="J457" s="642">
        <v>0</v>
      </c>
      <c r="K457" s="642">
        <v>0</v>
      </c>
      <c r="L457" s="591">
        <v>21304.1</v>
      </c>
      <c r="M457" s="239">
        <v>43402</v>
      </c>
      <c r="N457" s="228">
        <v>43417</v>
      </c>
      <c r="O457" s="251">
        <v>43426</v>
      </c>
      <c r="P457" s="151"/>
      <c r="Q457" s="251">
        <v>43441</v>
      </c>
      <c r="R457" s="335" t="s">
        <v>1897</v>
      </c>
      <c r="S457" s="437"/>
      <c r="T457" s="437"/>
      <c r="U457" s="151"/>
      <c r="V457" s="735">
        <f t="shared" si="24"/>
        <v>42608.2</v>
      </c>
    </row>
    <row r="458" spans="1:92" s="25" customFormat="1" ht="30" customHeight="1">
      <c r="A458" s="432" t="s">
        <v>1816</v>
      </c>
      <c r="B458" s="237" t="s">
        <v>1736</v>
      </c>
      <c r="C458" s="637" t="s">
        <v>1734</v>
      </c>
      <c r="D458" s="637" t="s">
        <v>1732</v>
      </c>
      <c r="E458" s="591">
        <v>17665</v>
      </c>
      <c r="F458" s="642">
        <f t="shared" si="23"/>
        <v>15350</v>
      </c>
      <c r="G458" s="869">
        <f t="shared" si="26"/>
        <v>0.65325732899022804</v>
      </c>
      <c r="H458" s="591">
        <v>8523.3700000000008</v>
      </c>
      <c r="I458" s="638">
        <v>1504.13</v>
      </c>
      <c r="J458" s="642">
        <v>0</v>
      </c>
      <c r="K458" s="642">
        <v>0</v>
      </c>
      <c r="L458" s="591">
        <v>5322.5</v>
      </c>
      <c r="M458" s="239">
        <v>43402</v>
      </c>
      <c r="N458" s="228">
        <v>43417</v>
      </c>
      <c r="O458" s="251">
        <v>43426</v>
      </c>
      <c r="P458" s="151"/>
      <c r="Q458" s="251">
        <v>43441</v>
      </c>
      <c r="R458" s="335" t="s">
        <v>1891</v>
      </c>
      <c r="S458" s="437"/>
      <c r="T458" s="437"/>
      <c r="U458" s="151"/>
      <c r="V458" s="735">
        <f t="shared" si="24"/>
        <v>15350</v>
      </c>
    </row>
    <row r="459" spans="1:92" s="25" customFormat="1" ht="30" customHeight="1">
      <c r="A459" s="432" t="s">
        <v>1816</v>
      </c>
      <c r="B459" s="883" t="s">
        <v>1777</v>
      </c>
      <c r="C459" s="637" t="s">
        <v>1778</v>
      </c>
      <c r="D459" s="637" t="s">
        <v>1779</v>
      </c>
      <c r="E459" s="591">
        <v>195657.9</v>
      </c>
      <c r="F459" s="642">
        <f t="shared" si="23"/>
        <v>136189.4</v>
      </c>
      <c r="G459" s="869">
        <f t="shared" si="26"/>
        <v>0.5</v>
      </c>
      <c r="H459" s="638">
        <v>57880.49</v>
      </c>
      <c r="I459" s="638">
        <v>10214.209999999999</v>
      </c>
      <c r="J459" s="642">
        <v>0</v>
      </c>
      <c r="K459" s="642">
        <v>0</v>
      </c>
      <c r="L459" s="638">
        <v>68094.7</v>
      </c>
      <c r="M459" s="884">
        <v>43402</v>
      </c>
      <c r="N459" s="368">
        <v>43417</v>
      </c>
      <c r="O459" s="885">
        <v>43426</v>
      </c>
      <c r="P459" s="885">
        <v>43432</v>
      </c>
      <c r="Q459" s="251">
        <v>43446</v>
      </c>
      <c r="R459" s="335" t="s">
        <v>1926</v>
      </c>
      <c r="S459" s="437"/>
      <c r="T459" s="437"/>
      <c r="U459" s="151"/>
      <c r="V459" s="757">
        <f t="shared" si="24"/>
        <v>136189.4</v>
      </c>
    </row>
    <row r="460" spans="1:92" s="25" customFormat="1" ht="30" customHeight="1">
      <c r="A460" s="432" t="s">
        <v>1816</v>
      </c>
      <c r="B460" s="862" t="s">
        <v>1824</v>
      </c>
      <c r="C460" s="863" t="s">
        <v>1825</v>
      </c>
      <c r="D460" s="863" t="s">
        <v>170</v>
      </c>
      <c r="E460" s="895">
        <v>21945</v>
      </c>
      <c r="F460" s="900">
        <f t="shared" ref="F460:F466" si="27">H460+I460+J460+K460+L460</f>
        <v>21582</v>
      </c>
      <c r="G460" s="901">
        <f>(H460+I460+J460+K460)/F460</f>
        <v>0.64999999999999991</v>
      </c>
      <c r="H460" s="895">
        <v>11924.05</v>
      </c>
      <c r="I460" s="902">
        <v>2104.25</v>
      </c>
      <c r="J460" s="902">
        <v>0</v>
      </c>
      <c r="K460" s="867">
        <v>0</v>
      </c>
      <c r="L460" s="902">
        <v>7553.7</v>
      </c>
      <c r="M460" s="896">
        <v>43427</v>
      </c>
      <c r="N460" s="759">
        <v>43434</v>
      </c>
      <c r="O460" s="794">
        <v>43447</v>
      </c>
      <c r="P460" s="756"/>
      <c r="Q460" s="903">
        <v>43472</v>
      </c>
      <c r="R460" s="759" t="s">
        <v>1935</v>
      </c>
      <c r="S460" s="885"/>
      <c r="T460" s="885"/>
      <c r="U460" s="756">
        <v>0</v>
      </c>
      <c r="V460" s="757">
        <f t="shared" si="24"/>
        <v>21582</v>
      </c>
      <c r="X460" s="25">
        <v>0</v>
      </c>
      <c r="AD460" s="25">
        <v>0</v>
      </c>
      <c r="AE460" s="25">
        <v>7553.7</v>
      </c>
    </row>
    <row r="461" spans="1:92" s="25" customFormat="1" ht="30" customHeight="1">
      <c r="A461" s="432" t="s">
        <v>1816</v>
      </c>
      <c r="B461" s="862" t="s">
        <v>1826</v>
      </c>
      <c r="C461" s="863" t="s">
        <v>1827</v>
      </c>
      <c r="D461" s="863" t="s">
        <v>433</v>
      </c>
      <c r="E461" s="895">
        <v>145926</v>
      </c>
      <c r="F461" s="867">
        <f t="shared" si="27"/>
        <v>113322</v>
      </c>
      <c r="G461" s="901">
        <f t="shared" si="26"/>
        <v>0.65</v>
      </c>
      <c r="H461" s="895">
        <v>62610.400000000001</v>
      </c>
      <c r="I461" s="895">
        <v>0</v>
      </c>
      <c r="J461" s="902">
        <v>11048.9</v>
      </c>
      <c r="K461" s="867">
        <v>0</v>
      </c>
      <c r="L461" s="895">
        <v>39662.699999999997</v>
      </c>
      <c r="M461" s="896">
        <v>43427</v>
      </c>
      <c r="N461" s="759">
        <v>43434</v>
      </c>
      <c r="O461" s="794">
        <v>43447</v>
      </c>
      <c r="P461" s="756"/>
      <c r="Q461" s="903">
        <v>43472</v>
      </c>
      <c r="R461" s="759" t="s">
        <v>1934</v>
      </c>
      <c r="S461" s="885"/>
      <c r="T461" s="885"/>
      <c r="U461" s="756"/>
      <c r="V461" s="757">
        <f t="shared" si="24"/>
        <v>113322</v>
      </c>
    </row>
    <row r="462" spans="1:92" s="25" customFormat="1" ht="30" customHeight="1">
      <c r="A462" s="432" t="s">
        <v>1816</v>
      </c>
      <c r="B462" s="862" t="s">
        <v>1828</v>
      </c>
      <c r="C462" s="863" t="s">
        <v>1829</v>
      </c>
      <c r="D462" s="863" t="s">
        <v>1390</v>
      </c>
      <c r="E462" s="895">
        <v>127545</v>
      </c>
      <c r="F462" s="867">
        <f t="shared" si="27"/>
        <v>127545</v>
      </c>
      <c r="G462" s="901">
        <f t="shared" si="26"/>
        <v>0.65</v>
      </c>
      <c r="H462" s="895">
        <v>70468.61</v>
      </c>
      <c r="I462" s="895">
        <v>0</v>
      </c>
      <c r="J462" s="902">
        <v>12435.64</v>
      </c>
      <c r="K462" s="867">
        <v>0</v>
      </c>
      <c r="L462" s="895">
        <v>44640.75</v>
      </c>
      <c r="M462" s="896">
        <v>43427</v>
      </c>
      <c r="N462" s="759">
        <v>43434</v>
      </c>
      <c r="O462" s="794">
        <v>43447</v>
      </c>
      <c r="P462" s="756"/>
      <c r="Q462" s="903">
        <v>43472</v>
      </c>
      <c r="R462" s="759" t="s">
        <v>1944</v>
      </c>
      <c r="S462" s="885"/>
      <c r="T462" s="885"/>
      <c r="U462" s="756"/>
      <c r="V462" s="757">
        <f t="shared" si="24"/>
        <v>127545</v>
      </c>
    </row>
    <row r="463" spans="1:92" s="25" customFormat="1" ht="30" customHeight="1">
      <c r="A463" s="432" t="s">
        <v>1816</v>
      </c>
      <c r="B463" s="862" t="s">
        <v>1830</v>
      </c>
      <c r="C463" s="863" t="s">
        <v>1831</v>
      </c>
      <c r="D463" s="863" t="s">
        <v>1048</v>
      </c>
      <c r="E463" s="895">
        <v>54101.7</v>
      </c>
      <c r="F463" s="867">
        <f t="shared" si="27"/>
        <v>52847.7</v>
      </c>
      <c r="G463" s="901">
        <f t="shared" si="26"/>
        <v>0.59769299326176917</v>
      </c>
      <c r="H463" s="895">
        <v>26848.69</v>
      </c>
      <c r="I463" s="895">
        <v>0</v>
      </c>
      <c r="J463" s="902">
        <v>4738.01</v>
      </c>
      <c r="K463" s="867">
        <v>0</v>
      </c>
      <c r="L463" s="895">
        <v>21261</v>
      </c>
      <c r="M463" s="896">
        <v>43427</v>
      </c>
      <c r="N463" s="759">
        <v>43434</v>
      </c>
      <c r="O463" s="794">
        <v>43447</v>
      </c>
      <c r="P463" s="756"/>
      <c r="Q463" s="903">
        <v>43472</v>
      </c>
      <c r="R463" s="759" t="s">
        <v>1945</v>
      </c>
      <c r="S463" s="885"/>
      <c r="T463" s="885"/>
      <c r="U463" s="756"/>
      <c r="V463" s="757">
        <f t="shared" si="24"/>
        <v>52847.7</v>
      </c>
    </row>
    <row r="464" spans="1:92" s="25" customFormat="1" ht="30" customHeight="1">
      <c r="A464" s="432" t="s">
        <v>1816</v>
      </c>
      <c r="B464" s="862" t="s">
        <v>1832</v>
      </c>
      <c r="C464" s="863" t="s">
        <v>1833</v>
      </c>
      <c r="D464" s="863" t="s">
        <v>575</v>
      </c>
      <c r="E464" s="895">
        <v>67441.2</v>
      </c>
      <c r="F464" s="867">
        <f t="shared" si="27"/>
        <v>67441.2</v>
      </c>
      <c r="G464" s="901">
        <f t="shared" si="26"/>
        <v>0.5</v>
      </c>
      <c r="H464" s="895">
        <v>28662.51</v>
      </c>
      <c r="I464" s="895">
        <v>0</v>
      </c>
      <c r="J464" s="902">
        <v>5058.09</v>
      </c>
      <c r="K464" s="867">
        <v>0</v>
      </c>
      <c r="L464" s="895">
        <v>33720.6</v>
      </c>
      <c r="M464" s="896">
        <v>43427</v>
      </c>
      <c r="N464" s="759">
        <v>43434</v>
      </c>
      <c r="O464" s="794">
        <v>43447</v>
      </c>
      <c r="P464" s="756"/>
      <c r="Q464" s="903">
        <v>43472</v>
      </c>
      <c r="R464" s="759" t="s">
        <v>1940</v>
      </c>
      <c r="S464" s="885"/>
      <c r="T464" s="885"/>
      <c r="U464" s="756"/>
      <c r="V464" s="757">
        <f t="shared" si="24"/>
        <v>67441.2</v>
      </c>
    </row>
    <row r="465" spans="1:23" s="25" customFormat="1" ht="30" customHeight="1">
      <c r="A465" s="432" t="s">
        <v>1816</v>
      </c>
      <c r="B465" s="862" t="s">
        <v>1842</v>
      </c>
      <c r="C465" s="863" t="s">
        <v>1843</v>
      </c>
      <c r="D465" s="863" t="s">
        <v>235</v>
      </c>
      <c r="E465" s="895">
        <v>101227.16</v>
      </c>
      <c r="F465" s="867">
        <f t="shared" si="27"/>
        <v>69336.350000000006</v>
      </c>
      <c r="G465" s="901">
        <f t="shared" si="26"/>
        <v>0.50000007211224695</v>
      </c>
      <c r="H465" s="895">
        <v>29467.95</v>
      </c>
      <c r="I465" s="895">
        <v>5200.2299999999996</v>
      </c>
      <c r="J465" s="902">
        <v>0</v>
      </c>
      <c r="K465" s="867">
        <v>0</v>
      </c>
      <c r="L465" s="895">
        <v>34668.17</v>
      </c>
      <c r="M465" s="896">
        <v>43427</v>
      </c>
      <c r="N465" s="759">
        <v>43434</v>
      </c>
      <c r="O465" s="794">
        <v>43447</v>
      </c>
      <c r="P465" s="756"/>
      <c r="Q465" s="903">
        <v>43472</v>
      </c>
      <c r="R465" s="759" t="s">
        <v>1939</v>
      </c>
      <c r="S465" s="885"/>
      <c r="T465" s="885"/>
      <c r="U465" s="756"/>
      <c r="V465" s="757">
        <f t="shared" si="24"/>
        <v>69336.350000000006</v>
      </c>
    </row>
    <row r="466" spans="1:23" s="25" customFormat="1" ht="30" customHeight="1">
      <c r="A466" s="432" t="s">
        <v>1816</v>
      </c>
      <c r="B466" s="914" t="s">
        <v>1834</v>
      </c>
      <c r="C466" s="911" t="s">
        <v>1835</v>
      </c>
      <c r="D466" s="911" t="s">
        <v>1836</v>
      </c>
      <c r="E466" s="902">
        <v>191544</v>
      </c>
      <c r="F466" s="900">
        <f t="shared" si="27"/>
        <v>49736</v>
      </c>
      <c r="G466" s="901">
        <f>(H466+I466+J466+K466)/F466</f>
        <v>0.65100530802637935</v>
      </c>
      <c r="H466" s="895">
        <v>27521.64</v>
      </c>
      <c r="I466" s="895">
        <v>4856.76</v>
      </c>
      <c r="J466" s="902">
        <v>0</v>
      </c>
      <c r="K466" s="867">
        <v>0</v>
      </c>
      <c r="L466" s="895">
        <v>17357.599999999999</v>
      </c>
      <c r="M466" s="896">
        <v>43427</v>
      </c>
      <c r="N466" s="368">
        <v>43434</v>
      </c>
      <c r="O466" s="697">
        <v>43440</v>
      </c>
      <c r="P466" s="885">
        <v>43453</v>
      </c>
      <c r="Q466" s="915">
        <v>43474</v>
      </c>
      <c r="R466" s="759" t="s">
        <v>1949</v>
      </c>
      <c r="S466" s="885"/>
      <c r="T466" s="885"/>
      <c r="U466" s="756"/>
      <c r="V466" s="757"/>
    </row>
    <row r="467" spans="1:23" s="485" customFormat="1" ht="24.75" customHeight="1">
      <c r="A467" s="963" t="s">
        <v>1844</v>
      </c>
      <c r="B467" s="963"/>
      <c r="C467" s="963"/>
      <c r="D467" s="963"/>
      <c r="E467" s="320">
        <f>SUBTOTAL(9,E421:E466)</f>
        <v>2949929.8200000003</v>
      </c>
      <c r="F467" s="320">
        <f>SUM(F421:F466)</f>
        <v>2373172.7500000005</v>
      </c>
      <c r="G467" s="722">
        <f>(H467+I467+J467+K467)/F467</f>
        <v>0.54936282662102853</v>
      </c>
      <c r="H467" s="320">
        <f>SUM(H421:H466)</f>
        <v>1108172.7599999998</v>
      </c>
      <c r="I467" s="320">
        <f>SUM(I421:I466)</f>
        <v>99754.609999999986</v>
      </c>
      <c r="J467" s="320">
        <f>SUM(J421:J466)</f>
        <v>95805.519999999975</v>
      </c>
      <c r="K467" s="320">
        <f>SUM(K421:K466)</f>
        <v>0</v>
      </c>
      <c r="L467" s="320">
        <f>SUM(L421:L466)</f>
        <v>1069439.8599999996</v>
      </c>
      <c r="M467" s="547"/>
      <c r="N467" s="322">
        <f>COUNTA(B422:B466)</f>
        <v>45</v>
      </c>
      <c r="O467" s="538"/>
      <c r="P467" s="538"/>
      <c r="Q467" s="538"/>
      <c r="R467" s="539"/>
      <c r="S467" s="538"/>
      <c r="T467" s="538"/>
      <c r="U467" s="484"/>
      <c r="V467" s="736">
        <f>SUM(H467:L467)</f>
        <v>2373172.7499999991</v>
      </c>
      <c r="W467" s="735"/>
    </row>
    <row r="468" spans="1:23" s="13" customFormat="1" ht="30" customHeight="1">
      <c r="A468" s="400" t="s">
        <v>98</v>
      </c>
      <c r="B468" s="344" t="s">
        <v>99</v>
      </c>
      <c r="C468" s="311" t="s">
        <v>103</v>
      </c>
      <c r="D468" s="282" t="s">
        <v>101</v>
      </c>
      <c r="E468" s="277">
        <v>998090.94</v>
      </c>
      <c r="F468" s="345">
        <f t="shared" ref="F468:F481" si="28">H468+I468+J468+K468+L468</f>
        <v>996143.33000000007</v>
      </c>
      <c r="G468" s="346">
        <v>0.65</v>
      </c>
      <c r="H468" s="345">
        <v>246461.63</v>
      </c>
      <c r="I468" s="345">
        <v>0</v>
      </c>
      <c r="J468" s="345">
        <v>401031.53</v>
      </c>
      <c r="K468" s="345">
        <v>0</v>
      </c>
      <c r="L468" s="345">
        <v>348650.17</v>
      </c>
      <c r="M468" s="282" t="s">
        <v>804</v>
      </c>
      <c r="N468" s="282" t="s">
        <v>810</v>
      </c>
      <c r="O468" s="257" t="s">
        <v>881</v>
      </c>
      <c r="P468" s="257" t="s">
        <v>1675</v>
      </c>
      <c r="Q468" s="257" t="s">
        <v>797</v>
      </c>
      <c r="R468" s="257" t="s">
        <v>864</v>
      </c>
      <c r="T468" s="751"/>
      <c r="U468" s="355"/>
      <c r="V468" s="737">
        <f t="shared" ref="V468:V535" si="29">SUM(H468:L468)</f>
        <v>996143.33000000007</v>
      </c>
    </row>
    <row r="469" spans="1:23" s="13" customFormat="1" ht="30" customHeight="1">
      <c r="A469" s="400" t="s">
        <v>98</v>
      </c>
      <c r="B469" s="344" t="s">
        <v>412</v>
      </c>
      <c r="C469" s="312" t="s">
        <v>104</v>
      </c>
      <c r="D469" s="283" t="s">
        <v>102</v>
      </c>
      <c r="E469" s="256">
        <v>280106.84000000003</v>
      </c>
      <c r="F469" s="345">
        <f t="shared" si="28"/>
        <v>277725</v>
      </c>
      <c r="G469" s="346">
        <v>0.65</v>
      </c>
      <c r="H469" s="345">
        <v>138681.57999999999</v>
      </c>
      <c r="I469" s="345">
        <v>0</v>
      </c>
      <c r="J469" s="345">
        <v>41839.67</v>
      </c>
      <c r="K469" s="345">
        <v>0</v>
      </c>
      <c r="L469" s="345">
        <v>97203.75</v>
      </c>
      <c r="M469" s="282" t="s">
        <v>804</v>
      </c>
      <c r="N469" s="282" t="s">
        <v>810</v>
      </c>
      <c r="O469" s="257" t="s">
        <v>881</v>
      </c>
      <c r="P469" s="257">
        <v>42570</v>
      </c>
      <c r="Q469" s="257" t="s">
        <v>797</v>
      </c>
      <c r="R469" s="257" t="s">
        <v>865</v>
      </c>
      <c r="S469" s="257"/>
      <c r="T469" s="257"/>
      <c r="U469" s="258"/>
      <c r="V469" s="737">
        <f t="shared" si="29"/>
        <v>277725</v>
      </c>
    </row>
    <row r="470" spans="1:23" s="13" customFormat="1" ht="30" customHeight="1">
      <c r="A470" s="400" t="s">
        <v>98</v>
      </c>
      <c r="B470" s="295" t="s">
        <v>502</v>
      </c>
      <c r="C470" s="255" t="s">
        <v>242</v>
      </c>
      <c r="D470" s="282" t="s">
        <v>243</v>
      </c>
      <c r="E470" s="256">
        <v>805982</v>
      </c>
      <c r="F470" s="345">
        <f t="shared" si="28"/>
        <v>805982</v>
      </c>
      <c r="G470" s="347">
        <f>(H470+I470+J470)/F470</f>
        <v>0.45</v>
      </c>
      <c r="H470" s="348">
        <v>65587.31</v>
      </c>
      <c r="I470" s="256">
        <v>0</v>
      </c>
      <c r="J470" s="348">
        <v>297104.59000000003</v>
      </c>
      <c r="K470" s="256">
        <v>0</v>
      </c>
      <c r="L470" s="256">
        <v>443290.1</v>
      </c>
      <c r="M470" s="496"/>
      <c r="N470" s="255" t="s">
        <v>712</v>
      </c>
      <c r="O470" s="255" t="s">
        <v>877</v>
      </c>
      <c r="P470" s="489" t="s">
        <v>1676</v>
      </c>
      <c r="Q470" s="255" t="s">
        <v>798</v>
      </c>
      <c r="R470" s="257" t="s">
        <v>820</v>
      </c>
      <c r="S470" s="257"/>
      <c r="T470" s="257"/>
      <c r="U470" s="258"/>
      <c r="V470" s="737">
        <f t="shared" si="29"/>
        <v>805982</v>
      </c>
    </row>
    <row r="471" spans="1:23" s="13" customFormat="1" ht="30" customHeight="1">
      <c r="A471" s="400" t="s">
        <v>98</v>
      </c>
      <c r="B471" s="295" t="s">
        <v>503</v>
      </c>
      <c r="C471" s="255" t="s">
        <v>245</v>
      </c>
      <c r="D471" s="282" t="s">
        <v>246</v>
      </c>
      <c r="E471" s="256">
        <v>410765.06</v>
      </c>
      <c r="F471" s="345">
        <f t="shared" si="28"/>
        <v>410765.05999999994</v>
      </c>
      <c r="G471" s="347">
        <f t="shared" ref="G471:G482" si="30">(H471+I471+J471)/F471</f>
        <v>0.65000000243448164</v>
      </c>
      <c r="H471" s="348">
        <v>225505.58</v>
      </c>
      <c r="I471" s="256">
        <v>0</v>
      </c>
      <c r="J471" s="348">
        <v>41491.71</v>
      </c>
      <c r="K471" s="256">
        <v>0</v>
      </c>
      <c r="L471" s="256">
        <v>143767.76999999999</v>
      </c>
      <c r="M471" s="496"/>
      <c r="N471" s="255" t="s">
        <v>883</v>
      </c>
      <c r="O471" s="255" t="s">
        <v>786</v>
      </c>
      <c r="P471" s="489" t="s">
        <v>1677</v>
      </c>
      <c r="Q471" s="255" t="s">
        <v>874</v>
      </c>
      <c r="R471" s="257" t="s">
        <v>866</v>
      </c>
      <c r="S471" s="257"/>
      <c r="T471" s="257"/>
      <c r="U471" s="258"/>
      <c r="V471" s="737">
        <f t="shared" si="29"/>
        <v>410765.05999999994</v>
      </c>
    </row>
    <row r="472" spans="1:23" s="13" customFormat="1" ht="30" customHeight="1">
      <c r="A472" s="400" t="s">
        <v>98</v>
      </c>
      <c r="B472" s="295" t="s">
        <v>312</v>
      </c>
      <c r="C472" s="255" t="s">
        <v>310</v>
      </c>
      <c r="D472" s="282" t="s">
        <v>311</v>
      </c>
      <c r="E472" s="256">
        <v>112473</v>
      </c>
      <c r="F472" s="345">
        <f t="shared" si="28"/>
        <v>112473</v>
      </c>
      <c r="G472" s="347">
        <f t="shared" si="30"/>
        <v>0.75</v>
      </c>
      <c r="H472" s="348">
        <v>71701.53</v>
      </c>
      <c r="I472" s="256">
        <v>12653.22</v>
      </c>
      <c r="J472" s="348">
        <v>0</v>
      </c>
      <c r="K472" s="256">
        <v>0</v>
      </c>
      <c r="L472" s="256">
        <v>28118.25</v>
      </c>
      <c r="M472" s="496"/>
      <c r="N472" s="255" t="s">
        <v>720</v>
      </c>
      <c r="O472" s="255" t="s">
        <v>726</v>
      </c>
      <c r="P472" s="255"/>
      <c r="Q472" s="270">
        <v>42789</v>
      </c>
      <c r="R472" s="257" t="s">
        <v>748</v>
      </c>
      <c r="S472" s="257"/>
      <c r="T472" s="257"/>
      <c r="U472" s="258"/>
      <c r="V472" s="737">
        <f t="shared" si="29"/>
        <v>112473</v>
      </c>
    </row>
    <row r="473" spans="1:23" s="13" customFormat="1" ht="30" customHeight="1">
      <c r="A473" s="400" t="s">
        <v>98</v>
      </c>
      <c r="B473" s="295" t="s">
        <v>383</v>
      </c>
      <c r="C473" s="255" t="s">
        <v>384</v>
      </c>
      <c r="D473" s="282" t="s">
        <v>76</v>
      </c>
      <c r="E473" s="256">
        <v>121691.3</v>
      </c>
      <c r="F473" s="345">
        <f t="shared" si="28"/>
        <v>121037.61000000002</v>
      </c>
      <c r="G473" s="347">
        <f t="shared" si="30"/>
        <v>0.65000002891663178</v>
      </c>
      <c r="H473" s="348">
        <v>66622.14</v>
      </c>
      <c r="I473" s="256">
        <v>11756.85</v>
      </c>
      <c r="J473" s="348">
        <v>295.45999999999998</v>
      </c>
      <c r="K473" s="256">
        <v>0</v>
      </c>
      <c r="L473" s="256">
        <v>42363.16</v>
      </c>
      <c r="M473" s="496"/>
      <c r="N473" s="255" t="s">
        <v>721</v>
      </c>
      <c r="O473" s="255" t="s">
        <v>727</v>
      </c>
      <c r="P473" s="255"/>
      <c r="Q473" s="255" t="s">
        <v>735</v>
      </c>
      <c r="R473" s="257" t="s">
        <v>778</v>
      </c>
      <c r="S473" s="257"/>
      <c r="T473" s="257"/>
      <c r="U473" s="258"/>
      <c r="V473" s="737">
        <f t="shared" si="29"/>
        <v>121037.61000000002</v>
      </c>
    </row>
    <row r="474" spans="1:23" s="13" customFormat="1" ht="30" customHeight="1">
      <c r="A474" s="400" t="s">
        <v>98</v>
      </c>
      <c r="B474" s="295" t="s">
        <v>365</v>
      </c>
      <c r="C474" s="255" t="s">
        <v>367</v>
      </c>
      <c r="D474" s="282" t="s">
        <v>366</v>
      </c>
      <c r="E474" s="256">
        <v>36180</v>
      </c>
      <c r="F474" s="345">
        <f t="shared" si="28"/>
        <v>2022.23</v>
      </c>
      <c r="G474" s="347">
        <f t="shared" si="30"/>
        <v>0.74999876374101859</v>
      </c>
      <c r="H474" s="348">
        <v>1157.67</v>
      </c>
      <c r="I474" s="256">
        <v>204.3</v>
      </c>
      <c r="J474" s="348">
        <v>154.69999999999999</v>
      </c>
      <c r="K474" s="256">
        <v>0</v>
      </c>
      <c r="L474" s="256">
        <v>505.56</v>
      </c>
      <c r="M474" s="496"/>
      <c r="N474" s="255" t="s">
        <v>721</v>
      </c>
      <c r="O474" s="255" t="s">
        <v>727</v>
      </c>
      <c r="P474" s="255"/>
      <c r="Q474" s="255" t="s">
        <v>735</v>
      </c>
      <c r="R474" s="257" t="s">
        <v>779</v>
      </c>
      <c r="S474" s="257"/>
      <c r="T474" s="257"/>
      <c r="U474" s="258"/>
      <c r="V474" s="737">
        <f t="shared" si="29"/>
        <v>2022.23</v>
      </c>
    </row>
    <row r="475" spans="1:23" s="13" customFormat="1" ht="30" customHeight="1">
      <c r="A475" s="400" t="s">
        <v>98</v>
      </c>
      <c r="B475" s="295" t="s">
        <v>991</v>
      </c>
      <c r="C475" s="255" t="s">
        <v>992</v>
      </c>
      <c r="D475" s="282" t="s">
        <v>151</v>
      </c>
      <c r="E475" s="256">
        <v>972907.94</v>
      </c>
      <c r="F475" s="345">
        <f t="shared" si="28"/>
        <v>917082.94000000006</v>
      </c>
      <c r="G475" s="347">
        <f>(H475+I475+J475)/F475</f>
        <v>0.37317639994480761</v>
      </c>
      <c r="H475" s="348">
        <v>290898.65000000002</v>
      </c>
      <c r="I475" s="256">
        <v>0</v>
      </c>
      <c r="J475" s="348">
        <v>51335.06</v>
      </c>
      <c r="K475" s="277">
        <v>253870.2</v>
      </c>
      <c r="L475" s="256">
        <v>320979.03000000003</v>
      </c>
      <c r="M475" s="271">
        <v>43196</v>
      </c>
      <c r="N475" s="270">
        <v>43202</v>
      </c>
      <c r="O475" s="270">
        <v>43223</v>
      </c>
      <c r="P475" s="270">
        <v>43256</v>
      </c>
      <c r="Q475" s="271">
        <v>43279</v>
      </c>
      <c r="R475" s="257" t="s">
        <v>1352</v>
      </c>
      <c r="S475" s="257"/>
      <c r="T475" s="751"/>
      <c r="U475" s="258"/>
      <c r="V475" s="737">
        <f t="shared" si="29"/>
        <v>917082.94000000006</v>
      </c>
    </row>
    <row r="476" spans="1:23" s="13" customFormat="1" ht="30" customHeight="1">
      <c r="A476" s="400" t="s">
        <v>98</v>
      </c>
      <c r="B476" s="295" t="s">
        <v>1053</v>
      </c>
      <c r="C476" s="255" t="s">
        <v>1054</v>
      </c>
      <c r="D476" s="282" t="s">
        <v>615</v>
      </c>
      <c r="E476" s="503"/>
      <c r="F476" s="345">
        <f t="shared" si="28"/>
        <v>45608.060000000005</v>
      </c>
      <c r="G476" s="347">
        <f t="shared" si="30"/>
        <v>0.75000010962974528</v>
      </c>
      <c r="H476" s="348">
        <v>29075.14</v>
      </c>
      <c r="I476" s="256">
        <v>0</v>
      </c>
      <c r="J476" s="348">
        <v>5130.91</v>
      </c>
      <c r="K476" s="256">
        <v>0</v>
      </c>
      <c r="L476" s="256">
        <v>11402.01</v>
      </c>
      <c r="M476" s="271">
        <v>43165</v>
      </c>
      <c r="N476" s="270">
        <v>43172</v>
      </c>
      <c r="O476" s="270">
        <v>43209</v>
      </c>
      <c r="P476" s="270"/>
      <c r="Q476" s="271">
        <v>43238</v>
      </c>
      <c r="R476" s="257" t="s">
        <v>1367</v>
      </c>
      <c r="S476" s="257"/>
      <c r="T476" s="257"/>
      <c r="U476" s="258"/>
      <c r="V476" s="737">
        <f t="shared" si="29"/>
        <v>45608.060000000005</v>
      </c>
    </row>
    <row r="477" spans="1:23" s="13" customFormat="1" ht="30" customHeight="1">
      <c r="A477" s="400" t="s">
        <v>98</v>
      </c>
      <c r="B477" s="295" t="s">
        <v>1252</v>
      </c>
      <c r="C477" s="255" t="s">
        <v>1253</v>
      </c>
      <c r="D477" s="282" t="s">
        <v>311</v>
      </c>
      <c r="E477" s="256">
        <v>502399.78</v>
      </c>
      <c r="F477" s="345">
        <f t="shared" si="28"/>
        <v>499661.22000000003</v>
      </c>
      <c r="G477" s="347">
        <f t="shared" si="30"/>
        <v>0.75000001000678018</v>
      </c>
      <c r="H477" s="348">
        <v>318534.03000000003</v>
      </c>
      <c r="I477" s="256">
        <v>56211.89</v>
      </c>
      <c r="J477" s="348">
        <v>0</v>
      </c>
      <c r="K477" s="256">
        <v>0</v>
      </c>
      <c r="L477" s="256">
        <v>124915.3</v>
      </c>
      <c r="M477" s="499"/>
      <c r="N477" s="498"/>
      <c r="O477" s="270">
        <v>43293</v>
      </c>
      <c r="P477" s="270">
        <v>43294</v>
      </c>
      <c r="Q477" s="271">
        <v>42949</v>
      </c>
      <c r="R477" s="257" t="s">
        <v>1408</v>
      </c>
      <c r="S477" s="257"/>
      <c r="T477" s="257"/>
      <c r="U477" s="258"/>
      <c r="V477" s="737">
        <f t="shared" si="29"/>
        <v>499661.22000000003</v>
      </c>
    </row>
    <row r="478" spans="1:23" s="13" customFormat="1" ht="30" customHeight="1">
      <c r="A478" s="400" t="s">
        <v>98</v>
      </c>
      <c r="B478" s="255" t="s">
        <v>1120</v>
      </c>
      <c r="C478" s="255" t="s">
        <v>1121</v>
      </c>
      <c r="D478" s="255" t="s">
        <v>1122</v>
      </c>
      <c r="E478" s="256">
        <v>180605</v>
      </c>
      <c r="F478" s="345">
        <f t="shared" si="28"/>
        <v>157005</v>
      </c>
      <c r="G478" s="347">
        <f t="shared" si="30"/>
        <v>0.65</v>
      </c>
      <c r="H478" s="348">
        <v>80286.11</v>
      </c>
      <c r="I478" s="256">
        <v>0</v>
      </c>
      <c r="J478" s="348">
        <v>21767.14</v>
      </c>
      <c r="K478" s="277">
        <v>0</v>
      </c>
      <c r="L478" s="256">
        <v>54951.75</v>
      </c>
      <c r="M478" s="271">
        <v>43223</v>
      </c>
      <c r="N478" s="270">
        <v>43235</v>
      </c>
      <c r="O478" s="270">
        <v>43258</v>
      </c>
      <c r="P478" s="270">
        <v>43271</v>
      </c>
      <c r="Q478" s="271">
        <v>43291</v>
      </c>
      <c r="R478" s="257" t="s">
        <v>1615</v>
      </c>
      <c r="S478" s="257"/>
      <c r="T478" s="257"/>
      <c r="U478" s="258"/>
      <c r="V478" s="737">
        <f t="shared" si="29"/>
        <v>157005</v>
      </c>
    </row>
    <row r="479" spans="1:23" s="25" customFormat="1" ht="30" customHeight="1">
      <c r="A479" s="438" t="s">
        <v>98</v>
      </c>
      <c r="B479" s="295" t="s">
        <v>1426</v>
      </c>
      <c r="C479" s="255" t="s">
        <v>1427</v>
      </c>
      <c r="D479" s="255" t="s">
        <v>102</v>
      </c>
      <c r="E479" s="256">
        <v>436362.17</v>
      </c>
      <c r="F479" s="345">
        <f t="shared" si="28"/>
        <v>304485.07</v>
      </c>
      <c r="G479" s="347">
        <f t="shared" si="30"/>
        <v>0.65000031036004491</v>
      </c>
      <c r="H479" s="348">
        <v>161815.42000000001</v>
      </c>
      <c r="I479" s="256">
        <v>0</v>
      </c>
      <c r="J479" s="348">
        <v>36099.97</v>
      </c>
      <c r="K479" s="256">
        <v>0</v>
      </c>
      <c r="L479" s="256">
        <v>106569.68</v>
      </c>
      <c r="M479" s="271">
        <v>43342</v>
      </c>
      <c r="N479" s="270">
        <v>43346</v>
      </c>
      <c r="O479" s="270">
        <v>43349</v>
      </c>
      <c r="P479" s="626">
        <v>43364</v>
      </c>
      <c r="Q479" s="271">
        <v>43399</v>
      </c>
      <c r="R479" s="271" t="s">
        <v>1686</v>
      </c>
      <c r="S479" s="271"/>
      <c r="T479" s="271"/>
      <c r="U479" s="282"/>
      <c r="V479" s="737">
        <f t="shared" si="29"/>
        <v>304485.07</v>
      </c>
    </row>
    <row r="480" spans="1:23" s="25" customFormat="1" ht="30" customHeight="1">
      <c r="A480" s="438" t="s">
        <v>98</v>
      </c>
      <c r="B480" s="295" t="s">
        <v>1428</v>
      </c>
      <c r="C480" s="255" t="s">
        <v>1429</v>
      </c>
      <c r="D480" s="255" t="s">
        <v>1430</v>
      </c>
      <c r="E480" s="256">
        <v>224204.25</v>
      </c>
      <c r="F480" s="345">
        <f t="shared" si="28"/>
        <v>219316.25</v>
      </c>
      <c r="G480" s="347">
        <f t="shared" si="30"/>
        <v>0.75000001139906414</v>
      </c>
      <c r="H480" s="348">
        <v>139814.10999999999</v>
      </c>
      <c r="I480" s="256">
        <v>24673.08</v>
      </c>
      <c r="J480" s="348">
        <v>0</v>
      </c>
      <c r="K480" s="256">
        <v>0</v>
      </c>
      <c r="L480" s="256">
        <v>54829.06</v>
      </c>
      <c r="M480" s="271">
        <v>43342</v>
      </c>
      <c r="N480" s="270">
        <v>43346</v>
      </c>
      <c r="O480" s="270">
        <v>43349</v>
      </c>
      <c r="P480" s="626">
        <v>43364</v>
      </c>
      <c r="Q480" s="271">
        <v>43399</v>
      </c>
      <c r="R480" s="271" t="s">
        <v>1612</v>
      </c>
      <c r="S480" s="271"/>
      <c r="T480" s="271"/>
      <c r="U480" s="282"/>
      <c r="V480" s="737">
        <f t="shared" si="29"/>
        <v>219316.25</v>
      </c>
    </row>
    <row r="481" spans="1:22" s="25" customFormat="1" ht="45" customHeight="1">
      <c r="A481" s="438" t="s">
        <v>98</v>
      </c>
      <c r="B481" s="211" t="s">
        <v>1499</v>
      </c>
      <c r="C481" s="212" t="s">
        <v>1500</v>
      </c>
      <c r="D481" s="212" t="s">
        <v>1501</v>
      </c>
      <c r="E481" s="591">
        <v>45608.14</v>
      </c>
      <c r="F481" s="348">
        <f t="shared" si="28"/>
        <v>34744.639999999999</v>
      </c>
      <c r="G481" s="347">
        <f t="shared" si="30"/>
        <v>0.75</v>
      </c>
      <c r="H481" s="215">
        <v>9399.7099999999991</v>
      </c>
      <c r="I481" s="213">
        <v>1658.77</v>
      </c>
      <c r="J481" s="215">
        <v>15000</v>
      </c>
      <c r="K481" s="213">
        <v>0</v>
      </c>
      <c r="L481" s="213">
        <v>8686.16</v>
      </c>
      <c r="M481" s="228">
        <v>43342</v>
      </c>
      <c r="N481" s="251">
        <v>43434</v>
      </c>
      <c r="O481" s="251">
        <v>43447</v>
      </c>
      <c r="P481" s="396"/>
      <c r="Q481" s="228">
        <v>43472</v>
      </c>
      <c r="R481" s="396" t="s">
        <v>1942</v>
      </c>
      <c r="S481" s="228"/>
      <c r="T481" s="228" t="s">
        <v>1869</v>
      </c>
      <c r="U481" s="151"/>
      <c r="V481" s="836">
        <f t="shared" si="29"/>
        <v>34744.639999999999</v>
      </c>
    </row>
    <row r="482" spans="1:22" s="25" customFormat="1" ht="30" customHeight="1">
      <c r="A482" s="438" t="s">
        <v>98</v>
      </c>
      <c r="B482" s="211" t="s">
        <v>1530</v>
      </c>
      <c r="C482" s="212" t="s">
        <v>1531</v>
      </c>
      <c r="D482" s="212" t="s">
        <v>1532</v>
      </c>
      <c r="E482" s="591">
        <v>761181.99</v>
      </c>
      <c r="F482" s="348">
        <f>H482+I482+J482+K482+L482</f>
        <v>675444.23</v>
      </c>
      <c r="G482" s="347">
        <f t="shared" si="30"/>
        <v>0.65000000074025355</v>
      </c>
      <c r="H482" s="215">
        <v>370161.26</v>
      </c>
      <c r="I482" s="213">
        <v>65322.58</v>
      </c>
      <c r="J482" s="215">
        <v>3554.91</v>
      </c>
      <c r="K482" s="213">
        <v>0</v>
      </c>
      <c r="L482" s="213">
        <v>236405.48</v>
      </c>
      <c r="M482" s="228">
        <v>43374</v>
      </c>
      <c r="N482" s="251">
        <v>43434</v>
      </c>
      <c r="O482" s="251">
        <v>43440</v>
      </c>
      <c r="P482" s="396">
        <v>43453</v>
      </c>
      <c r="Q482" s="228" t="s">
        <v>1718</v>
      </c>
      <c r="R482" s="396" t="s">
        <v>1956</v>
      </c>
      <c r="S482" s="228"/>
      <c r="T482" s="228" t="s">
        <v>1883</v>
      </c>
      <c r="U482" s="151"/>
      <c r="V482" s="836">
        <f t="shared" si="29"/>
        <v>675444.23</v>
      </c>
    </row>
    <row r="483" spans="1:22" s="546" customFormat="1" ht="28.5" customHeight="1">
      <c r="A483" s="976" t="s">
        <v>100</v>
      </c>
      <c r="B483" s="977"/>
      <c r="C483" s="977"/>
      <c r="D483" s="978"/>
      <c r="E483" s="349">
        <f>SUM(E468:E482)</f>
        <v>5888558.4099999992</v>
      </c>
      <c r="F483" s="349">
        <f>SUM(F468:F482)</f>
        <v>5579495.6400000006</v>
      </c>
      <c r="G483" s="723">
        <f>(H483+I483+J483+K483)/F483</f>
        <v>0.63748744321986772</v>
      </c>
      <c r="H483" s="349">
        <f>SUM(H468:H482)</f>
        <v>2215701.87</v>
      </c>
      <c r="I483" s="349">
        <f>SUM(I468:I482)</f>
        <v>172480.69</v>
      </c>
      <c r="J483" s="349">
        <f>SUM(J468:J482)</f>
        <v>914805.65</v>
      </c>
      <c r="K483" s="349">
        <f>SUM(K468:K482)</f>
        <v>253870.2</v>
      </c>
      <c r="L483" s="349">
        <f>SUM(L468:L482)</f>
        <v>2022637.23</v>
      </c>
      <c r="M483" s="353"/>
      <c r="N483" s="353">
        <f>COUNTA(B468:B482)</f>
        <v>15</v>
      </c>
      <c r="O483" s="353"/>
      <c r="P483" s="353"/>
      <c r="Q483" s="353"/>
      <c r="R483" s="353"/>
      <c r="S483" s="353"/>
      <c r="T483" s="353"/>
      <c r="U483" s="353"/>
      <c r="V483" s="736">
        <f t="shared" si="29"/>
        <v>5579495.6400000006</v>
      </c>
    </row>
    <row r="484" spans="1:22" s="14" customFormat="1" ht="51" customHeight="1">
      <c r="A484" s="398" t="s">
        <v>1208</v>
      </c>
      <c r="B484" s="389" t="s">
        <v>600</v>
      </c>
      <c r="C484" s="282" t="s">
        <v>1124</v>
      </c>
      <c r="D484" s="283" t="s">
        <v>601</v>
      </c>
      <c r="E484" s="277">
        <v>42000</v>
      </c>
      <c r="F484" s="277">
        <f t="shared" ref="F484:F513" si="31">H484+I484+J484+K484+L484</f>
        <v>42000</v>
      </c>
      <c r="G484" s="279">
        <f>(H484+I484+J484+K484)/F484</f>
        <v>1</v>
      </c>
      <c r="H484" s="277">
        <v>35700</v>
      </c>
      <c r="I484" s="277">
        <v>0</v>
      </c>
      <c r="J484" s="277">
        <v>6300</v>
      </c>
      <c r="K484" s="277">
        <v>0</v>
      </c>
      <c r="L484" s="277">
        <v>0</v>
      </c>
      <c r="M484" s="496"/>
      <c r="N484" s="270">
        <v>43053</v>
      </c>
      <c r="O484" s="270">
        <v>43062</v>
      </c>
      <c r="P484" s="270"/>
      <c r="Q484" s="270">
        <v>43084</v>
      </c>
      <c r="R484" s="257" t="s">
        <v>1137</v>
      </c>
      <c r="S484" s="271"/>
      <c r="T484" s="282"/>
      <c r="U484" s="285"/>
      <c r="V484" s="737">
        <f t="shared" si="29"/>
        <v>42000</v>
      </c>
    </row>
    <row r="485" spans="1:22" s="14" customFormat="1" ht="51" customHeight="1">
      <c r="A485" s="398" t="s">
        <v>1208</v>
      </c>
      <c r="B485" s="389" t="s">
        <v>141</v>
      </c>
      <c r="C485" s="282" t="s">
        <v>1124</v>
      </c>
      <c r="D485" s="283" t="s">
        <v>517</v>
      </c>
      <c r="E485" s="277">
        <v>39000</v>
      </c>
      <c r="F485" s="277">
        <f t="shared" si="31"/>
        <v>39000</v>
      </c>
      <c r="G485" s="279">
        <f t="shared" ref="G485:G534" si="32">(H485+I485+J485+K485)/F485</f>
        <v>1</v>
      </c>
      <c r="H485" s="277">
        <v>33150</v>
      </c>
      <c r="I485" s="277">
        <v>0</v>
      </c>
      <c r="J485" s="277">
        <v>5850</v>
      </c>
      <c r="K485" s="277">
        <v>0</v>
      </c>
      <c r="L485" s="277">
        <v>0</v>
      </c>
      <c r="M485" s="496"/>
      <c r="N485" s="270">
        <v>43053</v>
      </c>
      <c r="O485" s="270">
        <v>43062</v>
      </c>
      <c r="P485" s="270"/>
      <c r="Q485" s="270">
        <v>43084</v>
      </c>
      <c r="R485" s="257" t="s">
        <v>1135</v>
      </c>
      <c r="S485" s="271"/>
      <c r="T485" s="282"/>
      <c r="U485" s="285"/>
      <c r="V485" s="737">
        <f t="shared" si="29"/>
        <v>39000</v>
      </c>
    </row>
    <row r="486" spans="1:22" s="14" customFormat="1" ht="51" customHeight="1">
      <c r="A486" s="398" t="s">
        <v>1208</v>
      </c>
      <c r="B486" s="389" t="s">
        <v>531</v>
      </c>
      <c r="C486" s="282" t="s">
        <v>1124</v>
      </c>
      <c r="D486" s="283" t="s">
        <v>628</v>
      </c>
      <c r="E486" s="277">
        <v>45000</v>
      </c>
      <c r="F486" s="277">
        <f t="shared" si="31"/>
        <v>45000</v>
      </c>
      <c r="G486" s="279">
        <f t="shared" si="32"/>
        <v>1</v>
      </c>
      <c r="H486" s="277">
        <v>38250</v>
      </c>
      <c r="I486" s="277">
        <v>0</v>
      </c>
      <c r="J486" s="277">
        <v>6750</v>
      </c>
      <c r="K486" s="277">
        <v>0</v>
      </c>
      <c r="L486" s="277">
        <v>0</v>
      </c>
      <c r="M486" s="496"/>
      <c r="N486" s="270">
        <v>43025</v>
      </c>
      <c r="O486" s="270">
        <v>43034</v>
      </c>
      <c r="P486" s="255"/>
      <c r="Q486" s="270">
        <v>43084</v>
      </c>
      <c r="R486" s="257"/>
      <c r="S486" s="271"/>
      <c r="T486" s="282"/>
      <c r="U486" s="285"/>
      <c r="V486" s="737">
        <f t="shared" si="29"/>
        <v>45000</v>
      </c>
    </row>
    <row r="487" spans="1:22" s="14" customFormat="1" ht="51" customHeight="1">
      <c r="A487" s="398" t="s">
        <v>1208</v>
      </c>
      <c r="B487" s="389" t="s">
        <v>666</v>
      </c>
      <c r="C487" s="282" t="s">
        <v>1124</v>
      </c>
      <c r="D487" s="283" t="s">
        <v>668</v>
      </c>
      <c r="E487" s="277">
        <v>36000</v>
      </c>
      <c r="F487" s="277">
        <f t="shared" si="31"/>
        <v>36000</v>
      </c>
      <c r="G487" s="279">
        <f t="shared" si="32"/>
        <v>1</v>
      </c>
      <c r="H487" s="277">
        <v>30600</v>
      </c>
      <c r="I487" s="277">
        <v>0</v>
      </c>
      <c r="J487" s="277">
        <v>5400</v>
      </c>
      <c r="K487" s="277">
        <v>0</v>
      </c>
      <c r="L487" s="277">
        <v>0</v>
      </c>
      <c r="M487" s="496"/>
      <c r="N487" s="498"/>
      <c r="O487" s="270">
        <v>43083</v>
      </c>
      <c r="P487" s="255"/>
      <c r="Q487" s="270">
        <v>43084</v>
      </c>
      <c r="R487" s="257" t="s">
        <v>885</v>
      </c>
      <c r="S487" s="271"/>
      <c r="T487" s="282"/>
      <c r="U487" s="285"/>
      <c r="V487" s="737">
        <f t="shared" si="29"/>
        <v>36000</v>
      </c>
    </row>
    <row r="488" spans="1:22" s="14" customFormat="1" ht="51" customHeight="1">
      <c r="A488" s="398" t="s">
        <v>1208</v>
      </c>
      <c r="B488" s="389" t="s">
        <v>665</v>
      </c>
      <c r="C488" s="282" t="s">
        <v>1124</v>
      </c>
      <c r="D488" s="283" t="s">
        <v>658</v>
      </c>
      <c r="E488" s="277">
        <v>39000</v>
      </c>
      <c r="F488" s="277">
        <f t="shared" si="31"/>
        <v>39000</v>
      </c>
      <c r="G488" s="279">
        <f t="shared" si="32"/>
        <v>1</v>
      </c>
      <c r="H488" s="277">
        <v>33150</v>
      </c>
      <c r="I488" s="277">
        <v>0</v>
      </c>
      <c r="J488" s="277">
        <v>5850</v>
      </c>
      <c r="K488" s="277">
        <v>0</v>
      </c>
      <c r="L488" s="277">
        <v>0</v>
      </c>
      <c r="M488" s="496"/>
      <c r="N488" s="498"/>
      <c r="O488" s="270">
        <v>43083</v>
      </c>
      <c r="P488" s="255"/>
      <c r="Q488" s="270">
        <v>43084</v>
      </c>
      <c r="R488" s="257" t="s">
        <v>886</v>
      </c>
      <c r="S488" s="271"/>
      <c r="T488" s="282"/>
      <c r="U488" s="285"/>
      <c r="V488" s="737">
        <f t="shared" si="29"/>
        <v>39000</v>
      </c>
    </row>
    <row r="489" spans="1:22" s="25" customFormat="1" ht="51" customHeight="1">
      <c r="A489" s="398" t="s">
        <v>1208</v>
      </c>
      <c r="B489" s="389" t="s">
        <v>128</v>
      </c>
      <c r="C489" s="282" t="s">
        <v>1124</v>
      </c>
      <c r="D489" s="282" t="s">
        <v>49</v>
      </c>
      <c r="E489" s="277">
        <v>39000</v>
      </c>
      <c r="F489" s="277">
        <f t="shared" si="31"/>
        <v>39000</v>
      </c>
      <c r="G489" s="279">
        <f t="shared" si="32"/>
        <v>1</v>
      </c>
      <c r="H489" s="277">
        <v>33150</v>
      </c>
      <c r="I489" s="277">
        <v>0</v>
      </c>
      <c r="J489" s="277">
        <v>5850</v>
      </c>
      <c r="K489" s="277">
        <v>0</v>
      </c>
      <c r="L489" s="277">
        <v>0</v>
      </c>
      <c r="M489" s="282" t="s">
        <v>806</v>
      </c>
      <c r="N489" s="282" t="s">
        <v>799</v>
      </c>
      <c r="O489" s="497"/>
      <c r="P489" s="282"/>
      <c r="Q489" s="285" t="s">
        <v>799</v>
      </c>
      <c r="R489" s="257" t="s">
        <v>871</v>
      </c>
      <c r="S489" s="271">
        <v>42356</v>
      </c>
      <c r="T489" s="282"/>
      <c r="U489" s="285"/>
      <c r="V489" s="737">
        <f t="shared" si="29"/>
        <v>39000</v>
      </c>
    </row>
    <row r="490" spans="1:22" s="25" customFormat="1" ht="51" customHeight="1">
      <c r="A490" s="398" t="s">
        <v>1208</v>
      </c>
      <c r="B490" s="389" t="s">
        <v>130</v>
      </c>
      <c r="C490" s="282" t="s">
        <v>1124</v>
      </c>
      <c r="D490" s="282" t="s">
        <v>270</v>
      </c>
      <c r="E490" s="277">
        <v>45000</v>
      </c>
      <c r="F490" s="277">
        <f t="shared" si="31"/>
        <v>45000</v>
      </c>
      <c r="G490" s="279">
        <f t="shared" si="32"/>
        <v>1</v>
      </c>
      <c r="H490" s="277">
        <v>38250</v>
      </c>
      <c r="I490" s="277">
        <v>0</v>
      </c>
      <c r="J490" s="277">
        <v>6750</v>
      </c>
      <c r="K490" s="277">
        <v>0</v>
      </c>
      <c r="L490" s="277">
        <v>0</v>
      </c>
      <c r="M490" s="282" t="s">
        <v>806</v>
      </c>
      <c r="N490" s="282" t="s">
        <v>799</v>
      </c>
      <c r="O490" s="496"/>
      <c r="P490" s="282"/>
      <c r="Q490" s="285" t="s">
        <v>799</v>
      </c>
      <c r="R490" s="257" t="s">
        <v>871</v>
      </c>
      <c r="S490" s="271">
        <v>42359</v>
      </c>
      <c r="T490" s="282"/>
      <c r="U490" s="285"/>
      <c r="V490" s="737">
        <f t="shared" si="29"/>
        <v>45000</v>
      </c>
    </row>
    <row r="491" spans="1:22" s="25" customFormat="1" ht="51" customHeight="1">
      <c r="A491" s="398" t="s">
        <v>1208</v>
      </c>
      <c r="B491" s="382" t="s">
        <v>140</v>
      </c>
      <c r="C491" s="282" t="s">
        <v>1124</v>
      </c>
      <c r="D491" s="282" t="s">
        <v>157</v>
      </c>
      <c r="E491" s="256">
        <v>39000</v>
      </c>
      <c r="F491" s="277">
        <f t="shared" si="31"/>
        <v>39000</v>
      </c>
      <c r="G491" s="279">
        <f t="shared" si="32"/>
        <v>1</v>
      </c>
      <c r="H491" s="256">
        <v>33150</v>
      </c>
      <c r="I491" s="277">
        <v>0</v>
      </c>
      <c r="J491" s="277">
        <v>5850</v>
      </c>
      <c r="K491" s="277">
        <v>0</v>
      </c>
      <c r="L491" s="277">
        <v>0</v>
      </c>
      <c r="M491" s="496" t="s">
        <v>132</v>
      </c>
      <c r="N491" s="496"/>
      <c r="O491" s="257" t="s">
        <v>875</v>
      </c>
      <c r="P491" s="282"/>
      <c r="Q491" s="285" t="s">
        <v>786</v>
      </c>
      <c r="R491" s="257" t="s">
        <v>867</v>
      </c>
      <c r="S491" s="271"/>
      <c r="T491" s="282"/>
      <c r="U491" s="285"/>
      <c r="V491" s="737">
        <f t="shared" si="29"/>
        <v>39000</v>
      </c>
    </row>
    <row r="492" spans="1:22" s="25" customFormat="1" ht="51" customHeight="1">
      <c r="A492" s="398" t="s">
        <v>1208</v>
      </c>
      <c r="B492" s="382" t="s">
        <v>141</v>
      </c>
      <c r="C492" s="282" t="s">
        <v>1124</v>
      </c>
      <c r="D492" s="282" t="s">
        <v>158</v>
      </c>
      <c r="E492" s="256">
        <v>39000</v>
      </c>
      <c r="F492" s="277">
        <f t="shared" si="31"/>
        <v>39000</v>
      </c>
      <c r="G492" s="279">
        <f t="shared" si="32"/>
        <v>1</v>
      </c>
      <c r="H492" s="256">
        <v>33150</v>
      </c>
      <c r="I492" s="277">
        <v>0</v>
      </c>
      <c r="J492" s="277">
        <v>5850</v>
      </c>
      <c r="K492" s="277">
        <v>0</v>
      </c>
      <c r="L492" s="277">
        <v>0</v>
      </c>
      <c r="M492" s="496" t="s">
        <v>132</v>
      </c>
      <c r="N492" s="496"/>
      <c r="O492" s="257" t="s">
        <v>875</v>
      </c>
      <c r="P492" s="282"/>
      <c r="Q492" s="285" t="s">
        <v>786</v>
      </c>
      <c r="R492" s="257" t="s">
        <v>868</v>
      </c>
      <c r="S492" s="271"/>
      <c r="T492" s="282"/>
      <c r="U492" s="285"/>
      <c r="V492" s="737">
        <f t="shared" si="29"/>
        <v>39000</v>
      </c>
    </row>
    <row r="493" spans="1:22" s="14" customFormat="1" ht="51" customHeight="1">
      <c r="A493" s="398" t="s">
        <v>1208</v>
      </c>
      <c r="B493" s="389" t="s">
        <v>129</v>
      </c>
      <c r="C493" s="282" t="s">
        <v>1124</v>
      </c>
      <c r="D493" s="283" t="s">
        <v>50</v>
      </c>
      <c r="E493" s="351">
        <v>44700</v>
      </c>
      <c r="F493" s="277">
        <f t="shared" si="31"/>
        <v>44700</v>
      </c>
      <c r="G493" s="279">
        <f t="shared" si="32"/>
        <v>1</v>
      </c>
      <c r="H493" s="277">
        <v>37995</v>
      </c>
      <c r="I493" s="277">
        <v>0</v>
      </c>
      <c r="J493" s="277">
        <v>6705</v>
      </c>
      <c r="K493" s="277">
        <v>0</v>
      </c>
      <c r="L493" s="277">
        <v>0</v>
      </c>
      <c r="M493" s="282" t="s">
        <v>806</v>
      </c>
      <c r="N493" s="282" t="s">
        <v>799</v>
      </c>
      <c r="O493" s="496"/>
      <c r="P493" s="282"/>
      <c r="Q493" s="285" t="s">
        <v>799</v>
      </c>
      <c r="R493" s="257" t="s">
        <v>871</v>
      </c>
      <c r="S493" s="271">
        <v>42359</v>
      </c>
      <c r="T493" s="282"/>
      <c r="U493" s="285"/>
      <c r="V493" s="737">
        <f t="shared" si="29"/>
        <v>44700</v>
      </c>
    </row>
    <row r="494" spans="1:22" s="14" customFormat="1" ht="51" customHeight="1">
      <c r="A494" s="398" t="s">
        <v>1208</v>
      </c>
      <c r="B494" s="389" t="s">
        <v>510</v>
      </c>
      <c r="C494" s="282" t="s">
        <v>1124</v>
      </c>
      <c r="D494" s="283" t="s">
        <v>50</v>
      </c>
      <c r="E494" s="351">
        <v>300</v>
      </c>
      <c r="F494" s="277">
        <f t="shared" si="31"/>
        <v>300</v>
      </c>
      <c r="G494" s="279">
        <f t="shared" si="32"/>
        <v>1</v>
      </c>
      <c r="H494" s="277">
        <v>255</v>
      </c>
      <c r="I494" s="277">
        <v>0</v>
      </c>
      <c r="J494" s="277">
        <v>45</v>
      </c>
      <c r="K494" s="277">
        <v>0</v>
      </c>
      <c r="L494" s="277">
        <v>0</v>
      </c>
      <c r="M494" s="496"/>
      <c r="N494" s="255" t="s">
        <v>714</v>
      </c>
      <c r="O494" s="255" t="s">
        <v>728</v>
      </c>
      <c r="P494" s="255"/>
      <c r="Q494" s="255" t="s">
        <v>735</v>
      </c>
      <c r="R494" s="257" t="s">
        <v>780</v>
      </c>
      <c r="S494" s="271"/>
      <c r="T494" s="282"/>
      <c r="U494" s="285"/>
      <c r="V494" s="737">
        <f t="shared" si="29"/>
        <v>300</v>
      </c>
    </row>
    <row r="495" spans="1:22" s="14" customFormat="1" ht="51" customHeight="1">
      <c r="A495" s="398" t="s">
        <v>1208</v>
      </c>
      <c r="B495" s="389" t="s">
        <v>600</v>
      </c>
      <c r="C495" s="282" t="s">
        <v>1124</v>
      </c>
      <c r="D495" s="283" t="s">
        <v>601</v>
      </c>
      <c r="E495" s="277">
        <v>42000</v>
      </c>
      <c r="F495" s="277">
        <f t="shared" si="31"/>
        <v>42000</v>
      </c>
      <c r="G495" s="279">
        <f t="shared" si="32"/>
        <v>1</v>
      </c>
      <c r="H495" s="277">
        <v>35700</v>
      </c>
      <c r="I495" s="277">
        <v>0</v>
      </c>
      <c r="J495" s="277">
        <v>6300</v>
      </c>
      <c r="K495" s="277">
        <v>0</v>
      </c>
      <c r="L495" s="277">
        <v>0</v>
      </c>
      <c r="M495" s="226"/>
      <c r="N495" s="270">
        <v>43053</v>
      </c>
      <c r="O495" s="270">
        <v>43062</v>
      </c>
      <c r="P495" s="270"/>
      <c r="Q495" s="271">
        <v>43084</v>
      </c>
      <c r="R495" s="257"/>
      <c r="S495" s="271"/>
      <c r="T495" s="282"/>
      <c r="U495" s="285"/>
      <c r="V495" s="737">
        <f t="shared" si="29"/>
        <v>42000</v>
      </c>
    </row>
    <row r="496" spans="1:22" s="14" customFormat="1" ht="51" customHeight="1">
      <c r="A496" s="398" t="s">
        <v>1208</v>
      </c>
      <c r="B496" s="390" t="s">
        <v>141</v>
      </c>
      <c r="C496" s="331" t="s">
        <v>1124</v>
      </c>
      <c r="D496" s="332" t="s">
        <v>517</v>
      </c>
      <c r="E496" s="333">
        <v>39000</v>
      </c>
      <c r="F496" s="277">
        <f t="shared" si="31"/>
        <v>39000</v>
      </c>
      <c r="G496" s="279">
        <f t="shared" si="32"/>
        <v>1</v>
      </c>
      <c r="H496" s="333">
        <v>33150</v>
      </c>
      <c r="I496" s="333">
        <v>0</v>
      </c>
      <c r="J496" s="333">
        <v>5850</v>
      </c>
      <c r="K496" s="333">
        <v>0</v>
      </c>
      <c r="L496" s="333">
        <v>0</v>
      </c>
      <c r="M496" s="226"/>
      <c r="N496" s="278">
        <v>43053</v>
      </c>
      <c r="O496" s="278">
        <v>43062</v>
      </c>
      <c r="P496" s="278"/>
      <c r="Q496" s="335">
        <v>43084</v>
      </c>
      <c r="R496" s="336" t="s">
        <v>1139</v>
      </c>
      <c r="S496" s="335"/>
      <c r="T496" s="331"/>
      <c r="U496" s="337"/>
      <c r="V496" s="737">
        <f t="shared" si="29"/>
        <v>39000</v>
      </c>
    </row>
    <row r="497" spans="1:22" s="14" customFormat="1" ht="51" customHeight="1">
      <c r="A497" s="398" t="s">
        <v>1208</v>
      </c>
      <c r="B497" s="391" t="s">
        <v>531</v>
      </c>
      <c r="C497" s="282" t="s">
        <v>1124</v>
      </c>
      <c r="D497" s="249" t="s">
        <v>628</v>
      </c>
      <c r="E497" s="149">
        <v>45000</v>
      </c>
      <c r="F497" s="277">
        <f t="shared" si="31"/>
        <v>45000</v>
      </c>
      <c r="G497" s="279">
        <f t="shared" si="32"/>
        <v>1</v>
      </c>
      <c r="H497" s="149">
        <v>38250</v>
      </c>
      <c r="I497" s="149">
        <v>0</v>
      </c>
      <c r="J497" s="149">
        <v>6750</v>
      </c>
      <c r="K497" s="149">
        <v>0</v>
      </c>
      <c r="L497" s="149">
        <v>0</v>
      </c>
      <c r="M497" s="226"/>
      <c r="N497" s="251">
        <v>43025</v>
      </c>
      <c r="O497" s="251">
        <v>43034</v>
      </c>
      <c r="P497" s="212"/>
      <c r="Q497" s="228">
        <v>43081</v>
      </c>
      <c r="R497" s="217" t="s">
        <v>869</v>
      </c>
      <c r="S497" s="228"/>
      <c r="T497" s="151"/>
      <c r="U497" s="155"/>
      <c r="V497" s="737">
        <f t="shared" si="29"/>
        <v>45000</v>
      </c>
    </row>
    <row r="498" spans="1:22" s="14" customFormat="1" ht="51" customHeight="1">
      <c r="A498" s="398" t="s">
        <v>1208</v>
      </c>
      <c r="B498" s="392" t="s">
        <v>532</v>
      </c>
      <c r="C498" s="326" t="s">
        <v>1124</v>
      </c>
      <c r="D498" s="327" t="s">
        <v>629</v>
      </c>
      <c r="E498" s="328">
        <v>45000</v>
      </c>
      <c r="F498" s="277">
        <f t="shared" si="31"/>
        <v>45000</v>
      </c>
      <c r="G498" s="279">
        <f t="shared" si="32"/>
        <v>1</v>
      </c>
      <c r="H498" s="328">
        <v>38250</v>
      </c>
      <c r="I498" s="328">
        <v>0</v>
      </c>
      <c r="J498" s="328">
        <v>6750</v>
      </c>
      <c r="K498" s="328">
        <v>0</v>
      </c>
      <c r="L498" s="328">
        <v>0</v>
      </c>
      <c r="M498" s="226"/>
      <c r="N498" s="266">
        <v>43025</v>
      </c>
      <c r="O498" s="266">
        <v>43034</v>
      </c>
      <c r="P498" s="323"/>
      <c r="Q498" s="330">
        <v>43081</v>
      </c>
      <c r="R498" s="325" t="s">
        <v>870</v>
      </c>
      <c r="S498" s="260"/>
      <c r="T498" s="35"/>
      <c r="U498" s="259"/>
      <c r="V498" s="737">
        <f t="shared" si="29"/>
        <v>45000</v>
      </c>
    </row>
    <row r="499" spans="1:22" s="14" customFormat="1" ht="51" customHeight="1">
      <c r="A499" s="398" t="s">
        <v>1208</v>
      </c>
      <c r="B499" s="389" t="s">
        <v>666</v>
      </c>
      <c r="C499" s="282" t="s">
        <v>1124</v>
      </c>
      <c r="D499" s="283" t="s">
        <v>667</v>
      </c>
      <c r="E499" s="277">
        <v>36000</v>
      </c>
      <c r="F499" s="277">
        <f t="shared" si="31"/>
        <v>36000</v>
      </c>
      <c r="G499" s="279">
        <f t="shared" si="32"/>
        <v>1</v>
      </c>
      <c r="H499" s="277">
        <v>30600</v>
      </c>
      <c r="I499" s="277">
        <v>0</v>
      </c>
      <c r="J499" s="277">
        <v>5400</v>
      </c>
      <c r="K499" s="277">
        <v>0</v>
      </c>
      <c r="L499" s="277">
        <v>0</v>
      </c>
      <c r="M499" s="496"/>
      <c r="N499" s="270">
        <v>43082</v>
      </c>
      <c r="O499" s="270">
        <v>43083</v>
      </c>
      <c r="P499" s="255"/>
      <c r="Q499" s="271" t="s">
        <v>599</v>
      </c>
      <c r="R499" s="257"/>
      <c r="S499" s="271"/>
      <c r="T499" s="282"/>
      <c r="U499" s="285"/>
      <c r="V499" s="737">
        <f t="shared" si="29"/>
        <v>36000</v>
      </c>
    </row>
    <row r="500" spans="1:22" s="14" customFormat="1" ht="51" customHeight="1">
      <c r="A500" s="398" t="s">
        <v>1208</v>
      </c>
      <c r="B500" s="389" t="s">
        <v>952</v>
      </c>
      <c r="C500" s="282" t="s">
        <v>1124</v>
      </c>
      <c r="D500" s="283" t="s">
        <v>954</v>
      </c>
      <c r="E500" s="277">
        <v>39000</v>
      </c>
      <c r="F500" s="277">
        <f t="shared" si="31"/>
        <v>39000</v>
      </c>
      <c r="G500" s="279">
        <f t="shared" si="32"/>
        <v>1</v>
      </c>
      <c r="H500" s="277">
        <v>33150</v>
      </c>
      <c r="I500" s="277">
        <v>0</v>
      </c>
      <c r="J500" s="277">
        <v>5850</v>
      </c>
      <c r="K500" s="277">
        <v>0</v>
      </c>
      <c r="L500" s="277">
        <v>0</v>
      </c>
      <c r="M500" s="496"/>
      <c r="N500" s="270">
        <v>43082</v>
      </c>
      <c r="O500" s="270">
        <v>43083</v>
      </c>
      <c r="P500" s="255"/>
      <c r="Q500" s="271">
        <v>43195</v>
      </c>
      <c r="R500" s="257"/>
      <c r="S500" s="271"/>
      <c r="T500" s="282"/>
      <c r="U500" s="285"/>
      <c r="V500" s="737">
        <f t="shared" si="29"/>
        <v>39000</v>
      </c>
    </row>
    <row r="501" spans="1:22" s="229" customFormat="1" ht="51" customHeight="1">
      <c r="A501" s="398" t="s">
        <v>1208</v>
      </c>
      <c r="B501" s="393" t="s">
        <v>1224</v>
      </c>
      <c r="C501" s="282" t="s">
        <v>1124</v>
      </c>
      <c r="D501" s="283" t="s">
        <v>1225</v>
      </c>
      <c r="E501" s="277">
        <v>45000</v>
      </c>
      <c r="F501" s="277">
        <f t="shared" si="31"/>
        <v>45000</v>
      </c>
      <c r="G501" s="279">
        <f t="shared" si="32"/>
        <v>1</v>
      </c>
      <c r="H501" s="277">
        <v>38250</v>
      </c>
      <c r="I501" s="277">
        <v>0</v>
      </c>
      <c r="J501" s="277">
        <v>6750</v>
      </c>
      <c r="K501" s="277">
        <v>0</v>
      </c>
      <c r="L501" s="277">
        <v>0</v>
      </c>
      <c r="M501" s="335">
        <v>43165</v>
      </c>
      <c r="N501" s="335">
        <v>43172</v>
      </c>
      <c r="O501" s="271">
        <v>43195</v>
      </c>
      <c r="P501" s="282"/>
      <c r="Q501" s="271">
        <v>43286</v>
      </c>
      <c r="R501" s="271" t="s">
        <v>1230</v>
      </c>
      <c r="S501" s="271"/>
      <c r="T501" s="282"/>
      <c r="U501" s="282"/>
      <c r="V501" s="737">
        <f t="shared" si="29"/>
        <v>45000</v>
      </c>
    </row>
    <row r="502" spans="1:22" s="14" customFormat="1" ht="51" customHeight="1">
      <c r="A502" s="398" t="s">
        <v>1208</v>
      </c>
      <c r="B502" s="394" t="s">
        <v>1123</v>
      </c>
      <c r="C502" s="282" t="s">
        <v>1124</v>
      </c>
      <c r="D502" s="311" t="s">
        <v>1125</v>
      </c>
      <c r="E502" s="277">
        <v>36000</v>
      </c>
      <c r="F502" s="277">
        <f t="shared" si="31"/>
        <v>36000</v>
      </c>
      <c r="G502" s="279">
        <f t="shared" si="32"/>
        <v>1</v>
      </c>
      <c r="H502" s="277">
        <v>30600</v>
      </c>
      <c r="I502" s="277">
        <v>0</v>
      </c>
      <c r="J502" s="277">
        <v>5400</v>
      </c>
      <c r="K502" s="277">
        <v>0</v>
      </c>
      <c r="L502" s="277">
        <v>0</v>
      </c>
      <c r="M502" s="271">
        <v>43223</v>
      </c>
      <c r="N502" s="270">
        <v>43235</v>
      </c>
      <c r="O502" s="270">
        <v>43258</v>
      </c>
      <c r="P502" s="270"/>
      <c r="Q502" s="271">
        <v>43271</v>
      </c>
      <c r="R502" s="257" t="s">
        <v>1329</v>
      </c>
      <c r="S502" s="271"/>
      <c r="T502" s="282"/>
      <c r="U502" s="285"/>
      <c r="V502" s="737">
        <f t="shared" si="29"/>
        <v>36000</v>
      </c>
    </row>
    <row r="503" spans="1:22" s="14" customFormat="1" ht="51" customHeight="1">
      <c r="A503" s="398" t="s">
        <v>1208</v>
      </c>
      <c r="B503" s="394" t="s">
        <v>1126</v>
      </c>
      <c r="C503" s="282" t="s">
        <v>1124</v>
      </c>
      <c r="D503" s="311" t="s">
        <v>1127</v>
      </c>
      <c r="E503" s="277">
        <v>45000</v>
      </c>
      <c r="F503" s="277">
        <f t="shared" si="31"/>
        <v>45000</v>
      </c>
      <c r="G503" s="279">
        <f t="shared" si="32"/>
        <v>1</v>
      </c>
      <c r="H503" s="277">
        <v>38250</v>
      </c>
      <c r="I503" s="277">
        <v>6750</v>
      </c>
      <c r="J503" s="277">
        <v>0</v>
      </c>
      <c r="K503" s="277">
        <v>0</v>
      </c>
      <c r="L503" s="277">
        <v>0</v>
      </c>
      <c r="M503" s="271">
        <v>43223</v>
      </c>
      <c r="N503" s="270">
        <v>43235</v>
      </c>
      <c r="O503" s="270">
        <v>43258</v>
      </c>
      <c r="P503" s="270"/>
      <c r="Q503" s="271">
        <v>43271</v>
      </c>
      <c r="R503" s="257" t="s">
        <v>1332</v>
      </c>
      <c r="S503" s="271"/>
      <c r="T503" s="282"/>
      <c r="U503" s="285"/>
      <c r="V503" s="737">
        <f t="shared" si="29"/>
        <v>45000</v>
      </c>
    </row>
    <row r="504" spans="1:22" s="14" customFormat="1" ht="51" customHeight="1">
      <c r="A504" s="398" t="s">
        <v>1208</v>
      </c>
      <c r="B504" s="409" t="s">
        <v>1204</v>
      </c>
      <c r="C504" s="282" t="s">
        <v>1124</v>
      </c>
      <c r="D504" s="311" t="s">
        <v>1199</v>
      </c>
      <c r="E504" s="277">
        <v>22500</v>
      </c>
      <c r="F504" s="277">
        <f t="shared" si="31"/>
        <v>22500</v>
      </c>
      <c r="G504" s="279">
        <f t="shared" si="32"/>
        <v>1</v>
      </c>
      <c r="H504" s="277">
        <v>19125</v>
      </c>
      <c r="I504" s="277">
        <v>0</v>
      </c>
      <c r="J504" s="277">
        <v>3375</v>
      </c>
      <c r="K504" s="277">
        <v>0</v>
      </c>
      <c r="L504" s="277">
        <v>0</v>
      </c>
      <c r="M504" s="271">
        <v>43255</v>
      </c>
      <c r="N504" s="270">
        <v>43263</v>
      </c>
      <c r="O504" s="270">
        <v>43279</v>
      </c>
      <c r="P504" s="270"/>
      <c r="Q504" s="271">
        <v>43304</v>
      </c>
      <c r="R504" s="257" t="s">
        <v>1326</v>
      </c>
      <c r="S504" s="271"/>
      <c r="T504" s="282"/>
      <c r="U504" s="285"/>
      <c r="V504" s="737">
        <f t="shared" si="29"/>
        <v>22500</v>
      </c>
    </row>
    <row r="505" spans="1:22" s="229" customFormat="1" ht="51" customHeight="1">
      <c r="A505" s="398" t="s">
        <v>1208</v>
      </c>
      <c r="B505" s="440" t="s">
        <v>1306</v>
      </c>
      <c r="C505" s="282" t="s">
        <v>1124</v>
      </c>
      <c r="D505" s="255" t="s">
        <v>1307</v>
      </c>
      <c r="E505" s="256">
        <v>48000</v>
      </c>
      <c r="F505" s="277">
        <f t="shared" si="31"/>
        <v>48000</v>
      </c>
      <c r="G505" s="279">
        <f t="shared" si="32"/>
        <v>1</v>
      </c>
      <c r="H505" s="256">
        <v>40800</v>
      </c>
      <c r="I505" s="256">
        <v>0</v>
      </c>
      <c r="J505" s="256">
        <v>7200</v>
      </c>
      <c r="K505" s="256">
        <v>0</v>
      </c>
      <c r="L505" s="256">
        <v>0</v>
      </c>
      <c r="M505" s="335">
        <v>43284</v>
      </c>
      <c r="N505" s="357">
        <v>43287</v>
      </c>
      <c r="O505" s="366">
        <v>43300</v>
      </c>
      <c r="P505" s="251"/>
      <c r="Q505" s="228">
        <v>43314</v>
      </c>
      <c r="R505" s="335" t="s">
        <v>1616</v>
      </c>
      <c r="S505" s="228"/>
      <c r="T505" s="151"/>
      <c r="U505" s="151"/>
      <c r="V505" s="737">
        <f t="shared" si="29"/>
        <v>48000</v>
      </c>
    </row>
    <row r="506" spans="1:22" s="229" customFormat="1" ht="51" customHeight="1">
      <c r="A506" s="398" t="s">
        <v>1208</v>
      </c>
      <c r="B506" s="381" t="s">
        <v>1308</v>
      </c>
      <c r="C506" s="282" t="s">
        <v>1124</v>
      </c>
      <c r="D506" s="255" t="s">
        <v>1268</v>
      </c>
      <c r="E506" s="256">
        <v>45000</v>
      </c>
      <c r="F506" s="277">
        <f t="shared" si="31"/>
        <v>45000</v>
      </c>
      <c r="G506" s="279">
        <f t="shared" si="32"/>
        <v>1</v>
      </c>
      <c r="H506" s="256">
        <v>38250</v>
      </c>
      <c r="I506" s="256">
        <v>0</v>
      </c>
      <c r="J506" s="256">
        <v>6750</v>
      </c>
      <c r="K506" s="256">
        <v>0</v>
      </c>
      <c r="L506" s="256">
        <v>0</v>
      </c>
      <c r="M506" s="335">
        <v>43284</v>
      </c>
      <c r="N506" s="357">
        <v>43287</v>
      </c>
      <c r="O506" s="366">
        <v>43300</v>
      </c>
      <c r="P506" s="251"/>
      <c r="Q506" s="228">
        <v>43314</v>
      </c>
      <c r="R506" s="335" t="s">
        <v>1617</v>
      </c>
      <c r="S506" s="228"/>
      <c r="T506" s="151"/>
      <c r="U506" s="151"/>
      <c r="V506" s="737">
        <f t="shared" si="29"/>
        <v>45000</v>
      </c>
    </row>
    <row r="507" spans="1:22" s="229" customFormat="1" ht="51" customHeight="1">
      <c r="A507" s="398" t="s">
        <v>1208</v>
      </c>
      <c r="B507" s="440" t="s">
        <v>1309</v>
      </c>
      <c r="C507" s="282" t="s">
        <v>1124</v>
      </c>
      <c r="D507" s="203" t="s">
        <v>1310</v>
      </c>
      <c r="E507" s="256">
        <v>48000</v>
      </c>
      <c r="F507" s="277">
        <f t="shared" si="31"/>
        <v>48000</v>
      </c>
      <c r="G507" s="279">
        <f t="shared" si="32"/>
        <v>1</v>
      </c>
      <c r="H507" s="256">
        <v>40800</v>
      </c>
      <c r="I507" s="256">
        <v>0</v>
      </c>
      <c r="J507" s="256">
        <v>7200</v>
      </c>
      <c r="K507" s="256">
        <v>0</v>
      </c>
      <c r="L507" s="256">
        <v>0</v>
      </c>
      <c r="M507" s="335">
        <v>43284</v>
      </c>
      <c r="N507" s="357">
        <v>43287</v>
      </c>
      <c r="O507" s="366">
        <v>43300</v>
      </c>
      <c r="P507" s="251"/>
      <c r="Q507" s="228">
        <v>43314</v>
      </c>
      <c r="R507" s="335" t="s">
        <v>1618</v>
      </c>
      <c r="S507" s="228"/>
      <c r="T507" s="151"/>
      <c r="U507" s="151"/>
      <c r="V507" s="737">
        <f t="shared" si="29"/>
        <v>48000</v>
      </c>
    </row>
    <row r="508" spans="1:22" s="229" customFormat="1" ht="51" customHeight="1">
      <c r="A508" s="398" t="s">
        <v>1208</v>
      </c>
      <c r="B508" s="440" t="s">
        <v>1374</v>
      </c>
      <c r="C508" s="282" t="s">
        <v>1124</v>
      </c>
      <c r="D508" s="203" t="s">
        <v>1063</v>
      </c>
      <c r="E508" s="369">
        <v>45000</v>
      </c>
      <c r="F508" s="277">
        <f t="shared" si="31"/>
        <v>45000</v>
      </c>
      <c r="G508" s="279">
        <f t="shared" si="32"/>
        <v>1</v>
      </c>
      <c r="H508" s="369">
        <v>38250</v>
      </c>
      <c r="I508" s="369">
        <v>0</v>
      </c>
      <c r="J508" s="369">
        <v>6750</v>
      </c>
      <c r="K508" s="369">
        <v>0</v>
      </c>
      <c r="L508" s="369">
        <v>0</v>
      </c>
      <c r="M508" s="260">
        <v>43312</v>
      </c>
      <c r="N508" s="278">
        <v>43318</v>
      </c>
      <c r="O508" s="252">
        <v>43321</v>
      </c>
      <c r="P508" s="697"/>
      <c r="Q508" s="697">
        <v>43334</v>
      </c>
      <c r="R508" s="368" t="s">
        <v>1619</v>
      </c>
      <c r="S508" s="271"/>
      <c r="T508" s="282"/>
      <c r="U508" s="282"/>
      <c r="V508" s="737">
        <f t="shared" si="29"/>
        <v>45000</v>
      </c>
    </row>
    <row r="509" spans="1:22" s="229" customFormat="1" ht="51" customHeight="1">
      <c r="A509" s="398" t="s">
        <v>1208</v>
      </c>
      <c r="B509" s="211" t="s">
        <v>1502</v>
      </c>
      <c r="C509" s="212" t="s">
        <v>1503</v>
      </c>
      <c r="D509" s="212" t="s">
        <v>1504</v>
      </c>
      <c r="E509" s="578">
        <v>45000</v>
      </c>
      <c r="F509" s="277">
        <f t="shared" si="31"/>
        <v>45000</v>
      </c>
      <c r="G509" s="279">
        <f t="shared" si="32"/>
        <v>1</v>
      </c>
      <c r="H509" s="578">
        <v>38250</v>
      </c>
      <c r="I509" s="578">
        <v>0</v>
      </c>
      <c r="J509" s="578">
        <v>6750</v>
      </c>
      <c r="K509" s="578">
        <v>0</v>
      </c>
      <c r="L509" s="578">
        <v>0</v>
      </c>
      <c r="M509" s="271"/>
      <c r="N509" s="270">
        <v>43346</v>
      </c>
      <c r="O509" s="270">
        <v>43377</v>
      </c>
      <c r="P509" s="270"/>
      <c r="Q509" s="270">
        <v>43417</v>
      </c>
      <c r="R509" s="271" t="s">
        <v>1665</v>
      </c>
      <c r="S509" s="228"/>
      <c r="T509" s="151"/>
      <c r="U509" s="151"/>
      <c r="V509" s="737">
        <f t="shared" si="29"/>
        <v>45000</v>
      </c>
    </row>
    <row r="510" spans="1:22" s="229" customFormat="1" ht="51" customHeight="1">
      <c r="A510" s="515" t="s">
        <v>1208</v>
      </c>
      <c r="B510" s="216" t="s">
        <v>1576</v>
      </c>
      <c r="C510" s="172" t="s">
        <v>156</v>
      </c>
      <c r="D510" s="172" t="s">
        <v>1518</v>
      </c>
      <c r="E510" s="580">
        <v>45000</v>
      </c>
      <c r="F510" s="277">
        <f t="shared" si="31"/>
        <v>45000</v>
      </c>
      <c r="G510" s="279">
        <f t="shared" si="32"/>
        <v>1</v>
      </c>
      <c r="H510" s="369">
        <v>38250</v>
      </c>
      <c r="I510" s="369">
        <v>0</v>
      </c>
      <c r="J510" s="369">
        <v>6750</v>
      </c>
      <c r="K510" s="369">
        <v>0</v>
      </c>
      <c r="L510" s="369">
        <v>0</v>
      </c>
      <c r="M510" s="271">
        <v>43374</v>
      </c>
      <c r="N510" s="270">
        <v>43378</v>
      </c>
      <c r="O510" s="270">
        <v>43391</v>
      </c>
      <c r="P510" s="270"/>
      <c r="Q510" s="270">
        <v>43411</v>
      </c>
      <c r="R510" s="271" t="s">
        <v>1702</v>
      </c>
      <c r="S510" s="228"/>
      <c r="T510" s="151"/>
      <c r="U510" s="151"/>
      <c r="V510" s="737">
        <f t="shared" si="29"/>
        <v>45000</v>
      </c>
    </row>
    <row r="511" spans="1:22" s="229" customFormat="1" ht="51" customHeight="1">
      <c r="A511" s="515" t="s">
        <v>1208</v>
      </c>
      <c r="B511" s="211" t="s">
        <v>1752</v>
      </c>
      <c r="C511" s="212" t="s">
        <v>156</v>
      </c>
      <c r="D511" s="211" t="s">
        <v>1755</v>
      </c>
      <c r="E511" s="591">
        <v>45000</v>
      </c>
      <c r="F511" s="369">
        <f t="shared" si="31"/>
        <v>45000</v>
      </c>
      <c r="G511" s="507">
        <f t="shared" si="32"/>
        <v>1</v>
      </c>
      <c r="H511" s="872">
        <v>38250</v>
      </c>
      <c r="I511" s="872">
        <v>0</v>
      </c>
      <c r="J511" s="872">
        <v>6750</v>
      </c>
      <c r="K511" s="506">
        <v>0</v>
      </c>
      <c r="L511" s="506">
        <v>0</v>
      </c>
      <c r="M511" s="228">
        <v>43402</v>
      </c>
      <c r="N511" s="251">
        <v>43417</v>
      </c>
      <c r="O511" s="251">
        <v>43426</v>
      </c>
      <c r="P511" s="251"/>
      <c r="Q511" s="251">
        <v>43441</v>
      </c>
      <c r="R511" s="335" t="s">
        <v>1900</v>
      </c>
      <c r="S511" s="228"/>
      <c r="T511" s="151"/>
      <c r="U511" s="151"/>
      <c r="V511" s="836">
        <f t="shared" si="29"/>
        <v>45000</v>
      </c>
    </row>
    <row r="512" spans="1:22" s="229" customFormat="1" ht="51" customHeight="1">
      <c r="A512" s="515" t="s">
        <v>1208</v>
      </c>
      <c r="B512" s="211" t="s">
        <v>1753</v>
      </c>
      <c r="C512" s="212" t="s">
        <v>156</v>
      </c>
      <c r="D512" s="211" t="s">
        <v>1747</v>
      </c>
      <c r="E512" s="591">
        <v>22500</v>
      </c>
      <c r="F512" s="369">
        <f t="shared" si="31"/>
        <v>22500</v>
      </c>
      <c r="G512" s="507">
        <f t="shared" si="32"/>
        <v>1</v>
      </c>
      <c r="H512" s="872">
        <v>19125</v>
      </c>
      <c r="I512" s="872">
        <v>0</v>
      </c>
      <c r="J512" s="872">
        <v>3375</v>
      </c>
      <c r="K512" s="506">
        <v>0</v>
      </c>
      <c r="L512" s="506">
        <v>0</v>
      </c>
      <c r="M512" s="228">
        <v>43402</v>
      </c>
      <c r="N512" s="251">
        <v>43417</v>
      </c>
      <c r="O512" s="251">
        <v>43426</v>
      </c>
      <c r="P512" s="251"/>
      <c r="Q512" s="251">
        <v>43441</v>
      </c>
      <c r="R512" s="335" t="s">
        <v>1901</v>
      </c>
      <c r="S512" s="228"/>
      <c r="T512" s="151"/>
      <c r="U512" s="151"/>
      <c r="V512" s="836">
        <f t="shared" si="29"/>
        <v>22500</v>
      </c>
    </row>
    <row r="513" spans="1:22" s="229" customFormat="1" ht="51" customHeight="1">
      <c r="A513" s="515" t="s">
        <v>1208</v>
      </c>
      <c r="B513" s="211" t="s">
        <v>1754</v>
      </c>
      <c r="C513" s="212" t="s">
        <v>156</v>
      </c>
      <c r="D513" s="211" t="s">
        <v>1756</v>
      </c>
      <c r="E513" s="591">
        <v>45000</v>
      </c>
      <c r="F513" s="369">
        <f t="shared" si="31"/>
        <v>45000</v>
      </c>
      <c r="G513" s="507">
        <f t="shared" si="32"/>
        <v>1</v>
      </c>
      <c r="H513" s="872">
        <v>38250</v>
      </c>
      <c r="I513" s="872">
        <v>0</v>
      </c>
      <c r="J513" s="872">
        <v>6750</v>
      </c>
      <c r="K513" s="506">
        <v>0</v>
      </c>
      <c r="L513" s="506">
        <v>0</v>
      </c>
      <c r="M513" s="228">
        <v>43402</v>
      </c>
      <c r="N513" s="251">
        <v>43417</v>
      </c>
      <c r="O513" s="251">
        <v>43426</v>
      </c>
      <c r="P513" s="251"/>
      <c r="Q513" s="251">
        <v>43441</v>
      </c>
      <c r="R513" s="335" t="s">
        <v>1890</v>
      </c>
      <c r="S513" s="228"/>
      <c r="T513" s="151"/>
      <c r="U513" s="151"/>
      <c r="V513" s="836">
        <f t="shared" si="29"/>
        <v>45000</v>
      </c>
    </row>
    <row r="514" spans="1:22" s="470" customFormat="1" ht="23.25" customHeight="1">
      <c r="A514" s="535"/>
      <c r="B514" s="339"/>
      <c r="C514" s="340" t="s">
        <v>51</v>
      </c>
      <c r="D514" s="341"/>
      <c r="E514" s="342">
        <f>SUM(E484:E513)</f>
        <v>1191000</v>
      </c>
      <c r="F514" s="342">
        <f>SUM(F484:F513)</f>
        <v>1191000</v>
      </c>
      <c r="G514" s="724">
        <f t="shared" si="32"/>
        <v>1</v>
      </c>
      <c r="H514" s="342">
        <f>SUM(H484:H513)</f>
        <v>1012350</v>
      </c>
      <c r="I514" s="342">
        <f>SUM(I484:I513)</f>
        <v>6750</v>
      </c>
      <c r="J514" s="342">
        <f>SUM(J484:J513)</f>
        <v>171900</v>
      </c>
      <c r="K514" s="342">
        <f>SUM(K484:K513)</f>
        <v>0</v>
      </c>
      <c r="L514" s="342">
        <f>SUM(L484:L513)</f>
        <v>0</v>
      </c>
      <c r="M514" s="528"/>
      <c r="N514" s="516">
        <f>COUNTA(B484:B510)</f>
        <v>27</v>
      </c>
      <c r="O514" s="528"/>
      <c r="P514" s="528"/>
      <c r="Q514" s="528"/>
      <c r="R514" s="529"/>
      <c r="S514" s="528"/>
      <c r="T514" s="528"/>
      <c r="U514" s="471"/>
      <c r="V514" s="736">
        <f t="shared" si="29"/>
        <v>1191000</v>
      </c>
    </row>
    <row r="515" spans="1:22" s="527" customFormat="1" ht="51" customHeight="1">
      <c r="A515" s="916" t="s">
        <v>1857</v>
      </c>
      <c r="B515" s="862" t="s">
        <v>1859</v>
      </c>
      <c r="C515" s="863" t="s">
        <v>1860</v>
      </c>
      <c r="D515" s="863" t="s">
        <v>1861</v>
      </c>
      <c r="E515" s="895">
        <v>12000</v>
      </c>
      <c r="F515" s="149">
        <f>H515+I515+J515+K515+L515</f>
        <v>12000</v>
      </c>
      <c r="G515" s="250">
        <f t="shared" si="32"/>
        <v>1</v>
      </c>
      <c r="H515" s="872">
        <v>10200</v>
      </c>
      <c r="I515" s="872">
        <v>1800</v>
      </c>
      <c r="J515" s="149">
        <v>0</v>
      </c>
      <c r="K515" s="149">
        <v>0</v>
      </c>
      <c r="L515" s="591">
        <v>0</v>
      </c>
      <c r="M515" s="896">
        <v>43427</v>
      </c>
      <c r="N515" s="794">
        <v>43434</v>
      </c>
      <c r="O515" s="896">
        <v>43447</v>
      </c>
      <c r="P515" s="917"/>
      <c r="Q515" s="896">
        <v>43472</v>
      </c>
      <c r="R515" s="481" t="s">
        <v>1932</v>
      </c>
      <c r="S515" s="917"/>
      <c r="T515" s="917"/>
      <c r="U515" s="917"/>
      <c r="V515" s="918"/>
    </row>
    <row r="516" spans="1:22" s="527" customFormat="1" ht="51" customHeight="1">
      <c r="A516" s="916" t="s">
        <v>1857</v>
      </c>
      <c r="B516" s="862" t="s">
        <v>1862</v>
      </c>
      <c r="C516" s="863" t="s">
        <v>1863</v>
      </c>
      <c r="D516" s="863" t="s">
        <v>1864</v>
      </c>
      <c r="E516" s="895">
        <v>12000</v>
      </c>
      <c r="F516" s="149">
        <f>H516+I516+J516+K516+L516</f>
        <v>12000</v>
      </c>
      <c r="G516" s="250">
        <f t="shared" si="32"/>
        <v>1</v>
      </c>
      <c r="H516" s="872">
        <v>10200</v>
      </c>
      <c r="I516" s="872">
        <v>1800</v>
      </c>
      <c r="J516" s="149">
        <v>0</v>
      </c>
      <c r="K516" s="149">
        <v>0</v>
      </c>
      <c r="L516" s="591">
        <v>0</v>
      </c>
      <c r="M516" s="896">
        <v>43427</v>
      </c>
      <c r="N516" s="794">
        <v>43434</v>
      </c>
      <c r="O516" s="896">
        <v>43447</v>
      </c>
      <c r="P516" s="917"/>
      <c r="Q516" s="896">
        <v>43472</v>
      </c>
      <c r="R516" s="481" t="s">
        <v>1937</v>
      </c>
      <c r="S516" s="917"/>
      <c r="T516" s="917"/>
      <c r="U516" s="917"/>
      <c r="V516" s="918"/>
    </row>
    <row r="517" spans="1:22" s="470" customFormat="1" ht="23.25" customHeight="1">
      <c r="A517" s="801"/>
      <c r="B517" s="802"/>
      <c r="C517" s="340" t="s">
        <v>1858</v>
      </c>
      <c r="D517" s="803"/>
      <c r="E517" s="804">
        <f>SUM(E515:E516)</f>
        <v>24000</v>
      </c>
      <c r="F517" s="804">
        <f>SUM(F515:F516)</f>
        <v>24000</v>
      </c>
      <c r="G517" s="816">
        <f>(H517+I517+J517+K517)/F517</f>
        <v>1</v>
      </c>
      <c r="H517" s="804">
        <f>SUM(H515:H516)</f>
        <v>20400</v>
      </c>
      <c r="I517" s="804">
        <f>SUM(I515:I516)</f>
        <v>3600</v>
      </c>
      <c r="J517" s="804">
        <f>SUM(J515:J516)</f>
        <v>0</v>
      </c>
      <c r="K517" s="804">
        <f>SUM(K515:K516)</f>
        <v>0</v>
      </c>
      <c r="L517" s="804">
        <f>SUM(L515:L516)</f>
        <v>0</v>
      </c>
      <c r="M517" s="805"/>
      <c r="N517" s="806">
        <f>COUNTA(B515:B516)</f>
        <v>2</v>
      </c>
      <c r="O517" s="805"/>
      <c r="P517" s="805"/>
      <c r="Q517" s="805"/>
      <c r="R517" s="530"/>
      <c r="S517" s="805"/>
      <c r="T517" s="805"/>
      <c r="U517" s="807"/>
      <c r="V517" s="736"/>
    </row>
    <row r="518" spans="1:22" s="527" customFormat="1" ht="66" customHeight="1">
      <c r="A518" s="534" t="s">
        <v>1780</v>
      </c>
      <c r="B518" s="216" t="s">
        <v>1782</v>
      </c>
      <c r="C518" s="172" t="s">
        <v>1783</v>
      </c>
      <c r="D518" s="893" t="s">
        <v>1784</v>
      </c>
      <c r="E518" s="887">
        <v>199387</v>
      </c>
      <c r="F518" s="149">
        <f>H518+I518+J518+K518+L518</f>
        <v>199387</v>
      </c>
      <c r="G518" s="250">
        <f t="shared" si="32"/>
        <v>0.64999724154533645</v>
      </c>
      <c r="H518" s="872">
        <v>110160.85</v>
      </c>
      <c r="I518" s="872">
        <v>19440.150000000001</v>
      </c>
      <c r="J518" s="149">
        <v>0</v>
      </c>
      <c r="K518" s="149">
        <v>0</v>
      </c>
      <c r="L518" s="591">
        <v>69786</v>
      </c>
      <c r="M518" s="211" t="s">
        <v>1785</v>
      </c>
      <c r="N518" s="892">
        <v>43417</v>
      </c>
      <c r="O518" s="239">
        <v>43426</v>
      </c>
      <c r="P518" s="239">
        <v>43432</v>
      </c>
      <c r="Q518" s="251">
        <v>43446</v>
      </c>
      <c r="R518" s="335" t="s">
        <v>1931</v>
      </c>
      <c r="S518" s="526"/>
      <c r="T518" s="526"/>
      <c r="U518" s="526"/>
      <c r="V518" s="836">
        <f t="shared" si="29"/>
        <v>199387</v>
      </c>
    </row>
    <row r="519" spans="1:22" s="470" customFormat="1" ht="34.5" customHeight="1">
      <c r="A519" s="535"/>
      <c r="B519" s="205"/>
      <c r="C519" s="206" t="s">
        <v>1781</v>
      </c>
      <c r="D519" s="304"/>
      <c r="E519" s="223">
        <f>SUBTOTAL(9,E518)</f>
        <v>199387</v>
      </c>
      <c r="F519" s="525">
        <f>SUBTOTAL(9,F518)</f>
        <v>199387</v>
      </c>
      <c r="G519" s="721">
        <f t="shared" si="32"/>
        <v>0.64999724154533645</v>
      </c>
      <c r="H519" s="525">
        <f>SUBTOTAL(9,H518)</f>
        <v>110160.85</v>
      </c>
      <c r="I519" s="525">
        <f>SUBTOTAL(9,I518)</f>
        <v>19440.150000000001</v>
      </c>
      <c r="J519" s="525">
        <f>SUBTOTAL(9,J518)</f>
        <v>0</v>
      </c>
      <c r="K519" s="525">
        <f>SUBTOTAL(9,K518)</f>
        <v>0</v>
      </c>
      <c r="L519" s="525">
        <f>SUBTOTAL(9,L518)</f>
        <v>69786</v>
      </c>
      <c r="M519" s="528"/>
      <c r="N519" s="516">
        <f>COUNTA(B518)</f>
        <v>1</v>
      </c>
      <c r="O519" s="528"/>
      <c r="P519" s="528"/>
      <c r="Q519" s="528"/>
      <c r="R519" s="530"/>
      <c r="S519" s="528"/>
      <c r="T519" s="528"/>
      <c r="U519" s="471"/>
      <c r="V519" s="736">
        <f t="shared" si="29"/>
        <v>199387</v>
      </c>
    </row>
    <row r="520" spans="1:22" s="439" customFormat="1" ht="64.5" customHeight="1">
      <c r="A520" s="255" t="s">
        <v>1431</v>
      </c>
      <c r="B520" s="295" t="s">
        <v>1432</v>
      </c>
      <c r="C520" s="255" t="s">
        <v>1433</v>
      </c>
      <c r="D520" s="255" t="s">
        <v>255</v>
      </c>
      <c r="E520" s="488">
        <v>5100000</v>
      </c>
      <c r="F520" s="488">
        <f>H520+I520+J520+K520+L520</f>
        <v>5100000</v>
      </c>
      <c r="G520" s="347">
        <f t="shared" si="32"/>
        <v>1</v>
      </c>
      <c r="H520" s="601">
        <v>4335000</v>
      </c>
      <c r="I520" s="602">
        <v>765000</v>
      </c>
      <c r="J520" s="602">
        <v>0</v>
      </c>
      <c r="K520" s="602">
        <v>0</v>
      </c>
      <c r="L520" s="602">
        <v>0</v>
      </c>
      <c r="M520" s="271">
        <v>43344</v>
      </c>
      <c r="N520" s="270">
        <v>43346</v>
      </c>
      <c r="O520" s="270">
        <v>43349</v>
      </c>
      <c r="P520" s="270">
        <v>43364</v>
      </c>
      <c r="Q520" s="604">
        <v>43399</v>
      </c>
      <c r="R520" s="335" t="s">
        <v>1613</v>
      </c>
      <c r="S520" s="605"/>
      <c r="T520" s="605"/>
      <c r="U520" s="605"/>
      <c r="V520" s="737">
        <f t="shared" si="29"/>
        <v>5100000</v>
      </c>
    </row>
    <row r="521" spans="1:22" s="458" customFormat="1" ht="30.75" customHeight="1">
      <c r="A521" s="401"/>
      <c r="B521" s="339"/>
      <c r="C521" s="340" t="s">
        <v>1434</v>
      </c>
      <c r="D521" s="341"/>
      <c r="E521" s="342">
        <f>SUBTOTAL(9,E520)</f>
        <v>5100000</v>
      </c>
      <c r="F521" s="402">
        <f>SUM(F520)</f>
        <v>5100000</v>
      </c>
      <c r="G521" s="718">
        <f t="shared" si="32"/>
        <v>1</v>
      </c>
      <c r="H521" s="342">
        <f>SUBTOTAL(9,H520)</f>
        <v>4335000</v>
      </c>
      <c r="I521" s="342">
        <f>SUBTOTAL(9,I520)</f>
        <v>765000</v>
      </c>
      <c r="J521" s="342">
        <f>SUBTOTAL(9,J520)</f>
        <v>0</v>
      </c>
      <c r="K521" s="342">
        <f>SUBTOTAL(9,K520)</f>
        <v>0</v>
      </c>
      <c r="L521" s="342">
        <f>SUBTOTAL(9,L520)</f>
        <v>0</v>
      </c>
      <c r="M521" s="531"/>
      <c r="N521" s="236">
        <f>COUNTA(B534)</f>
        <v>1</v>
      </c>
      <c r="O521" s="531"/>
      <c r="P521" s="532"/>
      <c r="Q521" s="532"/>
      <c r="R521" s="533"/>
      <c r="S521" s="540"/>
      <c r="T521" s="540"/>
      <c r="U521" s="469"/>
      <c r="V521" s="736">
        <f t="shared" si="29"/>
        <v>5100000</v>
      </c>
    </row>
    <row r="522" spans="1:22" s="229" customFormat="1" ht="48.75" customHeight="1">
      <c r="A522" s="416" t="s">
        <v>1479</v>
      </c>
      <c r="B522" s="295" t="s">
        <v>1480</v>
      </c>
      <c r="C522" s="255" t="s">
        <v>1481</v>
      </c>
      <c r="D522" s="255" t="s">
        <v>1482</v>
      </c>
      <c r="E522" s="348">
        <v>135100</v>
      </c>
      <c r="F522" s="606">
        <f>H522+I522+J522+K522+L522</f>
        <v>96651.79</v>
      </c>
      <c r="G522" s="279">
        <f t="shared" si="32"/>
        <v>0.74999997413395036</v>
      </c>
      <c r="H522" s="277">
        <v>61615.51</v>
      </c>
      <c r="I522" s="277">
        <v>0</v>
      </c>
      <c r="J522" s="277">
        <v>10873.33</v>
      </c>
      <c r="K522" s="277">
        <v>0</v>
      </c>
      <c r="L522" s="277">
        <v>24162.95</v>
      </c>
      <c r="M522" s="228">
        <v>43342</v>
      </c>
      <c r="N522" s="251">
        <v>43346</v>
      </c>
      <c r="O522" s="251">
        <v>43360</v>
      </c>
      <c r="P522" s="251"/>
      <c r="Q522" s="228">
        <v>43384</v>
      </c>
      <c r="R522" s="228" t="s">
        <v>1610</v>
      </c>
      <c r="S522" s="260"/>
      <c r="T522" s="35"/>
      <c r="U522" s="35"/>
      <c r="V522" s="737">
        <f t="shared" si="29"/>
        <v>96651.79</v>
      </c>
    </row>
    <row r="523" spans="1:22" s="229" customFormat="1" ht="52.5" customHeight="1">
      <c r="A523" s="416" t="s">
        <v>1479</v>
      </c>
      <c r="B523" s="607" t="s">
        <v>1506</v>
      </c>
      <c r="C523" s="608" t="s">
        <v>1507</v>
      </c>
      <c r="D523" s="608" t="s">
        <v>1482</v>
      </c>
      <c r="E523" s="215">
        <v>14500</v>
      </c>
      <c r="F523" s="606">
        <f>H523+I523+J523+K523+L523</f>
        <v>10506.07</v>
      </c>
      <c r="G523" s="279">
        <f t="shared" si="32"/>
        <v>0.7499997620423241</v>
      </c>
      <c r="H523" s="149">
        <v>6697.61</v>
      </c>
      <c r="I523" s="149">
        <v>0</v>
      </c>
      <c r="J523" s="149">
        <v>1181.94</v>
      </c>
      <c r="K523" s="149">
        <v>0</v>
      </c>
      <c r="L523" s="149">
        <v>2626.52</v>
      </c>
      <c r="M523" s="228">
        <v>43342</v>
      </c>
      <c r="N523" s="251">
        <v>43346</v>
      </c>
      <c r="O523" s="251">
        <v>43377</v>
      </c>
      <c r="P523" s="251"/>
      <c r="Q523" s="228">
        <v>43417</v>
      </c>
      <c r="R523" s="228" t="s">
        <v>1666</v>
      </c>
      <c r="S523" s="228"/>
      <c r="T523" s="151"/>
      <c r="U523" s="151"/>
      <c r="V523" s="737">
        <f t="shared" si="29"/>
        <v>10506.07</v>
      </c>
    </row>
    <row r="524" spans="1:22" s="229" customFormat="1" ht="54" customHeight="1">
      <c r="A524" s="416" t="s">
        <v>1479</v>
      </c>
      <c r="B524" s="211" t="s">
        <v>1577</v>
      </c>
      <c r="C524" s="212" t="s">
        <v>1578</v>
      </c>
      <c r="D524" s="212" t="s">
        <v>1579</v>
      </c>
      <c r="E524" s="215">
        <v>123700</v>
      </c>
      <c r="F524" s="606">
        <f>H524+I524+J524+K524+L524</f>
        <v>88949.34</v>
      </c>
      <c r="G524" s="279">
        <f t="shared" si="32"/>
        <v>0.74999994378822821</v>
      </c>
      <c r="H524" s="149">
        <v>56705.2</v>
      </c>
      <c r="I524" s="149">
        <v>0</v>
      </c>
      <c r="J524" s="149">
        <v>10006.799999999999</v>
      </c>
      <c r="K524" s="149">
        <v>0</v>
      </c>
      <c r="L524" s="149">
        <v>22237.34</v>
      </c>
      <c r="M524" s="228">
        <v>43374</v>
      </c>
      <c r="N524" s="251">
        <v>43378</v>
      </c>
      <c r="O524" s="251">
        <v>43391</v>
      </c>
      <c r="P524" s="251"/>
      <c r="Q524" s="251">
        <v>43411</v>
      </c>
      <c r="R524" s="335" t="s">
        <v>1703</v>
      </c>
      <c r="S524" s="228"/>
      <c r="T524" s="151"/>
      <c r="U524" s="151"/>
      <c r="V524" s="737">
        <f t="shared" si="29"/>
        <v>88949.34</v>
      </c>
    </row>
    <row r="525" spans="1:22" s="229" customFormat="1" ht="66" customHeight="1">
      <c r="A525" s="416" t="s">
        <v>1479</v>
      </c>
      <c r="B525" s="211" t="s">
        <v>1580</v>
      </c>
      <c r="C525" s="212" t="s">
        <v>1581</v>
      </c>
      <c r="D525" s="212" t="s">
        <v>1582</v>
      </c>
      <c r="E525" s="215">
        <v>11880.75</v>
      </c>
      <c r="F525" s="606">
        <f>H525+I525+J525+K525+L525</f>
        <v>10950</v>
      </c>
      <c r="G525" s="279">
        <f t="shared" si="32"/>
        <v>0.75</v>
      </c>
      <c r="H525" s="149">
        <v>6980.62</v>
      </c>
      <c r="I525" s="149">
        <v>0</v>
      </c>
      <c r="J525" s="149">
        <v>1231.8800000000001</v>
      </c>
      <c r="K525" s="149">
        <v>0</v>
      </c>
      <c r="L525" s="149">
        <v>2737.5</v>
      </c>
      <c r="M525" s="228">
        <v>43374</v>
      </c>
      <c r="N525" s="251">
        <v>43378</v>
      </c>
      <c r="O525" s="251">
        <v>43391</v>
      </c>
      <c r="P525" s="251"/>
      <c r="Q525" s="228">
        <v>43411</v>
      </c>
      <c r="R525" s="335" t="s">
        <v>1704</v>
      </c>
      <c r="S525" s="228"/>
      <c r="T525" s="151"/>
      <c r="U525" s="151"/>
      <c r="V525" s="737">
        <f t="shared" si="29"/>
        <v>10950</v>
      </c>
    </row>
    <row r="526" spans="1:22" ht="27.75" customHeight="1">
      <c r="A526" s="204"/>
      <c r="B526" s="205"/>
      <c r="C526" s="206" t="s">
        <v>550</v>
      </c>
      <c r="D526" s="304"/>
      <c r="E526" s="464">
        <f>SUBTOTAL(9,E522:E525)</f>
        <v>285180.75</v>
      </c>
      <c r="F526" s="207">
        <f>SUM(F522:F525)</f>
        <v>207057.19999999998</v>
      </c>
      <c r="G526" s="725">
        <f t="shared" si="32"/>
        <v>0.74999995170416689</v>
      </c>
      <c r="H526" s="207">
        <f>SUM(H522:H525)</f>
        <v>131998.94</v>
      </c>
      <c r="I526" s="207">
        <f>SUBTOTAL(9,I522:I525)</f>
        <v>0</v>
      </c>
      <c r="J526" s="207">
        <f>SUM(J522:J525)</f>
        <v>23293.95</v>
      </c>
      <c r="K526" s="207">
        <f>SUBTOTAL(9,K522:K525)</f>
        <v>0</v>
      </c>
      <c r="L526" s="207">
        <f>SUM(L522:L525)</f>
        <v>51764.31</v>
      </c>
      <c r="M526" s="541"/>
      <c r="N526" s="236">
        <f>COUNTA(B522:B525)</f>
        <v>4</v>
      </c>
      <c r="O526" s="541"/>
      <c r="P526" s="541"/>
      <c r="Q526" s="541"/>
      <c r="R526" s="542"/>
      <c r="S526" s="541"/>
      <c r="T526" s="541"/>
      <c r="V526" s="736">
        <f t="shared" si="29"/>
        <v>207057.2</v>
      </c>
    </row>
    <row r="527" spans="1:22" s="229" customFormat="1" ht="51" customHeight="1">
      <c r="A527" s="417" t="s">
        <v>478</v>
      </c>
      <c r="B527" s="859" t="s">
        <v>627</v>
      </c>
      <c r="C527" s="44" t="s">
        <v>479</v>
      </c>
      <c r="D527" s="199" t="s">
        <v>480</v>
      </c>
      <c r="E527" s="215">
        <v>998031.48</v>
      </c>
      <c r="F527" s="860">
        <f>H527+I527+J527+K527+L527</f>
        <v>704636.85</v>
      </c>
      <c r="G527" s="201">
        <f t="shared" si="32"/>
        <v>0.74999991839768243</v>
      </c>
      <c r="H527" s="45">
        <v>427264.17</v>
      </c>
      <c r="I527" s="45">
        <v>75399.56</v>
      </c>
      <c r="J527" s="45">
        <v>0</v>
      </c>
      <c r="K527" s="861">
        <v>25813.85</v>
      </c>
      <c r="L527" s="45">
        <v>176159.27</v>
      </c>
      <c r="M527" s="44"/>
      <c r="N527" s="265">
        <v>42950</v>
      </c>
      <c r="O527" s="265">
        <v>42992</v>
      </c>
      <c r="P527" s="265">
        <v>43020</v>
      </c>
      <c r="Q527" s="228">
        <v>43062</v>
      </c>
      <c r="R527" s="228" t="s">
        <v>1148</v>
      </c>
      <c r="S527" s="202"/>
      <c r="T527" s="743"/>
      <c r="U527" s="44"/>
      <c r="V527" s="836">
        <f t="shared" si="29"/>
        <v>704636.85</v>
      </c>
    </row>
    <row r="528" spans="1:22" ht="27.75" customHeight="1">
      <c r="A528" s="404"/>
      <c r="B528" s="517"/>
      <c r="C528" s="518" t="s">
        <v>1505</v>
      </c>
      <c r="D528" s="519"/>
      <c r="E528" s="520">
        <f>SUM(E527:E527)</f>
        <v>998031.48</v>
      </c>
      <c r="F528" s="521">
        <f>SUM(F527:F527)</f>
        <v>704636.85</v>
      </c>
      <c r="G528" s="726">
        <f t="shared" si="32"/>
        <v>0.74999991839768243</v>
      </c>
      <c r="H528" s="521">
        <f>SUM(H527:H527)</f>
        <v>427264.17</v>
      </c>
      <c r="I528" s="521">
        <f>SUM(I527:I527)</f>
        <v>75399.56</v>
      </c>
      <c r="J528" s="521">
        <f>SUM(J527:J527)</f>
        <v>0</v>
      </c>
      <c r="K528" s="521">
        <f>SUM(K527:K527)</f>
        <v>25813.85</v>
      </c>
      <c r="L528" s="521">
        <f>SUM(L527:L527)</f>
        <v>176159.27</v>
      </c>
      <c r="M528" s="541"/>
      <c r="N528" s="236">
        <f>COUNTA(B527:B527)</f>
        <v>1</v>
      </c>
      <c r="O528" s="541"/>
      <c r="P528" s="541"/>
      <c r="Q528" s="541"/>
      <c r="R528" s="543"/>
      <c r="S528" s="541"/>
      <c r="T528" s="541"/>
      <c r="V528" s="736">
        <f t="shared" si="29"/>
        <v>704636.85</v>
      </c>
    </row>
    <row r="529" spans="1:22" s="439" customFormat="1" ht="38.25" customHeight="1">
      <c r="A529" s="935" t="s">
        <v>1973</v>
      </c>
      <c r="B529" s="936">
        <v>73</v>
      </c>
      <c r="C529" s="937" t="s">
        <v>1757</v>
      </c>
      <c r="D529" s="756" t="s">
        <v>1974</v>
      </c>
      <c r="E529" s="939">
        <v>1465451</v>
      </c>
      <c r="F529" s="939">
        <v>1465451</v>
      </c>
      <c r="G529" s="940">
        <v>1</v>
      </c>
      <c r="H529" s="939">
        <v>1245633.3500000001</v>
      </c>
      <c r="I529" s="939">
        <v>0</v>
      </c>
      <c r="J529" s="939">
        <v>219817.65</v>
      </c>
      <c r="K529" s="939">
        <v>0</v>
      </c>
      <c r="L529" s="939">
        <v>0</v>
      </c>
      <c r="M529" s="896">
        <v>43255</v>
      </c>
      <c r="N529" s="794">
        <v>43256</v>
      </c>
      <c r="O529" s="896">
        <v>43258</v>
      </c>
      <c r="P529" s="896"/>
      <c r="Q529" s="856" t="s">
        <v>1884</v>
      </c>
      <c r="R529" s="759" t="s">
        <v>1975</v>
      </c>
      <c r="S529" s="857"/>
      <c r="T529" s="857"/>
      <c r="U529" s="857"/>
      <c r="V529" s="918"/>
    </row>
    <row r="530" spans="1:22" s="211" customFormat="1" ht="45.75" customHeight="1">
      <c r="A530" s="151" t="s">
        <v>1759</v>
      </c>
      <c r="B530" s="868">
        <v>10</v>
      </c>
      <c r="C530" s="212" t="s">
        <v>1757</v>
      </c>
      <c r="D530" s="212" t="s">
        <v>1760</v>
      </c>
      <c r="E530" s="591">
        <v>257008.4</v>
      </c>
      <c r="F530" s="524">
        <f>H530+I530+J530+K530+L530</f>
        <v>257008.40000000002</v>
      </c>
      <c r="G530" s="250">
        <f t="shared" si="32"/>
        <v>1</v>
      </c>
      <c r="H530" s="591">
        <v>218457.14</v>
      </c>
      <c r="I530" s="524">
        <v>0</v>
      </c>
      <c r="J530" s="524">
        <v>38551.26</v>
      </c>
      <c r="K530" s="524">
        <v>0</v>
      </c>
      <c r="L530" s="524">
        <v>0</v>
      </c>
      <c r="M530" s="239">
        <v>43402</v>
      </c>
      <c r="N530" s="251">
        <v>43417</v>
      </c>
      <c r="O530" s="239">
        <v>43426</v>
      </c>
      <c r="P530" s="239">
        <v>43432</v>
      </c>
      <c r="Q530" s="211" t="s">
        <v>1884</v>
      </c>
      <c r="R530" s="228" t="s">
        <v>1889</v>
      </c>
      <c r="S530" s="856"/>
      <c r="T530" s="855"/>
      <c r="V530" s="836">
        <f t="shared" si="29"/>
        <v>257008.40000000002</v>
      </c>
    </row>
    <row r="531" spans="1:22" s="817" customFormat="1" ht="45.75" customHeight="1">
      <c r="A531" s="35"/>
      <c r="B531" s="894">
        <v>23</v>
      </c>
      <c r="C531" s="212" t="s">
        <v>1757</v>
      </c>
      <c r="D531" s="863" t="s">
        <v>1865</v>
      </c>
      <c r="E531" s="895">
        <v>360846.11</v>
      </c>
      <c r="F531" s="524">
        <f>H531+I531+J531+K531+L531</f>
        <v>360846.11</v>
      </c>
      <c r="G531" s="250">
        <f t="shared" si="32"/>
        <v>1</v>
      </c>
      <c r="H531" s="591">
        <v>306719.19</v>
      </c>
      <c r="I531" s="524">
        <v>0</v>
      </c>
      <c r="J531" s="524">
        <v>54126.92</v>
      </c>
      <c r="K531" s="524">
        <v>0</v>
      </c>
      <c r="L531" s="524">
        <v>0</v>
      </c>
      <c r="M531" s="896">
        <v>43427</v>
      </c>
      <c r="N531" s="794">
        <v>43434</v>
      </c>
      <c r="O531" s="896">
        <v>43447</v>
      </c>
      <c r="P531" s="897"/>
      <c r="Q531" s="898" t="s">
        <v>1884</v>
      </c>
      <c r="R531" s="368" t="s">
        <v>1936</v>
      </c>
      <c r="S531" s="856"/>
      <c r="V531" s="737"/>
    </row>
    <row r="532" spans="1:22" s="458" customFormat="1" ht="30" customHeight="1">
      <c r="A532" s="401"/>
      <c r="B532" s="523"/>
      <c r="C532" s="340" t="s">
        <v>1758</v>
      </c>
      <c r="D532" s="341"/>
      <c r="E532" s="342">
        <f>SUBTOTAL(9,E529:E531)</f>
        <v>2083305.5099999998</v>
      </c>
      <c r="F532" s="342">
        <f>SUBTOTAL(9,F529:F531)</f>
        <v>2083305.5099999998</v>
      </c>
      <c r="G532" s="537">
        <f t="shared" si="32"/>
        <v>1.0000000000000002</v>
      </c>
      <c r="H532" s="342">
        <f>SUBTOTAL(9,H529:H531)</f>
        <v>1770809.6800000002</v>
      </c>
      <c r="I532" s="342">
        <f>SUBTOTAL(9,I529:I531)</f>
        <v>0</v>
      </c>
      <c r="J532" s="342">
        <f>SUBTOTAL(9,J529:J531)</f>
        <v>312495.83</v>
      </c>
      <c r="K532" s="342">
        <f>SUBTOTAL(9,K529:K531)</f>
        <v>0</v>
      </c>
      <c r="L532" s="342">
        <f>SUBTOTAL(9,L529:L531)</f>
        <v>0</v>
      </c>
      <c r="M532" s="820"/>
      <c r="N532" s="821">
        <f>B531+B530+B529</f>
        <v>106</v>
      </c>
      <c r="O532" s="820"/>
      <c r="P532" s="820"/>
      <c r="Q532" s="820"/>
      <c r="R532" s="824"/>
      <c r="S532" s="820"/>
      <c r="T532" s="531"/>
      <c r="V532" s="736">
        <f t="shared" si="29"/>
        <v>2083305.5100000002</v>
      </c>
    </row>
    <row r="533" spans="1:22" s="439" customFormat="1" ht="55.5" customHeight="1">
      <c r="A533" s="536" t="s">
        <v>1904</v>
      </c>
      <c r="B533" s="211" t="s">
        <v>1787</v>
      </c>
      <c r="C533" s="212" t="s">
        <v>1788</v>
      </c>
      <c r="D533" s="249" t="s">
        <v>1789</v>
      </c>
      <c r="E533" s="591">
        <v>3581553.71</v>
      </c>
      <c r="F533" s="889">
        <f>H533+I533+J533+K533+L533</f>
        <v>3050763.84</v>
      </c>
      <c r="G533" s="890">
        <f t="shared" si="32"/>
        <v>0.75</v>
      </c>
      <c r="H533" s="889">
        <v>1944861.95</v>
      </c>
      <c r="I533" s="889">
        <v>343210.93</v>
      </c>
      <c r="J533" s="889">
        <v>0</v>
      </c>
      <c r="K533" s="889">
        <v>0</v>
      </c>
      <c r="L533" s="889">
        <v>762690.96</v>
      </c>
      <c r="M533" s="891">
        <v>43402</v>
      </c>
      <c r="N533" s="892">
        <v>43417</v>
      </c>
      <c r="O533" s="891">
        <v>43426</v>
      </c>
      <c r="P533" s="891">
        <v>43432</v>
      </c>
      <c r="Q533" s="239">
        <v>43446</v>
      </c>
      <c r="R533" s="667" t="s">
        <v>1925</v>
      </c>
      <c r="S533" s="857"/>
      <c r="V533" s="836">
        <f t="shared" si="29"/>
        <v>3050763.84</v>
      </c>
    </row>
    <row r="534" spans="1:22" s="234" customFormat="1" ht="58.5" customHeight="1">
      <c r="A534" s="416" t="s">
        <v>1903</v>
      </c>
      <c r="B534" s="617" t="s">
        <v>1436</v>
      </c>
      <c r="C534" s="618" t="s">
        <v>1437</v>
      </c>
      <c r="D534" s="618" t="s">
        <v>1438</v>
      </c>
      <c r="E534" s="619">
        <v>188370.55</v>
      </c>
      <c r="F534" s="619">
        <f>H534+I534+J534+K534+L534</f>
        <v>144398.64000000001</v>
      </c>
      <c r="G534" s="727">
        <f t="shared" si="32"/>
        <v>1</v>
      </c>
      <c r="H534" s="619">
        <v>121922.42</v>
      </c>
      <c r="I534" s="619">
        <v>0</v>
      </c>
      <c r="J534" s="619">
        <v>22476.22</v>
      </c>
      <c r="K534" s="619">
        <v>0</v>
      </c>
      <c r="L534" s="619">
        <v>0</v>
      </c>
      <c r="M534" s="271">
        <v>43344</v>
      </c>
      <c r="N534" s="270">
        <v>43434</v>
      </c>
      <c r="O534" s="270">
        <v>43440</v>
      </c>
      <c r="P534" s="251">
        <v>43453</v>
      </c>
      <c r="Q534" s="891">
        <v>43474</v>
      </c>
      <c r="R534" s="211" t="s">
        <v>1955</v>
      </c>
      <c r="S534" s="237"/>
      <c r="T534" s="476" t="s">
        <v>1918</v>
      </c>
      <c r="U534" s="237"/>
      <c r="V534" s="836">
        <f t="shared" si="29"/>
        <v>144398.64000000001</v>
      </c>
    </row>
    <row r="535" spans="1:22" s="234" customFormat="1" ht="66.75" customHeight="1">
      <c r="A535" s="421" t="s">
        <v>1533</v>
      </c>
      <c r="B535" s="211" t="s">
        <v>1534</v>
      </c>
      <c r="C535" s="212" t="s">
        <v>1535</v>
      </c>
      <c r="D535" s="212" t="s">
        <v>1536</v>
      </c>
      <c r="E535" s="621">
        <v>400272.75</v>
      </c>
      <c r="F535" s="621">
        <f>H535+I535+J535+K535+L535</f>
        <v>350903.83</v>
      </c>
      <c r="G535" s="729">
        <f>(H535+I535+J535+K535)/F535</f>
        <v>1</v>
      </c>
      <c r="H535" s="621">
        <v>298268.26</v>
      </c>
      <c r="I535" s="621">
        <v>0</v>
      </c>
      <c r="J535" s="621">
        <v>52635.57</v>
      </c>
      <c r="K535" s="621">
        <v>0</v>
      </c>
      <c r="L535" s="621">
        <v>0</v>
      </c>
      <c r="M535" s="239">
        <v>43374</v>
      </c>
      <c r="N535" s="251">
        <v>43378</v>
      </c>
      <c r="O535" s="239">
        <v>43384</v>
      </c>
      <c r="P535" s="239">
        <v>43404</v>
      </c>
      <c r="Q535" s="239">
        <v>43420</v>
      </c>
      <c r="R535" s="211" t="s">
        <v>1917</v>
      </c>
      <c r="S535" s="237"/>
      <c r="T535" s="237"/>
      <c r="U535" s="237"/>
      <c r="V535" s="737">
        <f t="shared" si="29"/>
        <v>350903.83</v>
      </c>
    </row>
    <row r="536" spans="1:22" s="882" customFormat="1" ht="17.25" customHeight="1">
      <c r="A536" s="874"/>
      <c r="B536" s="875"/>
      <c r="C536" s="876" t="s">
        <v>1905</v>
      </c>
      <c r="D536" s="876"/>
      <c r="E536" s="877">
        <f>SUM(E533:E535)</f>
        <v>4170197.01</v>
      </c>
      <c r="F536" s="877">
        <f>SUM(F533:F535)</f>
        <v>3546066.31</v>
      </c>
      <c r="G536" s="878"/>
      <c r="H536" s="877">
        <f>SUM(H533:H535)</f>
        <v>2365052.63</v>
      </c>
      <c r="I536" s="877">
        <f>SUM(I533:I535)</f>
        <v>343210.93</v>
      </c>
      <c r="J536" s="877">
        <f>SUM(J533:J535)</f>
        <v>75111.790000000008</v>
      </c>
      <c r="K536" s="877">
        <f>SUM(K533:K535)</f>
        <v>0</v>
      </c>
      <c r="L536" s="877">
        <f>SUM(L533:L535)</f>
        <v>762690.96</v>
      </c>
      <c r="M536" s="879"/>
      <c r="N536" s="880">
        <f>COUNTA(B533:B535)</f>
        <v>3</v>
      </c>
      <c r="O536" s="879"/>
      <c r="P536" s="879"/>
      <c r="Q536" s="879"/>
      <c r="R536" s="875"/>
      <c r="S536" s="820"/>
      <c r="T536" s="820"/>
      <c r="U536" s="881"/>
      <c r="V536" s="737"/>
    </row>
    <row r="537" spans="1:22" s="234" customFormat="1" ht="52.5" customHeight="1">
      <c r="A537" s="421" t="s">
        <v>1761</v>
      </c>
      <c r="B537" s="211" t="s">
        <v>1537</v>
      </c>
      <c r="C537" s="212" t="s">
        <v>1538</v>
      </c>
      <c r="D537" s="212" t="s">
        <v>1539</v>
      </c>
      <c r="E537" s="621">
        <v>201591.22</v>
      </c>
      <c r="F537" s="621">
        <f>H537+I537+J537+K537+L537</f>
        <v>198861.45</v>
      </c>
      <c r="G537" s="729">
        <f>(H537+I537+J537+K537)/F537</f>
        <v>0.79999999999999993</v>
      </c>
      <c r="H537" s="621">
        <v>135225.79</v>
      </c>
      <c r="I537" s="621">
        <v>0</v>
      </c>
      <c r="J537" s="621">
        <v>23863.37</v>
      </c>
      <c r="K537" s="621">
        <v>0</v>
      </c>
      <c r="L537" s="621">
        <v>39772.29</v>
      </c>
      <c r="M537" s="239">
        <v>43374</v>
      </c>
      <c r="N537" s="251">
        <v>43378</v>
      </c>
      <c r="O537" s="239">
        <v>43384</v>
      </c>
      <c r="P537" s="239">
        <v>43404</v>
      </c>
      <c r="Q537" s="239">
        <v>43420</v>
      </c>
      <c r="R537" s="211" t="s">
        <v>1919</v>
      </c>
      <c r="S537" s="237"/>
      <c r="T537" s="237"/>
      <c r="U537" s="237"/>
      <c r="V537" s="737">
        <f t="shared" ref="V537:V549" si="33">SUM(H537:L537)</f>
        <v>198861.45</v>
      </c>
    </row>
    <row r="538" spans="1:22" s="234" customFormat="1" ht="67.5" customHeight="1">
      <c r="A538" s="421" t="s">
        <v>1634</v>
      </c>
      <c r="B538" s="211" t="s">
        <v>1583</v>
      </c>
      <c r="C538" s="212" t="s">
        <v>1584</v>
      </c>
      <c r="D538" s="212" t="s">
        <v>1539</v>
      </c>
      <c r="E538" s="149">
        <v>77050.17</v>
      </c>
      <c r="F538" s="621">
        <f>H538+I538+J538+K538+L538</f>
        <v>75808.76999999999</v>
      </c>
      <c r="G538" s="729">
        <f t="shared" ref="G538:G547" si="34">(H538+I538+J538+K538)/F538</f>
        <v>0.80000005276434383</v>
      </c>
      <c r="H538" s="621">
        <v>51549.96</v>
      </c>
      <c r="I538" s="621">
        <v>0</v>
      </c>
      <c r="J538" s="621">
        <v>9097.06</v>
      </c>
      <c r="K538" s="621">
        <v>0</v>
      </c>
      <c r="L538" s="621">
        <v>15161.75</v>
      </c>
      <c r="M538" s="239">
        <v>43374</v>
      </c>
      <c r="N538" s="251">
        <v>43378</v>
      </c>
      <c r="O538" s="239">
        <v>43391</v>
      </c>
      <c r="P538" s="239"/>
      <c r="Q538" s="239">
        <v>43411</v>
      </c>
      <c r="R538" s="228" t="s">
        <v>1705</v>
      </c>
      <c r="S538" s="237"/>
      <c r="T538" s="237"/>
      <c r="U538" s="237"/>
      <c r="V538" s="737">
        <f t="shared" si="33"/>
        <v>75808.76999999999</v>
      </c>
    </row>
    <row r="539" spans="1:22" s="234" customFormat="1" ht="63.75" customHeight="1">
      <c r="A539" s="421" t="s">
        <v>1634</v>
      </c>
      <c r="B539" s="211" t="s">
        <v>1585</v>
      </c>
      <c r="C539" s="212" t="s">
        <v>1586</v>
      </c>
      <c r="D539" s="212" t="s">
        <v>1539</v>
      </c>
      <c r="E539" s="149">
        <v>77780.12</v>
      </c>
      <c r="F539" s="621">
        <f>H539+I539+J539+K539+L539</f>
        <v>76268.899999999994</v>
      </c>
      <c r="G539" s="729">
        <f t="shared" si="34"/>
        <v>0.8</v>
      </c>
      <c r="H539" s="621">
        <v>51862.85</v>
      </c>
      <c r="I539" s="621">
        <v>0</v>
      </c>
      <c r="J539" s="621">
        <v>9152.27</v>
      </c>
      <c r="K539" s="621">
        <v>0</v>
      </c>
      <c r="L539" s="621">
        <v>15253.78</v>
      </c>
      <c r="M539" s="239">
        <v>43427</v>
      </c>
      <c r="N539" s="251">
        <v>43434</v>
      </c>
      <c r="O539" s="239">
        <v>43447</v>
      </c>
      <c r="P539" s="239"/>
      <c r="Q539" s="891">
        <v>43472</v>
      </c>
      <c r="R539" s="228" t="s">
        <v>1706</v>
      </c>
      <c r="S539" s="237"/>
      <c r="T539" s="899" t="s">
        <v>1866</v>
      </c>
      <c r="U539" s="237"/>
      <c r="V539" s="836">
        <f t="shared" si="33"/>
        <v>76268.899999999994</v>
      </c>
    </row>
    <row r="540" spans="1:22" s="458" customFormat="1" ht="22.5" customHeight="1">
      <c r="A540" s="418"/>
      <c r="B540" s="205"/>
      <c r="C540" s="876" t="s">
        <v>1906</v>
      </c>
      <c r="D540" s="304"/>
      <c r="E540" s="223">
        <f>SUM(E537:E539)</f>
        <v>356421.51</v>
      </c>
      <c r="F540" s="223">
        <f>SUM(F537:F539)</f>
        <v>350939.12</v>
      </c>
      <c r="G540" s="510">
        <f t="shared" si="34"/>
        <v>0.80000001139798838</v>
      </c>
      <c r="H540" s="223">
        <f>SUM(H537:H539)</f>
        <v>238638.6</v>
      </c>
      <c r="I540" s="223">
        <f>SUM(I537:I539)</f>
        <v>0</v>
      </c>
      <c r="J540" s="223">
        <f>SUM(J537:J539)</f>
        <v>42112.7</v>
      </c>
      <c r="K540" s="223">
        <f>SUM(K537:K539)</f>
        <v>0</v>
      </c>
      <c r="L540" s="223">
        <f>SUM(L537:L539)</f>
        <v>70187.820000000007</v>
      </c>
      <c r="M540" s="531"/>
      <c r="N540" s="236">
        <f>COUNTA(B537:B539)</f>
        <v>3</v>
      </c>
      <c r="O540" s="531"/>
      <c r="P540" s="531"/>
      <c r="Q540" s="531"/>
      <c r="R540" s="544"/>
      <c r="S540" s="531"/>
      <c r="T540" s="531"/>
      <c r="V540" s="736">
        <f t="shared" si="33"/>
        <v>350939.12</v>
      </c>
    </row>
    <row r="541" spans="1:22" s="234" customFormat="1" ht="51.75" customHeight="1">
      <c r="A541" s="433" t="s">
        <v>477</v>
      </c>
      <c r="B541" s="151" t="s">
        <v>469</v>
      </c>
      <c r="C541" s="151" t="s">
        <v>470</v>
      </c>
      <c r="D541" s="151" t="s">
        <v>474</v>
      </c>
      <c r="E541" s="215">
        <v>35000</v>
      </c>
      <c r="F541" s="213">
        <f>H541+I541+J541+K541+L541</f>
        <v>35000</v>
      </c>
      <c r="G541" s="729">
        <f t="shared" si="34"/>
        <v>1</v>
      </c>
      <c r="H541" s="213">
        <v>29750</v>
      </c>
      <c r="I541" s="213">
        <v>0</v>
      </c>
      <c r="J541" s="213">
        <v>5250</v>
      </c>
      <c r="K541" s="213">
        <v>0</v>
      </c>
      <c r="L541" s="213">
        <v>0</v>
      </c>
      <c r="M541" s="494"/>
      <c r="N541" s="238">
        <v>42950</v>
      </c>
      <c r="O541" s="239">
        <v>42992</v>
      </c>
      <c r="P541" s="237"/>
      <c r="Q541" s="239">
        <v>43024</v>
      </c>
      <c r="R541" s="217" t="s">
        <v>1174</v>
      </c>
      <c r="S541" s="237"/>
      <c r="T541" s="237"/>
      <c r="U541" s="237"/>
      <c r="V541" s="737">
        <f t="shared" si="33"/>
        <v>35000</v>
      </c>
    </row>
    <row r="542" spans="1:22" s="234" customFormat="1" ht="45.75" customHeight="1">
      <c r="A542" s="433" t="s">
        <v>477</v>
      </c>
      <c r="B542" s="151" t="s">
        <v>471</v>
      </c>
      <c r="C542" s="235" t="s">
        <v>472</v>
      </c>
      <c r="D542" s="151" t="s">
        <v>475</v>
      </c>
      <c r="E542" s="233">
        <v>35000</v>
      </c>
      <c r="F542" s="213">
        <f>H542+I542+J542+K542+L542</f>
        <v>35000</v>
      </c>
      <c r="G542" s="729">
        <f t="shared" si="34"/>
        <v>1</v>
      </c>
      <c r="H542" s="242">
        <v>29750</v>
      </c>
      <c r="I542" s="242">
        <v>0</v>
      </c>
      <c r="J542" s="242">
        <v>5250</v>
      </c>
      <c r="K542" s="242">
        <v>0</v>
      </c>
      <c r="L542" s="242">
        <v>0</v>
      </c>
      <c r="M542" s="494"/>
      <c r="N542" s="238">
        <v>42950</v>
      </c>
      <c r="O542" s="239">
        <v>42992</v>
      </c>
      <c r="P542" s="237"/>
      <c r="Q542" s="239">
        <v>43024</v>
      </c>
      <c r="R542" s="217" t="s">
        <v>1173</v>
      </c>
      <c r="S542" s="237"/>
      <c r="T542" s="237"/>
      <c r="U542" s="237"/>
      <c r="V542" s="737">
        <f t="shared" si="33"/>
        <v>35000</v>
      </c>
    </row>
    <row r="543" spans="1:22" s="234" customFormat="1" ht="45.75" customHeight="1">
      <c r="A543" s="433" t="s">
        <v>477</v>
      </c>
      <c r="B543" s="151" t="s">
        <v>473</v>
      </c>
      <c r="C543" s="212" t="s">
        <v>472</v>
      </c>
      <c r="D543" s="151" t="s">
        <v>476</v>
      </c>
      <c r="E543" s="215">
        <v>35000</v>
      </c>
      <c r="F543" s="213">
        <f>H543+I543+J543+K543+L543</f>
        <v>35000</v>
      </c>
      <c r="G543" s="729">
        <f t="shared" si="34"/>
        <v>1</v>
      </c>
      <c r="H543" s="213">
        <v>29750</v>
      </c>
      <c r="I543" s="213">
        <v>0</v>
      </c>
      <c r="J543" s="213">
        <v>5250</v>
      </c>
      <c r="K543" s="213">
        <v>0</v>
      </c>
      <c r="L543" s="213">
        <v>0</v>
      </c>
      <c r="M543" s="495"/>
      <c r="N543" s="238">
        <v>42950</v>
      </c>
      <c r="O543" s="239">
        <v>42992</v>
      </c>
      <c r="P543" s="237"/>
      <c r="Q543" s="239">
        <v>43024</v>
      </c>
      <c r="R543" s="217" t="s">
        <v>1175</v>
      </c>
      <c r="S543" s="237"/>
      <c r="T543" s="237"/>
      <c r="U543" s="237"/>
      <c r="V543" s="737">
        <f t="shared" si="33"/>
        <v>35000</v>
      </c>
    </row>
    <row r="544" spans="1:22" ht="24.75" customHeight="1">
      <c r="A544" s="412"/>
      <c r="B544" s="221"/>
      <c r="C544" s="206" t="s">
        <v>1493</v>
      </c>
      <c r="D544" s="305"/>
      <c r="E544" s="466">
        <f>SUM(E541:E543)</f>
        <v>105000</v>
      </c>
      <c r="F544" s="223">
        <f>SUM(F541:F543)</f>
        <v>105000</v>
      </c>
      <c r="G544" s="510">
        <f t="shared" si="34"/>
        <v>1</v>
      </c>
      <c r="H544" s="225">
        <f>SUM(H541:H543)</f>
        <v>89250</v>
      </c>
      <c r="I544" s="225">
        <f>SUM(I541:I543)</f>
        <v>0</v>
      </c>
      <c r="J544" s="225">
        <f>SUM(J541:J543)</f>
        <v>15750</v>
      </c>
      <c r="K544" s="225">
        <f>SUM(K541:K543)</f>
        <v>0</v>
      </c>
      <c r="L544" s="225">
        <f>SUM(L541:L543)</f>
        <v>0</v>
      </c>
      <c r="M544" s="545"/>
      <c r="N544" s="247">
        <f>COUNTA(B541:B543)</f>
        <v>3</v>
      </c>
      <c r="O544" s="545"/>
      <c r="P544" s="545"/>
      <c r="Q544" s="545"/>
      <c r="R544" s="545"/>
      <c r="S544" s="545"/>
      <c r="T544" s="545"/>
      <c r="U544" s="246"/>
      <c r="V544" s="736">
        <f t="shared" si="33"/>
        <v>105000</v>
      </c>
    </row>
    <row r="545" spans="1:22" s="14" customFormat="1" ht="56.25" customHeight="1">
      <c r="A545" s="427" t="s">
        <v>618</v>
      </c>
      <c r="B545" s="428" t="s">
        <v>619</v>
      </c>
      <c r="C545" s="429" t="s">
        <v>620</v>
      </c>
      <c r="D545" s="429" t="s">
        <v>621</v>
      </c>
      <c r="E545" s="430">
        <v>1146231.8700000001</v>
      </c>
      <c r="F545" s="274">
        <f>H545+I545+J545+K545+L545</f>
        <v>1146231.8700000001</v>
      </c>
      <c r="G545" s="729">
        <f t="shared" si="34"/>
        <v>1</v>
      </c>
      <c r="H545" s="55">
        <v>913228.12</v>
      </c>
      <c r="I545" s="56">
        <v>0</v>
      </c>
      <c r="J545" s="55">
        <v>233003.75</v>
      </c>
      <c r="K545" s="56">
        <v>0</v>
      </c>
      <c r="L545" s="56">
        <v>0</v>
      </c>
      <c r="M545" s="493" t="s">
        <v>551</v>
      </c>
      <c r="N545" s="486">
        <v>43025</v>
      </c>
      <c r="O545" s="58">
        <v>43349</v>
      </c>
      <c r="P545" s="58">
        <v>43364</v>
      </c>
      <c r="Q545" s="198">
        <v>43399</v>
      </c>
      <c r="R545" s="58" t="s">
        <v>1612</v>
      </c>
      <c r="S545" s="58">
        <v>42359</v>
      </c>
      <c r="T545" s="58" t="s">
        <v>1611</v>
      </c>
      <c r="U545" s="60"/>
      <c r="V545" s="737">
        <f t="shared" si="33"/>
        <v>1146231.8700000001</v>
      </c>
    </row>
    <row r="546" spans="1:22" s="229" customFormat="1" ht="48.75" customHeight="1">
      <c r="A546" s="431" t="s">
        <v>618</v>
      </c>
      <c r="B546" s="211" t="s">
        <v>1540</v>
      </c>
      <c r="C546" s="212" t="s">
        <v>1541</v>
      </c>
      <c r="D546" s="212" t="s">
        <v>1542</v>
      </c>
      <c r="E546" s="274">
        <v>1419686.16</v>
      </c>
      <c r="F546" s="274">
        <f>H546+I546+J546+K546+L546</f>
        <v>1243154.73</v>
      </c>
      <c r="G546" s="729">
        <f t="shared" si="34"/>
        <v>1</v>
      </c>
      <c r="H546" s="149">
        <v>1056681.52</v>
      </c>
      <c r="I546" s="149">
        <v>186473.21</v>
      </c>
      <c r="J546" s="149">
        <v>0</v>
      </c>
      <c r="K546" s="149">
        <v>0</v>
      </c>
      <c r="L546" s="149">
        <v>0</v>
      </c>
      <c r="M546" s="260">
        <v>43374</v>
      </c>
      <c r="N546" s="624">
        <v>43378</v>
      </c>
      <c r="O546" s="228">
        <v>43384</v>
      </c>
      <c r="P546" s="228">
        <v>43404</v>
      </c>
      <c r="Q546" s="228" t="s">
        <v>1717</v>
      </c>
      <c r="R546" s="667" t="s">
        <v>1920</v>
      </c>
      <c r="S546" s="228"/>
      <c r="T546" s="228"/>
      <c r="U546" s="625"/>
      <c r="V546" s="737">
        <f t="shared" si="33"/>
        <v>1243154.73</v>
      </c>
    </row>
    <row r="547" spans="1:22" s="458" customFormat="1" ht="27.75" customHeight="1">
      <c r="A547" s="204"/>
      <c r="B547" s="500"/>
      <c r="C547" s="206" t="s">
        <v>622</v>
      </c>
      <c r="D547" s="501"/>
      <c r="E547" s="207">
        <f>SUM(E545:E546)</f>
        <v>2565918.0300000003</v>
      </c>
      <c r="F547" s="207">
        <f>SUM(F545:F546)</f>
        <v>2389386.6</v>
      </c>
      <c r="G547" s="510">
        <f t="shared" si="34"/>
        <v>1</v>
      </c>
      <c r="H547" s="207">
        <f>SUM(H545:H546)</f>
        <v>1969909.6400000001</v>
      </c>
      <c r="I547" s="207">
        <f>SUM(I545:I546)</f>
        <v>186473.21</v>
      </c>
      <c r="J547" s="207">
        <f>SUM(J545:J546)</f>
        <v>233003.75</v>
      </c>
      <c r="K547" s="207">
        <f>SUM(K545:K546)</f>
        <v>0</v>
      </c>
      <c r="L547" s="207">
        <f>SUM(L545:L546)</f>
        <v>0</v>
      </c>
      <c r="M547" s="820"/>
      <c r="N547" s="821">
        <f>COUNTA(B545:B546)</f>
        <v>2</v>
      </c>
      <c r="O547" s="531"/>
      <c r="P547" s="531"/>
      <c r="Q547" s="531"/>
      <c r="R547" s="531"/>
      <c r="S547" s="531"/>
      <c r="T547" s="531"/>
      <c r="V547" s="736">
        <f t="shared" si="33"/>
        <v>2389386.6</v>
      </c>
    </row>
    <row r="548" spans="1:22" s="426" customFormat="1" ht="19.5" customHeight="1">
      <c r="A548" s="422"/>
      <c r="B548" s="423"/>
      <c r="C548" s="424"/>
      <c r="D548" s="425"/>
      <c r="E548" s="467"/>
      <c r="G548" s="730"/>
      <c r="V548" s="737"/>
    </row>
    <row r="549" spans="1:22" s="30" customFormat="1" ht="38.25" customHeight="1">
      <c r="A549" s="204" t="s">
        <v>48</v>
      </c>
      <c r="B549" s="204"/>
      <c r="C549" s="204"/>
      <c r="D549" s="307"/>
      <c r="E549" s="209">
        <f>E547+E528+E544+E514+E483+E420+E386+E540+E536+E526+E521+E467+E532+E519+E19+E517</f>
        <v>211979080.15999997</v>
      </c>
      <c r="F549" s="209">
        <f>F547+F528+F544+F514+F483+F420+F386+F532+F540+F536+F526+F521+F467+F519+F19+F517</f>
        <v>74428301.900000036</v>
      </c>
      <c r="G549" s="731">
        <f>(H549+J549)/F549</f>
        <v>0.66562273483764611</v>
      </c>
      <c r="H549" s="209">
        <f>H547+H528+H544+H514+H483+H420+H386+H536+H532+H526+H521+H467+H540+H519+H19+H517</f>
        <v>44793114.740000002</v>
      </c>
      <c r="I549" s="209">
        <f>I547+I528+I544+I514+I483+I420+I386+I536+I532+I526+I521+I467+I540+I519+I19+I517</f>
        <v>4551489.5200000005</v>
      </c>
      <c r="J549" s="209">
        <f>J547+J528+J544+J514+J483+J420+J386+J536+J532+J526+J521+J467+J540+J519+J19+J517</f>
        <v>4748055.1199999982</v>
      </c>
      <c r="K549" s="209">
        <f>K547+K528+K544+K514+K483+K420+K386+K536+K532+K526+K521+K467+K540+K519+K19+K517</f>
        <v>1067931.71</v>
      </c>
      <c r="L549" s="209">
        <f>L547+L528+L544+L514+L483+L420+L386+L536+L532+L526+L521+L467+L540+L519+L19+L517</f>
        <v>19267710.809999987</v>
      </c>
      <c r="M549" s="28"/>
      <c r="N549" s="286">
        <f>N547+N544+N528+N514+N483+N420+N386+N521+N467+N540+A525527+N19+N532+N519+N517+N536</f>
        <v>610</v>
      </c>
      <c r="O549" s="7"/>
      <c r="P549" s="29"/>
      <c r="Q549" s="29"/>
      <c r="R549" s="29"/>
      <c r="S549" s="29"/>
      <c r="T549" s="29"/>
      <c r="U549" s="29"/>
      <c r="V549" s="737">
        <f t="shared" si="33"/>
        <v>74428301.899999991</v>
      </c>
    </row>
    <row r="550" spans="1:22" ht="21">
      <c r="A550" s="5"/>
      <c r="B550" s="5"/>
      <c r="C550" s="5"/>
      <c r="D550" s="308"/>
      <c r="E550" s="468"/>
      <c r="F550" s="4"/>
      <c r="G550" s="468"/>
      <c r="K550" s="5"/>
      <c r="L550" s="5"/>
      <c r="M550" s="5"/>
      <c r="N550" s="5"/>
      <c r="O550" s="29"/>
      <c r="P550" s="5"/>
      <c r="Q550" s="5"/>
      <c r="R550" s="5"/>
      <c r="S550" s="5"/>
      <c r="T550" s="5"/>
    </row>
    <row r="551" spans="1:22">
      <c r="F551" s="4"/>
      <c r="J551" s="41"/>
    </row>
    <row r="552" spans="1:22">
      <c r="G552" s="732"/>
      <c r="H552" s="4"/>
      <c r="I552" s="4"/>
      <c r="J552" s="4"/>
    </row>
    <row r="553" spans="1:22" ht="19.5" customHeight="1">
      <c r="F553" s="734"/>
    </row>
    <row r="554" spans="1:22">
      <c r="F554" s="4"/>
    </row>
    <row r="557" spans="1:22" ht="18.75">
      <c r="J557" s="858"/>
      <c r="K557" s="858"/>
    </row>
    <row r="558" spans="1:22" ht="18.75">
      <c r="J558" s="858"/>
      <c r="K558" s="858"/>
      <c r="P558" s="36"/>
    </row>
    <row r="559" spans="1:22">
      <c r="P559" s="36"/>
    </row>
    <row r="560" spans="1:22">
      <c r="P560" s="37"/>
    </row>
    <row r="561" spans="16:16">
      <c r="P561" s="38"/>
    </row>
    <row r="562" spans="16:16">
      <c r="P562" s="38"/>
    </row>
    <row r="563" spans="16:16">
      <c r="P563" s="38"/>
    </row>
    <row r="564" spans="16:16">
      <c r="P564" s="37"/>
    </row>
    <row r="565" spans="16:16">
      <c r="P565" s="38"/>
    </row>
    <row r="566" spans="16:16">
      <c r="P566" s="38"/>
    </row>
    <row r="567" spans="16:16">
      <c r="P567" s="37"/>
    </row>
    <row r="568" spans="16:16">
      <c r="P568" s="37"/>
    </row>
    <row r="569" spans="16:16">
      <c r="P569" s="37"/>
    </row>
    <row r="570" spans="16:16">
      <c r="P570" s="37"/>
    </row>
    <row r="571" spans="16:16">
      <c r="P571" s="37"/>
    </row>
    <row r="572" spans="16:16">
      <c r="P572" s="37"/>
    </row>
    <row r="573" spans="16:16">
      <c r="P573" s="37"/>
    </row>
    <row r="574" spans="16:16">
      <c r="P574" s="37"/>
    </row>
    <row r="575" spans="16:16">
      <c r="P575" s="37"/>
    </row>
    <row r="576" spans="16:16">
      <c r="P576" s="37"/>
    </row>
    <row r="577" spans="15:16">
      <c r="P577" s="37"/>
    </row>
    <row r="578" spans="15:16">
      <c r="O578" s="36"/>
      <c r="P578" s="37"/>
    </row>
    <row r="579" spans="15:16">
      <c r="O579" s="36"/>
      <c r="P579" s="37"/>
    </row>
    <row r="580" spans="15:16">
      <c r="O580" s="36"/>
      <c r="P580" s="37"/>
    </row>
    <row r="581" spans="15:16">
      <c r="O581" s="36"/>
      <c r="P581" s="36"/>
    </row>
    <row r="582" spans="15:16">
      <c r="O582" s="36"/>
    </row>
  </sheetData>
  <sheetProtection formatColumns="0" formatRows="0" sort="0" autoFilter="0"/>
  <mergeCells count="6">
    <mergeCell ref="A483:D483"/>
    <mergeCell ref="A11:D11"/>
    <mergeCell ref="A13:D13"/>
    <mergeCell ref="A386:D386"/>
    <mergeCell ref="A420:D420"/>
    <mergeCell ref="A467:D467"/>
  </mergeCells>
  <pageMargins left="0.23622047244094488" right="0.23622047244094488" top="0.74803149606299213" bottom="0.74803149606299213" header="0.31496062992125984" footer="0.31496062992125984"/>
  <pageSetup paperSize="8" scale="15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pageSetUpPr fitToPage="1"/>
  </sheetPr>
  <dimension ref="A3:XFB588"/>
  <sheetViews>
    <sheetView topLeftCell="A15" zoomScale="70" zoomScaleNormal="70" workbookViewId="0">
      <pane ySplit="1" topLeftCell="A379" activePane="bottomLeft" state="frozen"/>
      <selection activeCell="F15" sqref="F15"/>
      <selection pane="bottomLeft" activeCell="R390" sqref="R390"/>
    </sheetView>
  </sheetViews>
  <sheetFormatPr baseColWidth="10" defaultColWidth="11.42578125" defaultRowHeight="15"/>
  <cols>
    <col min="1" max="1" width="41.42578125" style="7" customWidth="1"/>
    <col min="2" max="2" width="26.7109375" style="7" customWidth="1"/>
    <col min="3" max="3" width="42.140625" style="7" customWidth="1"/>
    <col min="4" max="4" width="34.7109375" style="14" customWidth="1"/>
    <col min="5" max="5" width="21.42578125" style="457" customWidth="1"/>
    <col min="6" max="6" width="18.5703125" style="7" customWidth="1"/>
    <col min="7" max="7" width="14.42578125" style="457" customWidth="1"/>
    <col min="8" max="8" width="18.85546875" style="7" customWidth="1"/>
    <col min="9" max="9" width="20" style="7" customWidth="1"/>
    <col min="10" max="10" width="19.5703125" style="7" customWidth="1"/>
    <col min="11" max="11" width="17.28515625" style="7" customWidth="1"/>
    <col min="12" max="12" width="19.140625" style="7" customWidth="1"/>
    <col min="13" max="13" width="12.140625" style="7" customWidth="1"/>
    <col min="14" max="14" width="14.7109375" style="7" customWidth="1"/>
    <col min="15" max="16" width="13.42578125" style="7" customWidth="1"/>
    <col min="17" max="17" width="14.85546875" style="7" customWidth="1"/>
    <col min="18" max="18" width="16.140625" style="7" customWidth="1"/>
    <col min="19" max="19" width="18.28515625" style="7" customWidth="1"/>
    <col min="20" max="20" width="68.42578125" style="7" customWidth="1"/>
    <col min="21" max="21" width="15.85546875" style="7" customWidth="1"/>
    <col min="22" max="22" width="19.42578125" style="7" customWidth="1"/>
    <col min="23" max="23" width="25.5703125" style="7" customWidth="1"/>
    <col min="24" max="16384" width="11.42578125" style="7"/>
  </cols>
  <sheetData>
    <row r="3" spans="1:22">
      <c r="A3" s="395"/>
      <c r="B3" s="7" t="s">
        <v>1588</v>
      </c>
    </row>
    <row r="4" spans="1:22">
      <c r="A4" s="399"/>
      <c r="B4" s="7" t="s">
        <v>1589</v>
      </c>
    </row>
    <row r="5" spans="1:22">
      <c r="A5" s="408"/>
      <c r="B5" s="7" t="s">
        <v>1590</v>
      </c>
    </row>
    <row r="6" spans="1:22">
      <c r="A6" s="474"/>
      <c r="B6" s="473" t="s">
        <v>1591</v>
      </c>
    </row>
    <row r="7" spans="1:22">
      <c r="A7" s="475"/>
      <c r="B7" s="473" t="s">
        <v>1592</v>
      </c>
    </row>
    <row r="8" spans="1:22">
      <c r="A8" s="419"/>
      <c r="B8" s="476" t="s">
        <v>1593</v>
      </c>
      <c r="C8" s="246" t="s">
        <v>1594</v>
      </c>
      <c r="N8" s="4"/>
    </row>
    <row r="9" spans="1:22">
      <c r="A9" s="472"/>
      <c r="B9" s="7" t="s">
        <v>1587</v>
      </c>
      <c r="O9" s="36"/>
      <c r="P9" s="36"/>
      <c r="Q9" s="36"/>
      <c r="R9" s="36"/>
    </row>
    <row r="10" spans="1:22">
      <c r="O10" s="36"/>
      <c r="P10" s="36"/>
      <c r="Q10" s="36"/>
      <c r="R10" s="36"/>
    </row>
    <row r="11" spans="1:22" ht="30.75" customHeight="1">
      <c r="A11" s="959" t="s">
        <v>500</v>
      </c>
      <c r="B11" s="960"/>
      <c r="C11" s="960"/>
      <c r="D11" s="961"/>
      <c r="E11" s="705">
        <v>9928640.4700000007</v>
      </c>
      <c r="F11" s="49"/>
      <c r="G11" s="720" t="s">
        <v>47</v>
      </c>
      <c r="H11" s="267">
        <f>H555</f>
        <v>45723430.82</v>
      </c>
      <c r="I11" s="268">
        <f>(E11+H11)/130200000</f>
        <v>0.4274352633640553</v>
      </c>
      <c r="J11" s="32"/>
      <c r="K11" s="42"/>
      <c r="L11" s="32"/>
      <c r="M11" s="32"/>
      <c r="N11" s="32"/>
      <c r="O11" s="252"/>
      <c r="P11" s="252"/>
      <c r="Q11" s="252"/>
      <c r="R11" s="261"/>
      <c r="S11" s="32"/>
      <c r="T11" s="32"/>
      <c r="U11" s="32"/>
    </row>
    <row r="12" spans="1:22" ht="10.5" customHeight="1">
      <c r="A12" s="32"/>
      <c r="B12" s="32"/>
      <c r="C12" s="32"/>
      <c r="D12" s="297"/>
      <c r="E12" s="460"/>
      <c r="F12" s="32"/>
      <c r="G12" s="460"/>
      <c r="H12" s="32"/>
      <c r="I12" s="32"/>
      <c r="J12" s="32"/>
      <c r="K12" s="32"/>
      <c r="L12" s="32"/>
      <c r="M12" s="32"/>
      <c r="N12" s="32"/>
      <c r="O12" s="262"/>
      <c r="P12" s="262"/>
      <c r="Q12" s="262"/>
      <c r="R12" s="262"/>
      <c r="S12" s="32"/>
      <c r="T12" s="32"/>
      <c r="U12" s="32"/>
    </row>
    <row r="13" spans="1:22" ht="21.75" customHeight="1">
      <c r="A13" s="962" t="s">
        <v>41</v>
      </c>
      <c r="B13" s="962"/>
      <c r="C13" s="962"/>
      <c r="D13" s="962"/>
      <c r="E13" s="461"/>
      <c r="F13" s="6"/>
      <c r="G13" s="46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2" ht="12" customHeight="1">
      <c r="A14" s="8"/>
      <c r="B14" s="6"/>
      <c r="C14" s="6"/>
      <c r="D14" s="298"/>
      <c r="E14" s="462"/>
      <c r="F14" s="6"/>
      <c r="G14" s="462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2" s="1" customFormat="1" ht="45">
      <c r="A15" s="387" t="s">
        <v>0</v>
      </c>
      <c r="B15" s="51" t="s">
        <v>106</v>
      </c>
      <c r="C15" s="51" t="s">
        <v>1</v>
      </c>
      <c r="D15" s="299" t="s">
        <v>2</v>
      </c>
      <c r="E15" s="463" t="s">
        <v>413</v>
      </c>
      <c r="F15" s="51" t="s">
        <v>435</v>
      </c>
      <c r="G15" s="463" t="s">
        <v>46</v>
      </c>
      <c r="H15" s="51" t="s">
        <v>42</v>
      </c>
      <c r="I15" s="51" t="s">
        <v>255</v>
      </c>
      <c r="J15" s="51" t="s">
        <v>4</v>
      </c>
      <c r="K15" s="51" t="s">
        <v>5</v>
      </c>
      <c r="L15" s="51" t="s">
        <v>3</v>
      </c>
      <c r="M15" s="51" t="s">
        <v>673</v>
      </c>
      <c r="N15" s="51" t="s">
        <v>420</v>
      </c>
      <c r="O15" s="51" t="s">
        <v>92</v>
      </c>
      <c r="P15" s="51" t="s">
        <v>93</v>
      </c>
      <c r="Q15" s="51" t="s">
        <v>7</v>
      </c>
      <c r="R15" s="2" t="s">
        <v>131</v>
      </c>
      <c r="S15" s="2" t="s">
        <v>8</v>
      </c>
      <c r="T15" s="51" t="s">
        <v>96</v>
      </c>
      <c r="U15" s="51" t="s">
        <v>95</v>
      </c>
      <c r="V15" s="738" t="s">
        <v>1818</v>
      </c>
    </row>
    <row r="16" spans="1:22" s="25" customFormat="1" ht="45">
      <c r="A16" s="446" t="s">
        <v>1573</v>
      </c>
      <c r="B16" s="211" t="s">
        <v>1574</v>
      </c>
      <c r="C16" s="212" t="s">
        <v>1575</v>
      </c>
      <c r="D16" s="212" t="s">
        <v>1595</v>
      </c>
      <c r="E16" s="524">
        <v>52065</v>
      </c>
      <c r="F16" s="524">
        <f>H16+K16+L16+I16+J16</f>
        <v>51965</v>
      </c>
      <c r="G16" s="770">
        <f>(H16+I16+J16+K16)/F16</f>
        <v>0.7</v>
      </c>
      <c r="H16" s="524">
        <v>30919.17</v>
      </c>
      <c r="I16" s="524">
        <v>0</v>
      </c>
      <c r="J16" s="524">
        <v>5456.33</v>
      </c>
      <c r="K16" s="524">
        <v>0</v>
      </c>
      <c r="L16" s="524">
        <v>15589.5</v>
      </c>
      <c r="M16" s="228">
        <v>43165</v>
      </c>
      <c r="N16" s="228">
        <v>43172</v>
      </c>
      <c r="O16" s="771">
        <v>43391</v>
      </c>
      <c r="P16" s="151"/>
      <c r="Q16" s="228">
        <v>43411</v>
      </c>
      <c r="R16" s="772" t="s">
        <v>1707</v>
      </c>
      <c r="S16" s="772"/>
      <c r="T16" s="150"/>
      <c r="U16" s="150"/>
      <c r="V16" s="757">
        <f t="shared" ref="V16:V81" si="0">SUM(H16:L16)</f>
        <v>51965</v>
      </c>
    </row>
    <row r="17" spans="1:23" s="25" customFormat="1" ht="47.25" customHeight="1">
      <c r="A17" s="446" t="s">
        <v>1573</v>
      </c>
      <c r="B17" s="904" t="s">
        <v>1837</v>
      </c>
      <c r="C17" s="905" t="s">
        <v>1838</v>
      </c>
      <c r="D17" s="905" t="s">
        <v>1839</v>
      </c>
      <c r="E17" s="906">
        <v>53949.04</v>
      </c>
      <c r="F17" s="524">
        <f>H17+K17+L17+I17+J17</f>
        <v>50870.77</v>
      </c>
      <c r="G17" s="770">
        <f>(H17+I17+J17+K17)/F17</f>
        <v>0.70000001965765413</v>
      </c>
      <c r="H17" s="524">
        <v>30268.11</v>
      </c>
      <c r="I17" s="524">
        <v>0</v>
      </c>
      <c r="J17" s="524">
        <v>5341.43</v>
      </c>
      <c r="K17" s="524">
        <v>0</v>
      </c>
      <c r="L17" s="524">
        <v>15261.23</v>
      </c>
      <c r="M17" s="759">
        <v>43427</v>
      </c>
      <c r="N17" s="759">
        <v>43434</v>
      </c>
      <c r="O17" s="907">
        <v>43447</v>
      </c>
      <c r="P17" s="908"/>
      <c r="Q17" s="759">
        <v>43472</v>
      </c>
      <c r="R17" s="909" t="s">
        <v>1946</v>
      </c>
      <c r="S17" s="909"/>
      <c r="T17" s="908"/>
      <c r="U17" s="908"/>
      <c r="V17" s="757">
        <f t="shared" si="0"/>
        <v>50870.770000000004</v>
      </c>
    </row>
    <row r="18" spans="1:23" s="25" customFormat="1" ht="47.25" customHeight="1">
      <c r="A18" s="446" t="s">
        <v>1573</v>
      </c>
      <c r="B18" s="904" t="s">
        <v>1840</v>
      </c>
      <c r="C18" s="905" t="s">
        <v>1841</v>
      </c>
      <c r="D18" s="905" t="s">
        <v>1839</v>
      </c>
      <c r="E18" s="906">
        <v>53603.27</v>
      </c>
      <c r="F18" s="524">
        <f>H18+K18+L18+I18+J18</f>
        <v>51503.55</v>
      </c>
      <c r="G18" s="770">
        <f>(H18+I18+J18+K18)/F18</f>
        <v>0.69999990291931335</v>
      </c>
      <c r="H18" s="524">
        <v>30644.61</v>
      </c>
      <c r="I18" s="524">
        <v>0</v>
      </c>
      <c r="J18" s="524">
        <v>5407.87</v>
      </c>
      <c r="K18" s="524">
        <v>0</v>
      </c>
      <c r="L18" s="524">
        <v>15451.07</v>
      </c>
      <c r="M18" s="759">
        <v>43427</v>
      </c>
      <c r="N18" s="759">
        <v>43434</v>
      </c>
      <c r="O18" s="907">
        <v>43447</v>
      </c>
      <c r="P18" s="908"/>
      <c r="Q18" s="759">
        <v>43472</v>
      </c>
      <c r="R18" s="909" t="s">
        <v>1954</v>
      </c>
      <c r="S18" s="909"/>
      <c r="T18" s="908"/>
      <c r="U18" s="908"/>
      <c r="V18" s="757">
        <f t="shared" si="0"/>
        <v>51503.55</v>
      </c>
    </row>
    <row r="19" spans="1:23" s="561" customFormat="1" ht="26.25" customHeight="1">
      <c r="A19" s="449"/>
      <c r="B19" s="448"/>
      <c r="C19" s="448"/>
      <c r="D19" s="448"/>
      <c r="E19" s="760">
        <f>SUBTOTAL(9,E16:E18)</f>
        <v>159617.31</v>
      </c>
      <c r="F19" s="560">
        <f>SUM(F16:F18)</f>
        <v>154339.32</v>
      </c>
      <c r="G19" s="537">
        <f>(H19+I19+J19+K19)/F19</f>
        <v>0.69999997408307879</v>
      </c>
      <c r="H19" s="492">
        <f>SUM(H16:H18)</f>
        <v>91831.89</v>
      </c>
      <c r="I19" s="492">
        <f>SUBTOTAL(9,I16:I18)</f>
        <v>0</v>
      </c>
      <c r="J19" s="492">
        <f>SUBTOTAL(9,J16:J18)</f>
        <v>16205.630000000001</v>
      </c>
      <c r="K19" s="492">
        <f>SUBTOTAL(9,K16:K18)</f>
        <v>0</v>
      </c>
      <c r="L19" s="492">
        <f>SUBTOTAL(9,L16:L18)</f>
        <v>46301.8</v>
      </c>
      <c r="M19" s="445"/>
      <c r="N19" s="445">
        <f>COUNTA(B16:B18)</f>
        <v>3</v>
      </c>
      <c r="O19" s="450"/>
      <c r="P19" s="450"/>
      <c r="Q19" s="445"/>
      <c r="R19" s="451"/>
      <c r="S19" s="451"/>
      <c r="T19" s="450"/>
      <c r="U19" s="450"/>
      <c r="V19" s="736">
        <f>SUM(H19:L19)</f>
        <v>154339.32</v>
      </c>
    </row>
    <row r="20" spans="1:23" s="14" customFormat="1" ht="30" customHeight="1">
      <c r="A20" s="447" t="s">
        <v>537</v>
      </c>
      <c r="B20" s="390" t="s">
        <v>107</v>
      </c>
      <c r="C20" s="331" t="s">
        <v>24</v>
      </c>
      <c r="D20" s="331" t="s">
        <v>23</v>
      </c>
      <c r="E20" s="55"/>
      <c r="F20" s="53">
        <f t="shared" ref="F20:F83" si="1">SUM(H20+I20+J20+K20+L20)</f>
        <v>114231.4</v>
      </c>
      <c r="G20" s="250">
        <f>(H20+I20+J20+K20)/F20</f>
        <v>0.50000175083208298</v>
      </c>
      <c r="H20" s="704">
        <v>48548.51</v>
      </c>
      <c r="I20" s="56">
        <v>0</v>
      </c>
      <c r="J20" s="55">
        <v>8567.39</v>
      </c>
      <c r="K20" s="56">
        <v>0</v>
      </c>
      <c r="L20" s="56">
        <v>57115.5</v>
      </c>
      <c r="M20" s="57" t="s">
        <v>800</v>
      </c>
      <c r="N20" s="57" t="s">
        <v>807</v>
      </c>
      <c r="O20" s="58"/>
      <c r="P20" s="58"/>
      <c r="Q20" s="59" t="s">
        <v>781</v>
      </c>
      <c r="R20" s="58" t="s">
        <v>871</v>
      </c>
      <c r="S20" s="58">
        <v>42359</v>
      </c>
      <c r="T20" s="58"/>
      <c r="U20" s="60"/>
      <c r="V20" s="735">
        <f t="shared" si="0"/>
        <v>114231.4</v>
      </c>
    </row>
    <row r="21" spans="1:23" s="14" customFormat="1" ht="30" customHeight="1">
      <c r="A21" s="410" t="s">
        <v>537</v>
      </c>
      <c r="B21" s="370" t="s">
        <v>108</v>
      </c>
      <c r="C21" s="61" t="s">
        <v>25</v>
      </c>
      <c r="D21" s="61" t="s">
        <v>23</v>
      </c>
      <c r="E21" s="66"/>
      <c r="F21" s="53">
        <f t="shared" si="1"/>
        <v>106651.20000000001</v>
      </c>
      <c r="G21" s="250">
        <f t="shared" ref="G21:G41" si="2">(H21+I21+J21+K21)/F21</f>
        <v>0.5</v>
      </c>
      <c r="H21" s="64">
        <v>45326.76</v>
      </c>
      <c r="I21" s="65">
        <v>0</v>
      </c>
      <c r="J21" s="66">
        <v>7998.84</v>
      </c>
      <c r="K21" s="65">
        <v>0</v>
      </c>
      <c r="L21" s="64">
        <v>53325.599999999999</v>
      </c>
      <c r="M21" s="67" t="s">
        <v>800</v>
      </c>
      <c r="N21" s="67" t="s">
        <v>807</v>
      </c>
      <c r="O21" s="68"/>
      <c r="P21" s="68"/>
      <c r="Q21" s="68" t="s">
        <v>782</v>
      </c>
      <c r="R21" s="69" t="s">
        <v>871</v>
      </c>
      <c r="S21" s="69">
        <v>42359</v>
      </c>
      <c r="T21" s="68"/>
      <c r="U21" s="70"/>
      <c r="V21" s="735">
        <f t="shared" si="0"/>
        <v>106651.20000000001</v>
      </c>
    </row>
    <row r="22" spans="1:23" s="13" customFormat="1" ht="30" customHeight="1">
      <c r="A22" s="410" t="s">
        <v>537</v>
      </c>
      <c r="B22" s="370" t="s">
        <v>109</v>
      </c>
      <c r="C22" s="61" t="s">
        <v>26</v>
      </c>
      <c r="D22" s="61" t="s">
        <v>23</v>
      </c>
      <c r="E22" s="66"/>
      <c r="F22" s="53">
        <f t="shared" si="1"/>
        <v>180431.37</v>
      </c>
      <c r="G22" s="250">
        <f t="shared" si="2"/>
        <v>0.50000002771136753</v>
      </c>
      <c r="H22" s="64">
        <v>76683.320000000007</v>
      </c>
      <c r="I22" s="66">
        <v>0</v>
      </c>
      <c r="J22" s="66">
        <v>13532.37</v>
      </c>
      <c r="K22" s="66">
        <v>0</v>
      </c>
      <c r="L22" s="64">
        <v>90215.679999999993</v>
      </c>
      <c r="M22" s="67" t="s">
        <v>800</v>
      </c>
      <c r="N22" s="67" t="s">
        <v>807</v>
      </c>
      <c r="O22" s="71"/>
      <c r="P22" s="71"/>
      <c r="Q22" s="72" t="s">
        <v>781</v>
      </c>
      <c r="R22" s="71" t="s">
        <v>871</v>
      </c>
      <c r="S22" s="69">
        <v>42359</v>
      </c>
      <c r="T22" s="71"/>
      <c r="U22" s="73"/>
      <c r="V22" s="735">
        <f t="shared" si="0"/>
        <v>180431.37</v>
      </c>
    </row>
    <row r="23" spans="1:23" s="13" customFormat="1" ht="30" customHeight="1">
      <c r="A23" s="410" t="s">
        <v>537</v>
      </c>
      <c r="B23" s="370" t="s">
        <v>110</v>
      </c>
      <c r="C23" s="74" t="s">
        <v>28</v>
      </c>
      <c r="D23" s="74" t="s">
        <v>27</v>
      </c>
      <c r="E23" s="78"/>
      <c r="F23" s="53">
        <f t="shared" si="1"/>
        <v>90967.2</v>
      </c>
      <c r="G23" s="250">
        <f t="shared" si="2"/>
        <v>0.5</v>
      </c>
      <c r="H23" s="77">
        <v>38661.06</v>
      </c>
      <c r="I23" s="78">
        <v>0</v>
      </c>
      <c r="J23" s="78">
        <v>6822.54</v>
      </c>
      <c r="K23" s="78">
        <v>0</v>
      </c>
      <c r="L23" s="77">
        <v>45483.6</v>
      </c>
      <c r="M23" s="79" t="s">
        <v>800</v>
      </c>
      <c r="N23" s="79" t="s">
        <v>807</v>
      </c>
      <c r="O23" s="80"/>
      <c r="P23" s="80"/>
      <c r="Q23" s="81" t="s">
        <v>781</v>
      </c>
      <c r="R23" s="80" t="s">
        <v>871</v>
      </c>
      <c r="S23" s="82">
        <v>42359</v>
      </c>
      <c r="T23" s="80"/>
      <c r="U23" s="83"/>
      <c r="V23" s="735">
        <f t="shared" si="0"/>
        <v>90967.2</v>
      </c>
    </row>
    <row r="24" spans="1:23" s="13" customFormat="1" ht="30" customHeight="1">
      <c r="A24" s="410" t="s">
        <v>537</v>
      </c>
      <c r="B24" s="370" t="s">
        <v>111</v>
      </c>
      <c r="C24" s="84" t="s">
        <v>29</v>
      </c>
      <c r="D24" s="84" t="s">
        <v>27</v>
      </c>
      <c r="E24" s="87"/>
      <c r="F24" s="53">
        <f t="shared" si="1"/>
        <v>89143.45</v>
      </c>
      <c r="G24" s="250">
        <f t="shared" si="2"/>
        <v>0.48317346927901039</v>
      </c>
      <c r="H24" s="87">
        <v>36160.980000000003</v>
      </c>
      <c r="I24" s="87">
        <v>0</v>
      </c>
      <c r="J24" s="87">
        <v>6910.77</v>
      </c>
      <c r="K24" s="87">
        <v>0</v>
      </c>
      <c r="L24" s="88">
        <v>46071.7</v>
      </c>
      <c r="M24" s="79" t="s">
        <v>800</v>
      </c>
      <c r="N24" s="79" t="s">
        <v>807</v>
      </c>
      <c r="O24" s="90"/>
      <c r="P24" s="90"/>
      <c r="Q24" s="91" t="s">
        <v>781</v>
      </c>
      <c r="R24" s="90" t="s">
        <v>871</v>
      </c>
      <c r="S24" s="92">
        <v>42359</v>
      </c>
      <c r="T24" s="90"/>
      <c r="U24" s="93"/>
      <c r="V24" s="735">
        <f t="shared" si="0"/>
        <v>89143.45</v>
      </c>
    </row>
    <row r="25" spans="1:23" s="13" customFormat="1" ht="30" customHeight="1">
      <c r="A25" s="410" t="s">
        <v>537</v>
      </c>
      <c r="B25" s="370" t="s">
        <v>112</v>
      </c>
      <c r="C25" s="94" t="s">
        <v>31</v>
      </c>
      <c r="D25" s="94" t="s">
        <v>30</v>
      </c>
      <c r="E25" s="98"/>
      <c r="F25" s="53">
        <f t="shared" si="1"/>
        <v>91163.29</v>
      </c>
      <c r="G25" s="250">
        <f t="shared" si="2"/>
        <v>0.50000016453991514</v>
      </c>
      <c r="H25" s="97">
        <v>38744.379999999997</v>
      </c>
      <c r="I25" s="98">
        <v>0</v>
      </c>
      <c r="J25" s="98">
        <v>6837.28</v>
      </c>
      <c r="K25" s="98">
        <v>0</v>
      </c>
      <c r="L25" s="97">
        <v>45581.63</v>
      </c>
      <c r="M25" s="99" t="s">
        <v>800</v>
      </c>
      <c r="N25" s="99" t="s">
        <v>807</v>
      </c>
      <c r="O25" s="100"/>
      <c r="P25" s="100"/>
      <c r="Q25" s="101" t="s">
        <v>781</v>
      </c>
      <c r="R25" s="100" t="s">
        <v>871</v>
      </c>
      <c r="S25" s="102">
        <v>42359</v>
      </c>
      <c r="T25" s="100"/>
      <c r="U25" s="103"/>
      <c r="V25" s="735">
        <f t="shared" si="0"/>
        <v>91163.29</v>
      </c>
    </row>
    <row r="26" spans="1:23" s="13" customFormat="1" ht="30" customHeight="1">
      <c r="A26" s="410" t="s">
        <v>537</v>
      </c>
      <c r="B26" s="370" t="s">
        <v>113</v>
      </c>
      <c r="C26" s="104" t="s">
        <v>33</v>
      </c>
      <c r="D26" s="104" t="s">
        <v>32</v>
      </c>
      <c r="E26" s="108"/>
      <c r="F26" s="53">
        <f t="shared" si="1"/>
        <v>261400</v>
      </c>
      <c r="G26" s="250">
        <f t="shared" si="2"/>
        <v>0.5</v>
      </c>
      <c r="H26" s="107">
        <v>111095</v>
      </c>
      <c r="I26" s="108">
        <v>0</v>
      </c>
      <c r="J26" s="108">
        <v>19605</v>
      </c>
      <c r="K26" s="108">
        <v>0</v>
      </c>
      <c r="L26" s="107">
        <v>130700</v>
      </c>
      <c r="M26" s="109" t="s">
        <v>800</v>
      </c>
      <c r="N26" s="109" t="s">
        <v>807</v>
      </c>
      <c r="O26" s="110"/>
      <c r="P26" s="110"/>
      <c r="Q26" s="111" t="s">
        <v>781</v>
      </c>
      <c r="R26" s="110" t="s">
        <v>871</v>
      </c>
      <c r="S26" s="112">
        <v>42359</v>
      </c>
      <c r="T26" s="110"/>
      <c r="U26" s="113"/>
      <c r="V26" s="735">
        <f t="shared" si="0"/>
        <v>261400</v>
      </c>
    </row>
    <row r="27" spans="1:23" s="13" customFormat="1" ht="30" customHeight="1">
      <c r="A27" s="410" t="s">
        <v>537</v>
      </c>
      <c r="B27" s="371" t="s">
        <v>114</v>
      </c>
      <c r="C27" s="114" t="s">
        <v>35</v>
      </c>
      <c r="D27" s="114" t="s">
        <v>34</v>
      </c>
      <c r="E27" s="117"/>
      <c r="F27" s="53">
        <f t="shared" si="1"/>
        <v>56919.839999999997</v>
      </c>
      <c r="G27" s="250">
        <f t="shared" si="2"/>
        <v>0.5</v>
      </c>
      <c r="H27" s="117">
        <v>24190.93</v>
      </c>
      <c r="I27" s="117">
        <v>0</v>
      </c>
      <c r="J27" s="117">
        <v>4268.99</v>
      </c>
      <c r="K27" s="117">
        <v>0</v>
      </c>
      <c r="L27" s="117">
        <v>28459.919999999998</v>
      </c>
      <c r="M27" s="114" t="s">
        <v>800</v>
      </c>
      <c r="N27" s="114" t="s">
        <v>807</v>
      </c>
      <c r="O27" s="118"/>
      <c r="P27" s="118"/>
      <c r="Q27" s="119" t="s">
        <v>781</v>
      </c>
      <c r="R27" s="118" t="s">
        <v>871</v>
      </c>
      <c r="S27" s="118">
        <v>42359</v>
      </c>
      <c r="T27" s="120"/>
      <c r="U27" s="121"/>
      <c r="V27" s="735">
        <f t="shared" si="0"/>
        <v>56919.839999999997</v>
      </c>
    </row>
    <row r="28" spans="1:23" s="13" customFormat="1" ht="30" customHeight="1">
      <c r="A28" s="410" t="s">
        <v>537</v>
      </c>
      <c r="B28" s="370" t="s">
        <v>115</v>
      </c>
      <c r="C28" s="122" t="s">
        <v>37</v>
      </c>
      <c r="D28" s="122" t="s">
        <v>36</v>
      </c>
      <c r="E28" s="125"/>
      <c r="F28" s="53">
        <f t="shared" si="1"/>
        <v>222618</v>
      </c>
      <c r="G28" s="250">
        <f t="shared" si="2"/>
        <v>0.65</v>
      </c>
      <c r="H28" s="125">
        <v>122996.44</v>
      </c>
      <c r="I28" s="125">
        <v>0</v>
      </c>
      <c r="J28" s="125">
        <v>21705.26</v>
      </c>
      <c r="K28" s="125">
        <v>0</v>
      </c>
      <c r="L28" s="125">
        <v>77916.3</v>
      </c>
      <c r="M28" s="126" t="s">
        <v>800</v>
      </c>
      <c r="N28" s="126" t="s">
        <v>807</v>
      </c>
      <c r="O28" s="127"/>
      <c r="P28" s="127"/>
      <c r="Q28" s="128" t="s">
        <v>781</v>
      </c>
      <c r="R28" s="127" t="s">
        <v>871</v>
      </c>
      <c r="S28" s="129">
        <v>42359</v>
      </c>
      <c r="T28" s="127"/>
      <c r="U28" s="127"/>
      <c r="V28" s="735">
        <f t="shared" si="0"/>
        <v>222618</v>
      </c>
    </row>
    <row r="29" spans="1:23" s="13" customFormat="1" ht="30" customHeight="1">
      <c r="A29" s="410" t="s">
        <v>537</v>
      </c>
      <c r="B29" s="370" t="s">
        <v>116</v>
      </c>
      <c r="C29" s="130" t="s">
        <v>39</v>
      </c>
      <c r="D29" s="130" t="s">
        <v>38</v>
      </c>
      <c r="E29" s="133"/>
      <c r="F29" s="53">
        <f t="shared" si="1"/>
        <v>173844</v>
      </c>
      <c r="G29" s="250">
        <f t="shared" si="2"/>
        <v>0.65</v>
      </c>
      <c r="H29" s="133">
        <v>96048.81</v>
      </c>
      <c r="I29" s="133">
        <v>0</v>
      </c>
      <c r="J29" s="133">
        <v>16949.79</v>
      </c>
      <c r="K29" s="133">
        <v>0</v>
      </c>
      <c r="L29" s="133">
        <v>60845.4</v>
      </c>
      <c r="M29" s="134" t="s">
        <v>800</v>
      </c>
      <c r="N29" s="134" t="s">
        <v>807</v>
      </c>
      <c r="O29" s="135"/>
      <c r="P29" s="135"/>
      <c r="Q29" s="136" t="s">
        <v>781</v>
      </c>
      <c r="R29" s="135" t="s">
        <v>871</v>
      </c>
      <c r="S29" s="137">
        <v>42359</v>
      </c>
      <c r="T29" s="135"/>
      <c r="U29" s="138"/>
      <c r="V29" s="735">
        <f t="shared" si="0"/>
        <v>173844</v>
      </c>
      <c r="W29" s="16"/>
    </row>
    <row r="30" spans="1:23" s="13" customFormat="1" ht="30" customHeight="1">
      <c r="A30" s="410" t="s">
        <v>537</v>
      </c>
      <c r="B30" s="370" t="s">
        <v>117</v>
      </c>
      <c r="C30" s="139" t="s">
        <v>40</v>
      </c>
      <c r="D30" s="139" t="s">
        <v>45</v>
      </c>
      <c r="E30" s="142"/>
      <c r="F30" s="53">
        <f t="shared" si="1"/>
        <v>127576.59999999999</v>
      </c>
      <c r="G30" s="250">
        <f t="shared" si="2"/>
        <v>0.63032993511349256</v>
      </c>
      <c r="H30" s="142">
        <v>68353.039999999994</v>
      </c>
      <c r="I30" s="142">
        <v>0</v>
      </c>
      <c r="J30" s="142">
        <v>12062.31</v>
      </c>
      <c r="K30" s="142">
        <v>0</v>
      </c>
      <c r="L30" s="142">
        <v>47161.25</v>
      </c>
      <c r="M30" s="143" t="s">
        <v>800</v>
      </c>
      <c r="N30" s="143" t="s">
        <v>807</v>
      </c>
      <c r="O30" s="144"/>
      <c r="P30" s="144"/>
      <c r="Q30" s="145" t="s">
        <v>783</v>
      </c>
      <c r="R30" s="144" t="s">
        <v>871</v>
      </c>
      <c r="S30" s="146">
        <v>42359</v>
      </c>
      <c r="T30" s="144"/>
      <c r="U30" s="147"/>
      <c r="V30" s="735">
        <f t="shared" si="0"/>
        <v>127576.59999999999</v>
      </c>
    </row>
    <row r="31" spans="1:23" s="13" customFormat="1" ht="30" customHeight="1">
      <c r="A31" s="410" t="s">
        <v>537</v>
      </c>
      <c r="B31" s="370" t="s">
        <v>118</v>
      </c>
      <c r="C31" s="18" t="s">
        <v>43</v>
      </c>
      <c r="D31" s="18" t="s">
        <v>44</v>
      </c>
      <c r="E31" s="360"/>
      <c r="F31" s="53">
        <f t="shared" si="1"/>
        <v>97982</v>
      </c>
      <c r="G31" s="250">
        <f t="shared" si="2"/>
        <v>0.65</v>
      </c>
      <c r="H31" s="149">
        <v>54135.05</v>
      </c>
      <c r="I31" s="149">
        <v>0</v>
      </c>
      <c r="J31" s="149">
        <v>9553.25</v>
      </c>
      <c r="K31" s="149">
        <v>0</v>
      </c>
      <c r="L31" s="149">
        <v>34293.699999999997</v>
      </c>
      <c r="M31" s="150" t="s">
        <v>801</v>
      </c>
      <c r="N31" s="151" t="s">
        <v>94</v>
      </c>
      <c r="O31" s="152"/>
      <c r="P31" s="152"/>
      <c r="Q31" s="152" t="s">
        <v>783</v>
      </c>
      <c r="R31" s="153" t="s">
        <v>871</v>
      </c>
      <c r="S31" s="154">
        <v>42359</v>
      </c>
      <c r="T31" s="152"/>
      <c r="U31" s="155"/>
      <c r="V31" s="735">
        <f t="shared" si="0"/>
        <v>97982</v>
      </c>
    </row>
    <row r="32" spans="1:23" s="13" customFormat="1" ht="30" customHeight="1">
      <c r="A32" s="410" t="s">
        <v>537</v>
      </c>
      <c r="B32" s="370" t="s">
        <v>121</v>
      </c>
      <c r="C32" s="18" t="s">
        <v>9</v>
      </c>
      <c r="D32" s="18" t="s">
        <v>10</v>
      </c>
      <c r="E32" s="361"/>
      <c r="F32" s="53">
        <f t="shared" si="1"/>
        <v>233145</v>
      </c>
      <c r="G32" s="250">
        <f t="shared" si="2"/>
        <v>0.65</v>
      </c>
      <c r="H32" s="149">
        <v>128812.61</v>
      </c>
      <c r="I32" s="149">
        <v>0</v>
      </c>
      <c r="J32" s="149">
        <v>22731.64</v>
      </c>
      <c r="K32" s="149">
        <v>0</v>
      </c>
      <c r="L32" s="149">
        <v>81600.75</v>
      </c>
      <c r="M32" s="150" t="s">
        <v>801</v>
      </c>
      <c r="N32" s="151" t="s">
        <v>94</v>
      </c>
      <c r="O32" s="152"/>
      <c r="P32" s="152"/>
      <c r="Q32" s="152" t="s">
        <v>783</v>
      </c>
      <c r="R32" s="153" t="s">
        <v>871</v>
      </c>
      <c r="S32" s="154">
        <v>42359</v>
      </c>
      <c r="T32" s="152"/>
      <c r="U32" s="155"/>
      <c r="V32" s="735">
        <f t="shared" si="0"/>
        <v>233145</v>
      </c>
    </row>
    <row r="33" spans="1:22" s="13" customFormat="1" ht="30" customHeight="1">
      <c r="A33" s="410" t="s">
        <v>537</v>
      </c>
      <c r="B33" s="370" t="s">
        <v>122</v>
      </c>
      <c r="C33" s="18" t="s">
        <v>11</v>
      </c>
      <c r="D33" s="18" t="s">
        <v>12</v>
      </c>
      <c r="E33" s="361"/>
      <c r="F33" s="53">
        <f t="shared" si="1"/>
        <v>229515</v>
      </c>
      <c r="G33" s="250">
        <f t="shared" si="2"/>
        <v>0.65</v>
      </c>
      <c r="H33" s="524">
        <v>126807.03</v>
      </c>
      <c r="I33" s="149">
        <v>0</v>
      </c>
      <c r="J33" s="149">
        <v>22377.72</v>
      </c>
      <c r="K33" s="149">
        <v>0</v>
      </c>
      <c r="L33" s="149">
        <v>80330.25</v>
      </c>
      <c r="M33" s="150" t="s">
        <v>801</v>
      </c>
      <c r="N33" s="151" t="s">
        <v>94</v>
      </c>
      <c r="O33" s="152"/>
      <c r="P33" s="152"/>
      <c r="Q33" s="152" t="s">
        <v>783</v>
      </c>
      <c r="R33" s="153" t="s">
        <v>871</v>
      </c>
      <c r="S33" s="154">
        <v>42359</v>
      </c>
      <c r="T33" s="152"/>
      <c r="U33" s="155"/>
      <c r="V33" s="735">
        <f t="shared" si="0"/>
        <v>229515</v>
      </c>
    </row>
    <row r="34" spans="1:22" s="13" customFormat="1" ht="30" customHeight="1">
      <c r="A34" s="410" t="s">
        <v>537</v>
      </c>
      <c r="B34" s="370" t="s">
        <v>119</v>
      </c>
      <c r="C34" s="18" t="s">
        <v>13</v>
      </c>
      <c r="D34" s="18" t="s">
        <v>14</v>
      </c>
      <c r="E34" s="361"/>
      <c r="F34" s="53">
        <f t="shared" si="1"/>
        <v>85569</v>
      </c>
      <c r="G34" s="250">
        <f t="shared" si="2"/>
        <v>0.65</v>
      </c>
      <c r="H34" s="133">
        <v>47276.87</v>
      </c>
      <c r="I34" s="133">
        <v>0</v>
      </c>
      <c r="J34" s="133">
        <v>8342.98</v>
      </c>
      <c r="K34" s="133">
        <v>0</v>
      </c>
      <c r="L34" s="133">
        <v>29949.15</v>
      </c>
      <c r="M34" s="156" t="s">
        <v>801</v>
      </c>
      <c r="N34" s="130" t="s">
        <v>94</v>
      </c>
      <c r="O34" s="136"/>
      <c r="P34" s="136"/>
      <c r="Q34" s="136" t="s">
        <v>783</v>
      </c>
      <c r="R34" s="135" t="s">
        <v>871</v>
      </c>
      <c r="S34" s="137">
        <v>42359</v>
      </c>
      <c r="T34" s="136"/>
      <c r="U34" s="157"/>
      <c r="V34" s="735">
        <f t="shared" si="0"/>
        <v>85569</v>
      </c>
    </row>
    <row r="35" spans="1:22" s="13" customFormat="1" ht="30" customHeight="1">
      <c r="A35" s="410" t="s">
        <v>537</v>
      </c>
      <c r="B35" s="370" t="s">
        <v>120</v>
      </c>
      <c r="C35" s="18" t="s">
        <v>15</v>
      </c>
      <c r="D35" s="18" t="s">
        <v>16</v>
      </c>
      <c r="E35" s="361"/>
      <c r="F35" s="53">
        <f t="shared" si="1"/>
        <v>46190</v>
      </c>
      <c r="G35" s="250">
        <f t="shared" si="2"/>
        <v>0.66407231002381473</v>
      </c>
      <c r="H35" s="117">
        <v>26072.47</v>
      </c>
      <c r="I35" s="117">
        <v>0</v>
      </c>
      <c r="J35" s="117">
        <v>4601.03</v>
      </c>
      <c r="K35" s="117">
        <v>0</v>
      </c>
      <c r="L35" s="117">
        <v>15516.5</v>
      </c>
      <c r="M35" s="159" t="s">
        <v>801</v>
      </c>
      <c r="N35" s="114" t="s">
        <v>94</v>
      </c>
      <c r="O35" s="26"/>
      <c r="P35" s="26"/>
      <c r="Q35" s="20" t="s">
        <v>783</v>
      </c>
      <c r="R35" s="26" t="s">
        <v>871</v>
      </c>
      <c r="S35" s="160">
        <v>42359</v>
      </c>
      <c r="T35" s="26"/>
      <c r="U35" s="15"/>
      <c r="V35" s="735">
        <f t="shared" si="0"/>
        <v>46190</v>
      </c>
    </row>
    <row r="36" spans="1:22" s="13" customFormat="1" ht="30" customHeight="1">
      <c r="A36" s="410" t="s">
        <v>537</v>
      </c>
      <c r="B36" s="370" t="s">
        <v>123</v>
      </c>
      <c r="C36" s="17" t="s">
        <v>17</v>
      </c>
      <c r="D36" s="17" t="s">
        <v>14</v>
      </c>
      <c r="E36" s="361"/>
      <c r="F36" s="710">
        <f t="shared" si="1"/>
        <v>45651</v>
      </c>
      <c r="G36" s="716">
        <f>(H36+I36+J36+K36)/F36</f>
        <v>0.30499112834330022</v>
      </c>
      <c r="H36" s="706">
        <v>5084.67</v>
      </c>
      <c r="I36" s="706">
        <v>0</v>
      </c>
      <c r="J36" s="706">
        <v>8838.48</v>
      </c>
      <c r="K36" s="706">
        <v>0</v>
      </c>
      <c r="L36" s="707">
        <v>31727.850000000002</v>
      </c>
      <c r="M36" s="708" t="s">
        <v>801</v>
      </c>
      <c r="N36" s="709" t="s">
        <v>94</v>
      </c>
      <c r="O36" s="26"/>
      <c r="P36" s="26"/>
      <c r="Q36" s="20" t="s">
        <v>783</v>
      </c>
      <c r="R36" s="26" t="s">
        <v>871</v>
      </c>
      <c r="S36" s="160">
        <v>42359</v>
      </c>
      <c r="T36" s="26"/>
      <c r="U36" s="15"/>
      <c r="V36" s="735">
        <f t="shared" si="0"/>
        <v>45651</v>
      </c>
    </row>
    <row r="37" spans="1:22" s="13" customFormat="1" ht="30" customHeight="1">
      <c r="A37" s="410" t="s">
        <v>537</v>
      </c>
      <c r="B37" s="370" t="s">
        <v>124</v>
      </c>
      <c r="C37" s="17" t="s">
        <v>18</v>
      </c>
      <c r="D37" s="18" t="s">
        <v>16</v>
      </c>
      <c r="E37" s="361"/>
      <c r="F37" s="53">
        <f t="shared" si="1"/>
        <v>96459</v>
      </c>
      <c r="G37" s="250">
        <f t="shared" si="2"/>
        <v>0.65</v>
      </c>
      <c r="H37" s="117">
        <v>53293.59</v>
      </c>
      <c r="I37" s="117">
        <v>0</v>
      </c>
      <c r="J37" s="117">
        <v>9404.76</v>
      </c>
      <c r="K37" s="117">
        <v>0</v>
      </c>
      <c r="L37" s="19">
        <v>33760.65</v>
      </c>
      <c r="M37" s="159" t="s">
        <v>801</v>
      </c>
      <c r="N37" s="114" t="s">
        <v>94</v>
      </c>
      <c r="O37" s="26"/>
      <c r="P37" s="26"/>
      <c r="Q37" s="20" t="s">
        <v>783</v>
      </c>
      <c r="R37" s="26" t="s">
        <v>871</v>
      </c>
      <c r="S37" s="160">
        <v>42359</v>
      </c>
      <c r="T37" s="26"/>
      <c r="U37" s="15"/>
      <c r="V37" s="735">
        <f t="shared" si="0"/>
        <v>96459</v>
      </c>
    </row>
    <row r="38" spans="1:22" s="13" customFormat="1" ht="30" customHeight="1">
      <c r="A38" s="410" t="s">
        <v>537</v>
      </c>
      <c r="B38" s="370" t="s">
        <v>125</v>
      </c>
      <c r="C38" s="18" t="s">
        <v>19</v>
      </c>
      <c r="D38" s="165" t="s">
        <v>170</v>
      </c>
      <c r="E38" s="361"/>
      <c r="F38" s="53">
        <f t="shared" si="1"/>
        <v>53526</v>
      </c>
      <c r="G38" s="250">
        <f t="shared" si="2"/>
        <v>0.65</v>
      </c>
      <c r="H38" s="117">
        <v>29573.11</v>
      </c>
      <c r="I38" s="117">
        <v>0</v>
      </c>
      <c r="J38" s="117">
        <v>5218.79</v>
      </c>
      <c r="K38" s="117">
        <v>0</v>
      </c>
      <c r="L38" s="19">
        <v>18734.099999999999</v>
      </c>
      <c r="M38" s="159" t="s">
        <v>801</v>
      </c>
      <c r="N38" s="114" t="s">
        <v>94</v>
      </c>
      <c r="O38" s="27"/>
      <c r="P38" s="27"/>
      <c r="Q38" s="21" t="s">
        <v>783</v>
      </c>
      <c r="R38" s="27" t="s">
        <v>871</v>
      </c>
      <c r="S38" s="160">
        <v>42359</v>
      </c>
      <c r="T38" s="27"/>
      <c r="U38" s="22"/>
      <c r="V38" s="735">
        <f t="shared" si="0"/>
        <v>53526</v>
      </c>
    </row>
    <row r="39" spans="1:22" s="24" customFormat="1" ht="30" customHeight="1">
      <c r="A39" s="410" t="s">
        <v>537</v>
      </c>
      <c r="B39" s="370" t="s">
        <v>126</v>
      </c>
      <c r="C39" s="18" t="s">
        <v>20</v>
      </c>
      <c r="D39" s="18" t="s">
        <v>21</v>
      </c>
      <c r="E39" s="47"/>
      <c r="F39" s="53">
        <f t="shared" si="1"/>
        <v>46992</v>
      </c>
      <c r="G39" s="250">
        <f t="shared" si="2"/>
        <v>0.65</v>
      </c>
      <c r="H39" s="98">
        <v>25963.08</v>
      </c>
      <c r="I39" s="98">
        <v>0</v>
      </c>
      <c r="J39" s="98">
        <v>4581.72</v>
      </c>
      <c r="K39" s="98">
        <v>0</v>
      </c>
      <c r="L39" s="19">
        <v>16447.199999999997</v>
      </c>
      <c r="M39" s="161" t="s">
        <v>801</v>
      </c>
      <c r="N39" s="94" t="s">
        <v>94</v>
      </c>
      <c r="O39" s="112"/>
      <c r="P39" s="112"/>
      <c r="Q39" s="112" t="s">
        <v>783</v>
      </c>
      <c r="R39" s="112" t="s">
        <v>871</v>
      </c>
      <c r="S39" s="112">
        <v>42359</v>
      </c>
      <c r="T39" s="112"/>
      <c r="U39" s="162"/>
      <c r="V39" s="735">
        <f t="shared" si="0"/>
        <v>46992</v>
      </c>
    </row>
    <row r="40" spans="1:22" s="13" customFormat="1" ht="30" customHeight="1">
      <c r="A40" s="410" t="s">
        <v>537</v>
      </c>
      <c r="B40" s="370" t="s">
        <v>127</v>
      </c>
      <c r="C40" s="18" t="s">
        <v>22</v>
      </c>
      <c r="D40" s="18" t="s">
        <v>21</v>
      </c>
      <c r="E40" s="47"/>
      <c r="F40" s="53">
        <f t="shared" si="1"/>
        <v>46200</v>
      </c>
      <c r="G40" s="250">
        <f t="shared" si="2"/>
        <v>0.65</v>
      </c>
      <c r="H40" s="98">
        <v>25525.5</v>
      </c>
      <c r="I40" s="98">
        <v>0</v>
      </c>
      <c r="J40" s="98">
        <v>4504.5</v>
      </c>
      <c r="K40" s="98">
        <v>0</v>
      </c>
      <c r="L40" s="19">
        <v>16170</v>
      </c>
      <c r="M40" s="161" t="s">
        <v>801</v>
      </c>
      <c r="N40" s="94" t="s">
        <v>94</v>
      </c>
      <c r="O40" s="112"/>
      <c r="P40" s="112"/>
      <c r="Q40" s="163" t="s">
        <v>783</v>
      </c>
      <c r="R40" s="112" t="s">
        <v>871</v>
      </c>
      <c r="S40" s="112">
        <v>42359</v>
      </c>
      <c r="T40" s="112"/>
      <c r="U40" s="162"/>
      <c r="V40" s="735">
        <f t="shared" si="0"/>
        <v>46200</v>
      </c>
    </row>
    <row r="41" spans="1:22" s="13" customFormat="1" ht="30" customHeight="1">
      <c r="A41" s="410" t="s">
        <v>537</v>
      </c>
      <c r="B41" s="372" t="s">
        <v>52</v>
      </c>
      <c r="C41" s="18" t="s">
        <v>53</v>
      </c>
      <c r="D41" s="48" t="s">
        <v>54</v>
      </c>
      <c r="E41" s="164"/>
      <c r="F41" s="53">
        <f t="shared" si="1"/>
        <v>206579</v>
      </c>
      <c r="G41" s="250">
        <f t="shared" si="2"/>
        <v>0.64983057329157368</v>
      </c>
      <c r="H41" s="98">
        <v>114090.14</v>
      </c>
      <c r="I41" s="98">
        <v>0</v>
      </c>
      <c r="J41" s="98">
        <v>20151.21</v>
      </c>
      <c r="K41" s="98">
        <v>0</v>
      </c>
      <c r="L41" s="19">
        <v>72337.649999999994</v>
      </c>
      <c r="M41" s="161" t="s">
        <v>802</v>
      </c>
      <c r="N41" s="94" t="s">
        <v>808</v>
      </c>
      <c r="O41" s="112"/>
      <c r="P41" s="112"/>
      <c r="Q41" s="163" t="s">
        <v>784</v>
      </c>
      <c r="R41" s="112" t="s">
        <v>871</v>
      </c>
      <c r="S41" s="112"/>
      <c r="T41" s="112"/>
      <c r="U41" s="162"/>
      <c r="V41" s="735">
        <f t="shared" si="0"/>
        <v>206579</v>
      </c>
    </row>
    <row r="42" spans="1:22" s="13" customFormat="1" ht="30" customHeight="1">
      <c r="A42" s="410" t="s">
        <v>537</v>
      </c>
      <c r="B42" s="372" t="s">
        <v>55</v>
      </c>
      <c r="C42" s="18" t="s">
        <v>56</v>
      </c>
      <c r="D42" s="48" t="s">
        <v>57</v>
      </c>
      <c r="E42" s="164"/>
      <c r="F42" s="53">
        <f t="shared" si="1"/>
        <v>60790.999999999993</v>
      </c>
      <c r="G42" s="96">
        <v>0.65</v>
      </c>
      <c r="H42" s="98">
        <v>33587.019999999997</v>
      </c>
      <c r="I42" s="98">
        <v>0</v>
      </c>
      <c r="J42" s="98">
        <v>5927.13</v>
      </c>
      <c r="K42" s="98">
        <v>0</v>
      </c>
      <c r="L42" s="19">
        <v>21276.85</v>
      </c>
      <c r="M42" s="161" t="s">
        <v>802</v>
      </c>
      <c r="N42" s="94" t="s">
        <v>808</v>
      </c>
      <c r="O42" s="112"/>
      <c r="P42" s="112"/>
      <c r="Q42" s="163" t="s">
        <v>784</v>
      </c>
      <c r="R42" s="112" t="s">
        <v>871</v>
      </c>
      <c r="S42" s="112"/>
      <c r="T42" s="112"/>
      <c r="U42" s="162"/>
      <c r="V42" s="735">
        <f t="shared" si="0"/>
        <v>60790.999999999993</v>
      </c>
    </row>
    <row r="43" spans="1:22" s="13" customFormat="1" ht="30" customHeight="1">
      <c r="A43" s="410" t="s">
        <v>537</v>
      </c>
      <c r="B43" s="372" t="s">
        <v>58</v>
      </c>
      <c r="C43" s="18" t="s">
        <v>59</v>
      </c>
      <c r="D43" s="48" t="s">
        <v>57</v>
      </c>
      <c r="E43" s="164"/>
      <c r="F43" s="53">
        <f t="shared" si="1"/>
        <v>83297</v>
      </c>
      <c r="G43" s="96">
        <v>0.65</v>
      </c>
      <c r="H43" s="98">
        <v>46021.59</v>
      </c>
      <c r="I43" s="98">
        <v>0</v>
      </c>
      <c r="J43" s="98">
        <v>8121.46</v>
      </c>
      <c r="K43" s="98">
        <v>0</v>
      </c>
      <c r="L43" s="19">
        <v>29153.95</v>
      </c>
      <c r="M43" s="161" t="s">
        <v>802</v>
      </c>
      <c r="N43" s="94" t="s">
        <v>808</v>
      </c>
      <c r="O43" s="112"/>
      <c r="P43" s="112"/>
      <c r="Q43" s="163" t="s">
        <v>784</v>
      </c>
      <c r="R43" s="112" t="s">
        <v>871</v>
      </c>
      <c r="S43" s="112"/>
      <c r="T43" s="112"/>
      <c r="U43" s="162"/>
      <c r="V43" s="735">
        <f t="shared" si="0"/>
        <v>83297</v>
      </c>
    </row>
    <row r="44" spans="1:22" s="13" customFormat="1" ht="30" customHeight="1">
      <c r="A44" s="410" t="s">
        <v>537</v>
      </c>
      <c r="B44" s="372" t="s">
        <v>60</v>
      </c>
      <c r="C44" s="18" t="s">
        <v>61</v>
      </c>
      <c r="D44" s="48" t="s">
        <v>62</v>
      </c>
      <c r="E44" s="164"/>
      <c r="F44" s="53">
        <f t="shared" si="1"/>
        <v>30191.699999999997</v>
      </c>
      <c r="G44" s="96">
        <v>0.5</v>
      </c>
      <c r="H44" s="98">
        <v>12831.47</v>
      </c>
      <c r="I44" s="98">
        <v>0</v>
      </c>
      <c r="J44" s="98">
        <v>2264.38</v>
      </c>
      <c r="K44" s="98">
        <v>0</v>
      </c>
      <c r="L44" s="19">
        <v>15095.85</v>
      </c>
      <c r="M44" s="161" t="s">
        <v>802</v>
      </c>
      <c r="N44" s="94" t="s">
        <v>808</v>
      </c>
      <c r="O44" s="112"/>
      <c r="P44" s="112"/>
      <c r="Q44" s="163" t="s">
        <v>784</v>
      </c>
      <c r="R44" s="112" t="s">
        <v>871</v>
      </c>
      <c r="S44" s="112"/>
      <c r="T44" s="112"/>
      <c r="U44" s="162"/>
      <c r="V44" s="735">
        <f t="shared" si="0"/>
        <v>30191.699999999997</v>
      </c>
    </row>
    <row r="45" spans="1:22" s="13" customFormat="1" ht="30" customHeight="1">
      <c r="A45" s="410" t="s">
        <v>537</v>
      </c>
      <c r="B45" s="372" t="s">
        <v>63</v>
      </c>
      <c r="C45" s="18" t="s">
        <v>64</v>
      </c>
      <c r="D45" s="48" t="s">
        <v>65</v>
      </c>
      <c r="E45" s="164"/>
      <c r="F45" s="53">
        <f t="shared" si="1"/>
        <v>25747.9</v>
      </c>
      <c r="G45" s="96">
        <f>(H45+I45+J45+K45)/F45</f>
        <v>0.5</v>
      </c>
      <c r="H45" s="98">
        <v>10942.85</v>
      </c>
      <c r="I45" s="98">
        <v>0</v>
      </c>
      <c r="J45" s="98">
        <v>1931.1</v>
      </c>
      <c r="K45" s="98">
        <v>0</v>
      </c>
      <c r="L45" s="19">
        <v>12873.95</v>
      </c>
      <c r="M45" s="161" t="s">
        <v>802</v>
      </c>
      <c r="N45" s="94" t="s">
        <v>808</v>
      </c>
      <c r="O45" s="112"/>
      <c r="P45" s="112"/>
      <c r="Q45" s="163" t="s">
        <v>784</v>
      </c>
      <c r="R45" s="112" t="s">
        <v>871</v>
      </c>
      <c r="S45" s="112"/>
      <c r="T45" s="112"/>
      <c r="U45" s="162"/>
      <c r="V45" s="735">
        <f t="shared" si="0"/>
        <v>25747.9</v>
      </c>
    </row>
    <row r="46" spans="1:22" s="13" customFormat="1" ht="30" customHeight="1">
      <c r="A46" s="410" t="s">
        <v>537</v>
      </c>
      <c r="B46" s="372" t="s">
        <v>66</v>
      </c>
      <c r="C46" s="18" t="s">
        <v>67</v>
      </c>
      <c r="D46" s="48" t="s">
        <v>65</v>
      </c>
      <c r="E46" s="164"/>
      <c r="F46" s="53">
        <f t="shared" si="1"/>
        <v>94300.049999999988</v>
      </c>
      <c r="G46" s="96">
        <v>0.5</v>
      </c>
      <c r="H46" s="98">
        <v>40077.519999999997</v>
      </c>
      <c r="I46" s="98">
        <v>0</v>
      </c>
      <c r="J46" s="98">
        <v>7072.51</v>
      </c>
      <c r="K46" s="98">
        <v>0</v>
      </c>
      <c r="L46" s="19">
        <v>47150.02</v>
      </c>
      <c r="M46" s="161" t="s">
        <v>802</v>
      </c>
      <c r="N46" s="94" t="s">
        <v>808</v>
      </c>
      <c r="O46" s="112"/>
      <c r="P46" s="112"/>
      <c r="Q46" s="163" t="s">
        <v>784</v>
      </c>
      <c r="R46" s="112" t="s">
        <v>871</v>
      </c>
      <c r="S46" s="112"/>
      <c r="T46" s="112"/>
      <c r="U46" s="162"/>
      <c r="V46" s="735">
        <f t="shared" si="0"/>
        <v>94300.049999999988</v>
      </c>
    </row>
    <row r="47" spans="1:22" s="13" customFormat="1" ht="30" customHeight="1">
      <c r="A47" s="410" t="s">
        <v>537</v>
      </c>
      <c r="B47" s="372" t="s">
        <v>68</v>
      </c>
      <c r="C47" s="18" t="s">
        <v>69</v>
      </c>
      <c r="D47" s="48" t="s">
        <v>70</v>
      </c>
      <c r="E47" s="164"/>
      <c r="F47" s="53">
        <f t="shared" si="1"/>
        <v>38940</v>
      </c>
      <c r="G47" s="96">
        <v>0.65</v>
      </c>
      <c r="H47" s="98">
        <v>21514.35</v>
      </c>
      <c r="I47" s="98">
        <v>0</v>
      </c>
      <c r="J47" s="98">
        <v>3796.65</v>
      </c>
      <c r="K47" s="98">
        <v>0</v>
      </c>
      <c r="L47" s="19">
        <v>13629</v>
      </c>
      <c r="M47" s="161" t="s">
        <v>802</v>
      </c>
      <c r="N47" s="94" t="s">
        <v>808</v>
      </c>
      <c r="O47" s="112"/>
      <c r="P47" s="112"/>
      <c r="Q47" s="163" t="s">
        <v>784</v>
      </c>
      <c r="R47" s="112" t="s">
        <v>871</v>
      </c>
      <c r="S47" s="112"/>
      <c r="T47" s="112"/>
      <c r="U47" s="162"/>
      <c r="V47" s="735">
        <f t="shared" si="0"/>
        <v>38940</v>
      </c>
    </row>
    <row r="48" spans="1:22" s="13" customFormat="1" ht="30" customHeight="1">
      <c r="A48" s="410" t="s">
        <v>537</v>
      </c>
      <c r="B48" s="372" t="s">
        <v>71</v>
      </c>
      <c r="C48" s="18" t="s">
        <v>72</v>
      </c>
      <c r="D48" s="48" t="s">
        <v>62</v>
      </c>
      <c r="E48" s="164"/>
      <c r="F48" s="711">
        <f t="shared" si="1"/>
        <v>90124.19</v>
      </c>
      <c r="G48" s="712">
        <v>0.5</v>
      </c>
      <c r="H48" s="713">
        <v>24440.9</v>
      </c>
      <c r="I48" s="713">
        <v>0</v>
      </c>
      <c r="J48" s="713">
        <v>8567.39</v>
      </c>
      <c r="K48" s="713">
        <v>0</v>
      </c>
      <c r="L48" s="707">
        <v>57115.9</v>
      </c>
      <c r="M48" s="161" t="s">
        <v>802</v>
      </c>
      <c r="N48" s="94" t="s">
        <v>808</v>
      </c>
      <c r="O48" s="112"/>
      <c r="P48" s="112"/>
      <c r="Q48" s="163" t="s">
        <v>784</v>
      </c>
      <c r="R48" s="112" t="s">
        <v>871</v>
      </c>
      <c r="S48" s="112"/>
      <c r="T48" s="112"/>
      <c r="U48" s="162"/>
      <c r="V48" s="735">
        <f t="shared" si="0"/>
        <v>90124.19</v>
      </c>
    </row>
    <row r="49" spans="1:22" s="13" customFormat="1" ht="30" customHeight="1">
      <c r="A49" s="410" t="s">
        <v>537</v>
      </c>
      <c r="B49" s="372" t="s">
        <v>73</v>
      </c>
      <c r="C49" s="18" t="s">
        <v>74</v>
      </c>
      <c r="D49" s="48" t="s">
        <v>75</v>
      </c>
      <c r="E49" s="164"/>
      <c r="F49" s="53">
        <f t="shared" si="1"/>
        <v>57508</v>
      </c>
      <c r="G49" s="96">
        <v>0.5</v>
      </c>
      <c r="H49" s="98">
        <v>24440.9</v>
      </c>
      <c r="I49" s="98">
        <v>0</v>
      </c>
      <c r="J49" s="98">
        <v>4313.1000000000004</v>
      </c>
      <c r="K49" s="98">
        <v>0</v>
      </c>
      <c r="L49" s="19">
        <v>28754</v>
      </c>
      <c r="M49" s="161" t="s">
        <v>802</v>
      </c>
      <c r="N49" s="94" t="s">
        <v>808</v>
      </c>
      <c r="O49" s="112"/>
      <c r="P49" s="112"/>
      <c r="Q49" s="163" t="s">
        <v>784</v>
      </c>
      <c r="R49" s="112" t="s">
        <v>871</v>
      </c>
      <c r="S49" s="112"/>
      <c r="T49" s="112"/>
      <c r="U49" s="162"/>
      <c r="V49" s="735">
        <f t="shared" si="0"/>
        <v>57508</v>
      </c>
    </row>
    <row r="50" spans="1:22" s="13" customFormat="1" ht="30" customHeight="1">
      <c r="A50" s="410" t="s">
        <v>537</v>
      </c>
      <c r="B50" s="372" t="s">
        <v>91</v>
      </c>
      <c r="C50" s="18" t="s">
        <v>97</v>
      </c>
      <c r="D50" s="48" t="s">
        <v>76</v>
      </c>
      <c r="E50" s="164"/>
      <c r="F50" s="53">
        <f t="shared" si="1"/>
        <v>20988</v>
      </c>
      <c r="G50" s="96">
        <v>0.65</v>
      </c>
      <c r="H50" s="98">
        <v>11595.87</v>
      </c>
      <c r="I50" s="98">
        <v>0</v>
      </c>
      <c r="J50" s="98">
        <v>2046.33</v>
      </c>
      <c r="K50" s="98">
        <v>0</v>
      </c>
      <c r="L50" s="19">
        <v>7345.8</v>
      </c>
      <c r="M50" s="161" t="s">
        <v>803</v>
      </c>
      <c r="N50" s="94" t="s">
        <v>809</v>
      </c>
      <c r="O50" s="112"/>
      <c r="P50" s="112"/>
      <c r="Q50" s="163" t="s">
        <v>785</v>
      </c>
      <c r="R50" s="112" t="s">
        <v>871</v>
      </c>
      <c r="S50" s="112"/>
      <c r="T50" s="112"/>
      <c r="U50" s="162"/>
      <c r="V50" s="735">
        <f t="shared" si="0"/>
        <v>20988</v>
      </c>
    </row>
    <row r="51" spans="1:22" s="13" customFormat="1" ht="30" customHeight="1">
      <c r="A51" s="410" t="s">
        <v>537</v>
      </c>
      <c r="B51" s="372" t="s">
        <v>77</v>
      </c>
      <c r="C51" s="18" t="s">
        <v>78</v>
      </c>
      <c r="D51" s="48" t="s">
        <v>79</v>
      </c>
      <c r="E51" s="164"/>
      <c r="F51" s="53">
        <f t="shared" si="1"/>
        <v>143092.15</v>
      </c>
      <c r="G51" s="96">
        <v>0.54</v>
      </c>
      <c r="H51" s="98">
        <v>65152.1</v>
      </c>
      <c r="I51" s="98">
        <v>0</v>
      </c>
      <c r="J51" s="98">
        <v>11497.43</v>
      </c>
      <c r="K51" s="98">
        <v>0</v>
      </c>
      <c r="L51" s="19">
        <v>66442.62</v>
      </c>
      <c r="M51" s="161" t="s">
        <v>803</v>
      </c>
      <c r="N51" s="94" t="s">
        <v>809</v>
      </c>
      <c r="O51" s="112"/>
      <c r="P51" s="112"/>
      <c r="Q51" s="163" t="s">
        <v>785</v>
      </c>
      <c r="R51" s="112" t="s">
        <v>871</v>
      </c>
      <c r="S51" s="112"/>
      <c r="T51" s="112"/>
      <c r="U51" s="162"/>
      <c r="V51" s="735">
        <f t="shared" si="0"/>
        <v>143092.15</v>
      </c>
    </row>
    <row r="52" spans="1:22" s="13" customFormat="1" ht="30" customHeight="1">
      <c r="A52" s="410" t="s">
        <v>537</v>
      </c>
      <c r="B52" s="372" t="s">
        <v>80</v>
      </c>
      <c r="C52" s="18" t="s">
        <v>81</v>
      </c>
      <c r="D52" s="48" t="s">
        <v>79</v>
      </c>
      <c r="E52" s="164"/>
      <c r="F52" s="53">
        <f t="shared" si="1"/>
        <v>59664.55</v>
      </c>
      <c r="G52" s="96">
        <v>0.5</v>
      </c>
      <c r="H52" s="98">
        <v>25357.43</v>
      </c>
      <c r="I52" s="98">
        <v>0</v>
      </c>
      <c r="J52" s="98">
        <v>4474.8500000000004</v>
      </c>
      <c r="K52" s="98">
        <v>0</v>
      </c>
      <c r="L52" s="19">
        <v>29832.27</v>
      </c>
      <c r="M52" s="161" t="s">
        <v>803</v>
      </c>
      <c r="N52" s="94" t="s">
        <v>809</v>
      </c>
      <c r="O52" s="112"/>
      <c r="P52" s="112"/>
      <c r="Q52" s="163" t="s">
        <v>785</v>
      </c>
      <c r="R52" s="112" t="s">
        <v>871</v>
      </c>
      <c r="S52" s="112"/>
      <c r="T52" s="112"/>
      <c r="U52" s="162"/>
      <c r="V52" s="735">
        <f t="shared" si="0"/>
        <v>59664.55</v>
      </c>
    </row>
    <row r="53" spans="1:22" s="13" customFormat="1" ht="30" customHeight="1">
      <c r="A53" s="410" t="s">
        <v>537</v>
      </c>
      <c r="B53" s="372" t="s">
        <v>82</v>
      </c>
      <c r="C53" s="18" t="s">
        <v>83</v>
      </c>
      <c r="D53" s="48" t="s">
        <v>84</v>
      </c>
      <c r="E53" s="164"/>
      <c r="F53" s="53">
        <f t="shared" si="1"/>
        <v>15642</v>
      </c>
      <c r="G53" s="96">
        <v>0.65</v>
      </c>
      <c r="H53" s="98">
        <v>8642.2000000000007</v>
      </c>
      <c r="I53" s="98">
        <v>0</v>
      </c>
      <c r="J53" s="98">
        <v>1525.1</v>
      </c>
      <c r="K53" s="98">
        <v>0</v>
      </c>
      <c r="L53" s="19">
        <v>5474.7</v>
      </c>
      <c r="M53" s="161" t="s">
        <v>803</v>
      </c>
      <c r="N53" s="94" t="s">
        <v>809</v>
      </c>
      <c r="O53" s="112"/>
      <c r="P53" s="112"/>
      <c r="Q53" s="163" t="s">
        <v>785</v>
      </c>
      <c r="R53" s="112" t="s">
        <v>871</v>
      </c>
      <c r="S53" s="112"/>
      <c r="T53" s="112"/>
      <c r="U53" s="162"/>
      <c r="V53" s="735">
        <f t="shared" si="0"/>
        <v>15642</v>
      </c>
    </row>
    <row r="54" spans="1:22" s="13" customFormat="1" ht="30" customHeight="1">
      <c r="A54" s="410" t="s">
        <v>537</v>
      </c>
      <c r="B54" s="372" t="s">
        <v>85</v>
      </c>
      <c r="C54" s="18" t="s">
        <v>86</v>
      </c>
      <c r="D54" s="48" t="s">
        <v>87</v>
      </c>
      <c r="E54" s="164"/>
      <c r="F54" s="53">
        <f t="shared" si="1"/>
        <v>84225</v>
      </c>
      <c r="G54" s="96">
        <v>0.7</v>
      </c>
      <c r="H54" s="98">
        <v>50046.93</v>
      </c>
      <c r="I54" s="98">
        <v>0</v>
      </c>
      <c r="J54" s="98">
        <v>8831.82</v>
      </c>
      <c r="K54" s="98">
        <v>0</v>
      </c>
      <c r="L54" s="19">
        <v>25346.25</v>
      </c>
      <c r="M54" s="161" t="s">
        <v>803</v>
      </c>
      <c r="N54" s="94" t="s">
        <v>809</v>
      </c>
      <c r="O54" s="112"/>
      <c r="P54" s="112"/>
      <c r="Q54" s="163" t="s">
        <v>785</v>
      </c>
      <c r="R54" s="112" t="s">
        <v>871</v>
      </c>
      <c r="S54" s="112"/>
      <c r="T54" s="112"/>
      <c r="U54" s="162"/>
      <c r="V54" s="735">
        <f t="shared" si="0"/>
        <v>84225</v>
      </c>
    </row>
    <row r="55" spans="1:22" s="13" customFormat="1" ht="30" customHeight="1">
      <c r="A55" s="410" t="s">
        <v>537</v>
      </c>
      <c r="B55" s="373" t="s">
        <v>133</v>
      </c>
      <c r="C55" s="94" t="s">
        <v>142</v>
      </c>
      <c r="D55" s="165" t="s">
        <v>149</v>
      </c>
      <c r="E55" s="98"/>
      <c r="F55" s="53">
        <f t="shared" si="1"/>
        <v>26793.5</v>
      </c>
      <c r="G55" s="96">
        <v>0.5</v>
      </c>
      <c r="H55" s="98">
        <v>11387.23</v>
      </c>
      <c r="I55" s="98">
        <v>0</v>
      </c>
      <c r="J55" s="98">
        <v>2009.52</v>
      </c>
      <c r="K55" s="98">
        <v>0</v>
      </c>
      <c r="L55" s="98">
        <v>13396.75</v>
      </c>
      <c r="M55" s="166" t="s">
        <v>132</v>
      </c>
      <c r="N55" s="94"/>
      <c r="O55" s="102" t="s">
        <v>875</v>
      </c>
      <c r="P55" s="102"/>
      <c r="Q55" s="163" t="s">
        <v>786</v>
      </c>
      <c r="R55" s="102" t="s">
        <v>812</v>
      </c>
      <c r="S55" s="102"/>
      <c r="T55" s="102"/>
      <c r="U55" s="167"/>
      <c r="V55" s="735">
        <f t="shared" si="0"/>
        <v>26793.5</v>
      </c>
    </row>
    <row r="56" spans="1:22" s="13" customFormat="1" ht="30" customHeight="1">
      <c r="A56" s="410" t="s">
        <v>537</v>
      </c>
      <c r="B56" s="374" t="s">
        <v>134</v>
      </c>
      <c r="C56" s="168" t="s">
        <v>143</v>
      </c>
      <c r="D56" s="35" t="s">
        <v>150</v>
      </c>
      <c r="E56" s="169"/>
      <c r="F56" s="53">
        <f t="shared" si="1"/>
        <v>184793.49</v>
      </c>
      <c r="G56" s="170">
        <v>0.75</v>
      </c>
      <c r="H56" s="169">
        <v>117805.85</v>
      </c>
      <c r="I56" s="98">
        <v>0</v>
      </c>
      <c r="J56" s="169">
        <v>20789.27</v>
      </c>
      <c r="K56" s="169">
        <v>0</v>
      </c>
      <c r="L56" s="169">
        <v>46198.37</v>
      </c>
      <c r="M56" s="166" t="s">
        <v>132</v>
      </c>
      <c r="N56" s="94"/>
      <c r="O56" s="171" t="s">
        <v>875</v>
      </c>
      <c r="P56" s="171" t="s">
        <v>501</v>
      </c>
      <c r="Q56" s="163" t="s">
        <v>786</v>
      </c>
      <c r="R56" s="102" t="s">
        <v>872</v>
      </c>
      <c r="S56" s="102"/>
      <c r="T56" s="102"/>
      <c r="U56" s="167"/>
      <c r="V56" s="735">
        <f t="shared" si="0"/>
        <v>184793.49</v>
      </c>
    </row>
    <row r="57" spans="1:22" s="13" customFormat="1" ht="30" customHeight="1">
      <c r="A57" s="410" t="s">
        <v>537</v>
      </c>
      <c r="B57" s="375" t="s">
        <v>135</v>
      </c>
      <c r="C57" s="173" t="s">
        <v>144</v>
      </c>
      <c r="D57" s="165" t="s">
        <v>151</v>
      </c>
      <c r="E57" s="169"/>
      <c r="F57" s="53">
        <f t="shared" si="1"/>
        <v>430864.85000000003</v>
      </c>
      <c r="G57" s="170">
        <v>0.65</v>
      </c>
      <c r="H57" s="169">
        <v>158095.42000000001</v>
      </c>
      <c r="I57" s="98">
        <v>0</v>
      </c>
      <c r="J57" s="169">
        <v>42757.33</v>
      </c>
      <c r="K57" s="169">
        <v>79209.399999999994</v>
      </c>
      <c r="L57" s="169">
        <v>150802.70000000001</v>
      </c>
      <c r="M57" s="159" t="s">
        <v>132</v>
      </c>
      <c r="N57" s="94"/>
      <c r="O57" s="118" t="s">
        <v>875</v>
      </c>
      <c r="P57" s="118" t="s">
        <v>501</v>
      </c>
      <c r="Q57" s="163" t="s">
        <v>786</v>
      </c>
      <c r="R57" s="160" t="s">
        <v>873</v>
      </c>
      <c r="S57" s="160"/>
      <c r="T57" s="160"/>
      <c r="U57" s="174"/>
      <c r="V57" s="735">
        <f t="shared" si="0"/>
        <v>430864.85000000003</v>
      </c>
    </row>
    <row r="58" spans="1:22" s="13" customFormat="1" ht="30" customHeight="1">
      <c r="A58" s="410" t="s">
        <v>537</v>
      </c>
      <c r="B58" s="564" t="s">
        <v>136</v>
      </c>
      <c r="C58" s="31" t="s">
        <v>145</v>
      </c>
      <c r="D58" s="165" t="s">
        <v>152</v>
      </c>
      <c r="E58" s="169"/>
      <c r="F58" s="714">
        <f t="shared" si="1"/>
        <v>61625.05</v>
      </c>
      <c r="G58" s="96">
        <v>0.5</v>
      </c>
      <c r="H58" s="169">
        <v>26190.65</v>
      </c>
      <c r="I58" s="98">
        <v>0</v>
      </c>
      <c r="J58" s="169">
        <v>4621.88</v>
      </c>
      <c r="K58" s="169">
        <v>0</v>
      </c>
      <c r="L58" s="169">
        <v>30812.52</v>
      </c>
      <c r="M58" s="159" t="s">
        <v>132</v>
      </c>
      <c r="N58" s="94"/>
      <c r="O58" s="160" t="s">
        <v>875</v>
      </c>
      <c r="P58" s="160"/>
      <c r="Q58" s="163" t="s">
        <v>786</v>
      </c>
      <c r="R58" s="160" t="s">
        <v>813</v>
      </c>
      <c r="S58" s="160"/>
      <c r="T58" s="160"/>
      <c r="U58" s="174"/>
      <c r="V58" s="735">
        <f t="shared" si="0"/>
        <v>61625.05</v>
      </c>
    </row>
    <row r="59" spans="1:22" s="13" customFormat="1" ht="30" customHeight="1">
      <c r="A59" s="410" t="s">
        <v>537</v>
      </c>
      <c r="B59" s="376" t="s">
        <v>137</v>
      </c>
      <c r="C59" s="168" t="s">
        <v>146</v>
      </c>
      <c r="D59" s="165" t="s">
        <v>153</v>
      </c>
      <c r="E59" s="169"/>
      <c r="F59" s="53">
        <f t="shared" si="1"/>
        <v>8910</v>
      </c>
      <c r="G59" s="96">
        <v>0.65</v>
      </c>
      <c r="H59" s="169">
        <v>4922.7700000000004</v>
      </c>
      <c r="I59" s="98">
        <v>0</v>
      </c>
      <c r="J59" s="169">
        <v>868.73</v>
      </c>
      <c r="K59" s="169">
        <v>0</v>
      </c>
      <c r="L59" s="169">
        <v>3118.5</v>
      </c>
      <c r="M59" s="159" t="s">
        <v>132</v>
      </c>
      <c r="N59" s="94"/>
      <c r="O59" s="160" t="s">
        <v>875</v>
      </c>
      <c r="P59" s="160"/>
      <c r="Q59" s="163" t="s">
        <v>786</v>
      </c>
      <c r="R59" s="160" t="s">
        <v>814</v>
      </c>
      <c r="S59" s="160"/>
      <c r="T59" s="160"/>
      <c r="U59" s="174"/>
      <c r="V59" s="735">
        <f t="shared" si="0"/>
        <v>8910</v>
      </c>
    </row>
    <row r="60" spans="1:22" s="13" customFormat="1" ht="30" customHeight="1">
      <c r="A60" s="410" t="s">
        <v>537</v>
      </c>
      <c r="B60" s="376" t="s">
        <v>138</v>
      </c>
      <c r="C60" s="168" t="s">
        <v>147</v>
      </c>
      <c r="D60" s="165" t="s">
        <v>154</v>
      </c>
      <c r="E60" s="169"/>
      <c r="F60" s="53">
        <f t="shared" si="1"/>
        <v>30200</v>
      </c>
      <c r="G60" s="96">
        <v>0.65</v>
      </c>
      <c r="H60" s="169">
        <v>16685.5</v>
      </c>
      <c r="I60" s="98">
        <v>0</v>
      </c>
      <c r="J60" s="169">
        <v>2944.5</v>
      </c>
      <c r="K60" s="169">
        <v>0</v>
      </c>
      <c r="L60" s="169">
        <v>10570</v>
      </c>
      <c r="M60" s="159" t="s">
        <v>132</v>
      </c>
      <c r="N60" s="94"/>
      <c r="O60" s="160" t="s">
        <v>875</v>
      </c>
      <c r="P60" s="160"/>
      <c r="Q60" s="163" t="s">
        <v>786</v>
      </c>
      <c r="R60" s="160" t="s">
        <v>812</v>
      </c>
      <c r="S60" s="160"/>
      <c r="T60" s="160"/>
      <c r="U60" s="174"/>
      <c r="V60" s="735">
        <f t="shared" si="0"/>
        <v>30200</v>
      </c>
    </row>
    <row r="61" spans="1:22" s="13" customFormat="1" ht="30" customHeight="1">
      <c r="A61" s="410" t="s">
        <v>537</v>
      </c>
      <c r="B61" s="376" t="s">
        <v>139</v>
      </c>
      <c r="C61" s="168" t="s">
        <v>148</v>
      </c>
      <c r="D61" s="165" t="s">
        <v>155</v>
      </c>
      <c r="E61" s="169"/>
      <c r="F61" s="53">
        <f t="shared" si="1"/>
        <v>35942.5</v>
      </c>
      <c r="G61" s="96">
        <v>0.5</v>
      </c>
      <c r="H61" s="169">
        <v>15275.56</v>
      </c>
      <c r="I61" s="98">
        <v>0</v>
      </c>
      <c r="J61" s="169">
        <v>2695.69</v>
      </c>
      <c r="K61" s="169">
        <v>0</v>
      </c>
      <c r="L61" s="169">
        <v>17971.25</v>
      </c>
      <c r="M61" s="159" t="s">
        <v>132</v>
      </c>
      <c r="N61" s="94"/>
      <c r="O61" s="160" t="s">
        <v>875</v>
      </c>
      <c r="P61" s="160"/>
      <c r="Q61" s="163" t="s">
        <v>786</v>
      </c>
      <c r="R61" s="160" t="s">
        <v>815</v>
      </c>
      <c r="S61" s="160"/>
      <c r="T61" s="160"/>
      <c r="U61" s="174"/>
      <c r="V61" s="735">
        <f t="shared" si="0"/>
        <v>35942.5</v>
      </c>
    </row>
    <row r="62" spans="1:22" s="13" customFormat="1" ht="30" customHeight="1">
      <c r="A62" s="410" t="s">
        <v>537</v>
      </c>
      <c r="B62" s="376" t="s">
        <v>159</v>
      </c>
      <c r="C62" s="175" t="s">
        <v>164</v>
      </c>
      <c r="D62" s="300" t="s">
        <v>169</v>
      </c>
      <c r="E62" s="176"/>
      <c r="F62" s="53">
        <f t="shared" si="1"/>
        <v>14652</v>
      </c>
      <c r="G62" s="96">
        <v>0.64999999999999991</v>
      </c>
      <c r="H62" s="98">
        <v>8095.23</v>
      </c>
      <c r="I62" s="98">
        <v>0</v>
      </c>
      <c r="J62" s="98">
        <v>1428.57</v>
      </c>
      <c r="K62" s="98">
        <v>0</v>
      </c>
      <c r="L62" s="19">
        <v>5128.2</v>
      </c>
      <c r="M62" s="159" t="s">
        <v>804</v>
      </c>
      <c r="N62" s="94" t="s">
        <v>810</v>
      </c>
      <c r="O62" s="160" t="s">
        <v>875</v>
      </c>
      <c r="P62" s="160"/>
      <c r="Q62" s="163" t="s">
        <v>786</v>
      </c>
      <c r="R62" s="160" t="s">
        <v>816</v>
      </c>
      <c r="S62" s="160"/>
      <c r="T62" s="160"/>
      <c r="U62" s="174"/>
      <c r="V62" s="735">
        <f t="shared" si="0"/>
        <v>14652</v>
      </c>
    </row>
    <row r="63" spans="1:22" s="13" customFormat="1" ht="30" customHeight="1">
      <c r="A63" s="410" t="s">
        <v>537</v>
      </c>
      <c r="B63" s="376" t="s">
        <v>160</v>
      </c>
      <c r="C63" s="175" t="s">
        <v>165</v>
      </c>
      <c r="D63" s="300" t="s">
        <v>169</v>
      </c>
      <c r="E63" s="176"/>
      <c r="F63" s="53">
        <f t="shared" si="1"/>
        <v>89138.4</v>
      </c>
      <c r="G63" s="96">
        <v>0.52566234080934826</v>
      </c>
      <c r="H63" s="98">
        <v>39828.19</v>
      </c>
      <c r="I63" s="98">
        <v>0</v>
      </c>
      <c r="J63" s="98">
        <v>7028.51</v>
      </c>
      <c r="K63" s="98">
        <v>0</v>
      </c>
      <c r="L63" s="19">
        <v>42281.7</v>
      </c>
      <c r="M63" s="159" t="s">
        <v>804</v>
      </c>
      <c r="N63" s="94" t="s">
        <v>810</v>
      </c>
      <c r="O63" s="160" t="s">
        <v>875</v>
      </c>
      <c r="P63" s="160"/>
      <c r="Q63" s="163" t="s">
        <v>786</v>
      </c>
      <c r="R63" s="160" t="s">
        <v>817</v>
      </c>
      <c r="S63" s="160"/>
      <c r="T63" s="160"/>
      <c r="U63" s="174"/>
      <c r="V63" s="735">
        <f t="shared" si="0"/>
        <v>89138.4</v>
      </c>
    </row>
    <row r="64" spans="1:22" s="13" customFormat="1" ht="30" customHeight="1">
      <c r="A64" s="410" t="s">
        <v>537</v>
      </c>
      <c r="B64" s="372" t="s">
        <v>161</v>
      </c>
      <c r="C64" s="168" t="s">
        <v>166</v>
      </c>
      <c r="D64" s="165" t="s">
        <v>170</v>
      </c>
      <c r="E64" s="169"/>
      <c r="F64" s="53">
        <f t="shared" si="1"/>
        <v>45407.7</v>
      </c>
      <c r="G64" s="96">
        <v>0.750000110113483</v>
      </c>
      <c r="H64" s="98">
        <v>28947.41</v>
      </c>
      <c r="I64" s="98">
        <v>0</v>
      </c>
      <c r="J64" s="98">
        <v>5108.37</v>
      </c>
      <c r="K64" s="98">
        <v>0</v>
      </c>
      <c r="L64" s="19">
        <v>11351.92</v>
      </c>
      <c r="M64" s="159" t="s">
        <v>804</v>
      </c>
      <c r="N64" s="94" t="s">
        <v>810</v>
      </c>
      <c r="O64" s="160" t="s">
        <v>875</v>
      </c>
      <c r="P64" s="160"/>
      <c r="Q64" s="163" t="s">
        <v>786</v>
      </c>
      <c r="R64" s="160" t="s">
        <v>818</v>
      </c>
      <c r="S64" s="160"/>
      <c r="T64" s="160"/>
      <c r="U64" s="174"/>
      <c r="V64" s="735">
        <f t="shared" si="0"/>
        <v>45407.7</v>
      </c>
    </row>
    <row r="65" spans="1:22" s="13" customFormat="1" ht="30" customHeight="1">
      <c r="A65" s="410" t="s">
        <v>537</v>
      </c>
      <c r="B65" s="372" t="s">
        <v>162</v>
      </c>
      <c r="C65" s="175" t="s">
        <v>167</v>
      </c>
      <c r="D65" s="300" t="s">
        <v>171</v>
      </c>
      <c r="E65" s="176"/>
      <c r="F65" s="53">
        <f t="shared" si="1"/>
        <v>42409.45</v>
      </c>
      <c r="G65" s="96">
        <f>(H65+I65+J65+K65)/F65</f>
        <v>0.73189418867728773</v>
      </c>
      <c r="H65" s="98">
        <v>26383.34</v>
      </c>
      <c r="I65" s="98">
        <v>0</v>
      </c>
      <c r="J65" s="98">
        <v>4655.8900000000003</v>
      </c>
      <c r="K65" s="98">
        <v>0</v>
      </c>
      <c r="L65" s="19">
        <v>11370.22</v>
      </c>
      <c r="M65" s="159" t="s">
        <v>805</v>
      </c>
      <c r="N65" s="94" t="s">
        <v>811</v>
      </c>
      <c r="O65" s="160" t="s">
        <v>875</v>
      </c>
      <c r="P65" s="160"/>
      <c r="Q65" s="163" t="s">
        <v>786</v>
      </c>
      <c r="R65" s="160" t="s">
        <v>819</v>
      </c>
      <c r="S65" s="160"/>
      <c r="T65" s="160"/>
      <c r="U65" s="174"/>
      <c r="V65" s="735">
        <f t="shared" si="0"/>
        <v>42409.45</v>
      </c>
    </row>
    <row r="66" spans="1:22" s="13" customFormat="1" ht="30" customHeight="1">
      <c r="A66" s="410" t="s">
        <v>537</v>
      </c>
      <c r="B66" s="377" t="s">
        <v>163</v>
      </c>
      <c r="C66" s="177" t="s">
        <v>168</v>
      </c>
      <c r="D66" s="301" t="s">
        <v>172</v>
      </c>
      <c r="E66" s="178"/>
      <c r="F66" s="53">
        <f t="shared" si="1"/>
        <v>18820.8</v>
      </c>
      <c r="G66" s="96">
        <v>0.5</v>
      </c>
      <c r="H66" s="98">
        <v>7998.84</v>
      </c>
      <c r="I66" s="98">
        <v>0</v>
      </c>
      <c r="J66" s="98">
        <v>1411.56</v>
      </c>
      <c r="K66" s="98">
        <v>0</v>
      </c>
      <c r="L66" s="19">
        <v>9410.4</v>
      </c>
      <c r="M66" s="159" t="s">
        <v>805</v>
      </c>
      <c r="N66" s="94" t="s">
        <v>811</v>
      </c>
      <c r="O66" s="160" t="s">
        <v>875</v>
      </c>
      <c r="P66" s="160"/>
      <c r="Q66" s="163" t="s">
        <v>786</v>
      </c>
      <c r="R66" s="160" t="s">
        <v>820</v>
      </c>
      <c r="S66" s="160"/>
      <c r="T66" s="160"/>
      <c r="U66" s="174"/>
      <c r="V66" s="735">
        <f t="shared" si="0"/>
        <v>18820.8</v>
      </c>
    </row>
    <row r="67" spans="1:22" s="13" customFormat="1" ht="30" customHeight="1">
      <c r="A67" s="410" t="s">
        <v>537</v>
      </c>
      <c r="B67" s="378" t="s">
        <v>178</v>
      </c>
      <c r="C67" s="168" t="s">
        <v>176</v>
      </c>
      <c r="D67" s="302" t="s">
        <v>174</v>
      </c>
      <c r="E67" s="178"/>
      <c r="F67" s="53">
        <f t="shared" si="1"/>
        <v>79596.299999999988</v>
      </c>
      <c r="G67" s="96">
        <v>0.5</v>
      </c>
      <c r="H67" s="98">
        <v>33828.42</v>
      </c>
      <c r="I67" s="98">
        <v>0</v>
      </c>
      <c r="J67" s="98">
        <v>5969.73</v>
      </c>
      <c r="K67" s="98">
        <v>0</v>
      </c>
      <c r="L67" s="19">
        <v>39798.15</v>
      </c>
      <c r="M67" s="159" t="s">
        <v>173</v>
      </c>
      <c r="N67" s="94"/>
      <c r="O67" s="160" t="s">
        <v>786</v>
      </c>
      <c r="P67" s="160"/>
      <c r="Q67" s="163" t="s">
        <v>787</v>
      </c>
      <c r="R67" s="160" t="s">
        <v>821</v>
      </c>
      <c r="S67" s="160"/>
      <c r="T67" s="160"/>
      <c r="U67" s="174"/>
      <c r="V67" s="735">
        <f t="shared" si="0"/>
        <v>79596.299999999988</v>
      </c>
    </row>
    <row r="68" spans="1:22" s="13" customFormat="1" ht="30" customHeight="1">
      <c r="A68" s="410" t="s">
        <v>537</v>
      </c>
      <c r="B68" s="378" t="s">
        <v>179</v>
      </c>
      <c r="C68" s="168" t="s">
        <v>177</v>
      </c>
      <c r="D68" s="302" t="s">
        <v>175</v>
      </c>
      <c r="E68" s="178"/>
      <c r="F68" s="53">
        <f t="shared" si="1"/>
        <v>15513.75</v>
      </c>
      <c r="G68" s="96">
        <v>0.65</v>
      </c>
      <c r="H68" s="98">
        <v>8571.34</v>
      </c>
      <c r="I68" s="98">
        <v>0</v>
      </c>
      <c r="J68" s="98">
        <v>1512.6</v>
      </c>
      <c r="K68" s="98">
        <v>0</v>
      </c>
      <c r="L68" s="19">
        <v>5429.81</v>
      </c>
      <c r="M68" s="159" t="s">
        <v>173</v>
      </c>
      <c r="N68" s="94"/>
      <c r="O68" s="160" t="s">
        <v>786</v>
      </c>
      <c r="P68" s="160"/>
      <c r="Q68" s="163" t="s">
        <v>788</v>
      </c>
      <c r="R68" s="160" t="s">
        <v>822</v>
      </c>
      <c r="S68" s="160"/>
      <c r="T68" s="160"/>
      <c r="U68" s="174"/>
      <c r="V68" s="735">
        <f t="shared" si="0"/>
        <v>15513.75</v>
      </c>
    </row>
    <row r="69" spans="1:22" s="13" customFormat="1" ht="30" customHeight="1">
      <c r="A69" s="410" t="s">
        <v>537</v>
      </c>
      <c r="B69" s="378" t="s">
        <v>182</v>
      </c>
      <c r="C69" s="168" t="s">
        <v>180</v>
      </c>
      <c r="D69" s="302" t="s">
        <v>181</v>
      </c>
      <c r="E69" s="178"/>
      <c r="F69" s="53">
        <f t="shared" si="1"/>
        <v>40451.65</v>
      </c>
      <c r="G69" s="96">
        <v>0.5</v>
      </c>
      <c r="H69" s="98">
        <v>17191.95</v>
      </c>
      <c r="I69" s="98">
        <v>0</v>
      </c>
      <c r="J69" s="98">
        <v>3033.88</v>
      </c>
      <c r="K69" s="98">
        <v>0</v>
      </c>
      <c r="L69" s="19">
        <v>20225.82</v>
      </c>
      <c r="M69" s="159" t="s">
        <v>173</v>
      </c>
      <c r="N69" s="94"/>
      <c r="O69" s="160" t="s">
        <v>786</v>
      </c>
      <c r="P69" s="160"/>
      <c r="Q69" s="163" t="s">
        <v>789</v>
      </c>
      <c r="R69" s="160" t="s">
        <v>823</v>
      </c>
      <c r="S69" s="160"/>
      <c r="T69" s="160"/>
      <c r="U69" s="174"/>
      <c r="V69" s="735">
        <f t="shared" si="0"/>
        <v>40451.65</v>
      </c>
    </row>
    <row r="70" spans="1:22" s="13" customFormat="1" ht="30" customHeight="1">
      <c r="A70" s="410" t="s">
        <v>537</v>
      </c>
      <c r="B70" s="378" t="s">
        <v>187</v>
      </c>
      <c r="C70" s="168" t="s">
        <v>183</v>
      </c>
      <c r="D70" s="302" t="s">
        <v>184</v>
      </c>
      <c r="E70" s="178"/>
      <c r="F70" s="53">
        <f t="shared" si="1"/>
        <v>6501</v>
      </c>
      <c r="G70" s="96">
        <v>0.65</v>
      </c>
      <c r="H70" s="98">
        <v>3591.8</v>
      </c>
      <c r="I70" s="98">
        <v>0</v>
      </c>
      <c r="J70" s="98">
        <v>633.85</v>
      </c>
      <c r="K70" s="98">
        <v>0</v>
      </c>
      <c r="L70" s="19">
        <v>2275.35</v>
      </c>
      <c r="M70" s="159" t="s">
        <v>173</v>
      </c>
      <c r="N70" s="94"/>
      <c r="O70" s="160" t="s">
        <v>786</v>
      </c>
      <c r="P70" s="160"/>
      <c r="Q70" s="163" t="s">
        <v>790</v>
      </c>
      <c r="R70" s="160" t="s">
        <v>824</v>
      </c>
      <c r="S70" s="160"/>
      <c r="T70" s="160"/>
      <c r="U70" s="174"/>
      <c r="V70" s="735">
        <f t="shared" si="0"/>
        <v>6501</v>
      </c>
    </row>
    <row r="71" spans="1:22" s="13" customFormat="1" ht="30" customHeight="1">
      <c r="A71" s="410" t="s">
        <v>537</v>
      </c>
      <c r="B71" s="378" t="s">
        <v>188</v>
      </c>
      <c r="C71" s="168" t="s">
        <v>185</v>
      </c>
      <c r="D71" s="300" t="s">
        <v>186</v>
      </c>
      <c r="E71" s="180"/>
      <c r="F71" s="53">
        <f t="shared" si="1"/>
        <v>41562.6</v>
      </c>
      <c r="G71" s="96">
        <v>0.5</v>
      </c>
      <c r="H71" s="98">
        <v>17664.099999999999</v>
      </c>
      <c r="I71" s="98">
        <v>0</v>
      </c>
      <c r="J71" s="98">
        <v>3117.2</v>
      </c>
      <c r="K71" s="98">
        <v>0</v>
      </c>
      <c r="L71" s="19">
        <v>20781.3</v>
      </c>
      <c r="M71" s="159" t="s">
        <v>173</v>
      </c>
      <c r="N71" s="94"/>
      <c r="O71" s="160" t="s">
        <v>786</v>
      </c>
      <c r="P71" s="160"/>
      <c r="Q71" s="163" t="s">
        <v>791</v>
      </c>
      <c r="R71" s="160" t="s">
        <v>825</v>
      </c>
      <c r="S71" s="160"/>
      <c r="T71" s="160"/>
      <c r="U71" s="174"/>
      <c r="V71" s="735">
        <f t="shared" si="0"/>
        <v>41562.6</v>
      </c>
    </row>
    <row r="72" spans="1:22" s="13" customFormat="1" ht="30" customHeight="1">
      <c r="A72" s="410" t="s">
        <v>537</v>
      </c>
      <c r="B72" s="379" t="s">
        <v>88</v>
      </c>
      <c r="C72" s="33" t="s">
        <v>89</v>
      </c>
      <c r="D72" s="34" t="s">
        <v>90</v>
      </c>
      <c r="E72" s="164"/>
      <c r="F72" s="53">
        <f t="shared" si="1"/>
        <v>115948.59999999999</v>
      </c>
      <c r="G72" s="96">
        <v>0.67</v>
      </c>
      <c r="H72" s="98">
        <v>65640.649999999994</v>
      </c>
      <c r="I72" s="98">
        <v>0</v>
      </c>
      <c r="J72" s="98">
        <v>11583.65</v>
      </c>
      <c r="K72" s="98">
        <v>0</v>
      </c>
      <c r="L72" s="23">
        <v>38724.300000000003</v>
      </c>
      <c r="M72" s="181" t="s">
        <v>803</v>
      </c>
      <c r="N72" s="94" t="s">
        <v>809</v>
      </c>
      <c r="O72" s="160"/>
      <c r="P72" s="160"/>
      <c r="Q72" s="163" t="s">
        <v>785</v>
      </c>
      <c r="R72" s="160" t="s">
        <v>871</v>
      </c>
      <c r="S72" s="160"/>
      <c r="T72" s="160"/>
      <c r="U72" s="174"/>
      <c r="V72" s="735">
        <f t="shared" si="0"/>
        <v>115948.59999999999</v>
      </c>
    </row>
    <row r="73" spans="1:22" s="13" customFormat="1" ht="30" customHeight="1">
      <c r="A73" s="410" t="s">
        <v>537</v>
      </c>
      <c r="B73" s="380" t="s">
        <v>189</v>
      </c>
      <c r="C73" s="173" t="s">
        <v>190</v>
      </c>
      <c r="D73" s="165" t="s">
        <v>191</v>
      </c>
      <c r="E73" s="182"/>
      <c r="F73" s="53">
        <f t="shared" si="1"/>
        <v>127889.95000000001</v>
      </c>
      <c r="G73" s="183">
        <f>(H73+I73+J73+K73)/F73</f>
        <v>0.50000003909611346</v>
      </c>
      <c r="H73" s="169">
        <v>54353.23</v>
      </c>
      <c r="I73" s="169">
        <v>0</v>
      </c>
      <c r="J73" s="169">
        <v>9591.75</v>
      </c>
      <c r="K73" s="169">
        <v>0</v>
      </c>
      <c r="L73" s="169">
        <v>63944.97</v>
      </c>
      <c r="M73" s="94"/>
      <c r="N73" s="94" t="s">
        <v>882</v>
      </c>
      <c r="O73" s="163" t="s">
        <v>876</v>
      </c>
      <c r="P73" s="163"/>
      <c r="Q73" s="163" t="s">
        <v>792</v>
      </c>
      <c r="R73" s="163" t="s">
        <v>396</v>
      </c>
      <c r="S73" s="163"/>
      <c r="T73" s="163"/>
      <c r="U73" s="184"/>
      <c r="V73" s="735">
        <f t="shared" si="0"/>
        <v>127889.95000000001</v>
      </c>
    </row>
    <row r="74" spans="1:22" s="13" customFormat="1" ht="30" customHeight="1">
      <c r="A74" s="410" t="s">
        <v>537</v>
      </c>
      <c r="B74" s="381" t="s">
        <v>192</v>
      </c>
      <c r="C74" s="168" t="s">
        <v>193</v>
      </c>
      <c r="D74" s="94" t="s">
        <v>194</v>
      </c>
      <c r="E74" s="169"/>
      <c r="F74" s="53">
        <f t="shared" si="1"/>
        <v>74891.100000000006</v>
      </c>
      <c r="G74" s="183">
        <f t="shared" ref="G74:G137" si="3">(H74+I74+J74+K74)/F74</f>
        <v>0.5</v>
      </c>
      <c r="H74" s="185">
        <v>31828.71</v>
      </c>
      <c r="I74" s="169">
        <v>0</v>
      </c>
      <c r="J74" s="185">
        <v>5616.84</v>
      </c>
      <c r="K74" s="169">
        <v>0</v>
      </c>
      <c r="L74" s="169">
        <v>37445.550000000003</v>
      </c>
      <c r="M74" s="94"/>
      <c r="N74" s="94" t="s">
        <v>882</v>
      </c>
      <c r="O74" s="163" t="s">
        <v>876</v>
      </c>
      <c r="P74" s="163"/>
      <c r="Q74" s="163" t="s">
        <v>793</v>
      </c>
      <c r="R74" s="163" t="s">
        <v>406</v>
      </c>
      <c r="S74" s="163"/>
      <c r="T74" s="163"/>
      <c r="U74" s="184"/>
      <c r="V74" s="735">
        <f t="shared" si="0"/>
        <v>74891.100000000006</v>
      </c>
    </row>
    <row r="75" spans="1:22" s="13" customFormat="1" ht="30" customHeight="1">
      <c r="A75" s="410" t="s">
        <v>537</v>
      </c>
      <c r="B75" s="381" t="s">
        <v>195</v>
      </c>
      <c r="C75" s="168" t="s">
        <v>196</v>
      </c>
      <c r="D75" s="94" t="s">
        <v>197</v>
      </c>
      <c r="E75" s="169"/>
      <c r="F75" s="53">
        <f t="shared" si="1"/>
        <v>86293.39</v>
      </c>
      <c r="G75" s="183">
        <f t="shared" si="3"/>
        <v>0.74999997102906724</v>
      </c>
      <c r="H75" s="185">
        <v>55012.03</v>
      </c>
      <c r="I75" s="169">
        <v>0</v>
      </c>
      <c r="J75" s="185">
        <v>9708.01</v>
      </c>
      <c r="K75" s="169">
        <v>0</v>
      </c>
      <c r="L75" s="169">
        <v>21573.35</v>
      </c>
      <c r="M75" s="94"/>
      <c r="N75" s="94" t="s">
        <v>882</v>
      </c>
      <c r="O75" s="163" t="s">
        <v>876</v>
      </c>
      <c r="P75" s="163"/>
      <c r="Q75" s="163" t="s">
        <v>793</v>
      </c>
      <c r="R75" s="163" t="s">
        <v>407</v>
      </c>
      <c r="S75" s="163"/>
      <c r="T75" s="163"/>
      <c r="U75" s="184"/>
      <c r="V75" s="735">
        <f t="shared" si="0"/>
        <v>86293.39</v>
      </c>
    </row>
    <row r="76" spans="1:22" s="13" customFormat="1" ht="30" customHeight="1">
      <c r="A76" s="410" t="s">
        <v>537</v>
      </c>
      <c r="B76" s="381" t="s">
        <v>198</v>
      </c>
      <c r="C76" s="168" t="s">
        <v>199</v>
      </c>
      <c r="D76" s="94" t="s">
        <v>200</v>
      </c>
      <c r="E76" s="169"/>
      <c r="F76" s="53">
        <f t="shared" si="1"/>
        <v>3300</v>
      </c>
      <c r="G76" s="183">
        <f t="shared" si="3"/>
        <v>0.65</v>
      </c>
      <c r="H76" s="185">
        <v>1823.25</v>
      </c>
      <c r="I76" s="169">
        <v>0</v>
      </c>
      <c r="J76" s="185">
        <v>321.75</v>
      </c>
      <c r="K76" s="169">
        <v>0</v>
      </c>
      <c r="L76" s="169">
        <v>1155</v>
      </c>
      <c r="M76" s="94"/>
      <c r="N76" s="94" t="s">
        <v>882</v>
      </c>
      <c r="O76" s="163" t="s">
        <v>876</v>
      </c>
      <c r="P76" s="163"/>
      <c r="Q76" s="163" t="s">
        <v>793</v>
      </c>
      <c r="R76" s="163" t="s">
        <v>408</v>
      </c>
      <c r="S76" s="163"/>
      <c r="T76" s="163"/>
      <c r="U76" s="184"/>
      <c r="V76" s="735">
        <f t="shared" si="0"/>
        <v>3300</v>
      </c>
    </row>
    <row r="77" spans="1:22" s="13" customFormat="1" ht="30" customHeight="1">
      <c r="A77" s="410" t="s">
        <v>537</v>
      </c>
      <c r="B77" s="381" t="s">
        <v>201</v>
      </c>
      <c r="C77" s="168" t="s">
        <v>202</v>
      </c>
      <c r="D77" s="94" t="s">
        <v>203</v>
      </c>
      <c r="E77" s="169"/>
      <c r="F77" s="53">
        <f t="shared" si="1"/>
        <v>55256</v>
      </c>
      <c r="G77" s="183">
        <f t="shared" si="3"/>
        <v>0.6975242507600985</v>
      </c>
      <c r="H77" s="185">
        <v>32761.040000000001</v>
      </c>
      <c r="I77" s="169">
        <v>0</v>
      </c>
      <c r="J77" s="185">
        <v>5781.36</v>
      </c>
      <c r="K77" s="169">
        <v>0</v>
      </c>
      <c r="L77" s="169">
        <v>16713.599999999999</v>
      </c>
      <c r="M77" s="94"/>
      <c r="N77" s="94" t="s">
        <v>882</v>
      </c>
      <c r="O77" s="163" t="s">
        <v>876</v>
      </c>
      <c r="P77" s="163"/>
      <c r="Q77" s="163" t="s">
        <v>793</v>
      </c>
      <c r="R77" s="163" t="s">
        <v>409</v>
      </c>
      <c r="S77" s="163"/>
      <c r="T77" s="163"/>
      <c r="U77" s="184"/>
      <c r="V77" s="735">
        <f t="shared" si="0"/>
        <v>55256</v>
      </c>
    </row>
    <row r="78" spans="1:22" s="13" customFormat="1" ht="30" customHeight="1">
      <c r="A78" s="410" t="s">
        <v>537</v>
      </c>
      <c r="B78" s="381" t="s">
        <v>204</v>
      </c>
      <c r="C78" s="168" t="s">
        <v>205</v>
      </c>
      <c r="D78" s="94" t="s">
        <v>206</v>
      </c>
      <c r="E78" s="169"/>
      <c r="F78" s="53">
        <f t="shared" si="1"/>
        <v>8076.9500000000007</v>
      </c>
      <c r="G78" s="183">
        <f t="shared" si="3"/>
        <v>0.55379567782393102</v>
      </c>
      <c r="H78" s="185">
        <v>3802.03</v>
      </c>
      <c r="I78" s="169">
        <v>0</v>
      </c>
      <c r="J78" s="185">
        <v>670.95</v>
      </c>
      <c r="K78" s="169">
        <v>0</v>
      </c>
      <c r="L78" s="169">
        <v>3603.97</v>
      </c>
      <c r="M78" s="94"/>
      <c r="N78" s="94" t="s">
        <v>882</v>
      </c>
      <c r="O78" s="163" t="s">
        <v>876</v>
      </c>
      <c r="P78" s="163"/>
      <c r="Q78" s="163" t="s">
        <v>793</v>
      </c>
      <c r="R78" s="163" t="s">
        <v>410</v>
      </c>
      <c r="S78" s="163"/>
      <c r="T78" s="163"/>
      <c r="U78" s="184"/>
      <c r="V78" s="735">
        <f t="shared" si="0"/>
        <v>8076.9500000000007</v>
      </c>
    </row>
    <row r="79" spans="1:22" s="13" customFormat="1" ht="30" customHeight="1">
      <c r="A79" s="410" t="s">
        <v>537</v>
      </c>
      <c r="B79" s="381" t="s">
        <v>207</v>
      </c>
      <c r="C79" s="168" t="s">
        <v>208</v>
      </c>
      <c r="D79" s="94" t="s">
        <v>209</v>
      </c>
      <c r="E79" s="169"/>
      <c r="F79" s="53">
        <f t="shared" si="1"/>
        <v>73365.25</v>
      </c>
      <c r="G79" s="183">
        <f t="shared" si="3"/>
        <v>0.50000006815215647</v>
      </c>
      <c r="H79" s="185">
        <v>31180.23</v>
      </c>
      <c r="I79" s="169">
        <v>0</v>
      </c>
      <c r="J79" s="185">
        <v>5502.4</v>
      </c>
      <c r="K79" s="169">
        <v>0</v>
      </c>
      <c r="L79" s="169">
        <v>36682.620000000003</v>
      </c>
      <c r="M79" s="94"/>
      <c r="N79" s="94" t="s">
        <v>882</v>
      </c>
      <c r="O79" s="163" t="s">
        <v>876</v>
      </c>
      <c r="P79" s="163"/>
      <c r="Q79" s="163" t="s">
        <v>793</v>
      </c>
      <c r="R79" s="163" t="s">
        <v>411</v>
      </c>
      <c r="S79" s="163"/>
      <c r="T79" s="163"/>
      <c r="U79" s="184"/>
      <c r="V79" s="735">
        <f t="shared" si="0"/>
        <v>73365.25</v>
      </c>
    </row>
    <row r="80" spans="1:22" s="13" customFormat="1" ht="30" customHeight="1">
      <c r="A80" s="410" t="s">
        <v>537</v>
      </c>
      <c r="B80" s="381" t="s">
        <v>210</v>
      </c>
      <c r="C80" s="168" t="s">
        <v>211</v>
      </c>
      <c r="D80" s="94" t="s">
        <v>212</v>
      </c>
      <c r="E80" s="169"/>
      <c r="F80" s="53">
        <f t="shared" si="1"/>
        <v>29466</v>
      </c>
      <c r="G80" s="183">
        <f t="shared" si="3"/>
        <v>0.85</v>
      </c>
      <c r="H80" s="185">
        <v>21289.18</v>
      </c>
      <c r="I80" s="169">
        <v>0</v>
      </c>
      <c r="J80" s="185">
        <v>3756.92</v>
      </c>
      <c r="K80" s="169">
        <v>0</v>
      </c>
      <c r="L80" s="169">
        <v>4419.8999999999996</v>
      </c>
      <c r="M80" s="35"/>
      <c r="N80" s="168" t="s">
        <v>712</v>
      </c>
      <c r="O80" s="168" t="s">
        <v>877</v>
      </c>
      <c r="P80" s="168"/>
      <c r="Q80" s="168" t="s">
        <v>874</v>
      </c>
      <c r="R80" s="163" t="s">
        <v>826</v>
      </c>
      <c r="S80" s="163"/>
      <c r="T80" s="163"/>
      <c r="U80" s="184"/>
      <c r="V80" s="735">
        <f t="shared" si="0"/>
        <v>29466</v>
      </c>
    </row>
    <row r="81" spans="1:22" s="13" customFormat="1" ht="30" customHeight="1">
      <c r="A81" s="410" t="s">
        <v>537</v>
      </c>
      <c r="B81" s="381" t="s">
        <v>213</v>
      </c>
      <c r="C81" s="168" t="s">
        <v>214</v>
      </c>
      <c r="D81" s="94" t="s">
        <v>215</v>
      </c>
      <c r="E81" s="169"/>
      <c r="F81" s="53">
        <f t="shared" si="1"/>
        <v>66853.049999999988</v>
      </c>
      <c r="G81" s="183">
        <f t="shared" si="3"/>
        <v>0.50000007479090336</v>
      </c>
      <c r="H81" s="185">
        <v>28412.55</v>
      </c>
      <c r="I81" s="169">
        <v>0</v>
      </c>
      <c r="J81" s="185">
        <v>5013.9799999999996</v>
      </c>
      <c r="K81" s="169">
        <v>0</v>
      </c>
      <c r="L81" s="169">
        <v>33426.519999999997</v>
      </c>
      <c r="M81" s="35"/>
      <c r="N81" s="168" t="s">
        <v>712</v>
      </c>
      <c r="O81" s="168" t="s">
        <v>877</v>
      </c>
      <c r="P81" s="168"/>
      <c r="Q81" s="168" t="s">
        <v>874</v>
      </c>
      <c r="R81" s="163" t="s">
        <v>827</v>
      </c>
      <c r="S81" s="163"/>
      <c r="T81" s="163"/>
      <c r="U81" s="184"/>
      <c r="V81" s="735">
        <f t="shared" si="0"/>
        <v>66853.049999999988</v>
      </c>
    </row>
    <row r="82" spans="1:22" s="13" customFormat="1" ht="30" customHeight="1">
      <c r="A82" s="410" t="s">
        <v>537</v>
      </c>
      <c r="B82" s="381" t="s">
        <v>216</v>
      </c>
      <c r="C82" s="168" t="s">
        <v>217</v>
      </c>
      <c r="D82" s="94" t="s">
        <v>218</v>
      </c>
      <c r="E82" s="169"/>
      <c r="F82" s="53">
        <f t="shared" si="1"/>
        <v>6600</v>
      </c>
      <c r="G82" s="183">
        <f t="shared" si="3"/>
        <v>0.65</v>
      </c>
      <c r="H82" s="185">
        <v>3646.5</v>
      </c>
      <c r="I82" s="169">
        <v>0</v>
      </c>
      <c r="J82" s="185">
        <v>643.5</v>
      </c>
      <c r="K82" s="169">
        <v>0</v>
      </c>
      <c r="L82" s="169">
        <v>2310</v>
      </c>
      <c r="M82" s="35"/>
      <c r="N82" s="168" t="s">
        <v>712</v>
      </c>
      <c r="O82" s="168" t="s">
        <v>877</v>
      </c>
      <c r="P82" s="168"/>
      <c r="Q82" s="168" t="s">
        <v>874</v>
      </c>
      <c r="R82" s="163" t="s">
        <v>828</v>
      </c>
      <c r="S82" s="163"/>
      <c r="T82" s="163"/>
      <c r="U82" s="184"/>
      <c r="V82" s="735">
        <f t="shared" ref="V82:V145" si="4">SUM(H82:L82)</f>
        <v>6600</v>
      </c>
    </row>
    <row r="83" spans="1:22" s="13" customFormat="1" ht="30" customHeight="1">
      <c r="A83" s="410" t="s">
        <v>537</v>
      </c>
      <c r="B83" s="381" t="s">
        <v>219</v>
      </c>
      <c r="C83" s="168" t="s">
        <v>220</v>
      </c>
      <c r="D83" s="94" t="s">
        <v>221</v>
      </c>
      <c r="E83" s="169"/>
      <c r="F83" s="53">
        <f t="shared" si="1"/>
        <v>22360.799999999999</v>
      </c>
      <c r="G83" s="183">
        <f t="shared" si="3"/>
        <v>0.75</v>
      </c>
      <c r="H83" s="185">
        <v>13851.27</v>
      </c>
      <c r="I83" s="169">
        <v>0</v>
      </c>
      <c r="J83" s="185">
        <v>2919.33</v>
      </c>
      <c r="K83" s="169">
        <v>0</v>
      </c>
      <c r="L83" s="169">
        <v>5590.2</v>
      </c>
      <c r="M83" s="35"/>
      <c r="N83" s="168" t="s">
        <v>712</v>
      </c>
      <c r="O83" s="168" t="s">
        <v>877</v>
      </c>
      <c r="P83" s="168"/>
      <c r="Q83" s="168" t="s">
        <v>874</v>
      </c>
      <c r="R83" s="163" t="s">
        <v>829</v>
      </c>
      <c r="S83" s="163"/>
      <c r="T83" s="163"/>
      <c r="U83" s="184"/>
      <c r="V83" s="735">
        <f t="shared" si="4"/>
        <v>22360.799999999999</v>
      </c>
    </row>
    <row r="84" spans="1:22" s="13" customFormat="1" ht="30" customHeight="1">
      <c r="A84" s="410" t="s">
        <v>537</v>
      </c>
      <c r="B84" s="381" t="s">
        <v>222</v>
      </c>
      <c r="C84" s="168" t="s">
        <v>223</v>
      </c>
      <c r="D84" s="94" t="s">
        <v>224</v>
      </c>
      <c r="E84" s="169"/>
      <c r="F84" s="53">
        <f t="shared" ref="F84:F147" si="5">SUM(H84+I84+J84+K84+L84)</f>
        <v>14686.350000000002</v>
      </c>
      <c r="G84" s="183">
        <f t="shared" si="3"/>
        <v>0.65000017022609424</v>
      </c>
      <c r="H84" s="185">
        <v>8114.21</v>
      </c>
      <c r="I84" s="169">
        <v>0</v>
      </c>
      <c r="J84" s="185">
        <v>1431.92</v>
      </c>
      <c r="K84" s="169">
        <v>0</v>
      </c>
      <c r="L84" s="169">
        <v>5140.22</v>
      </c>
      <c r="M84" s="35"/>
      <c r="N84" s="168" t="s">
        <v>712</v>
      </c>
      <c r="O84" s="168" t="s">
        <v>877</v>
      </c>
      <c r="P84" s="168"/>
      <c r="Q84" s="168" t="s">
        <v>874</v>
      </c>
      <c r="R84" s="163" t="s">
        <v>830</v>
      </c>
      <c r="S84" s="163"/>
      <c r="T84" s="163"/>
      <c r="U84" s="184"/>
      <c r="V84" s="735">
        <f t="shared" si="4"/>
        <v>14686.350000000002</v>
      </c>
    </row>
    <row r="85" spans="1:22" s="13" customFormat="1" ht="30" customHeight="1">
      <c r="A85" s="410" t="s">
        <v>537</v>
      </c>
      <c r="B85" s="381" t="s">
        <v>225</v>
      </c>
      <c r="C85" s="168" t="s">
        <v>226</v>
      </c>
      <c r="D85" s="94" t="s">
        <v>227</v>
      </c>
      <c r="E85" s="169"/>
      <c r="F85" s="53">
        <f t="shared" si="5"/>
        <v>3630</v>
      </c>
      <c r="G85" s="183">
        <f t="shared" si="3"/>
        <v>0.65</v>
      </c>
      <c r="H85" s="185">
        <v>2005.57</v>
      </c>
      <c r="I85" s="169">
        <v>0</v>
      </c>
      <c r="J85" s="185">
        <v>353.93</v>
      </c>
      <c r="K85" s="169">
        <v>0</v>
      </c>
      <c r="L85" s="169">
        <v>1270.5</v>
      </c>
      <c r="M85" s="35"/>
      <c r="N85" s="168" t="s">
        <v>712</v>
      </c>
      <c r="O85" s="168" t="s">
        <v>877</v>
      </c>
      <c r="P85" s="168"/>
      <c r="Q85" s="168" t="s">
        <v>874</v>
      </c>
      <c r="R85" s="163" t="s">
        <v>831</v>
      </c>
      <c r="S85" s="163"/>
      <c r="T85" s="163"/>
      <c r="U85" s="184"/>
      <c r="V85" s="735">
        <f t="shared" si="4"/>
        <v>3630</v>
      </c>
    </row>
    <row r="86" spans="1:22" s="13" customFormat="1" ht="30" customHeight="1">
      <c r="A86" s="410" t="s">
        <v>537</v>
      </c>
      <c r="B86" s="381" t="s">
        <v>216</v>
      </c>
      <c r="C86" s="168" t="s">
        <v>228</v>
      </c>
      <c r="D86" s="94" t="s">
        <v>229</v>
      </c>
      <c r="E86" s="186"/>
      <c r="F86" s="53">
        <f t="shared" si="5"/>
        <v>115190</v>
      </c>
      <c r="G86" s="183">
        <f t="shared" si="3"/>
        <v>0.75599010330757876</v>
      </c>
      <c r="H86" s="185">
        <v>67440.67</v>
      </c>
      <c r="I86" s="169">
        <v>0</v>
      </c>
      <c r="J86" s="185">
        <v>19641.830000000002</v>
      </c>
      <c r="K86" s="169">
        <v>0</v>
      </c>
      <c r="L86" s="169">
        <v>28107.5</v>
      </c>
      <c r="M86" s="35"/>
      <c r="N86" s="168" t="s">
        <v>712</v>
      </c>
      <c r="O86" s="187" t="s">
        <v>877</v>
      </c>
      <c r="P86" s="168"/>
      <c r="Q86" s="168" t="s">
        <v>874</v>
      </c>
      <c r="R86" s="163" t="s">
        <v>832</v>
      </c>
      <c r="S86" s="163"/>
      <c r="T86" s="163"/>
      <c r="U86" s="184"/>
      <c r="V86" s="735">
        <f t="shared" si="4"/>
        <v>115190</v>
      </c>
    </row>
    <row r="87" spans="1:22" s="13" customFormat="1" ht="30" customHeight="1">
      <c r="A87" s="410" t="s">
        <v>537</v>
      </c>
      <c r="B87" s="381" t="s">
        <v>239</v>
      </c>
      <c r="C87" s="168" t="s">
        <v>240</v>
      </c>
      <c r="D87" s="94" t="s">
        <v>241</v>
      </c>
      <c r="E87" s="169">
        <v>197914</v>
      </c>
      <c r="F87" s="53">
        <f t="shared" si="5"/>
        <v>169014</v>
      </c>
      <c r="G87" s="183">
        <f t="shared" si="3"/>
        <v>0.75</v>
      </c>
      <c r="H87" s="185">
        <v>107746.42</v>
      </c>
      <c r="I87" s="169">
        <v>0</v>
      </c>
      <c r="J87" s="185">
        <v>19014.080000000002</v>
      </c>
      <c r="K87" s="169">
        <v>0</v>
      </c>
      <c r="L87" s="169">
        <v>42253.5</v>
      </c>
      <c r="M87" s="35"/>
      <c r="N87" s="168" t="s">
        <v>712</v>
      </c>
      <c r="O87" s="168" t="s">
        <v>877</v>
      </c>
      <c r="P87" s="168" t="s">
        <v>251</v>
      </c>
      <c r="Q87" s="168" t="s">
        <v>874</v>
      </c>
      <c r="R87" s="163" t="s">
        <v>812</v>
      </c>
      <c r="S87" s="163"/>
      <c r="T87" s="163"/>
      <c r="U87" s="184"/>
      <c r="V87" s="735">
        <f t="shared" si="4"/>
        <v>169014</v>
      </c>
    </row>
    <row r="88" spans="1:22" s="13" customFormat="1" ht="30" customHeight="1">
      <c r="A88" s="410" t="s">
        <v>537</v>
      </c>
      <c r="B88" s="381" t="s">
        <v>230</v>
      </c>
      <c r="C88" s="168" t="s">
        <v>231</v>
      </c>
      <c r="D88" s="94" t="s">
        <v>232</v>
      </c>
      <c r="E88" s="169">
        <v>69400</v>
      </c>
      <c r="F88" s="53">
        <f t="shared" si="5"/>
        <v>69400</v>
      </c>
      <c r="G88" s="183">
        <f t="shared" si="3"/>
        <v>0.75</v>
      </c>
      <c r="H88" s="185">
        <v>39228.35</v>
      </c>
      <c r="I88" s="169">
        <v>0</v>
      </c>
      <c r="J88" s="185">
        <v>12821.65</v>
      </c>
      <c r="K88" s="169">
        <v>0</v>
      </c>
      <c r="L88" s="169">
        <v>17350</v>
      </c>
      <c r="M88" s="35"/>
      <c r="N88" s="168" t="s">
        <v>712</v>
      </c>
      <c r="O88" s="168" t="s">
        <v>877</v>
      </c>
      <c r="P88" s="168"/>
      <c r="Q88" s="168" t="s">
        <v>874</v>
      </c>
      <c r="R88" s="163" t="s">
        <v>833</v>
      </c>
      <c r="S88" s="163"/>
      <c r="T88" s="163"/>
      <c r="U88" s="184"/>
      <c r="V88" s="735">
        <f t="shared" si="4"/>
        <v>69400</v>
      </c>
    </row>
    <row r="89" spans="1:22" s="13" customFormat="1" ht="30" customHeight="1">
      <c r="A89" s="410" t="s">
        <v>537</v>
      </c>
      <c r="B89" s="381" t="s">
        <v>236</v>
      </c>
      <c r="C89" s="168" t="s">
        <v>237</v>
      </c>
      <c r="D89" s="94" t="s">
        <v>238</v>
      </c>
      <c r="E89" s="169">
        <v>76530</v>
      </c>
      <c r="F89" s="53">
        <f t="shared" si="5"/>
        <v>76530</v>
      </c>
      <c r="G89" s="183">
        <f t="shared" si="3"/>
        <v>0.75</v>
      </c>
      <c r="H89" s="185">
        <v>48787.87</v>
      </c>
      <c r="I89" s="169">
        <v>0</v>
      </c>
      <c r="J89" s="185">
        <v>8609.6299999999992</v>
      </c>
      <c r="K89" s="169">
        <v>0</v>
      </c>
      <c r="L89" s="169">
        <v>19132.5</v>
      </c>
      <c r="M89" s="35"/>
      <c r="N89" s="168" t="s">
        <v>712</v>
      </c>
      <c r="O89" s="168" t="s">
        <v>877</v>
      </c>
      <c r="P89" s="168"/>
      <c r="Q89" s="168" t="s">
        <v>874</v>
      </c>
      <c r="R89" s="163" t="s">
        <v>835</v>
      </c>
      <c r="S89" s="163"/>
      <c r="T89" s="163"/>
      <c r="U89" s="184"/>
      <c r="V89" s="735">
        <f t="shared" si="4"/>
        <v>76530</v>
      </c>
    </row>
    <row r="90" spans="1:22" s="13" customFormat="1" ht="30" customHeight="1">
      <c r="A90" s="410" t="s">
        <v>537</v>
      </c>
      <c r="B90" s="381" t="s">
        <v>249</v>
      </c>
      <c r="C90" s="168" t="s">
        <v>247</v>
      </c>
      <c r="D90" s="94" t="s">
        <v>248</v>
      </c>
      <c r="E90" s="169">
        <v>40205.949999999997</v>
      </c>
      <c r="F90" s="53">
        <f t="shared" si="5"/>
        <v>30005.95</v>
      </c>
      <c r="G90" s="183">
        <f t="shared" si="3"/>
        <v>0.55888915365119252</v>
      </c>
      <c r="H90" s="190">
        <v>14254.5</v>
      </c>
      <c r="I90" s="188">
        <v>0</v>
      </c>
      <c r="J90" s="190">
        <v>2515.5</v>
      </c>
      <c r="K90" s="188">
        <v>0</v>
      </c>
      <c r="L90" s="188">
        <v>13235.95</v>
      </c>
      <c r="M90" s="35"/>
      <c r="N90" s="168" t="s">
        <v>882</v>
      </c>
      <c r="O90" s="168" t="s">
        <v>878</v>
      </c>
      <c r="P90" s="168"/>
      <c r="Q90" s="168" t="s">
        <v>794</v>
      </c>
      <c r="R90" s="163" t="s">
        <v>836</v>
      </c>
      <c r="S90" s="163"/>
      <c r="T90" s="752" t="s">
        <v>1822</v>
      </c>
      <c r="U90" s="184"/>
      <c r="V90" s="735">
        <f t="shared" si="4"/>
        <v>30005.95</v>
      </c>
    </row>
    <row r="91" spans="1:22" s="13" customFormat="1" ht="30" customHeight="1">
      <c r="A91" s="410" t="s">
        <v>537</v>
      </c>
      <c r="B91" s="381" t="s">
        <v>252</v>
      </c>
      <c r="C91" s="168" t="s">
        <v>253</v>
      </c>
      <c r="D91" s="94" t="s">
        <v>254</v>
      </c>
      <c r="E91" s="169">
        <v>42073.85</v>
      </c>
      <c r="F91" s="715">
        <f t="shared" si="5"/>
        <v>30076</v>
      </c>
      <c r="G91" s="183">
        <f t="shared" si="3"/>
        <v>0.71301569357627348</v>
      </c>
      <c r="H91" s="95">
        <v>18227.96</v>
      </c>
      <c r="I91" s="98">
        <v>3216.7</v>
      </c>
      <c r="J91" s="95">
        <v>0</v>
      </c>
      <c r="K91" s="98">
        <v>0</v>
      </c>
      <c r="L91" s="188">
        <v>8631.34</v>
      </c>
      <c r="M91" s="35"/>
      <c r="N91" s="168" t="s">
        <v>710</v>
      </c>
      <c r="O91" s="168" t="s">
        <v>722</v>
      </c>
      <c r="P91" s="168"/>
      <c r="Q91" s="168" t="s">
        <v>720</v>
      </c>
      <c r="R91" s="163" t="s">
        <v>736</v>
      </c>
      <c r="S91" s="163"/>
      <c r="T91" s="752" t="s">
        <v>1822</v>
      </c>
      <c r="U91" s="184"/>
      <c r="V91" s="735">
        <f t="shared" si="4"/>
        <v>30076</v>
      </c>
    </row>
    <row r="92" spans="1:22" s="13" customFormat="1" ht="30" customHeight="1">
      <c r="A92" s="410" t="s">
        <v>537</v>
      </c>
      <c r="B92" s="381" t="s">
        <v>256</v>
      </c>
      <c r="C92" s="168" t="s">
        <v>257</v>
      </c>
      <c r="D92" s="94" t="s">
        <v>258</v>
      </c>
      <c r="E92" s="169">
        <v>43449.72</v>
      </c>
      <c r="F92" s="53">
        <f t="shared" si="5"/>
        <v>43799.880000000005</v>
      </c>
      <c r="G92" s="183">
        <f t="shared" si="3"/>
        <v>0.85000004566222553</v>
      </c>
      <c r="H92" s="95">
        <v>31425.759999999998</v>
      </c>
      <c r="I92" s="98">
        <v>5545.73</v>
      </c>
      <c r="J92" s="95">
        <v>258.41000000000003</v>
      </c>
      <c r="K92" s="98">
        <v>0</v>
      </c>
      <c r="L92" s="98">
        <v>6569.98</v>
      </c>
      <c r="M92" s="35"/>
      <c r="N92" s="168" t="s">
        <v>710</v>
      </c>
      <c r="O92" s="168" t="s">
        <v>722</v>
      </c>
      <c r="P92" s="168"/>
      <c r="Q92" s="168" t="s">
        <v>720</v>
      </c>
      <c r="R92" s="163" t="s">
        <v>737</v>
      </c>
      <c r="S92" s="163"/>
      <c r="T92" s="163"/>
      <c r="U92" s="184"/>
      <c r="V92" s="735">
        <f t="shared" si="4"/>
        <v>43799.880000000005</v>
      </c>
    </row>
    <row r="93" spans="1:22" s="13" customFormat="1" ht="30" customHeight="1">
      <c r="A93" s="410" t="s">
        <v>537</v>
      </c>
      <c r="B93" s="381" t="s">
        <v>259</v>
      </c>
      <c r="C93" s="168" t="s">
        <v>260</v>
      </c>
      <c r="D93" s="94" t="s">
        <v>261</v>
      </c>
      <c r="E93" s="169">
        <v>67334.960000000006</v>
      </c>
      <c r="F93" s="53">
        <f t="shared" si="5"/>
        <v>67334.960000000006</v>
      </c>
      <c r="G93" s="183">
        <f t="shared" si="3"/>
        <v>0.75</v>
      </c>
      <c r="H93" s="185">
        <v>38087.29</v>
      </c>
      <c r="I93" s="169">
        <v>6721.29</v>
      </c>
      <c r="J93" s="185">
        <v>5692.64</v>
      </c>
      <c r="K93" s="169">
        <v>0</v>
      </c>
      <c r="L93" s="169">
        <v>16833.740000000002</v>
      </c>
      <c r="M93" s="35"/>
      <c r="N93" s="168" t="s">
        <v>710</v>
      </c>
      <c r="O93" s="168" t="s">
        <v>722</v>
      </c>
      <c r="P93" s="168"/>
      <c r="Q93" s="168" t="s">
        <v>720</v>
      </c>
      <c r="R93" s="163" t="s">
        <v>738</v>
      </c>
      <c r="S93" s="163"/>
      <c r="T93" s="163"/>
      <c r="U93" s="184"/>
      <c r="V93" s="735">
        <f t="shared" si="4"/>
        <v>67334.960000000006</v>
      </c>
    </row>
    <row r="94" spans="1:22" s="13" customFormat="1" ht="30" customHeight="1">
      <c r="A94" s="410" t="s">
        <v>537</v>
      </c>
      <c r="B94" s="381" t="s">
        <v>262</v>
      </c>
      <c r="C94" s="168" t="s">
        <v>263</v>
      </c>
      <c r="D94" s="94" t="s">
        <v>264</v>
      </c>
      <c r="E94" s="169">
        <v>33701.83</v>
      </c>
      <c r="F94" s="53">
        <f t="shared" si="5"/>
        <v>33701.83</v>
      </c>
      <c r="G94" s="183">
        <f t="shared" si="3"/>
        <v>0.85000013352390658</v>
      </c>
      <c r="H94" s="185">
        <v>23859.06</v>
      </c>
      <c r="I94" s="169">
        <v>4210.43</v>
      </c>
      <c r="J94" s="185">
        <v>577.07000000000005</v>
      </c>
      <c r="K94" s="169">
        <v>0</v>
      </c>
      <c r="L94" s="169">
        <v>5055.2700000000004</v>
      </c>
      <c r="M94" s="35"/>
      <c r="N94" s="168" t="s">
        <v>710</v>
      </c>
      <c r="O94" s="168" t="s">
        <v>722</v>
      </c>
      <c r="P94" s="168"/>
      <c r="Q94" s="168" t="s">
        <v>720</v>
      </c>
      <c r="R94" s="163" t="s">
        <v>739</v>
      </c>
      <c r="S94" s="163"/>
      <c r="T94" s="163"/>
      <c r="U94" s="184"/>
      <c r="V94" s="735">
        <f t="shared" si="4"/>
        <v>33701.83</v>
      </c>
    </row>
    <row r="95" spans="1:22" s="13" customFormat="1" ht="30" customHeight="1">
      <c r="A95" s="410" t="s">
        <v>537</v>
      </c>
      <c r="B95" s="381" t="s">
        <v>265</v>
      </c>
      <c r="C95" s="168" t="s">
        <v>266</v>
      </c>
      <c r="D95" s="94" t="s">
        <v>267</v>
      </c>
      <c r="E95" s="169">
        <v>17292.25</v>
      </c>
      <c r="F95" s="53">
        <f t="shared" si="5"/>
        <v>17292.25</v>
      </c>
      <c r="G95" s="183">
        <f t="shared" si="3"/>
        <v>0.73604418164206509</v>
      </c>
      <c r="H95" s="185">
        <v>10818.68</v>
      </c>
      <c r="I95" s="169">
        <v>1909.18</v>
      </c>
      <c r="J95" s="185">
        <v>0</v>
      </c>
      <c r="K95" s="169">
        <v>0</v>
      </c>
      <c r="L95" s="169">
        <v>4564.3900000000003</v>
      </c>
      <c r="M95" s="35"/>
      <c r="N95" s="168" t="s">
        <v>710</v>
      </c>
      <c r="O95" s="168" t="s">
        <v>722</v>
      </c>
      <c r="P95" s="168"/>
      <c r="Q95" s="168" t="s">
        <v>720</v>
      </c>
      <c r="R95" s="163" t="s">
        <v>740</v>
      </c>
      <c r="S95" s="163"/>
      <c r="T95" s="163"/>
      <c r="U95" s="184"/>
      <c r="V95" s="735">
        <f t="shared" si="4"/>
        <v>17292.25</v>
      </c>
    </row>
    <row r="96" spans="1:22" s="13" customFormat="1" ht="30" customHeight="1">
      <c r="A96" s="410" t="s">
        <v>537</v>
      </c>
      <c r="B96" s="381" t="s">
        <v>268</v>
      </c>
      <c r="C96" s="168" t="s">
        <v>269</v>
      </c>
      <c r="D96" s="94" t="s">
        <v>270</v>
      </c>
      <c r="E96" s="169">
        <v>103525.03</v>
      </c>
      <c r="F96" s="53">
        <f t="shared" si="5"/>
        <v>82473.820000000007</v>
      </c>
      <c r="G96" s="183">
        <f t="shared" si="3"/>
        <v>0.8500000363751794</v>
      </c>
      <c r="H96" s="185">
        <v>59241.65</v>
      </c>
      <c r="I96" s="169">
        <v>10454.42</v>
      </c>
      <c r="J96" s="185">
        <v>406.68</v>
      </c>
      <c r="K96" s="169">
        <v>0</v>
      </c>
      <c r="L96" s="169">
        <v>12371.07</v>
      </c>
      <c r="M96" s="35"/>
      <c r="N96" s="168" t="s">
        <v>710</v>
      </c>
      <c r="O96" s="195">
        <v>43132</v>
      </c>
      <c r="P96" s="168"/>
      <c r="Q96" s="197">
        <v>43160</v>
      </c>
      <c r="R96" s="163" t="s">
        <v>973</v>
      </c>
      <c r="S96" s="163"/>
      <c r="T96" s="163"/>
      <c r="U96" s="184"/>
      <c r="V96" s="735">
        <f t="shared" si="4"/>
        <v>82473.820000000007</v>
      </c>
    </row>
    <row r="97" spans="1:22" s="13" customFormat="1" ht="30" customHeight="1">
      <c r="A97" s="410" t="s">
        <v>537</v>
      </c>
      <c r="B97" s="381" t="s">
        <v>271</v>
      </c>
      <c r="C97" s="168" t="s">
        <v>272</v>
      </c>
      <c r="D97" s="94" t="s">
        <v>273</v>
      </c>
      <c r="E97" s="169">
        <v>37500</v>
      </c>
      <c r="F97" s="53">
        <f t="shared" si="5"/>
        <v>35870</v>
      </c>
      <c r="G97" s="183">
        <f t="shared" si="3"/>
        <v>0.85</v>
      </c>
      <c r="H97" s="185">
        <v>25916.07</v>
      </c>
      <c r="I97" s="169">
        <v>4573.43</v>
      </c>
      <c r="J97" s="185">
        <v>0</v>
      </c>
      <c r="K97" s="169">
        <v>0</v>
      </c>
      <c r="L97" s="169">
        <v>5380.5</v>
      </c>
      <c r="M97" s="35"/>
      <c r="N97" s="168" t="s">
        <v>710</v>
      </c>
      <c r="O97" s="168" t="s">
        <v>722</v>
      </c>
      <c r="P97" s="168"/>
      <c r="Q97" s="168" t="s">
        <v>720</v>
      </c>
      <c r="R97" s="163" t="s">
        <v>741</v>
      </c>
      <c r="S97" s="163"/>
      <c r="T97" s="163"/>
      <c r="U97" s="184"/>
      <c r="V97" s="735">
        <f t="shared" si="4"/>
        <v>35870</v>
      </c>
    </row>
    <row r="98" spans="1:22" s="13" customFormat="1" ht="30" customHeight="1">
      <c r="A98" s="410" t="s">
        <v>537</v>
      </c>
      <c r="B98" s="381" t="s">
        <v>274</v>
      </c>
      <c r="C98" s="168" t="s">
        <v>275</v>
      </c>
      <c r="D98" s="94" t="s">
        <v>276</v>
      </c>
      <c r="E98" s="169">
        <v>39481</v>
      </c>
      <c r="F98" s="53">
        <f t="shared" si="5"/>
        <v>33881</v>
      </c>
      <c r="G98" s="183">
        <f t="shared" si="3"/>
        <v>0.77208022195330717</v>
      </c>
      <c r="H98" s="185">
        <v>21917.119999999999</v>
      </c>
      <c r="I98" s="169">
        <v>3867.73</v>
      </c>
      <c r="J98" s="185">
        <v>374</v>
      </c>
      <c r="K98" s="169">
        <v>0</v>
      </c>
      <c r="L98" s="169">
        <v>7722.15</v>
      </c>
      <c r="M98" s="35"/>
      <c r="N98" s="168" t="s">
        <v>710</v>
      </c>
      <c r="O98" s="168" t="s">
        <v>722</v>
      </c>
      <c r="P98" s="168"/>
      <c r="Q98" s="168" t="s">
        <v>720</v>
      </c>
      <c r="R98" s="163" t="s">
        <v>742</v>
      </c>
      <c r="S98" s="163"/>
      <c r="T98" s="163"/>
      <c r="U98" s="184"/>
      <c r="V98" s="735">
        <f t="shared" si="4"/>
        <v>33881</v>
      </c>
    </row>
    <row r="99" spans="1:22" s="13" customFormat="1" ht="30" customHeight="1">
      <c r="A99" s="410" t="s">
        <v>537</v>
      </c>
      <c r="B99" s="381" t="s">
        <v>277</v>
      </c>
      <c r="C99" s="168" t="s">
        <v>278</v>
      </c>
      <c r="D99" s="94" t="s">
        <v>279</v>
      </c>
      <c r="E99" s="169">
        <v>113360</v>
      </c>
      <c r="F99" s="53">
        <f t="shared" si="5"/>
        <v>104980</v>
      </c>
      <c r="G99" s="183">
        <f t="shared" si="3"/>
        <v>0.75</v>
      </c>
      <c r="H99" s="185">
        <v>60670.79</v>
      </c>
      <c r="I99" s="169">
        <v>10706.61</v>
      </c>
      <c r="J99" s="185">
        <v>7357.6</v>
      </c>
      <c r="K99" s="169">
        <v>0</v>
      </c>
      <c r="L99" s="169">
        <v>26245</v>
      </c>
      <c r="M99" s="35"/>
      <c r="N99" s="168" t="s">
        <v>710</v>
      </c>
      <c r="O99" s="168" t="s">
        <v>722</v>
      </c>
      <c r="P99" s="168"/>
      <c r="Q99" s="168" t="s">
        <v>720</v>
      </c>
      <c r="R99" s="163" t="s">
        <v>743</v>
      </c>
      <c r="S99" s="163"/>
      <c r="T99" s="163"/>
      <c r="U99" s="184"/>
      <c r="V99" s="735">
        <f t="shared" si="4"/>
        <v>104980</v>
      </c>
    </row>
    <row r="100" spans="1:22" s="13" customFormat="1" ht="30" customHeight="1">
      <c r="A100" s="410" t="s">
        <v>537</v>
      </c>
      <c r="B100" s="381" t="s">
        <v>280</v>
      </c>
      <c r="C100" s="168" t="s">
        <v>281</v>
      </c>
      <c r="D100" s="94" t="s">
        <v>282</v>
      </c>
      <c r="E100" s="169">
        <v>10488</v>
      </c>
      <c r="F100" s="53">
        <f t="shared" si="5"/>
        <v>10488</v>
      </c>
      <c r="G100" s="183">
        <f t="shared" si="3"/>
        <v>0.75</v>
      </c>
      <c r="H100" s="185">
        <v>6686.1</v>
      </c>
      <c r="I100" s="169">
        <v>1179.9000000000001</v>
      </c>
      <c r="J100" s="185">
        <v>0</v>
      </c>
      <c r="K100" s="169">
        <v>0</v>
      </c>
      <c r="L100" s="169">
        <v>2622</v>
      </c>
      <c r="M100" s="35"/>
      <c r="N100" s="168" t="s">
        <v>710</v>
      </c>
      <c r="O100" s="168" t="s">
        <v>722</v>
      </c>
      <c r="P100" s="168"/>
      <c r="Q100" s="168" t="s">
        <v>720</v>
      </c>
      <c r="R100" s="163" t="s">
        <v>744</v>
      </c>
      <c r="S100" s="163"/>
      <c r="T100" s="163"/>
      <c r="U100" s="184"/>
      <c r="V100" s="735">
        <f t="shared" si="4"/>
        <v>10488</v>
      </c>
    </row>
    <row r="101" spans="1:22" s="13" customFormat="1" ht="30" customHeight="1">
      <c r="A101" s="410" t="s">
        <v>537</v>
      </c>
      <c r="B101" s="381" t="s">
        <v>1245</v>
      </c>
      <c r="C101" s="255" t="s">
        <v>1246</v>
      </c>
      <c r="D101" s="282" t="s">
        <v>1247</v>
      </c>
      <c r="E101" s="256">
        <v>733701.63</v>
      </c>
      <c r="F101" s="53">
        <f t="shared" si="5"/>
        <v>667513.12</v>
      </c>
      <c r="G101" s="183">
        <f t="shared" si="3"/>
        <v>0.75</v>
      </c>
      <c r="H101" s="348">
        <v>397748.68</v>
      </c>
      <c r="I101" s="256">
        <v>70190.95</v>
      </c>
      <c r="J101" s="348">
        <v>0</v>
      </c>
      <c r="K101" s="256">
        <f>3524+15951+13220.21</f>
        <v>32695.21</v>
      </c>
      <c r="L101" s="256">
        <v>166878.28</v>
      </c>
      <c r="M101" s="260">
        <v>43109</v>
      </c>
      <c r="N101" s="270">
        <v>43112</v>
      </c>
      <c r="O101" s="270">
        <v>43118</v>
      </c>
      <c r="P101" s="270">
        <v>43139</v>
      </c>
      <c r="Q101" s="270">
        <v>43146</v>
      </c>
      <c r="R101" s="257" t="s">
        <v>904</v>
      </c>
      <c r="S101" s="257"/>
      <c r="T101" s="257"/>
      <c r="U101" s="258"/>
      <c r="V101" s="735">
        <f t="shared" si="4"/>
        <v>667513.12</v>
      </c>
    </row>
    <row r="102" spans="1:22" s="13" customFormat="1" ht="30" customHeight="1">
      <c r="A102" s="410" t="s">
        <v>537</v>
      </c>
      <c r="B102" s="381" t="s">
        <v>1248</v>
      </c>
      <c r="C102" s="255" t="s">
        <v>1249</v>
      </c>
      <c r="D102" s="282" t="s">
        <v>636</v>
      </c>
      <c r="E102" s="256">
        <v>191213</v>
      </c>
      <c r="F102" s="53">
        <f t="shared" si="5"/>
        <v>152025</v>
      </c>
      <c r="G102" s="183">
        <f t="shared" si="3"/>
        <v>0.721672422298964</v>
      </c>
      <c r="H102" s="348">
        <v>93255.41</v>
      </c>
      <c r="I102" s="256">
        <v>16456.84</v>
      </c>
      <c r="J102" s="348">
        <v>0</v>
      </c>
      <c r="K102" s="256">
        <v>0</v>
      </c>
      <c r="L102" s="256">
        <v>42312.75</v>
      </c>
      <c r="M102" s="260">
        <v>43109</v>
      </c>
      <c r="N102" s="270">
        <v>43112</v>
      </c>
      <c r="O102" s="270">
        <v>43118</v>
      </c>
      <c r="P102" s="270">
        <v>43139</v>
      </c>
      <c r="Q102" s="270">
        <v>43146</v>
      </c>
      <c r="R102" s="257" t="s">
        <v>1250</v>
      </c>
      <c r="S102" s="257"/>
      <c r="T102" s="257"/>
      <c r="U102" s="258"/>
      <c r="V102" s="735">
        <f t="shared" si="4"/>
        <v>152025</v>
      </c>
    </row>
    <row r="103" spans="1:22" s="13" customFormat="1" ht="30" customHeight="1">
      <c r="A103" s="410" t="s">
        <v>537</v>
      </c>
      <c r="B103" s="381" t="s">
        <v>283</v>
      </c>
      <c r="C103" s="168" t="s">
        <v>284</v>
      </c>
      <c r="D103" s="94" t="s">
        <v>285</v>
      </c>
      <c r="E103" s="169">
        <v>66327.8</v>
      </c>
      <c r="F103" s="53">
        <f t="shared" si="5"/>
        <v>44327.8</v>
      </c>
      <c r="G103" s="183">
        <f t="shared" si="3"/>
        <v>0.74999999999999989</v>
      </c>
      <c r="H103" s="185">
        <v>28258.97</v>
      </c>
      <c r="I103" s="169">
        <v>4986.88</v>
      </c>
      <c r="J103" s="185">
        <v>0</v>
      </c>
      <c r="K103" s="169">
        <v>0</v>
      </c>
      <c r="L103" s="169">
        <v>11081.95</v>
      </c>
      <c r="M103" s="35"/>
      <c r="N103" s="168" t="s">
        <v>710</v>
      </c>
      <c r="O103" s="168" t="s">
        <v>722</v>
      </c>
      <c r="P103" s="168"/>
      <c r="Q103" s="168" t="s">
        <v>720</v>
      </c>
      <c r="R103" s="163" t="s">
        <v>745</v>
      </c>
      <c r="S103" s="163"/>
      <c r="T103" s="163"/>
      <c r="U103" s="184"/>
      <c r="V103" s="735">
        <f t="shared" si="4"/>
        <v>44327.8</v>
      </c>
    </row>
    <row r="104" spans="1:22" s="13" customFormat="1" ht="30" customHeight="1">
      <c r="A104" s="410" t="s">
        <v>537</v>
      </c>
      <c r="B104" s="381" t="s">
        <v>286</v>
      </c>
      <c r="C104" s="168" t="s">
        <v>287</v>
      </c>
      <c r="D104" s="94" t="s">
        <v>76</v>
      </c>
      <c r="E104" s="169">
        <v>71890</v>
      </c>
      <c r="F104" s="53">
        <f t="shared" si="5"/>
        <v>71890</v>
      </c>
      <c r="G104" s="183">
        <f t="shared" si="3"/>
        <v>0.75</v>
      </c>
      <c r="H104" s="185">
        <v>40635.82</v>
      </c>
      <c r="I104" s="169">
        <v>0</v>
      </c>
      <c r="J104" s="185">
        <v>13281.68</v>
      </c>
      <c r="K104" s="169">
        <v>0</v>
      </c>
      <c r="L104" s="169">
        <v>17972.5</v>
      </c>
      <c r="M104" s="35"/>
      <c r="N104" s="168" t="s">
        <v>883</v>
      </c>
      <c r="O104" s="168" t="s">
        <v>879</v>
      </c>
      <c r="P104" s="168"/>
      <c r="Q104" s="168" t="s">
        <v>795</v>
      </c>
      <c r="R104" s="163" t="s">
        <v>837</v>
      </c>
      <c r="S104" s="163"/>
      <c r="T104" s="163"/>
      <c r="U104" s="184"/>
      <c r="V104" s="735">
        <f t="shared" si="4"/>
        <v>71890</v>
      </c>
    </row>
    <row r="105" spans="1:22" s="13" customFormat="1" ht="30" customHeight="1">
      <c r="A105" s="410" t="s">
        <v>537</v>
      </c>
      <c r="B105" s="381" t="s">
        <v>288</v>
      </c>
      <c r="C105" s="168" t="s">
        <v>289</v>
      </c>
      <c r="D105" s="94" t="s">
        <v>76</v>
      </c>
      <c r="E105" s="169">
        <v>94000</v>
      </c>
      <c r="F105" s="53">
        <f t="shared" si="5"/>
        <v>94000</v>
      </c>
      <c r="G105" s="183">
        <f t="shared" si="3"/>
        <v>0.75</v>
      </c>
      <c r="H105" s="185">
        <v>53133.5</v>
      </c>
      <c r="I105" s="169">
        <v>0</v>
      </c>
      <c r="J105" s="185">
        <v>17366.5</v>
      </c>
      <c r="K105" s="169">
        <v>0</v>
      </c>
      <c r="L105" s="169">
        <v>23500</v>
      </c>
      <c r="M105" s="35"/>
      <c r="N105" s="168" t="s">
        <v>883</v>
      </c>
      <c r="O105" s="168" t="s">
        <v>879</v>
      </c>
      <c r="P105" s="168"/>
      <c r="Q105" s="168" t="s">
        <v>795</v>
      </c>
      <c r="R105" s="163" t="s">
        <v>838</v>
      </c>
      <c r="S105" s="163"/>
      <c r="T105" s="163"/>
      <c r="U105" s="184"/>
      <c r="V105" s="735">
        <f t="shared" si="4"/>
        <v>94000</v>
      </c>
    </row>
    <row r="106" spans="1:22" s="13" customFormat="1" ht="30" customHeight="1">
      <c r="A106" s="410" t="s">
        <v>537</v>
      </c>
      <c r="B106" s="381" t="s">
        <v>290</v>
      </c>
      <c r="C106" s="168" t="s">
        <v>291</v>
      </c>
      <c r="D106" s="94" t="s">
        <v>292</v>
      </c>
      <c r="E106" s="169">
        <v>118362.6</v>
      </c>
      <c r="F106" s="53">
        <f t="shared" si="5"/>
        <v>109015.1</v>
      </c>
      <c r="G106" s="183">
        <f t="shared" si="3"/>
        <v>0.75000004586520586</v>
      </c>
      <c r="H106" s="185">
        <v>69497.13</v>
      </c>
      <c r="I106" s="169">
        <v>12264.2</v>
      </c>
      <c r="J106" s="185">
        <v>0</v>
      </c>
      <c r="K106" s="169">
        <v>0</v>
      </c>
      <c r="L106" s="169">
        <v>27253.77</v>
      </c>
      <c r="M106" s="35"/>
      <c r="N106" s="168" t="s">
        <v>711</v>
      </c>
      <c r="O106" s="168" t="s">
        <v>726</v>
      </c>
      <c r="P106" s="168"/>
      <c r="Q106" s="168" t="s">
        <v>729</v>
      </c>
      <c r="R106" s="163" t="s">
        <v>746</v>
      </c>
      <c r="S106" s="163"/>
      <c r="T106" s="163"/>
      <c r="U106" s="184"/>
      <c r="V106" s="735">
        <f t="shared" si="4"/>
        <v>109015.1</v>
      </c>
    </row>
    <row r="107" spans="1:22" s="13" customFormat="1" ht="30" customHeight="1">
      <c r="A107" s="410" t="s">
        <v>537</v>
      </c>
      <c r="B107" s="381" t="s">
        <v>293</v>
      </c>
      <c r="C107" s="168" t="s">
        <v>294</v>
      </c>
      <c r="D107" s="94" t="s">
        <v>49</v>
      </c>
      <c r="E107" s="169">
        <v>11952.38</v>
      </c>
      <c r="F107" s="53">
        <f t="shared" si="5"/>
        <v>11952.380000000001</v>
      </c>
      <c r="G107" s="183">
        <f t="shared" si="3"/>
        <v>0.84999974900396402</v>
      </c>
      <c r="H107" s="185">
        <v>8635.59</v>
      </c>
      <c r="I107" s="169">
        <v>1523.93</v>
      </c>
      <c r="J107" s="185">
        <v>0</v>
      </c>
      <c r="K107" s="169">
        <v>0</v>
      </c>
      <c r="L107" s="169">
        <v>1792.86</v>
      </c>
      <c r="M107" s="35"/>
      <c r="N107" s="168" t="s">
        <v>711</v>
      </c>
      <c r="O107" s="168" t="s">
        <v>726</v>
      </c>
      <c r="P107" s="168"/>
      <c r="Q107" s="168" t="s">
        <v>729</v>
      </c>
      <c r="R107" s="163" t="s">
        <v>747</v>
      </c>
      <c r="S107" s="163"/>
      <c r="T107" s="163"/>
      <c r="U107" s="184"/>
      <c r="V107" s="735">
        <f t="shared" si="4"/>
        <v>11952.380000000001</v>
      </c>
    </row>
    <row r="108" spans="1:22" s="13" customFormat="1" ht="30" customHeight="1">
      <c r="A108" s="410" t="s">
        <v>537</v>
      </c>
      <c r="B108" s="381" t="s">
        <v>295</v>
      </c>
      <c r="C108" s="168" t="s">
        <v>296</v>
      </c>
      <c r="D108" s="94" t="s">
        <v>297</v>
      </c>
      <c r="E108" s="169">
        <v>6923.38</v>
      </c>
      <c r="F108" s="53">
        <f t="shared" si="5"/>
        <v>6923.38</v>
      </c>
      <c r="G108" s="183">
        <f t="shared" si="3"/>
        <v>0.75000072219060632</v>
      </c>
      <c r="H108" s="185">
        <v>4413.6499999999996</v>
      </c>
      <c r="I108" s="169">
        <v>778.89</v>
      </c>
      <c r="J108" s="185">
        <v>0</v>
      </c>
      <c r="K108" s="169">
        <v>0</v>
      </c>
      <c r="L108" s="169">
        <v>1730.84</v>
      </c>
      <c r="M108" s="35"/>
      <c r="N108" s="168" t="s">
        <v>711</v>
      </c>
      <c r="O108" s="168" t="s">
        <v>726</v>
      </c>
      <c r="P108" s="168"/>
      <c r="Q108" s="168" t="s">
        <v>729</v>
      </c>
      <c r="R108" s="163" t="s">
        <v>748</v>
      </c>
      <c r="S108" s="163"/>
      <c r="T108" s="163"/>
      <c r="U108" s="184"/>
      <c r="V108" s="735">
        <f t="shared" si="4"/>
        <v>6923.38</v>
      </c>
    </row>
    <row r="109" spans="1:22" s="13" customFormat="1" ht="30" customHeight="1">
      <c r="A109" s="410" t="s">
        <v>537</v>
      </c>
      <c r="B109" s="381" t="s">
        <v>298</v>
      </c>
      <c r="C109" s="168" t="s">
        <v>299</v>
      </c>
      <c r="D109" s="94" t="s">
        <v>300</v>
      </c>
      <c r="E109" s="169">
        <v>3315.34</v>
      </c>
      <c r="F109" s="53">
        <f t="shared" si="5"/>
        <v>1386</v>
      </c>
      <c r="G109" s="183">
        <f t="shared" si="3"/>
        <v>0.65</v>
      </c>
      <c r="H109" s="185">
        <v>765.76</v>
      </c>
      <c r="I109" s="169">
        <v>135.13999999999999</v>
      </c>
      <c r="J109" s="185">
        <v>0</v>
      </c>
      <c r="K109" s="169">
        <v>0</v>
      </c>
      <c r="L109" s="169">
        <v>485.1</v>
      </c>
      <c r="M109" s="35"/>
      <c r="N109" s="168" t="s">
        <v>711</v>
      </c>
      <c r="O109" s="168" t="s">
        <v>726</v>
      </c>
      <c r="P109" s="168"/>
      <c r="Q109" s="168" t="s">
        <v>729</v>
      </c>
      <c r="R109" s="163" t="s">
        <v>749</v>
      </c>
      <c r="S109" s="163"/>
      <c r="T109" s="163"/>
      <c r="U109" s="184"/>
      <c r="V109" s="735">
        <f t="shared" si="4"/>
        <v>1386</v>
      </c>
    </row>
    <row r="110" spans="1:22" s="13" customFormat="1" ht="30" customHeight="1">
      <c r="A110" s="410" t="s">
        <v>537</v>
      </c>
      <c r="B110" s="381" t="s">
        <v>301</v>
      </c>
      <c r="C110" s="168" t="s">
        <v>302</v>
      </c>
      <c r="D110" s="94" t="s">
        <v>303</v>
      </c>
      <c r="E110" s="169">
        <v>7689</v>
      </c>
      <c r="F110" s="53">
        <f t="shared" si="5"/>
        <v>2640</v>
      </c>
      <c r="G110" s="183">
        <f t="shared" si="3"/>
        <v>0.65</v>
      </c>
      <c r="H110" s="185">
        <v>1458.6</v>
      </c>
      <c r="I110" s="169">
        <v>257.39999999999998</v>
      </c>
      <c r="J110" s="185">
        <v>0</v>
      </c>
      <c r="K110" s="169">
        <v>0</v>
      </c>
      <c r="L110" s="169">
        <v>924</v>
      </c>
      <c r="M110" s="35"/>
      <c r="N110" s="168" t="s">
        <v>711</v>
      </c>
      <c r="O110" s="168" t="s">
        <v>726</v>
      </c>
      <c r="P110" s="168"/>
      <c r="Q110" s="168" t="s">
        <v>729</v>
      </c>
      <c r="R110" s="163" t="s">
        <v>750</v>
      </c>
      <c r="S110" s="163"/>
      <c r="T110" s="163"/>
      <c r="U110" s="184"/>
      <c r="V110" s="735">
        <f t="shared" si="4"/>
        <v>2640</v>
      </c>
    </row>
    <row r="111" spans="1:22" s="13" customFormat="1" ht="30" customHeight="1">
      <c r="A111" s="410" t="s">
        <v>537</v>
      </c>
      <c r="B111" s="381" t="s">
        <v>304</v>
      </c>
      <c r="C111" s="168" t="s">
        <v>305</v>
      </c>
      <c r="D111" s="94" t="s">
        <v>306</v>
      </c>
      <c r="E111" s="169">
        <v>70989.8</v>
      </c>
      <c r="F111" s="53">
        <f t="shared" si="5"/>
        <v>9059.1</v>
      </c>
      <c r="G111" s="183">
        <f t="shared" si="3"/>
        <v>0.75000055193120729</v>
      </c>
      <c r="H111" s="185">
        <v>5775.18</v>
      </c>
      <c r="I111" s="169">
        <v>1019.15</v>
      </c>
      <c r="J111" s="185">
        <v>0</v>
      </c>
      <c r="K111" s="169">
        <v>0</v>
      </c>
      <c r="L111" s="169">
        <v>2264.77</v>
      </c>
      <c r="M111" s="35"/>
      <c r="N111" s="168" t="s">
        <v>711</v>
      </c>
      <c r="O111" s="168" t="s">
        <v>726</v>
      </c>
      <c r="P111" s="168"/>
      <c r="Q111" s="168" t="s">
        <v>729</v>
      </c>
      <c r="R111" s="163" t="s">
        <v>751</v>
      </c>
      <c r="S111" s="163"/>
      <c r="T111" s="163"/>
      <c r="U111" s="184"/>
      <c r="V111" s="735">
        <f t="shared" si="4"/>
        <v>9059.1</v>
      </c>
    </row>
    <row r="112" spans="1:22" s="13" customFormat="1" ht="30" customHeight="1">
      <c r="A112" s="410" t="s">
        <v>537</v>
      </c>
      <c r="B112" s="381" t="s">
        <v>307</v>
      </c>
      <c r="C112" s="168" t="s">
        <v>308</v>
      </c>
      <c r="D112" s="94" t="s">
        <v>309</v>
      </c>
      <c r="E112" s="169">
        <v>32413.599999999999</v>
      </c>
      <c r="F112" s="53">
        <f t="shared" si="5"/>
        <v>32413.599999999999</v>
      </c>
      <c r="G112" s="183">
        <f t="shared" si="3"/>
        <v>0.50000000000000011</v>
      </c>
      <c r="H112" s="185">
        <v>13775.78</v>
      </c>
      <c r="I112" s="169">
        <v>2431.02</v>
      </c>
      <c r="J112" s="185">
        <v>0</v>
      </c>
      <c r="K112" s="169">
        <v>0</v>
      </c>
      <c r="L112" s="169">
        <v>16206.8</v>
      </c>
      <c r="M112" s="35"/>
      <c r="N112" s="168" t="s">
        <v>711</v>
      </c>
      <c r="O112" s="168" t="s">
        <v>726</v>
      </c>
      <c r="P112" s="168"/>
      <c r="Q112" s="168" t="s">
        <v>729</v>
      </c>
      <c r="R112" s="163" t="s">
        <v>752</v>
      </c>
      <c r="S112" s="163"/>
      <c r="T112" s="163"/>
      <c r="U112" s="184"/>
      <c r="V112" s="735">
        <f t="shared" si="4"/>
        <v>32413.599999999999</v>
      </c>
    </row>
    <row r="113" spans="1:22" s="13" customFormat="1" ht="30" customHeight="1">
      <c r="A113" s="410" t="s">
        <v>537</v>
      </c>
      <c r="B113" s="381" t="s">
        <v>313</v>
      </c>
      <c r="C113" s="168" t="s">
        <v>217</v>
      </c>
      <c r="D113" s="94" t="s">
        <v>218</v>
      </c>
      <c r="E113" s="169">
        <v>10768</v>
      </c>
      <c r="F113" s="53">
        <f t="shared" si="5"/>
        <v>6600</v>
      </c>
      <c r="G113" s="183">
        <f t="shared" si="3"/>
        <v>0.65</v>
      </c>
      <c r="H113" s="185">
        <v>3646.5</v>
      </c>
      <c r="I113" s="169">
        <v>643.5</v>
      </c>
      <c r="J113" s="185">
        <v>0</v>
      </c>
      <c r="K113" s="169">
        <v>0</v>
      </c>
      <c r="L113" s="169">
        <v>2310</v>
      </c>
      <c r="M113" s="35"/>
      <c r="N113" s="168" t="s">
        <v>712</v>
      </c>
      <c r="O113" s="168" t="s">
        <v>729</v>
      </c>
      <c r="P113" s="168"/>
      <c r="Q113" s="187" t="s">
        <v>730</v>
      </c>
      <c r="R113" s="163" t="s">
        <v>753</v>
      </c>
      <c r="S113" s="163"/>
      <c r="T113" s="163"/>
      <c r="U113" s="184"/>
      <c r="V113" s="735">
        <f t="shared" si="4"/>
        <v>6600</v>
      </c>
    </row>
    <row r="114" spans="1:22" s="25" customFormat="1" ht="45" customHeight="1">
      <c r="A114" s="433" t="s">
        <v>537</v>
      </c>
      <c r="B114" s="381" t="s">
        <v>314</v>
      </c>
      <c r="C114" s="168" t="s">
        <v>315</v>
      </c>
      <c r="D114" s="94" t="s">
        <v>316</v>
      </c>
      <c r="E114" s="169">
        <v>56962.720000000001</v>
      </c>
      <c r="F114" s="53">
        <f t="shared" si="5"/>
        <v>42922.720000000001</v>
      </c>
      <c r="G114" s="183">
        <f t="shared" si="3"/>
        <v>0.71540293811762168</v>
      </c>
      <c r="H114" s="185">
        <v>26100.98</v>
      </c>
      <c r="I114" s="169">
        <v>4606.0600000000004</v>
      </c>
      <c r="J114" s="185">
        <v>0</v>
      </c>
      <c r="K114" s="169">
        <v>0</v>
      </c>
      <c r="L114" s="169">
        <v>12215.68</v>
      </c>
      <c r="M114" s="35"/>
      <c r="N114" s="196">
        <v>43417</v>
      </c>
      <c r="O114" s="196">
        <v>43426</v>
      </c>
      <c r="P114" s="168"/>
      <c r="Q114" s="196">
        <v>43441</v>
      </c>
      <c r="R114" s="197" t="s">
        <v>1895</v>
      </c>
      <c r="S114" s="197"/>
      <c r="T114" s="197" t="s">
        <v>1790</v>
      </c>
      <c r="U114" s="94"/>
      <c r="V114" s="735">
        <f t="shared" si="4"/>
        <v>42922.720000000001</v>
      </c>
    </row>
    <row r="115" spans="1:22" s="13" customFormat="1" ht="30" customHeight="1">
      <c r="A115" s="410" t="s">
        <v>537</v>
      </c>
      <c r="B115" s="381" t="s">
        <v>319</v>
      </c>
      <c r="C115" s="168" t="s">
        <v>320</v>
      </c>
      <c r="D115" s="94" t="s">
        <v>321</v>
      </c>
      <c r="E115" s="169">
        <v>13783.35</v>
      </c>
      <c r="F115" s="53">
        <f t="shared" si="5"/>
        <v>13723.5</v>
      </c>
      <c r="G115" s="183">
        <f t="shared" si="3"/>
        <v>0.5</v>
      </c>
      <c r="H115" s="185">
        <v>5832.48</v>
      </c>
      <c r="I115" s="169">
        <v>1029.27</v>
      </c>
      <c r="J115" s="185">
        <v>0</v>
      </c>
      <c r="K115" s="169">
        <v>0</v>
      </c>
      <c r="L115" s="169">
        <v>6861.75</v>
      </c>
      <c r="M115" s="35"/>
      <c r="N115" s="168" t="s">
        <v>713</v>
      </c>
      <c r="O115" s="168" t="s">
        <v>729</v>
      </c>
      <c r="P115" s="168"/>
      <c r="Q115" s="168" t="s">
        <v>731</v>
      </c>
      <c r="R115" s="163" t="s">
        <v>755</v>
      </c>
      <c r="S115" s="163"/>
      <c r="T115" s="163"/>
      <c r="U115" s="184"/>
      <c r="V115" s="735">
        <f t="shared" si="4"/>
        <v>13723.5</v>
      </c>
    </row>
    <row r="116" spans="1:22" s="13" customFormat="1" ht="30" customHeight="1">
      <c r="A116" s="410" t="s">
        <v>537</v>
      </c>
      <c r="B116" s="381" t="s">
        <v>322</v>
      </c>
      <c r="C116" s="168" t="s">
        <v>323</v>
      </c>
      <c r="D116" s="94" t="s">
        <v>90</v>
      </c>
      <c r="E116" s="169">
        <v>28630</v>
      </c>
      <c r="F116" s="53">
        <f t="shared" si="5"/>
        <v>28630</v>
      </c>
      <c r="G116" s="183">
        <f t="shared" si="3"/>
        <v>0.75</v>
      </c>
      <c r="H116" s="185">
        <v>17818.12</v>
      </c>
      <c r="I116" s="169">
        <v>3144.38</v>
      </c>
      <c r="J116" s="185">
        <v>510</v>
      </c>
      <c r="K116" s="169">
        <v>0</v>
      </c>
      <c r="L116" s="169">
        <v>7157.5</v>
      </c>
      <c r="M116" s="35"/>
      <c r="N116" s="168" t="s">
        <v>713</v>
      </c>
      <c r="O116" s="168" t="s">
        <v>729</v>
      </c>
      <c r="P116" s="168"/>
      <c r="Q116" s="168" t="s">
        <v>731</v>
      </c>
      <c r="R116" s="163" t="s">
        <v>756</v>
      </c>
      <c r="S116" s="163"/>
      <c r="T116" s="163"/>
      <c r="U116" s="184"/>
      <c r="V116" s="735">
        <f t="shared" si="4"/>
        <v>28630</v>
      </c>
    </row>
    <row r="117" spans="1:22" s="13" customFormat="1" ht="30" customHeight="1">
      <c r="A117" s="410" t="s">
        <v>537</v>
      </c>
      <c r="B117" s="381" t="s">
        <v>324</v>
      </c>
      <c r="C117" s="168" t="s">
        <v>325</v>
      </c>
      <c r="D117" s="94" t="s">
        <v>326</v>
      </c>
      <c r="E117" s="169">
        <v>119017</v>
      </c>
      <c r="F117" s="53">
        <f t="shared" si="5"/>
        <v>114317</v>
      </c>
      <c r="G117" s="183">
        <f t="shared" si="3"/>
        <v>0.65</v>
      </c>
      <c r="H117" s="185">
        <v>63160.14</v>
      </c>
      <c r="I117" s="169">
        <v>11145.91</v>
      </c>
      <c r="J117" s="185">
        <v>0</v>
      </c>
      <c r="K117" s="169">
        <v>0</v>
      </c>
      <c r="L117" s="169">
        <v>40010.949999999997</v>
      </c>
      <c r="M117" s="35"/>
      <c r="N117" s="168" t="s">
        <v>713</v>
      </c>
      <c r="O117" s="168" t="s">
        <v>729</v>
      </c>
      <c r="P117" s="168"/>
      <c r="Q117" s="168" t="s">
        <v>731</v>
      </c>
      <c r="R117" s="163" t="s">
        <v>757</v>
      </c>
      <c r="S117" s="163"/>
      <c r="T117" s="163"/>
      <c r="U117" s="184"/>
      <c r="V117" s="735">
        <f t="shared" si="4"/>
        <v>114317</v>
      </c>
    </row>
    <row r="118" spans="1:22" s="13" customFormat="1" ht="30" customHeight="1">
      <c r="A118" s="410" t="s">
        <v>537</v>
      </c>
      <c r="B118" s="381" t="s">
        <v>327</v>
      </c>
      <c r="C118" s="168" t="s">
        <v>328</v>
      </c>
      <c r="D118" s="94" t="s">
        <v>329</v>
      </c>
      <c r="E118" s="169">
        <v>41941.449999999997</v>
      </c>
      <c r="F118" s="53">
        <f t="shared" si="5"/>
        <v>18755.449999999997</v>
      </c>
      <c r="G118" s="183">
        <f t="shared" si="3"/>
        <v>0.50000026658917818</v>
      </c>
      <c r="H118" s="185">
        <v>7971.07</v>
      </c>
      <c r="I118" s="169">
        <v>1406.66</v>
      </c>
      <c r="J118" s="185">
        <v>0</v>
      </c>
      <c r="K118" s="169">
        <v>0</v>
      </c>
      <c r="L118" s="169">
        <v>9377.7199999999993</v>
      </c>
      <c r="M118" s="35"/>
      <c r="N118" s="168" t="s">
        <v>713</v>
      </c>
      <c r="O118" s="168" t="s">
        <v>729</v>
      </c>
      <c r="P118" s="168"/>
      <c r="Q118" s="168" t="s">
        <v>731</v>
      </c>
      <c r="R118" s="163" t="s">
        <v>758</v>
      </c>
      <c r="S118" s="163"/>
      <c r="T118" s="163"/>
      <c r="U118" s="184"/>
      <c r="V118" s="735">
        <f t="shared" si="4"/>
        <v>18755.449999999997</v>
      </c>
    </row>
    <row r="119" spans="1:22" s="13" customFormat="1" ht="30" customHeight="1">
      <c r="A119" s="410" t="s">
        <v>537</v>
      </c>
      <c r="B119" s="381" t="s">
        <v>405</v>
      </c>
      <c r="C119" s="168" t="s">
        <v>330</v>
      </c>
      <c r="D119" s="94" t="s">
        <v>331</v>
      </c>
      <c r="E119" s="169">
        <v>123000</v>
      </c>
      <c r="F119" s="53">
        <f t="shared" si="5"/>
        <v>51390</v>
      </c>
      <c r="G119" s="183">
        <f t="shared" si="3"/>
        <v>0.55925277291301811</v>
      </c>
      <c r="H119" s="185">
        <v>23888.57</v>
      </c>
      <c r="I119" s="169">
        <v>4215.63</v>
      </c>
      <c r="J119" s="185">
        <v>635.79999999999995</v>
      </c>
      <c r="K119" s="169">
        <v>0</v>
      </c>
      <c r="L119" s="169">
        <v>22650</v>
      </c>
      <c r="M119" s="35"/>
      <c r="N119" s="168" t="s">
        <v>714</v>
      </c>
      <c r="O119" s="168" t="s">
        <v>723</v>
      </c>
      <c r="P119" s="168"/>
      <c r="Q119" s="168" t="s">
        <v>732</v>
      </c>
      <c r="R119" s="163" t="s">
        <v>759</v>
      </c>
      <c r="S119" s="163"/>
      <c r="T119" s="163"/>
      <c r="U119" s="184"/>
      <c r="V119" s="735">
        <f t="shared" si="4"/>
        <v>51390</v>
      </c>
    </row>
    <row r="120" spans="1:22" s="13" customFormat="1" ht="30" customHeight="1">
      <c r="A120" s="410" t="s">
        <v>537</v>
      </c>
      <c r="B120" s="381" t="s">
        <v>334</v>
      </c>
      <c r="C120" s="168" t="s">
        <v>332</v>
      </c>
      <c r="D120" s="94" t="s">
        <v>333</v>
      </c>
      <c r="E120" s="169">
        <v>93841.7</v>
      </c>
      <c r="F120" s="53">
        <f t="shared" si="5"/>
        <v>93841.7</v>
      </c>
      <c r="G120" s="183">
        <f t="shared" si="3"/>
        <v>0.56441326190808561</v>
      </c>
      <c r="H120" s="185">
        <v>45020.67</v>
      </c>
      <c r="I120" s="169">
        <v>7944.83</v>
      </c>
      <c r="J120" s="185">
        <v>0</v>
      </c>
      <c r="K120" s="169">
        <v>0</v>
      </c>
      <c r="L120" s="169">
        <v>40876.199999999997</v>
      </c>
      <c r="M120" s="35"/>
      <c r="N120" s="168" t="s">
        <v>714</v>
      </c>
      <c r="O120" s="168" t="s">
        <v>723</v>
      </c>
      <c r="P120" s="168"/>
      <c r="Q120" s="168" t="s">
        <v>733</v>
      </c>
      <c r="R120" s="163" t="s">
        <v>760</v>
      </c>
      <c r="S120" s="163"/>
      <c r="T120" s="163"/>
      <c r="U120" s="184"/>
      <c r="V120" s="735">
        <f t="shared" si="4"/>
        <v>93841.7</v>
      </c>
    </row>
    <row r="121" spans="1:22" s="13" customFormat="1" ht="30" customHeight="1">
      <c r="A121" s="410" t="s">
        <v>537</v>
      </c>
      <c r="B121" s="381" t="s">
        <v>133</v>
      </c>
      <c r="C121" s="168" t="s">
        <v>335</v>
      </c>
      <c r="D121" s="94" t="s">
        <v>282</v>
      </c>
      <c r="E121" s="169">
        <v>28819.35</v>
      </c>
      <c r="F121" s="53">
        <f t="shared" si="5"/>
        <v>28819.35</v>
      </c>
      <c r="G121" s="183">
        <f t="shared" si="3"/>
        <v>0.50000017349454451</v>
      </c>
      <c r="H121" s="185">
        <v>12248.22</v>
      </c>
      <c r="I121" s="169">
        <v>2161.46</v>
      </c>
      <c r="J121" s="185">
        <v>0</v>
      </c>
      <c r="K121" s="169">
        <v>0</v>
      </c>
      <c r="L121" s="169">
        <v>14409.67</v>
      </c>
      <c r="M121" s="35"/>
      <c r="N121" s="168" t="s">
        <v>714</v>
      </c>
      <c r="O121" s="168" t="s">
        <v>723</v>
      </c>
      <c r="P121" s="168"/>
      <c r="Q121" s="168" t="s">
        <v>733</v>
      </c>
      <c r="R121" s="163" t="s">
        <v>761</v>
      </c>
      <c r="S121" s="163"/>
      <c r="T121" s="163"/>
      <c r="U121" s="184"/>
      <c r="V121" s="735">
        <f t="shared" si="4"/>
        <v>28819.35</v>
      </c>
    </row>
    <row r="122" spans="1:22" s="13" customFormat="1" ht="30" customHeight="1">
      <c r="A122" s="410" t="s">
        <v>537</v>
      </c>
      <c r="B122" s="381" t="s">
        <v>336</v>
      </c>
      <c r="C122" s="168" t="s">
        <v>337</v>
      </c>
      <c r="D122" s="94" t="s">
        <v>282</v>
      </c>
      <c r="E122" s="169">
        <v>20871</v>
      </c>
      <c r="F122" s="53">
        <f t="shared" si="5"/>
        <v>19805</v>
      </c>
      <c r="G122" s="183">
        <f t="shared" si="3"/>
        <v>0.65</v>
      </c>
      <c r="H122" s="185">
        <v>10942.26</v>
      </c>
      <c r="I122" s="169">
        <v>1930.99</v>
      </c>
      <c r="J122" s="185">
        <v>0</v>
      </c>
      <c r="K122" s="169">
        <v>0</v>
      </c>
      <c r="L122" s="169">
        <v>6931.75</v>
      </c>
      <c r="M122" s="35"/>
      <c r="N122" s="168" t="s">
        <v>714</v>
      </c>
      <c r="O122" s="168" t="s">
        <v>723</v>
      </c>
      <c r="P122" s="168"/>
      <c r="Q122" s="168" t="s">
        <v>733</v>
      </c>
      <c r="R122" s="163" t="s">
        <v>762</v>
      </c>
      <c r="S122" s="163"/>
      <c r="T122" s="163"/>
      <c r="U122" s="184"/>
      <c r="V122" s="735">
        <f t="shared" si="4"/>
        <v>19805</v>
      </c>
    </row>
    <row r="123" spans="1:22" s="13" customFormat="1" ht="30" customHeight="1">
      <c r="A123" s="410" t="s">
        <v>537</v>
      </c>
      <c r="B123" s="673" t="s">
        <v>338</v>
      </c>
      <c r="C123" s="689" t="s">
        <v>339</v>
      </c>
      <c r="D123" s="690" t="s">
        <v>235</v>
      </c>
      <c r="E123" s="169">
        <v>64742.1</v>
      </c>
      <c r="F123" s="53">
        <f t="shared" si="5"/>
        <v>39732.800000000003</v>
      </c>
      <c r="G123" s="183">
        <f t="shared" si="3"/>
        <v>0.49999999999999989</v>
      </c>
      <c r="H123" s="185">
        <v>16886.439999999999</v>
      </c>
      <c r="I123" s="169">
        <v>2979.96</v>
      </c>
      <c r="J123" s="185">
        <v>0</v>
      </c>
      <c r="K123" s="169">
        <v>0</v>
      </c>
      <c r="L123" s="169">
        <v>19866.400000000001</v>
      </c>
      <c r="M123" s="35"/>
      <c r="N123" s="168" t="s">
        <v>714</v>
      </c>
      <c r="O123" s="168" t="s">
        <v>723</v>
      </c>
      <c r="P123" s="168"/>
      <c r="Q123" s="168" t="s">
        <v>733</v>
      </c>
      <c r="R123" s="163" t="s">
        <v>763</v>
      </c>
      <c r="S123" s="163"/>
      <c r="T123" s="163"/>
      <c r="U123" s="184"/>
      <c r="V123" s="735">
        <f t="shared" si="4"/>
        <v>39732.800000000003</v>
      </c>
    </row>
    <row r="124" spans="1:22" s="13" customFormat="1" ht="30" customHeight="1">
      <c r="A124" s="410" t="s">
        <v>537</v>
      </c>
      <c r="B124" s="381" t="s">
        <v>340</v>
      </c>
      <c r="C124" s="168" t="s">
        <v>341</v>
      </c>
      <c r="D124" s="94" t="s">
        <v>149</v>
      </c>
      <c r="E124" s="169">
        <v>20324.849999999999</v>
      </c>
      <c r="F124" s="53">
        <f t="shared" si="5"/>
        <v>19670.349999999999</v>
      </c>
      <c r="G124" s="183">
        <f t="shared" si="3"/>
        <v>0.50000025418968153</v>
      </c>
      <c r="H124" s="185">
        <v>8359.9</v>
      </c>
      <c r="I124" s="169">
        <v>1475.28</v>
      </c>
      <c r="J124" s="185">
        <v>0</v>
      </c>
      <c r="K124" s="169">
        <v>0</v>
      </c>
      <c r="L124" s="169">
        <v>9835.17</v>
      </c>
      <c r="M124" s="35"/>
      <c r="N124" s="168" t="s">
        <v>714</v>
      </c>
      <c r="O124" s="168" t="s">
        <v>723</v>
      </c>
      <c r="P124" s="168"/>
      <c r="Q124" s="168" t="s">
        <v>733</v>
      </c>
      <c r="R124" s="163" t="s">
        <v>764</v>
      </c>
      <c r="S124" s="163"/>
      <c r="T124" s="163"/>
      <c r="U124" s="184"/>
      <c r="V124" s="735">
        <f t="shared" si="4"/>
        <v>19670.349999999999</v>
      </c>
    </row>
    <row r="125" spans="1:22" s="13" customFormat="1" ht="30" customHeight="1">
      <c r="A125" s="410" t="s">
        <v>537</v>
      </c>
      <c r="B125" s="381" t="s">
        <v>344</v>
      </c>
      <c r="C125" s="168" t="s">
        <v>342</v>
      </c>
      <c r="D125" s="94" t="s">
        <v>343</v>
      </c>
      <c r="E125" s="169">
        <v>115991.23</v>
      </c>
      <c r="F125" s="53">
        <f t="shared" si="5"/>
        <v>106405.73000000001</v>
      </c>
      <c r="G125" s="183">
        <f t="shared" si="3"/>
        <v>0.82732029562693665</v>
      </c>
      <c r="H125" s="185">
        <v>72780.06</v>
      </c>
      <c r="I125" s="169">
        <v>12843.54</v>
      </c>
      <c r="J125" s="185">
        <v>2408.02</v>
      </c>
      <c r="K125" s="169">
        <v>0</v>
      </c>
      <c r="L125" s="169">
        <v>18374.11</v>
      </c>
      <c r="M125" s="35"/>
      <c r="N125" s="168" t="s">
        <v>714</v>
      </c>
      <c r="O125" s="168" t="s">
        <v>723</v>
      </c>
      <c r="P125" s="168"/>
      <c r="Q125" s="168" t="s">
        <v>733</v>
      </c>
      <c r="R125" s="163" t="s">
        <v>765</v>
      </c>
      <c r="S125" s="163"/>
      <c r="T125" s="163"/>
      <c r="U125" s="184"/>
      <c r="V125" s="735">
        <f t="shared" si="4"/>
        <v>106405.73000000001</v>
      </c>
    </row>
    <row r="126" spans="1:22" s="13" customFormat="1" ht="30" customHeight="1">
      <c r="A126" s="410" t="s">
        <v>537</v>
      </c>
      <c r="B126" s="381" t="s">
        <v>368</v>
      </c>
      <c r="C126" s="168" t="s">
        <v>369</v>
      </c>
      <c r="D126" s="94" t="s">
        <v>318</v>
      </c>
      <c r="E126" s="169">
        <v>276410.34999999998</v>
      </c>
      <c r="F126" s="53">
        <f t="shared" si="5"/>
        <v>153000.75</v>
      </c>
      <c r="G126" s="183">
        <f t="shared" si="3"/>
        <v>0.57434607346696021</v>
      </c>
      <c r="H126" s="185">
        <v>74694.070000000007</v>
      </c>
      <c r="I126" s="169">
        <v>13181.31</v>
      </c>
      <c r="J126" s="185">
        <v>0</v>
      </c>
      <c r="K126" s="169">
        <v>0</v>
      </c>
      <c r="L126" s="169">
        <v>65125.37</v>
      </c>
      <c r="M126" s="35"/>
      <c r="N126" s="168" t="s">
        <v>715</v>
      </c>
      <c r="O126" s="168" t="s">
        <v>724</v>
      </c>
      <c r="P126" s="193">
        <v>42831</v>
      </c>
      <c r="Q126" s="168" t="s">
        <v>734</v>
      </c>
      <c r="R126" s="163" t="s">
        <v>766</v>
      </c>
      <c r="S126" s="163"/>
      <c r="T126" s="163"/>
      <c r="U126" s="184"/>
      <c r="V126" s="735">
        <f t="shared" si="4"/>
        <v>153000.75</v>
      </c>
    </row>
    <row r="127" spans="1:22" s="13" customFormat="1" ht="30" customHeight="1">
      <c r="A127" s="410" t="s">
        <v>537</v>
      </c>
      <c r="B127" s="381" t="s">
        <v>370</v>
      </c>
      <c r="C127" s="168" t="s">
        <v>371</v>
      </c>
      <c r="D127" s="94" t="s">
        <v>372</v>
      </c>
      <c r="E127" s="169">
        <v>183306.07</v>
      </c>
      <c r="F127" s="53">
        <f t="shared" si="5"/>
        <v>181738.35</v>
      </c>
      <c r="G127" s="183">
        <f t="shared" si="3"/>
        <v>0.50000002751207995</v>
      </c>
      <c r="H127" s="185">
        <v>77238.8</v>
      </c>
      <c r="I127" s="169">
        <v>13630.38</v>
      </c>
      <c r="J127" s="185">
        <v>0</v>
      </c>
      <c r="K127" s="169">
        <v>0</v>
      </c>
      <c r="L127" s="169">
        <v>90869.17</v>
      </c>
      <c r="M127" s="35"/>
      <c r="N127" s="168" t="s">
        <v>715</v>
      </c>
      <c r="O127" s="168" t="s">
        <v>724</v>
      </c>
      <c r="P127" s="193">
        <v>42831</v>
      </c>
      <c r="Q127" s="168" t="s">
        <v>734</v>
      </c>
      <c r="R127" s="163" t="s">
        <v>767</v>
      </c>
      <c r="S127" s="163"/>
      <c r="T127" s="163"/>
      <c r="U127" s="184"/>
      <c r="V127" s="735">
        <f t="shared" si="4"/>
        <v>181738.35</v>
      </c>
    </row>
    <row r="128" spans="1:22" s="13" customFormat="1" ht="30" customHeight="1">
      <c r="A128" s="410" t="s">
        <v>537</v>
      </c>
      <c r="B128" s="381" t="s">
        <v>373</v>
      </c>
      <c r="C128" s="168" t="s">
        <v>374</v>
      </c>
      <c r="D128" s="94" t="s">
        <v>375</v>
      </c>
      <c r="E128" s="169">
        <v>170822.87</v>
      </c>
      <c r="F128" s="53">
        <f t="shared" si="5"/>
        <v>42819.96</v>
      </c>
      <c r="G128" s="183">
        <f t="shared" si="3"/>
        <v>0.75</v>
      </c>
      <c r="H128" s="185">
        <v>24929.25</v>
      </c>
      <c r="I128" s="169">
        <v>4399.28</v>
      </c>
      <c r="J128" s="185">
        <v>2786.44</v>
      </c>
      <c r="K128" s="169">
        <v>0</v>
      </c>
      <c r="L128" s="169">
        <v>10704.99</v>
      </c>
      <c r="M128" s="35"/>
      <c r="N128" s="168" t="s">
        <v>715</v>
      </c>
      <c r="O128" s="168" t="s">
        <v>724</v>
      </c>
      <c r="P128" s="193">
        <v>42831</v>
      </c>
      <c r="Q128" s="168" t="s">
        <v>734</v>
      </c>
      <c r="R128" s="163" t="s">
        <v>768</v>
      </c>
      <c r="S128" s="163"/>
      <c r="T128" s="163"/>
      <c r="U128" s="184"/>
      <c r="V128" s="735">
        <f t="shared" si="4"/>
        <v>42819.96</v>
      </c>
    </row>
    <row r="129" spans="1:22" s="13" customFormat="1" ht="45" customHeight="1">
      <c r="A129" s="410" t="s">
        <v>537</v>
      </c>
      <c r="B129" s="381" t="s">
        <v>376</v>
      </c>
      <c r="C129" s="168" t="s">
        <v>377</v>
      </c>
      <c r="D129" s="94" t="s">
        <v>378</v>
      </c>
      <c r="E129" s="169">
        <v>202221.44</v>
      </c>
      <c r="F129" s="715">
        <f t="shared" si="5"/>
        <v>201345.35</v>
      </c>
      <c r="G129" s="183">
        <f t="shared" si="3"/>
        <v>0.49999505824197077</v>
      </c>
      <c r="H129" s="185">
        <v>85570.92</v>
      </c>
      <c r="I129" s="169">
        <v>15100.76</v>
      </c>
      <c r="J129" s="185">
        <v>0</v>
      </c>
      <c r="K129" s="169">
        <v>0</v>
      </c>
      <c r="L129" s="188">
        <v>100673.67000000001</v>
      </c>
      <c r="M129" s="35"/>
      <c r="N129" s="168" t="s">
        <v>716</v>
      </c>
      <c r="O129" s="168" t="s">
        <v>725</v>
      </c>
      <c r="P129" s="193">
        <v>42831</v>
      </c>
      <c r="Q129" s="168" t="s">
        <v>734</v>
      </c>
      <c r="R129" s="163" t="s">
        <v>769</v>
      </c>
      <c r="S129" s="163"/>
      <c r="T129" s="752" t="s">
        <v>1822</v>
      </c>
      <c r="U129" s="184"/>
      <c r="V129" s="735">
        <f t="shared" si="4"/>
        <v>201345.35</v>
      </c>
    </row>
    <row r="130" spans="1:22" s="13" customFormat="1" ht="30" customHeight="1">
      <c r="A130" s="410" t="s">
        <v>537</v>
      </c>
      <c r="B130" s="381" t="s">
        <v>379</v>
      </c>
      <c r="C130" s="168" t="s">
        <v>380</v>
      </c>
      <c r="D130" s="94" t="s">
        <v>381</v>
      </c>
      <c r="E130" s="169">
        <v>278406.3</v>
      </c>
      <c r="F130" s="53">
        <f t="shared" si="5"/>
        <v>274148.71999999997</v>
      </c>
      <c r="G130" s="183">
        <f t="shared" si="3"/>
        <v>0.84999999270468973</v>
      </c>
      <c r="H130" s="185">
        <v>186727.98</v>
      </c>
      <c r="I130" s="169">
        <v>32952</v>
      </c>
      <c r="J130" s="185">
        <v>13346.43</v>
      </c>
      <c r="K130" s="169">
        <v>0</v>
      </c>
      <c r="L130" s="169">
        <v>41122.309999999961</v>
      </c>
      <c r="M130" s="35"/>
      <c r="N130" s="168" t="s">
        <v>716</v>
      </c>
      <c r="O130" s="168" t="s">
        <v>725</v>
      </c>
      <c r="P130" s="193">
        <v>42831</v>
      </c>
      <c r="Q130" s="168" t="s">
        <v>734</v>
      </c>
      <c r="R130" s="163" t="s">
        <v>770</v>
      </c>
      <c r="S130" s="163"/>
      <c r="T130" s="163"/>
      <c r="U130" s="184"/>
      <c r="V130" s="735">
        <f t="shared" si="4"/>
        <v>274148.71999999997</v>
      </c>
    </row>
    <row r="131" spans="1:22" s="13" customFormat="1" ht="30" customHeight="1">
      <c r="A131" s="410" t="s">
        <v>537</v>
      </c>
      <c r="B131" s="381" t="s">
        <v>346</v>
      </c>
      <c r="C131" s="168" t="s">
        <v>347</v>
      </c>
      <c r="D131" s="94" t="s">
        <v>348</v>
      </c>
      <c r="E131" s="169">
        <v>35158.300000000003</v>
      </c>
      <c r="F131" s="53">
        <f t="shared" si="5"/>
        <v>30714.5</v>
      </c>
      <c r="G131" s="183">
        <f t="shared" si="3"/>
        <v>0.5</v>
      </c>
      <c r="H131" s="185">
        <v>13053.66</v>
      </c>
      <c r="I131" s="169">
        <v>0</v>
      </c>
      <c r="J131" s="185">
        <v>2303.59</v>
      </c>
      <c r="K131" s="169">
        <v>0</v>
      </c>
      <c r="L131" s="169">
        <v>15357.25</v>
      </c>
      <c r="M131" s="35"/>
      <c r="N131" s="168" t="s">
        <v>721</v>
      </c>
      <c r="O131" s="168" t="s">
        <v>728</v>
      </c>
      <c r="P131" s="168"/>
      <c r="Q131" s="168" t="s">
        <v>735</v>
      </c>
      <c r="R131" s="168" t="s">
        <v>839</v>
      </c>
      <c r="S131" s="163"/>
      <c r="T131" s="163"/>
      <c r="U131" s="184"/>
      <c r="V131" s="735">
        <f t="shared" si="4"/>
        <v>30714.5</v>
      </c>
    </row>
    <row r="132" spans="1:22" s="13" customFormat="1" ht="30" customHeight="1">
      <c r="A132" s="410" t="s">
        <v>537</v>
      </c>
      <c r="B132" s="381" t="s">
        <v>349</v>
      </c>
      <c r="C132" s="168" t="s">
        <v>350</v>
      </c>
      <c r="D132" s="94" t="s">
        <v>348</v>
      </c>
      <c r="E132" s="169">
        <v>80743.100000000006</v>
      </c>
      <c r="F132" s="53">
        <f t="shared" si="5"/>
        <v>80743.099999999991</v>
      </c>
      <c r="G132" s="183">
        <f t="shared" si="3"/>
        <v>0.57558354831558356</v>
      </c>
      <c r="H132" s="185">
        <v>39503.24</v>
      </c>
      <c r="I132" s="169">
        <v>0</v>
      </c>
      <c r="J132" s="185">
        <v>6971.16</v>
      </c>
      <c r="K132" s="169">
        <v>0</v>
      </c>
      <c r="L132" s="169">
        <v>34268.699999999997</v>
      </c>
      <c r="M132" s="35"/>
      <c r="N132" s="168" t="s">
        <v>721</v>
      </c>
      <c r="O132" s="168" t="s">
        <v>728</v>
      </c>
      <c r="P132" s="168"/>
      <c r="Q132" s="168" t="s">
        <v>382</v>
      </c>
      <c r="R132" s="168" t="s">
        <v>840</v>
      </c>
      <c r="S132" s="163"/>
      <c r="T132" s="163"/>
      <c r="U132" s="184"/>
      <c r="V132" s="735">
        <f t="shared" si="4"/>
        <v>80743.099999999991</v>
      </c>
    </row>
    <row r="133" spans="1:22" s="13" customFormat="1" ht="30" customHeight="1">
      <c r="A133" s="410" t="s">
        <v>537</v>
      </c>
      <c r="B133" s="381" t="s">
        <v>351</v>
      </c>
      <c r="C133" s="168" t="s">
        <v>352</v>
      </c>
      <c r="D133" s="94" t="s">
        <v>353</v>
      </c>
      <c r="E133" s="169">
        <v>74041.55</v>
      </c>
      <c r="F133" s="53">
        <f t="shared" si="5"/>
        <v>74041.549999999988</v>
      </c>
      <c r="G133" s="183">
        <f t="shared" si="3"/>
        <v>0.50000006752965065</v>
      </c>
      <c r="H133" s="185">
        <v>31467.66</v>
      </c>
      <c r="I133" s="169">
        <v>0</v>
      </c>
      <c r="J133" s="185">
        <v>5553.12</v>
      </c>
      <c r="K133" s="169">
        <v>0</v>
      </c>
      <c r="L133" s="169">
        <v>37020.769999999997</v>
      </c>
      <c r="M133" s="35"/>
      <c r="N133" s="168" t="s">
        <v>721</v>
      </c>
      <c r="O133" s="168" t="s">
        <v>728</v>
      </c>
      <c r="P133" s="168"/>
      <c r="Q133" s="168" t="s">
        <v>735</v>
      </c>
      <c r="R133" s="168" t="s">
        <v>841</v>
      </c>
      <c r="S133" s="163"/>
      <c r="T133" s="163"/>
      <c r="U133" s="184"/>
      <c r="V133" s="735">
        <f t="shared" si="4"/>
        <v>74041.549999999988</v>
      </c>
    </row>
    <row r="134" spans="1:22" s="13" customFormat="1" ht="27.75" customHeight="1">
      <c r="A134" s="410" t="s">
        <v>537</v>
      </c>
      <c r="B134" s="381" t="s">
        <v>354</v>
      </c>
      <c r="C134" s="168" t="s">
        <v>355</v>
      </c>
      <c r="D134" s="94" t="s">
        <v>356</v>
      </c>
      <c r="E134" s="169">
        <v>58279.8</v>
      </c>
      <c r="F134" s="53">
        <f t="shared" si="5"/>
        <v>58279.8</v>
      </c>
      <c r="G134" s="183">
        <f t="shared" si="3"/>
        <v>0.57395358254489548</v>
      </c>
      <c r="H134" s="185">
        <v>28432.41</v>
      </c>
      <c r="I134" s="169">
        <v>0</v>
      </c>
      <c r="J134" s="185">
        <v>5017.49</v>
      </c>
      <c r="K134" s="169">
        <v>0</v>
      </c>
      <c r="L134" s="169">
        <v>24829.9</v>
      </c>
      <c r="M134" s="35"/>
      <c r="N134" s="168" t="s">
        <v>721</v>
      </c>
      <c r="O134" s="168" t="s">
        <v>728</v>
      </c>
      <c r="P134" s="168"/>
      <c r="Q134" s="168" t="s">
        <v>735</v>
      </c>
      <c r="R134" s="168" t="s">
        <v>842</v>
      </c>
      <c r="S134" s="163"/>
      <c r="T134" s="163"/>
      <c r="U134" s="184"/>
      <c r="V134" s="735">
        <f t="shared" si="4"/>
        <v>58279.8</v>
      </c>
    </row>
    <row r="135" spans="1:22" s="13" customFormat="1" ht="27.75" customHeight="1">
      <c r="A135" s="410" t="s">
        <v>537</v>
      </c>
      <c r="B135" s="381" t="s">
        <v>357</v>
      </c>
      <c r="C135" s="168" t="s">
        <v>358</v>
      </c>
      <c r="D135" s="94" t="s">
        <v>333</v>
      </c>
      <c r="E135" s="169">
        <v>66002.25</v>
      </c>
      <c r="F135" s="53">
        <f t="shared" si="5"/>
        <v>66002.25</v>
      </c>
      <c r="G135" s="183">
        <f t="shared" si="3"/>
        <v>0.56757277214034374</v>
      </c>
      <c r="H135" s="185">
        <v>31841.91</v>
      </c>
      <c r="I135" s="169">
        <v>0</v>
      </c>
      <c r="J135" s="185">
        <v>5619.17</v>
      </c>
      <c r="K135" s="169">
        <v>0</v>
      </c>
      <c r="L135" s="169">
        <v>28541.17</v>
      </c>
      <c r="M135" s="35"/>
      <c r="N135" s="168" t="s">
        <v>721</v>
      </c>
      <c r="O135" s="168" t="s">
        <v>728</v>
      </c>
      <c r="P135" s="168"/>
      <c r="Q135" s="168" t="s">
        <v>735</v>
      </c>
      <c r="R135" s="168" t="s">
        <v>843</v>
      </c>
      <c r="S135" s="163"/>
      <c r="T135" s="163"/>
      <c r="U135" s="184"/>
      <c r="V135" s="735">
        <f t="shared" si="4"/>
        <v>66002.25</v>
      </c>
    </row>
    <row r="136" spans="1:22" s="13" customFormat="1" ht="27.75" customHeight="1">
      <c r="A136" s="410" t="s">
        <v>537</v>
      </c>
      <c r="B136" s="381" t="s">
        <v>359</v>
      </c>
      <c r="C136" s="168" t="s">
        <v>360</v>
      </c>
      <c r="D136" s="94" t="s">
        <v>76</v>
      </c>
      <c r="E136" s="169">
        <v>28182</v>
      </c>
      <c r="F136" s="53">
        <f t="shared" si="5"/>
        <v>28182</v>
      </c>
      <c r="G136" s="183">
        <f t="shared" si="3"/>
        <v>0.65</v>
      </c>
      <c r="H136" s="185">
        <v>15570.55</v>
      </c>
      <c r="I136" s="169">
        <v>0</v>
      </c>
      <c r="J136" s="185">
        <v>2747.75</v>
      </c>
      <c r="K136" s="169">
        <v>0</v>
      </c>
      <c r="L136" s="169">
        <v>9863.7000000000007</v>
      </c>
      <c r="M136" s="35"/>
      <c r="N136" s="168" t="s">
        <v>721</v>
      </c>
      <c r="O136" s="168" t="s">
        <v>728</v>
      </c>
      <c r="P136" s="168"/>
      <c r="Q136" s="168" t="s">
        <v>735</v>
      </c>
      <c r="R136" s="168" t="s">
        <v>844</v>
      </c>
      <c r="S136" s="163"/>
      <c r="T136" s="163"/>
      <c r="U136" s="184"/>
      <c r="V136" s="735">
        <f t="shared" si="4"/>
        <v>28182</v>
      </c>
    </row>
    <row r="137" spans="1:22" s="13" customFormat="1" ht="27.75" customHeight="1">
      <c r="A137" s="410" t="s">
        <v>537</v>
      </c>
      <c r="B137" s="381" t="s">
        <v>361</v>
      </c>
      <c r="C137" s="168" t="s">
        <v>362</v>
      </c>
      <c r="D137" s="94" t="s">
        <v>282</v>
      </c>
      <c r="E137" s="169">
        <v>106455</v>
      </c>
      <c r="F137" s="53">
        <f t="shared" si="5"/>
        <v>75725.5</v>
      </c>
      <c r="G137" s="183">
        <f t="shared" si="3"/>
        <v>0.69186641223894196</v>
      </c>
      <c r="H137" s="185">
        <v>44533.14</v>
      </c>
      <c r="I137" s="169">
        <v>0</v>
      </c>
      <c r="J137" s="185">
        <v>7858.79</v>
      </c>
      <c r="K137" s="169">
        <v>0</v>
      </c>
      <c r="L137" s="169">
        <v>23333.57</v>
      </c>
      <c r="M137" s="35"/>
      <c r="N137" s="168" t="s">
        <v>721</v>
      </c>
      <c r="O137" s="168" t="s">
        <v>728</v>
      </c>
      <c r="P137" s="168"/>
      <c r="Q137" s="168" t="s">
        <v>735</v>
      </c>
      <c r="R137" s="168" t="s">
        <v>845</v>
      </c>
      <c r="S137" s="163"/>
      <c r="T137" s="163"/>
      <c r="U137" s="184"/>
      <c r="V137" s="735">
        <f t="shared" si="4"/>
        <v>75725.5</v>
      </c>
    </row>
    <row r="138" spans="1:22" s="13" customFormat="1" ht="27.75" customHeight="1">
      <c r="A138" s="410" t="s">
        <v>537</v>
      </c>
      <c r="B138" s="381" t="s">
        <v>385</v>
      </c>
      <c r="C138" s="168" t="s">
        <v>386</v>
      </c>
      <c r="D138" s="94" t="s">
        <v>221</v>
      </c>
      <c r="E138" s="169">
        <v>103617.15</v>
      </c>
      <c r="F138" s="53">
        <f t="shared" si="5"/>
        <v>47948.36</v>
      </c>
      <c r="G138" s="183">
        <f t="shared" ref="G138:G201" si="6">(H138+I138+J138+K138)/F138</f>
        <v>0.74999999999999989</v>
      </c>
      <c r="H138" s="185">
        <v>27966.07</v>
      </c>
      <c r="I138" s="169">
        <v>0</v>
      </c>
      <c r="J138" s="185">
        <v>7995.2</v>
      </c>
      <c r="K138" s="169">
        <v>0</v>
      </c>
      <c r="L138" s="169">
        <v>11987.09</v>
      </c>
      <c r="M138" s="35"/>
      <c r="N138" s="168" t="s">
        <v>735</v>
      </c>
      <c r="O138" s="168" t="s">
        <v>880</v>
      </c>
      <c r="P138" s="168"/>
      <c r="Q138" s="168" t="s">
        <v>796</v>
      </c>
      <c r="R138" s="163" t="s">
        <v>846</v>
      </c>
      <c r="S138" s="163"/>
      <c r="T138" s="163"/>
      <c r="U138" s="184"/>
      <c r="V138" s="735">
        <f t="shared" si="4"/>
        <v>47948.36</v>
      </c>
    </row>
    <row r="139" spans="1:22" s="13" customFormat="1" ht="27.75" customHeight="1">
      <c r="A139" s="410" t="s">
        <v>537</v>
      </c>
      <c r="B139" s="381" t="s">
        <v>387</v>
      </c>
      <c r="C139" s="168" t="s">
        <v>388</v>
      </c>
      <c r="D139" s="94" t="s">
        <v>389</v>
      </c>
      <c r="E139" s="169">
        <v>10037.01</v>
      </c>
      <c r="F139" s="53">
        <f t="shared" si="5"/>
        <v>3300</v>
      </c>
      <c r="G139" s="183">
        <f t="shared" si="6"/>
        <v>0.65</v>
      </c>
      <c r="H139" s="185">
        <v>1823.25</v>
      </c>
      <c r="I139" s="169">
        <v>0</v>
      </c>
      <c r="J139" s="185">
        <v>321.75</v>
      </c>
      <c r="K139" s="169">
        <v>0</v>
      </c>
      <c r="L139" s="169">
        <v>1155</v>
      </c>
      <c r="M139" s="35"/>
      <c r="N139" s="168" t="s">
        <v>735</v>
      </c>
      <c r="O139" s="168" t="s">
        <v>880</v>
      </c>
      <c r="P139" s="168"/>
      <c r="Q139" s="168" t="s">
        <v>796</v>
      </c>
      <c r="R139" s="163" t="s">
        <v>847</v>
      </c>
      <c r="S139" s="163"/>
      <c r="T139" s="163"/>
      <c r="U139" s="184"/>
      <c r="V139" s="735">
        <f t="shared" si="4"/>
        <v>3300</v>
      </c>
    </row>
    <row r="140" spans="1:22" s="13" customFormat="1" ht="27.75" customHeight="1">
      <c r="A140" s="410" t="s">
        <v>537</v>
      </c>
      <c r="B140" s="381" t="s">
        <v>390</v>
      </c>
      <c r="C140" s="168" t="s">
        <v>391</v>
      </c>
      <c r="D140" s="94" t="s">
        <v>392</v>
      </c>
      <c r="E140" s="169">
        <v>9100</v>
      </c>
      <c r="F140" s="53">
        <f t="shared" si="5"/>
        <v>6237</v>
      </c>
      <c r="G140" s="183">
        <f t="shared" si="6"/>
        <v>0.65</v>
      </c>
      <c r="H140" s="185">
        <v>3445.94</v>
      </c>
      <c r="I140" s="169">
        <v>0</v>
      </c>
      <c r="J140" s="185">
        <v>608.11</v>
      </c>
      <c r="K140" s="169">
        <v>0</v>
      </c>
      <c r="L140" s="169">
        <v>2182.9499999999998</v>
      </c>
      <c r="M140" s="35"/>
      <c r="N140" s="168" t="s">
        <v>735</v>
      </c>
      <c r="O140" s="168" t="s">
        <v>880</v>
      </c>
      <c r="P140" s="168"/>
      <c r="Q140" s="168" t="s">
        <v>796</v>
      </c>
      <c r="R140" s="163" t="s">
        <v>848</v>
      </c>
      <c r="S140" s="163"/>
      <c r="T140" s="163"/>
      <c r="U140" s="184"/>
      <c r="V140" s="735">
        <f t="shared" si="4"/>
        <v>6237</v>
      </c>
    </row>
    <row r="141" spans="1:22" s="13" customFormat="1" ht="27.75" customHeight="1">
      <c r="A141" s="410" t="s">
        <v>537</v>
      </c>
      <c r="B141" s="381" t="s">
        <v>393</v>
      </c>
      <c r="C141" s="168" t="s">
        <v>394</v>
      </c>
      <c r="D141" s="94" t="s">
        <v>395</v>
      </c>
      <c r="E141" s="169">
        <v>50990</v>
      </c>
      <c r="F141" s="53">
        <f t="shared" si="5"/>
        <v>50990</v>
      </c>
      <c r="G141" s="183">
        <f t="shared" si="6"/>
        <v>0.75</v>
      </c>
      <c r="H141" s="185">
        <v>28822.09</v>
      </c>
      <c r="I141" s="169">
        <v>0</v>
      </c>
      <c r="J141" s="185">
        <v>9420.41</v>
      </c>
      <c r="K141" s="169">
        <v>0</v>
      </c>
      <c r="L141" s="169">
        <v>12747.5</v>
      </c>
      <c r="M141" s="35"/>
      <c r="N141" s="168" t="s">
        <v>735</v>
      </c>
      <c r="O141" s="168" t="s">
        <v>880</v>
      </c>
      <c r="P141" s="168"/>
      <c r="Q141" s="168" t="s">
        <v>796</v>
      </c>
      <c r="R141" s="163" t="s">
        <v>849</v>
      </c>
      <c r="S141" s="163"/>
      <c r="T141" s="163"/>
      <c r="U141" s="184"/>
      <c r="V141" s="735">
        <f t="shared" si="4"/>
        <v>50990</v>
      </c>
    </row>
    <row r="142" spans="1:22" s="13" customFormat="1" ht="27.75" customHeight="1">
      <c r="A142" s="410" t="s">
        <v>537</v>
      </c>
      <c r="B142" s="381" t="s">
        <v>399</v>
      </c>
      <c r="C142" s="168" t="s">
        <v>400</v>
      </c>
      <c r="D142" s="94" t="s">
        <v>401</v>
      </c>
      <c r="E142" s="169">
        <v>145500</v>
      </c>
      <c r="F142" s="53">
        <f t="shared" si="5"/>
        <v>81000</v>
      </c>
      <c r="G142" s="183">
        <f t="shared" si="6"/>
        <v>0.75</v>
      </c>
      <c r="H142" s="185">
        <v>47158</v>
      </c>
      <c r="I142" s="169">
        <v>8322</v>
      </c>
      <c r="J142" s="185">
        <v>5270</v>
      </c>
      <c r="K142" s="169">
        <v>0</v>
      </c>
      <c r="L142" s="169">
        <v>20250</v>
      </c>
      <c r="M142" s="35"/>
      <c r="N142" s="168" t="s">
        <v>717</v>
      </c>
      <c r="O142" s="195">
        <v>42920</v>
      </c>
      <c r="P142" s="168"/>
      <c r="Q142" s="195">
        <v>42937</v>
      </c>
      <c r="R142" s="163" t="s">
        <v>771</v>
      </c>
      <c r="S142" s="163"/>
      <c r="T142" s="163"/>
      <c r="U142" s="184"/>
      <c r="V142" s="735">
        <f t="shared" si="4"/>
        <v>81000</v>
      </c>
    </row>
    <row r="143" spans="1:22" s="13" customFormat="1" ht="27.75" customHeight="1">
      <c r="A143" s="410" t="s">
        <v>537</v>
      </c>
      <c r="B143" s="381" t="s">
        <v>402</v>
      </c>
      <c r="C143" s="168" t="s">
        <v>403</v>
      </c>
      <c r="D143" s="94" t="s">
        <v>404</v>
      </c>
      <c r="E143" s="169">
        <v>67900</v>
      </c>
      <c r="F143" s="53">
        <f t="shared" si="5"/>
        <v>37200</v>
      </c>
      <c r="G143" s="183">
        <f t="shared" si="6"/>
        <v>0.67016129032258065</v>
      </c>
      <c r="H143" s="185">
        <v>21190.5</v>
      </c>
      <c r="I143" s="169">
        <v>0</v>
      </c>
      <c r="J143" s="185">
        <v>3739.5</v>
      </c>
      <c r="K143" s="169">
        <v>0</v>
      </c>
      <c r="L143" s="169">
        <v>12270</v>
      </c>
      <c r="M143" s="35"/>
      <c r="N143" s="168" t="s">
        <v>717</v>
      </c>
      <c r="O143" s="195">
        <v>42920</v>
      </c>
      <c r="P143" s="168"/>
      <c r="Q143" s="195">
        <v>42937</v>
      </c>
      <c r="R143" s="163" t="s">
        <v>850</v>
      </c>
      <c r="S143" s="163"/>
      <c r="T143" s="163"/>
      <c r="U143" s="184"/>
      <c r="V143" s="735">
        <f t="shared" si="4"/>
        <v>37200</v>
      </c>
    </row>
    <row r="144" spans="1:22" s="13" customFormat="1" ht="27.75" customHeight="1">
      <c r="A144" s="410" t="s">
        <v>537</v>
      </c>
      <c r="B144" s="381" t="s">
        <v>434</v>
      </c>
      <c r="C144" s="168" t="s">
        <v>414</v>
      </c>
      <c r="D144" s="94" t="s">
        <v>415</v>
      </c>
      <c r="E144" s="169">
        <v>525138.97</v>
      </c>
      <c r="F144" s="53">
        <f t="shared" si="5"/>
        <v>494541.07</v>
      </c>
      <c r="G144" s="183">
        <f t="shared" si="6"/>
        <v>0.74999999494480807</v>
      </c>
      <c r="H144" s="185">
        <v>304430.43</v>
      </c>
      <c r="I144" s="169">
        <v>53723.02</v>
      </c>
      <c r="J144" s="185">
        <v>12752.35</v>
      </c>
      <c r="K144" s="169">
        <v>0</v>
      </c>
      <c r="L144" s="169">
        <v>123635.27</v>
      </c>
      <c r="M144" s="35"/>
      <c r="N144" s="168" t="s">
        <v>717</v>
      </c>
      <c r="O144" s="168" t="s">
        <v>419</v>
      </c>
      <c r="P144" s="195">
        <v>42943</v>
      </c>
      <c r="Q144" s="195">
        <v>42958</v>
      </c>
      <c r="R144" s="163" t="s">
        <v>772</v>
      </c>
      <c r="S144" s="163"/>
      <c r="T144" s="163"/>
      <c r="U144" s="184"/>
      <c r="V144" s="735">
        <f t="shared" si="4"/>
        <v>494541.07</v>
      </c>
    </row>
    <row r="145" spans="1:22" s="13" customFormat="1" ht="27.75" customHeight="1">
      <c r="A145" s="410" t="s">
        <v>537</v>
      </c>
      <c r="B145" s="381" t="s">
        <v>416</v>
      </c>
      <c r="C145" s="168" t="s">
        <v>417</v>
      </c>
      <c r="D145" s="94" t="s">
        <v>418</v>
      </c>
      <c r="E145" s="169">
        <v>253756.06</v>
      </c>
      <c r="F145" s="53">
        <f t="shared" si="5"/>
        <v>215670.15</v>
      </c>
      <c r="G145" s="183">
        <f t="shared" si="6"/>
        <v>0.74999998840822424</v>
      </c>
      <c r="H145" s="185">
        <v>127888.62</v>
      </c>
      <c r="I145" s="169">
        <v>0</v>
      </c>
      <c r="J145" s="185">
        <v>33863.99</v>
      </c>
      <c r="K145" s="169">
        <v>0</v>
      </c>
      <c r="L145" s="169">
        <v>53917.54</v>
      </c>
      <c r="M145" s="35"/>
      <c r="N145" s="168" t="s">
        <v>717</v>
      </c>
      <c r="O145" s="168" t="s">
        <v>419</v>
      </c>
      <c r="P145" s="168" t="s">
        <v>436</v>
      </c>
      <c r="Q145" s="195">
        <v>42958</v>
      </c>
      <c r="R145" s="163" t="s">
        <v>851</v>
      </c>
      <c r="S145" s="163"/>
      <c r="T145" s="163"/>
      <c r="U145" s="184"/>
      <c r="V145" s="735">
        <f t="shared" si="4"/>
        <v>215670.15</v>
      </c>
    </row>
    <row r="146" spans="1:22" s="13" customFormat="1" ht="27.75" customHeight="1">
      <c r="A146" s="410" t="s">
        <v>537</v>
      </c>
      <c r="B146" s="381" t="s">
        <v>421</v>
      </c>
      <c r="C146" s="168" t="s">
        <v>422</v>
      </c>
      <c r="D146" s="94" t="s">
        <v>102</v>
      </c>
      <c r="E146" s="169">
        <v>269143</v>
      </c>
      <c r="F146" s="53">
        <f t="shared" si="5"/>
        <v>242385.78</v>
      </c>
      <c r="G146" s="183">
        <f t="shared" si="6"/>
        <v>0.74483664016923767</v>
      </c>
      <c r="H146" s="185">
        <v>136957.37</v>
      </c>
      <c r="I146" s="169">
        <v>24168.95</v>
      </c>
      <c r="J146" s="185">
        <v>19411.490000000002</v>
      </c>
      <c r="K146" s="169">
        <v>0</v>
      </c>
      <c r="L146" s="169">
        <v>61847.97</v>
      </c>
      <c r="M146" s="35"/>
      <c r="N146" s="168" t="s">
        <v>717</v>
      </c>
      <c r="O146" s="168" t="s">
        <v>419</v>
      </c>
      <c r="P146" s="168" t="s">
        <v>436</v>
      </c>
      <c r="Q146" s="195">
        <v>42958</v>
      </c>
      <c r="R146" s="163" t="s">
        <v>773</v>
      </c>
      <c r="S146" s="163"/>
      <c r="T146" s="163"/>
      <c r="U146" s="184"/>
      <c r="V146" s="735">
        <f t="shared" ref="V146:V209" si="7">SUM(H146:L146)</f>
        <v>242385.78</v>
      </c>
    </row>
    <row r="147" spans="1:22" s="13" customFormat="1" ht="27.75" customHeight="1">
      <c r="A147" s="410" t="s">
        <v>537</v>
      </c>
      <c r="B147" s="381" t="s">
        <v>423</v>
      </c>
      <c r="C147" s="168" t="s">
        <v>424</v>
      </c>
      <c r="D147" s="94" t="s">
        <v>425</v>
      </c>
      <c r="E147" s="169">
        <v>287785.33</v>
      </c>
      <c r="F147" s="53">
        <f t="shared" si="5"/>
        <v>237165.5</v>
      </c>
      <c r="G147" s="183">
        <f t="shared" si="6"/>
        <v>0.75000002108232444</v>
      </c>
      <c r="H147" s="185">
        <v>143382.46</v>
      </c>
      <c r="I147" s="169">
        <v>0</v>
      </c>
      <c r="J147" s="185">
        <v>34491.67</v>
      </c>
      <c r="K147" s="169">
        <v>0</v>
      </c>
      <c r="L147" s="169">
        <v>59291.37</v>
      </c>
      <c r="M147" s="35"/>
      <c r="N147" s="168" t="s">
        <v>717</v>
      </c>
      <c r="O147" s="168" t="s">
        <v>419</v>
      </c>
      <c r="P147" s="195">
        <v>42943</v>
      </c>
      <c r="Q147" s="195">
        <v>42958</v>
      </c>
      <c r="R147" s="163" t="s">
        <v>852</v>
      </c>
      <c r="S147" s="163"/>
      <c r="T147" s="163"/>
      <c r="U147" s="184"/>
      <c r="V147" s="735">
        <f t="shared" si="7"/>
        <v>237165.5</v>
      </c>
    </row>
    <row r="148" spans="1:22" s="13" customFormat="1" ht="27.75" customHeight="1">
      <c r="A148" s="410" t="s">
        <v>537</v>
      </c>
      <c r="B148" s="381" t="s">
        <v>426</v>
      </c>
      <c r="C148" s="168" t="s">
        <v>427</v>
      </c>
      <c r="D148" s="94" t="s">
        <v>428</v>
      </c>
      <c r="E148" s="169">
        <v>238550</v>
      </c>
      <c r="F148" s="53">
        <f t="shared" ref="F148:F211" si="8">SUM(H148+I148+J148+K148+L148)</f>
        <v>223811.95</v>
      </c>
      <c r="G148" s="183">
        <f t="shared" si="6"/>
        <v>0.71018978209161765</v>
      </c>
      <c r="H148" s="185">
        <v>133629.1</v>
      </c>
      <c r="I148" s="169">
        <v>0</v>
      </c>
      <c r="J148" s="185">
        <v>25319.86</v>
      </c>
      <c r="K148" s="169">
        <v>0</v>
      </c>
      <c r="L148" s="169">
        <v>64862.99</v>
      </c>
      <c r="M148" s="35"/>
      <c r="N148" s="168" t="s">
        <v>717</v>
      </c>
      <c r="O148" s="168" t="s">
        <v>419</v>
      </c>
      <c r="P148" s="195">
        <v>42943</v>
      </c>
      <c r="Q148" s="195">
        <v>42958</v>
      </c>
      <c r="R148" s="163" t="s">
        <v>853</v>
      </c>
      <c r="S148" s="163"/>
      <c r="T148" s="163"/>
      <c r="U148" s="184"/>
      <c r="V148" s="735">
        <f t="shared" si="7"/>
        <v>223811.95</v>
      </c>
    </row>
    <row r="149" spans="1:22" s="13" customFormat="1" ht="27.75" customHeight="1">
      <c r="A149" s="410" t="s">
        <v>537</v>
      </c>
      <c r="B149" s="381" t="s">
        <v>431</v>
      </c>
      <c r="C149" s="168" t="s">
        <v>432</v>
      </c>
      <c r="D149" s="94" t="s">
        <v>433</v>
      </c>
      <c r="E149" s="169">
        <v>467835.49</v>
      </c>
      <c r="F149" s="53">
        <f t="shared" si="8"/>
        <v>430080.82</v>
      </c>
      <c r="G149" s="183">
        <f t="shared" si="6"/>
        <v>0.75000001162572183</v>
      </c>
      <c r="H149" s="185">
        <v>243103.19</v>
      </c>
      <c r="I149" s="169">
        <v>42900.57</v>
      </c>
      <c r="J149" s="185">
        <v>36556.86</v>
      </c>
      <c r="K149" s="169">
        <v>0</v>
      </c>
      <c r="L149" s="169">
        <v>107520.2</v>
      </c>
      <c r="M149" s="35"/>
      <c r="N149" s="168" t="s">
        <v>717</v>
      </c>
      <c r="O149" s="168" t="s">
        <v>419</v>
      </c>
      <c r="P149" s="168" t="s">
        <v>436</v>
      </c>
      <c r="Q149" s="195">
        <v>42958</v>
      </c>
      <c r="R149" s="163" t="s">
        <v>773</v>
      </c>
      <c r="S149" s="163"/>
      <c r="T149" s="163"/>
      <c r="U149" s="184"/>
      <c r="V149" s="735">
        <f t="shared" si="7"/>
        <v>430080.82</v>
      </c>
    </row>
    <row r="150" spans="1:22" s="13" customFormat="1" ht="27.75" customHeight="1">
      <c r="A150" s="410" t="s">
        <v>537</v>
      </c>
      <c r="B150" s="381" t="s">
        <v>429</v>
      </c>
      <c r="C150" s="168" t="s">
        <v>430</v>
      </c>
      <c r="D150" s="94" t="s">
        <v>170</v>
      </c>
      <c r="E150" s="169">
        <v>178206.15</v>
      </c>
      <c r="F150" s="53">
        <f t="shared" si="8"/>
        <v>171208.40000000002</v>
      </c>
      <c r="G150" s="183">
        <f t="shared" si="6"/>
        <v>0.54761010557893186</v>
      </c>
      <c r="H150" s="185">
        <v>79692.13</v>
      </c>
      <c r="I150" s="169">
        <v>14063.32</v>
      </c>
      <c r="J150" s="185">
        <v>0</v>
      </c>
      <c r="K150" s="169">
        <v>0</v>
      </c>
      <c r="L150" s="169">
        <v>77452.95</v>
      </c>
      <c r="M150" s="35"/>
      <c r="N150" s="168" t="s">
        <v>717</v>
      </c>
      <c r="O150" s="168" t="s">
        <v>419</v>
      </c>
      <c r="P150" s="195">
        <v>42943</v>
      </c>
      <c r="Q150" s="195">
        <v>42958</v>
      </c>
      <c r="R150" s="163" t="s">
        <v>774</v>
      </c>
      <c r="S150" s="163"/>
      <c r="T150" s="163"/>
      <c r="U150" s="184"/>
      <c r="V150" s="735">
        <f t="shared" si="7"/>
        <v>171208.40000000002</v>
      </c>
    </row>
    <row r="151" spans="1:22" s="13" customFormat="1" ht="27.75" customHeight="1">
      <c r="A151" s="410" t="s">
        <v>537</v>
      </c>
      <c r="B151" s="381" t="s">
        <v>439</v>
      </c>
      <c r="C151" s="168" t="s">
        <v>440</v>
      </c>
      <c r="D151" s="94" t="s">
        <v>441</v>
      </c>
      <c r="E151" s="169">
        <v>104075</v>
      </c>
      <c r="F151" s="53">
        <f t="shared" si="8"/>
        <v>68275</v>
      </c>
      <c r="G151" s="183">
        <f t="shared" si="6"/>
        <v>0.69320761625778105</v>
      </c>
      <c r="H151" s="185">
        <v>40229.43</v>
      </c>
      <c r="I151" s="169">
        <v>0</v>
      </c>
      <c r="J151" s="185">
        <v>7099.32</v>
      </c>
      <c r="K151" s="169">
        <v>0</v>
      </c>
      <c r="L151" s="169">
        <v>20946.25</v>
      </c>
      <c r="M151" s="35"/>
      <c r="N151" s="168" t="s">
        <v>718</v>
      </c>
      <c r="O151" s="195">
        <v>42947</v>
      </c>
      <c r="P151" s="168"/>
      <c r="Q151" s="195">
        <v>42958</v>
      </c>
      <c r="R151" s="163" t="s">
        <v>854</v>
      </c>
      <c r="S151" s="163"/>
      <c r="T151" s="163"/>
      <c r="U151" s="184"/>
      <c r="V151" s="735">
        <f t="shared" si="7"/>
        <v>68275</v>
      </c>
    </row>
    <row r="152" spans="1:22" s="25" customFormat="1" ht="27.75" customHeight="1">
      <c r="A152" s="410" t="s">
        <v>537</v>
      </c>
      <c r="B152" s="679" t="s">
        <v>442</v>
      </c>
      <c r="C152" s="680" t="s">
        <v>443</v>
      </c>
      <c r="D152" s="94" t="s">
        <v>444</v>
      </c>
      <c r="E152" s="169">
        <v>200500</v>
      </c>
      <c r="F152" s="53">
        <f t="shared" si="8"/>
        <v>92500</v>
      </c>
      <c r="G152" s="183">
        <f t="shared" si="6"/>
        <v>0.75</v>
      </c>
      <c r="H152" s="185">
        <v>52286.05</v>
      </c>
      <c r="I152" s="169">
        <v>9226.9500000000007</v>
      </c>
      <c r="J152" s="185">
        <v>7862</v>
      </c>
      <c r="K152" s="169">
        <v>0</v>
      </c>
      <c r="L152" s="169">
        <v>23125</v>
      </c>
      <c r="M152" s="35"/>
      <c r="N152" s="168" t="s">
        <v>718</v>
      </c>
      <c r="O152" s="168" t="s">
        <v>552</v>
      </c>
      <c r="P152" s="251">
        <v>43020</v>
      </c>
      <c r="Q152" s="228">
        <v>43062</v>
      </c>
      <c r="R152" s="197" t="s">
        <v>1151</v>
      </c>
      <c r="S152" s="197"/>
      <c r="T152" s="197"/>
      <c r="U152" s="94"/>
      <c r="V152" s="735">
        <f t="shared" si="7"/>
        <v>92500</v>
      </c>
    </row>
    <row r="153" spans="1:22" s="13" customFormat="1" ht="27.75" customHeight="1">
      <c r="A153" s="678" t="s">
        <v>537</v>
      </c>
      <c r="B153" s="686" t="s">
        <v>445</v>
      </c>
      <c r="C153" s="255" t="s">
        <v>446</v>
      </c>
      <c r="D153" s="373" t="s">
        <v>215</v>
      </c>
      <c r="E153" s="169">
        <v>76524.850000000006</v>
      </c>
      <c r="F153" s="53">
        <f t="shared" si="8"/>
        <v>51495.8</v>
      </c>
      <c r="G153" s="183">
        <f t="shared" si="6"/>
        <v>0.49999999999999994</v>
      </c>
      <c r="H153" s="185">
        <v>21885.71</v>
      </c>
      <c r="I153" s="169">
        <v>3862.19</v>
      </c>
      <c r="J153" s="185">
        <v>0</v>
      </c>
      <c r="K153" s="169">
        <v>0</v>
      </c>
      <c r="L153" s="169">
        <v>25747.9</v>
      </c>
      <c r="M153" s="35"/>
      <c r="N153" s="168" t="s">
        <v>718</v>
      </c>
      <c r="O153" s="195">
        <v>42947</v>
      </c>
      <c r="P153" s="168"/>
      <c r="Q153" s="195">
        <v>42958</v>
      </c>
      <c r="R153" s="163" t="s">
        <v>776</v>
      </c>
      <c r="S153" s="163"/>
      <c r="T153" s="670" t="s">
        <v>1806</v>
      </c>
      <c r="U153" s="184"/>
      <c r="V153" s="735">
        <f t="shared" si="7"/>
        <v>51495.8</v>
      </c>
    </row>
    <row r="154" spans="1:22" s="13" customFormat="1" ht="27.75" customHeight="1">
      <c r="A154" s="410" t="s">
        <v>537</v>
      </c>
      <c r="B154" s="681" t="s">
        <v>449</v>
      </c>
      <c r="C154" s="618" t="s">
        <v>450</v>
      </c>
      <c r="D154" s="94" t="s">
        <v>451</v>
      </c>
      <c r="E154" s="169">
        <v>121706.5</v>
      </c>
      <c r="F154" s="53">
        <f t="shared" si="8"/>
        <v>107506.50000000001</v>
      </c>
      <c r="G154" s="183">
        <f t="shared" si="6"/>
        <v>0.84102105454088816</v>
      </c>
      <c r="H154" s="185">
        <v>70631.490000000005</v>
      </c>
      <c r="I154" s="169">
        <v>12464.39</v>
      </c>
      <c r="J154" s="185">
        <v>7319.35</v>
      </c>
      <c r="K154" s="169">
        <v>0</v>
      </c>
      <c r="L154" s="169">
        <v>17091.27</v>
      </c>
      <c r="M154" s="35"/>
      <c r="N154" s="168" t="s">
        <v>718</v>
      </c>
      <c r="O154" s="195">
        <v>42947</v>
      </c>
      <c r="P154" s="168"/>
      <c r="Q154" s="195">
        <v>42958</v>
      </c>
      <c r="R154" s="163" t="s">
        <v>777</v>
      </c>
      <c r="S154" s="163"/>
      <c r="T154" s="163"/>
      <c r="U154" s="184"/>
      <c r="V154" s="735">
        <f t="shared" si="7"/>
        <v>107506.50000000001</v>
      </c>
    </row>
    <row r="155" spans="1:22" s="13" customFormat="1" ht="27.75" customHeight="1">
      <c r="A155" s="410" t="s">
        <v>537</v>
      </c>
      <c r="B155" s="381" t="s">
        <v>454</v>
      </c>
      <c r="C155" s="212" t="s">
        <v>455</v>
      </c>
      <c r="D155" s="151" t="s">
        <v>456</v>
      </c>
      <c r="E155" s="169">
        <v>44772</v>
      </c>
      <c r="F155" s="53">
        <f t="shared" si="8"/>
        <v>9755</v>
      </c>
      <c r="G155" s="183">
        <f t="shared" si="6"/>
        <v>0.75</v>
      </c>
      <c r="H155" s="185">
        <v>6218.81</v>
      </c>
      <c r="I155" s="169">
        <v>0</v>
      </c>
      <c r="J155" s="185">
        <v>1097.44</v>
      </c>
      <c r="K155" s="169">
        <v>0</v>
      </c>
      <c r="L155" s="169">
        <v>2438.75</v>
      </c>
      <c r="M155" s="35"/>
      <c r="N155" s="168" t="s">
        <v>884</v>
      </c>
      <c r="O155" s="195">
        <v>42992</v>
      </c>
      <c r="P155" s="168"/>
      <c r="Q155" s="195">
        <v>43024</v>
      </c>
      <c r="R155" s="163" t="s">
        <v>1179</v>
      </c>
      <c r="S155" s="163"/>
      <c r="T155" s="163"/>
      <c r="U155" s="184"/>
      <c r="V155" s="735">
        <f t="shared" si="7"/>
        <v>9755</v>
      </c>
    </row>
    <row r="156" spans="1:22" s="13" customFormat="1" ht="27.75" customHeight="1">
      <c r="A156" s="410" t="s">
        <v>537</v>
      </c>
      <c r="B156" s="373" t="s">
        <v>457</v>
      </c>
      <c r="C156" s="151" t="s">
        <v>458</v>
      </c>
      <c r="D156" s="151" t="s">
        <v>459</v>
      </c>
      <c r="E156" s="219">
        <v>132374.82999999999</v>
      </c>
      <c r="F156" s="53">
        <f t="shared" si="8"/>
        <v>41822.49</v>
      </c>
      <c r="G156" s="183">
        <f t="shared" si="6"/>
        <v>0.68026270076219753</v>
      </c>
      <c r="H156" s="219">
        <v>23372.48</v>
      </c>
      <c r="I156" s="219">
        <v>0</v>
      </c>
      <c r="J156" s="219">
        <v>5077.8</v>
      </c>
      <c r="K156" s="219">
        <v>0</v>
      </c>
      <c r="L156" s="219">
        <v>13372.21</v>
      </c>
      <c r="M156" s="35"/>
      <c r="N156" s="168" t="s">
        <v>884</v>
      </c>
      <c r="O156" s="195">
        <v>42992</v>
      </c>
      <c r="P156" s="212"/>
      <c r="Q156" s="195">
        <v>43024</v>
      </c>
      <c r="R156" s="217" t="s">
        <v>1178</v>
      </c>
      <c r="S156" s="217"/>
      <c r="T156" s="217"/>
      <c r="U156" s="218"/>
      <c r="V156" s="735">
        <f t="shared" si="7"/>
        <v>41822.49</v>
      </c>
    </row>
    <row r="157" spans="1:22" s="13" customFormat="1" ht="27.75" customHeight="1">
      <c r="A157" s="410" t="s">
        <v>537</v>
      </c>
      <c r="B157" s="373" t="s">
        <v>460</v>
      </c>
      <c r="C157" s="151" t="s">
        <v>461</v>
      </c>
      <c r="D157" s="151" t="s">
        <v>462</v>
      </c>
      <c r="E157" s="213">
        <v>119724</v>
      </c>
      <c r="F157" s="53">
        <f t="shared" si="8"/>
        <v>119724</v>
      </c>
      <c r="G157" s="183">
        <f t="shared" si="6"/>
        <v>0.64999999999999991</v>
      </c>
      <c r="H157" s="219">
        <v>66147.509999999995</v>
      </c>
      <c r="I157" s="219">
        <v>0</v>
      </c>
      <c r="J157" s="219">
        <v>11673.09</v>
      </c>
      <c r="K157" s="219">
        <v>0</v>
      </c>
      <c r="L157" s="219">
        <v>41903.4</v>
      </c>
      <c r="M157" s="35"/>
      <c r="N157" s="168" t="s">
        <v>884</v>
      </c>
      <c r="O157" s="195">
        <v>42992</v>
      </c>
      <c r="P157" s="212"/>
      <c r="Q157" s="195">
        <v>43024</v>
      </c>
      <c r="R157" s="217" t="s">
        <v>1177</v>
      </c>
      <c r="S157" s="217"/>
      <c r="T157" s="217"/>
      <c r="U157" s="218"/>
      <c r="V157" s="735">
        <f t="shared" si="7"/>
        <v>119724</v>
      </c>
    </row>
    <row r="158" spans="1:22" s="13" customFormat="1" ht="27.75" customHeight="1">
      <c r="A158" s="410" t="s">
        <v>537</v>
      </c>
      <c r="B158" s="373" t="s">
        <v>463</v>
      </c>
      <c r="C158" s="151" t="s">
        <v>464</v>
      </c>
      <c r="D158" s="151" t="s">
        <v>465</v>
      </c>
      <c r="E158" s="213">
        <v>142494</v>
      </c>
      <c r="F158" s="53">
        <f t="shared" si="8"/>
        <v>69777.509999999995</v>
      </c>
      <c r="G158" s="183">
        <f t="shared" si="6"/>
        <v>0.74999996417183701</v>
      </c>
      <c r="H158" s="219">
        <v>44158.03</v>
      </c>
      <c r="I158" s="219">
        <v>0</v>
      </c>
      <c r="J158" s="219">
        <v>8175.1</v>
      </c>
      <c r="K158" s="219">
        <v>0</v>
      </c>
      <c r="L158" s="219">
        <v>17444.38</v>
      </c>
      <c r="M158" s="35"/>
      <c r="N158" s="168" t="s">
        <v>884</v>
      </c>
      <c r="O158" s="195">
        <v>42992</v>
      </c>
      <c r="P158" s="212"/>
      <c r="Q158" s="195">
        <v>43024</v>
      </c>
      <c r="R158" s="217" t="s">
        <v>1176</v>
      </c>
      <c r="S158" s="217"/>
      <c r="T158" s="217"/>
      <c r="U158" s="218"/>
      <c r="V158" s="735">
        <f t="shared" si="7"/>
        <v>69777.509999999995</v>
      </c>
    </row>
    <row r="159" spans="1:22" s="13" customFormat="1" ht="27.75" customHeight="1">
      <c r="A159" s="410" t="s">
        <v>537</v>
      </c>
      <c r="B159" s="382" t="s">
        <v>466</v>
      </c>
      <c r="C159" s="212" t="s">
        <v>467</v>
      </c>
      <c r="D159" s="151" t="s">
        <v>468</v>
      </c>
      <c r="E159" s="213">
        <v>127693.9</v>
      </c>
      <c r="F159" s="53">
        <f t="shared" si="8"/>
        <v>118675.6</v>
      </c>
      <c r="G159" s="183">
        <f t="shared" si="6"/>
        <v>0.49999999999999994</v>
      </c>
      <c r="H159" s="213">
        <v>50437.13</v>
      </c>
      <c r="I159" s="213">
        <v>0</v>
      </c>
      <c r="J159" s="213">
        <v>8900.67</v>
      </c>
      <c r="K159" s="213">
        <v>0</v>
      </c>
      <c r="L159" s="213">
        <v>59337.8</v>
      </c>
      <c r="M159" s="35"/>
      <c r="N159" s="168" t="s">
        <v>884</v>
      </c>
      <c r="O159" s="195">
        <v>42992</v>
      </c>
      <c r="P159" s="212"/>
      <c r="Q159" s="195">
        <v>43024</v>
      </c>
      <c r="R159" s="217" t="s">
        <v>1172</v>
      </c>
      <c r="S159" s="217"/>
      <c r="T159" s="217"/>
      <c r="U159" s="218"/>
      <c r="V159" s="735">
        <f t="shared" si="7"/>
        <v>118675.6</v>
      </c>
    </row>
    <row r="160" spans="1:22" s="13" customFormat="1" ht="27.75" customHeight="1">
      <c r="A160" s="410" t="s">
        <v>537</v>
      </c>
      <c r="B160" s="382" t="s">
        <v>533</v>
      </c>
      <c r="C160" s="212" t="s">
        <v>534</v>
      </c>
      <c r="D160" s="151" t="s">
        <v>535</v>
      </c>
      <c r="E160" s="213">
        <v>51448.55</v>
      </c>
      <c r="F160" s="53">
        <f t="shared" si="8"/>
        <v>45137.950000000004</v>
      </c>
      <c r="G160" s="183">
        <f t="shared" si="6"/>
        <v>0.85000005538576739</v>
      </c>
      <c r="H160" s="213">
        <v>30220.39</v>
      </c>
      <c r="I160" s="213">
        <v>0</v>
      </c>
      <c r="J160" s="213">
        <v>5333.02</v>
      </c>
      <c r="K160" s="213">
        <v>2813.85</v>
      </c>
      <c r="L160" s="213">
        <v>6770.69</v>
      </c>
      <c r="M160" s="35"/>
      <c r="N160" s="251">
        <v>42983</v>
      </c>
      <c r="O160" s="251">
        <v>42999</v>
      </c>
      <c r="P160" s="212"/>
      <c r="Q160" s="212" t="s">
        <v>536</v>
      </c>
      <c r="R160" s="719">
        <v>0</v>
      </c>
      <c r="S160" s="217"/>
      <c r="T160" s="217"/>
      <c r="U160" s="218"/>
      <c r="V160" s="735">
        <f t="shared" si="7"/>
        <v>45137.950000000004</v>
      </c>
    </row>
    <row r="161" spans="1:22" s="13" customFormat="1" ht="27.75" customHeight="1">
      <c r="A161" s="410" t="s">
        <v>537</v>
      </c>
      <c r="B161" s="382" t="s">
        <v>481</v>
      </c>
      <c r="C161" s="212" t="s">
        <v>538</v>
      </c>
      <c r="D161" s="151" t="s">
        <v>482</v>
      </c>
      <c r="E161" s="213">
        <v>245236</v>
      </c>
      <c r="F161" s="53">
        <f t="shared" si="8"/>
        <v>211944.89999999997</v>
      </c>
      <c r="G161" s="183">
        <f t="shared" si="6"/>
        <v>0.70370638783948092</v>
      </c>
      <c r="H161" s="213">
        <v>118554.89</v>
      </c>
      <c r="I161" s="213">
        <v>0</v>
      </c>
      <c r="J161" s="213">
        <v>20919.689999999999</v>
      </c>
      <c r="K161" s="213">
        <v>9672.4</v>
      </c>
      <c r="L161" s="213">
        <v>62797.919999999998</v>
      </c>
      <c r="M161" s="35"/>
      <c r="N161" s="212" t="s">
        <v>719</v>
      </c>
      <c r="O161" s="251">
        <v>43006</v>
      </c>
      <c r="P161" s="251">
        <v>43020</v>
      </c>
      <c r="Q161" s="228">
        <v>43069</v>
      </c>
      <c r="R161" s="217"/>
      <c r="S161" s="217"/>
      <c r="T161" s="217"/>
      <c r="U161" s="218"/>
      <c r="V161" s="735">
        <f t="shared" si="7"/>
        <v>211944.89999999997</v>
      </c>
    </row>
    <row r="162" spans="1:22" s="13" customFormat="1" ht="27.75" customHeight="1">
      <c r="A162" s="410" t="s">
        <v>537</v>
      </c>
      <c r="B162" s="382" t="s">
        <v>483</v>
      </c>
      <c r="C162" s="212" t="s">
        <v>484</v>
      </c>
      <c r="D162" s="151" t="s">
        <v>485</v>
      </c>
      <c r="E162" s="213">
        <v>618949.25</v>
      </c>
      <c r="F162" s="53">
        <f t="shared" si="8"/>
        <v>592899.58000000007</v>
      </c>
      <c r="G162" s="183">
        <f t="shared" si="6"/>
        <v>0.70692020055065641</v>
      </c>
      <c r="H162" s="213">
        <v>344760.58</v>
      </c>
      <c r="I162" s="213">
        <v>0</v>
      </c>
      <c r="J162" s="213">
        <v>60840.11</v>
      </c>
      <c r="K162" s="213">
        <v>13532</v>
      </c>
      <c r="L162" s="213">
        <v>173766.89</v>
      </c>
      <c r="M162" s="35"/>
      <c r="N162" s="212" t="s">
        <v>719</v>
      </c>
      <c r="O162" s="251">
        <v>43006</v>
      </c>
      <c r="P162" s="251">
        <v>43020</v>
      </c>
      <c r="Q162" s="228">
        <v>43062</v>
      </c>
      <c r="R162" s="217"/>
      <c r="S162" s="217"/>
      <c r="T162" s="217"/>
      <c r="U162" s="218"/>
      <c r="V162" s="735">
        <f t="shared" si="7"/>
        <v>592899.58000000007</v>
      </c>
    </row>
    <row r="163" spans="1:22" s="13" customFormat="1" ht="27.75" customHeight="1">
      <c r="A163" s="410" t="s">
        <v>537</v>
      </c>
      <c r="B163" s="382" t="s">
        <v>486</v>
      </c>
      <c r="C163" s="212" t="s">
        <v>487</v>
      </c>
      <c r="D163" s="151" t="s">
        <v>485</v>
      </c>
      <c r="E163" s="213">
        <v>375202.8</v>
      </c>
      <c r="F163" s="53">
        <f t="shared" si="8"/>
        <v>183033.02000000002</v>
      </c>
      <c r="G163" s="183">
        <f t="shared" si="6"/>
        <v>0.89997056268863396</v>
      </c>
      <c r="H163" s="213">
        <v>121752.75</v>
      </c>
      <c r="I163" s="213">
        <v>0</v>
      </c>
      <c r="J163" s="213">
        <v>21485.79</v>
      </c>
      <c r="K163" s="213">
        <v>21485.79</v>
      </c>
      <c r="L163" s="213">
        <v>18308.689999999999</v>
      </c>
      <c r="M163" s="35"/>
      <c r="N163" s="212" t="s">
        <v>719</v>
      </c>
      <c r="O163" s="251">
        <v>43006</v>
      </c>
      <c r="P163" s="251">
        <v>43020</v>
      </c>
      <c r="Q163" s="228">
        <v>43062</v>
      </c>
      <c r="R163" s="217"/>
      <c r="S163" s="217"/>
      <c r="T163" s="217"/>
      <c r="U163" s="218"/>
      <c r="V163" s="735">
        <f t="shared" si="7"/>
        <v>183033.02000000002</v>
      </c>
    </row>
    <row r="164" spans="1:22" s="13" customFormat="1" ht="27.75" customHeight="1">
      <c r="A164" s="410" t="s">
        <v>537</v>
      </c>
      <c r="B164" s="382" t="s">
        <v>488</v>
      </c>
      <c r="C164" s="212" t="s">
        <v>489</v>
      </c>
      <c r="D164" s="151" t="s">
        <v>490</v>
      </c>
      <c r="E164" s="213">
        <v>221116.99</v>
      </c>
      <c r="F164" s="53">
        <f t="shared" si="8"/>
        <v>203669.47000000003</v>
      </c>
      <c r="G164" s="183">
        <f t="shared" si="6"/>
        <v>0.60360627442100179</v>
      </c>
      <c r="H164" s="213">
        <v>104495.74</v>
      </c>
      <c r="I164" s="213">
        <v>0</v>
      </c>
      <c r="J164" s="213">
        <v>18440.43</v>
      </c>
      <c r="K164" s="213">
        <v>0</v>
      </c>
      <c r="L164" s="213">
        <v>80733.3</v>
      </c>
      <c r="M164" s="35"/>
      <c r="N164" s="212" t="s">
        <v>719</v>
      </c>
      <c r="O164" s="251">
        <v>43006</v>
      </c>
      <c r="P164" s="251">
        <v>43020</v>
      </c>
      <c r="Q164" s="228">
        <v>43062</v>
      </c>
      <c r="R164" s="217" t="s">
        <v>1153</v>
      </c>
      <c r="S164" s="217"/>
      <c r="T164" s="217"/>
      <c r="U164" s="218"/>
      <c r="V164" s="735">
        <f t="shared" si="7"/>
        <v>203669.47000000003</v>
      </c>
    </row>
    <row r="165" spans="1:22" s="25" customFormat="1" ht="27.75" customHeight="1">
      <c r="A165" s="410" t="s">
        <v>537</v>
      </c>
      <c r="B165" s="382" t="s">
        <v>491</v>
      </c>
      <c r="C165" s="212" t="s">
        <v>492</v>
      </c>
      <c r="D165" s="151" t="s">
        <v>506</v>
      </c>
      <c r="E165" s="213">
        <v>187668</v>
      </c>
      <c r="F165" s="53">
        <f t="shared" si="8"/>
        <v>102941.5</v>
      </c>
      <c r="G165" s="183">
        <f t="shared" si="6"/>
        <v>0.75000121428189792</v>
      </c>
      <c r="H165" s="213">
        <v>64176.77</v>
      </c>
      <c r="I165" s="213">
        <v>0</v>
      </c>
      <c r="J165" s="213">
        <v>11325.23</v>
      </c>
      <c r="K165" s="213">
        <v>1704.25</v>
      </c>
      <c r="L165" s="213">
        <v>25735.25</v>
      </c>
      <c r="M165" s="35"/>
      <c r="N165" s="212" t="s">
        <v>719</v>
      </c>
      <c r="O165" s="251">
        <v>43006</v>
      </c>
      <c r="P165" s="251">
        <v>43020</v>
      </c>
      <c r="Q165" s="228">
        <v>43062</v>
      </c>
      <c r="R165" s="228" t="s">
        <v>1152</v>
      </c>
      <c r="S165" s="228"/>
      <c r="T165" s="228"/>
      <c r="U165" s="151"/>
      <c r="V165" s="735">
        <f t="shared" si="7"/>
        <v>102941.5</v>
      </c>
    </row>
    <row r="166" spans="1:22" s="13" customFormat="1" ht="27.75" customHeight="1">
      <c r="A166" s="410" t="s">
        <v>537</v>
      </c>
      <c r="B166" s="382" t="s">
        <v>453</v>
      </c>
      <c r="C166" s="212" t="s">
        <v>539</v>
      </c>
      <c r="D166" s="151" t="s">
        <v>318</v>
      </c>
      <c r="E166" s="213">
        <v>155144.04999999999</v>
      </c>
      <c r="F166" s="53">
        <f t="shared" si="8"/>
        <v>104380.1</v>
      </c>
      <c r="G166" s="183">
        <f t="shared" si="6"/>
        <v>0.75000004790185104</v>
      </c>
      <c r="H166" s="213">
        <v>66542.31</v>
      </c>
      <c r="I166" s="213">
        <v>11742.77</v>
      </c>
      <c r="J166" s="213">
        <v>0</v>
      </c>
      <c r="K166" s="213">
        <v>0</v>
      </c>
      <c r="L166" s="213">
        <v>26095.02</v>
      </c>
      <c r="M166" s="35"/>
      <c r="N166" s="212" t="s">
        <v>719</v>
      </c>
      <c r="O166" s="251">
        <v>43006</v>
      </c>
      <c r="P166" s="251">
        <v>43020</v>
      </c>
      <c r="Q166" s="228">
        <v>43062</v>
      </c>
      <c r="R166" s="217"/>
      <c r="S166" s="217"/>
      <c r="T166" s="217"/>
      <c r="U166" s="218"/>
      <c r="V166" s="735">
        <f t="shared" si="7"/>
        <v>104380.1</v>
      </c>
    </row>
    <row r="167" spans="1:22" s="13" customFormat="1" ht="27.75" customHeight="1">
      <c r="A167" s="410" t="s">
        <v>537</v>
      </c>
      <c r="B167" s="382" t="s">
        <v>452</v>
      </c>
      <c r="C167" s="255" t="s">
        <v>397</v>
      </c>
      <c r="D167" s="282" t="s">
        <v>540</v>
      </c>
      <c r="E167" s="256">
        <v>173700</v>
      </c>
      <c r="F167" s="53">
        <f t="shared" si="8"/>
        <v>126511.9</v>
      </c>
      <c r="G167" s="183">
        <f t="shared" si="6"/>
        <v>0.7500000395219738</v>
      </c>
      <c r="H167" s="256">
        <v>80651.34</v>
      </c>
      <c r="I167" s="256">
        <v>0</v>
      </c>
      <c r="J167" s="256">
        <v>14232.59</v>
      </c>
      <c r="K167" s="256">
        <v>0</v>
      </c>
      <c r="L167" s="256">
        <v>31627.97</v>
      </c>
      <c r="M167" s="35"/>
      <c r="N167" s="212" t="s">
        <v>719</v>
      </c>
      <c r="O167" s="251">
        <v>43006</v>
      </c>
      <c r="P167" s="251">
        <v>43020</v>
      </c>
      <c r="Q167" s="228">
        <v>43062</v>
      </c>
      <c r="R167" s="257"/>
      <c r="S167" s="257"/>
      <c r="T167" s="257"/>
      <c r="U167" s="258"/>
      <c r="V167" s="735">
        <f t="shared" si="7"/>
        <v>126511.9</v>
      </c>
    </row>
    <row r="168" spans="1:22" s="13" customFormat="1" ht="27.75" customHeight="1">
      <c r="A168" s="410" t="s">
        <v>537</v>
      </c>
      <c r="B168" s="382" t="s">
        <v>398</v>
      </c>
      <c r="C168" s="255" t="s">
        <v>541</v>
      </c>
      <c r="D168" s="282" t="s">
        <v>542</v>
      </c>
      <c r="E168" s="256">
        <v>164415.65</v>
      </c>
      <c r="F168" s="53">
        <f t="shared" si="8"/>
        <v>137685.65000000002</v>
      </c>
      <c r="G168" s="183">
        <f t="shared" si="6"/>
        <v>0.5859959262276061</v>
      </c>
      <c r="H168" s="256">
        <v>68580.740000000005</v>
      </c>
      <c r="I168" s="256">
        <v>0</v>
      </c>
      <c r="J168" s="256">
        <v>12102.49</v>
      </c>
      <c r="K168" s="256">
        <v>0</v>
      </c>
      <c r="L168" s="256">
        <v>57002.42</v>
      </c>
      <c r="M168" s="35"/>
      <c r="N168" s="212" t="s">
        <v>719</v>
      </c>
      <c r="O168" s="251">
        <v>43006</v>
      </c>
      <c r="P168" s="251">
        <v>43020</v>
      </c>
      <c r="Q168" s="228">
        <v>43062</v>
      </c>
      <c r="R168" s="257" t="s">
        <v>841</v>
      </c>
      <c r="S168" s="257"/>
      <c r="T168" s="257"/>
      <c r="U168" s="258"/>
      <c r="V168" s="735">
        <f t="shared" si="7"/>
        <v>137685.65000000002</v>
      </c>
    </row>
    <row r="169" spans="1:22" s="13" customFormat="1" ht="27.75" customHeight="1">
      <c r="A169" s="410" t="s">
        <v>537</v>
      </c>
      <c r="B169" s="682" t="s">
        <v>493</v>
      </c>
      <c r="C169" s="255" t="s">
        <v>494</v>
      </c>
      <c r="D169" s="282" t="s">
        <v>543</v>
      </c>
      <c r="E169" s="256">
        <v>212435</v>
      </c>
      <c r="F169" s="53">
        <f t="shared" si="8"/>
        <v>135200</v>
      </c>
      <c r="G169" s="183">
        <f t="shared" si="6"/>
        <v>0.75</v>
      </c>
      <c r="H169" s="256">
        <v>82266.820000000007</v>
      </c>
      <c r="I169" s="256">
        <v>0</v>
      </c>
      <c r="J169" s="256">
        <v>14517.68</v>
      </c>
      <c r="K169" s="256">
        <v>4615.5</v>
      </c>
      <c r="L169" s="256">
        <v>33800</v>
      </c>
      <c r="M169" s="35"/>
      <c r="N169" s="212" t="s">
        <v>719</v>
      </c>
      <c r="O169" s="251">
        <v>43006</v>
      </c>
      <c r="P169" s="251">
        <v>43020</v>
      </c>
      <c r="Q169" s="228">
        <v>43062</v>
      </c>
      <c r="R169" s="257" t="s">
        <v>1150</v>
      </c>
      <c r="S169" s="257"/>
      <c r="T169" s="257"/>
      <c r="U169" s="258"/>
      <c r="V169" s="735">
        <f t="shared" si="7"/>
        <v>135200</v>
      </c>
    </row>
    <row r="170" spans="1:22" s="13" customFormat="1" ht="27.75" customHeight="1">
      <c r="A170" s="410" t="s">
        <v>537</v>
      </c>
      <c r="B170" s="685" t="s">
        <v>445</v>
      </c>
      <c r="C170" s="382" t="s">
        <v>495</v>
      </c>
      <c r="D170" s="282" t="s">
        <v>215</v>
      </c>
      <c r="E170" s="256">
        <v>158953.95000000001</v>
      </c>
      <c r="F170" s="53">
        <f t="shared" si="8"/>
        <v>139653.09999999998</v>
      </c>
      <c r="G170" s="183">
        <f t="shared" si="6"/>
        <v>0.66506794335392483</v>
      </c>
      <c r="H170" s="256">
        <v>78946.98</v>
      </c>
      <c r="I170" s="256">
        <v>0</v>
      </c>
      <c r="J170" s="256">
        <v>13931.82</v>
      </c>
      <c r="K170" s="256">
        <v>0</v>
      </c>
      <c r="L170" s="256">
        <v>46774.3</v>
      </c>
      <c r="M170" s="35"/>
      <c r="N170" s="212" t="s">
        <v>719</v>
      </c>
      <c r="O170" s="251">
        <v>43006</v>
      </c>
      <c r="P170" s="251">
        <v>43020</v>
      </c>
      <c r="Q170" s="228">
        <v>43062</v>
      </c>
      <c r="R170" s="257" t="s">
        <v>1147</v>
      </c>
      <c r="S170" s="257"/>
      <c r="T170" s="257"/>
      <c r="U170" s="258"/>
      <c r="V170" s="735">
        <f t="shared" si="7"/>
        <v>139653.09999999998</v>
      </c>
    </row>
    <row r="171" spans="1:22" s="13" customFormat="1" ht="27.75" customHeight="1">
      <c r="A171" s="410" t="s">
        <v>537</v>
      </c>
      <c r="B171" s="683" t="s">
        <v>496</v>
      </c>
      <c r="C171" s="382" t="s">
        <v>544</v>
      </c>
      <c r="D171" s="282" t="s">
        <v>79</v>
      </c>
      <c r="E171" s="256">
        <v>155165.6</v>
      </c>
      <c r="F171" s="53">
        <f t="shared" si="8"/>
        <v>134400.85</v>
      </c>
      <c r="G171" s="183">
        <f t="shared" si="6"/>
        <v>0.75000001860107279</v>
      </c>
      <c r="H171" s="256">
        <v>85680.54</v>
      </c>
      <c r="I171" s="256">
        <v>0</v>
      </c>
      <c r="J171" s="256">
        <v>15120.1</v>
      </c>
      <c r="K171" s="256">
        <v>0</v>
      </c>
      <c r="L171" s="256">
        <v>33600.21</v>
      </c>
      <c r="M171" s="35"/>
      <c r="N171" s="212" t="s">
        <v>719</v>
      </c>
      <c r="O171" s="251">
        <v>43006</v>
      </c>
      <c r="P171" s="251">
        <v>43020</v>
      </c>
      <c r="Q171" s="228">
        <v>43062</v>
      </c>
      <c r="R171" s="257"/>
      <c r="S171" s="257"/>
      <c r="T171" s="257"/>
      <c r="U171" s="258"/>
      <c r="V171" s="735">
        <f t="shared" si="7"/>
        <v>134400.85</v>
      </c>
    </row>
    <row r="172" spans="1:22" s="13" customFormat="1" ht="27.75" customHeight="1">
      <c r="A172" s="410" t="s">
        <v>537</v>
      </c>
      <c r="B172" s="382" t="s">
        <v>499</v>
      </c>
      <c r="C172" s="255" t="s">
        <v>546</v>
      </c>
      <c r="D172" s="282" t="s">
        <v>306</v>
      </c>
      <c r="E172" s="256">
        <v>270627.84999999998</v>
      </c>
      <c r="F172" s="53">
        <f t="shared" si="8"/>
        <v>242778.25</v>
      </c>
      <c r="G172" s="183">
        <f t="shared" si="6"/>
        <v>0.66420027329466291</v>
      </c>
      <c r="H172" s="256">
        <v>137065.37</v>
      </c>
      <c r="I172" s="256">
        <v>0</v>
      </c>
      <c r="J172" s="256">
        <v>24188.01</v>
      </c>
      <c r="K172" s="256">
        <v>0</v>
      </c>
      <c r="L172" s="256">
        <v>81524.87</v>
      </c>
      <c r="M172" s="35"/>
      <c r="N172" s="212" t="s">
        <v>719</v>
      </c>
      <c r="O172" s="251">
        <v>43006</v>
      </c>
      <c r="P172" s="251">
        <v>43020</v>
      </c>
      <c r="Q172" s="228">
        <v>43062</v>
      </c>
      <c r="R172" s="257" t="s">
        <v>1149</v>
      </c>
      <c r="S172" s="257"/>
      <c r="T172" s="257"/>
      <c r="U172" s="258"/>
      <c r="V172" s="735">
        <f t="shared" si="7"/>
        <v>242778.25</v>
      </c>
    </row>
    <row r="173" spans="1:22" s="13" customFormat="1" ht="27.75" customHeight="1">
      <c r="A173" s="410" t="s">
        <v>537</v>
      </c>
      <c r="B173" s="382" t="s">
        <v>547</v>
      </c>
      <c r="C173" s="255" t="s">
        <v>548</v>
      </c>
      <c r="D173" s="282" t="s">
        <v>549</v>
      </c>
      <c r="E173" s="256">
        <v>272624.61</v>
      </c>
      <c r="F173" s="53">
        <f t="shared" si="8"/>
        <v>162127.04000000001</v>
      </c>
      <c r="G173" s="183">
        <f t="shared" si="6"/>
        <v>0.75</v>
      </c>
      <c r="H173" s="256">
        <v>103355.98</v>
      </c>
      <c r="I173" s="256">
        <v>0</v>
      </c>
      <c r="J173" s="256">
        <v>0</v>
      </c>
      <c r="K173" s="256">
        <v>18239.3</v>
      </c>
      <c r="L173" s="256">
        <v>40531.760000000002</v>
      </c>
      <c r="M173" s="35"/>
      <c r="N173" s="212" t="s">
        <v>719</v>
      </c>
      <c r="O173" s="251">
        <v>43006</v>
      </c>
      <c r="P173" s="251">
        <v>43020</v>
      </c>
      <c r="Q173" s="228">
        <v>43069</v>
      </c>
      <c r="R173" s="257" t="s">
        <v>1157</v>
      </c>
      <c r="S173" s="257"/>
      <c r="T173" s="257"/>
      <c r="U173" s="258"/>
      <c r="V173" s="735">
        <f t="shared" si="7"/>
        <v>162127.04000000001</v>
      </c>
    </row>
    <row r="174" spans="1:22" s="13" customFormat="1" ht="27.75" customHeight="1">
      <c r="A174" s="410" t="s">
        <v>537</v>
      </c>
      <c r="B174" s="382" t="s">
        <v>553</v>
      </c>
      <c r="C174" s="255" t="s">
        <v>554</v>
      </c>
      <c r="D174" s="282" t="s">
        <v>353</v>
      </c>
      <c r="E174" s="256">
        <v>76339.399999999994</v>
      </c>
      <c r="F174" s="53">
        <f t="shared" si="8"/>
        <v>70838.899999999994</v>
      </c>
      <c r="G174" s="183">
        <f t="shared" si="6"/>
        <v>0.6563646527543483</v>
      </c>
      <c r="H174" s="256">
        <v>39521.72</v>
      </c>
      <c r="I174" s="256">
        <v>0</v>
      </c>
      <c r="J174" s="256">
        <v>6974.43</v>
      </c>
      <c r="K174" s="256">
        <v>0</v>
      </c>
      <c r="L174" s="256">
        <v>24342.75</v>
      </c>
      <c r="M174" s="35"/>
      <c r="N174" s="251">
        <v>42983</v>
      </c>
      <c r="O174" s="251">
        <v>42999</v>
      </c>
      <c r="P174" s="251" t="s">
        <v>551</v>
      </c>
      <c r="Q174" s="228">
        <v>43028</v>
      </c>
      <c r="R174" s="257" t="s">
        <v>1160</v>
      </c>
      <c r="S174" s="257"/>
      <c r="T174" s="257"/>
      <c r="U174" s="258"/>
      <c r="V174" s="735">
        <f t="shared" si="7"/>
        <v>70838.899999999994</v>
      </c>
    </row>
    <row r="175" spans="1:22" s="13" customFormat="1" ht="27.75" customHeight="1">
      <c r="A175" s="410" t="s">
        <v>537</v>
      </c>
      <c r="B175" s="382" t="s">
        <v>555</v>
      </c>
      <c r="C175" s="212" t="s">
        <v>556</v>
      </c>
      <c r="D175" s="151" t="s">
        <v>557</v>
      </c>
      <c r="E175" s="213">
        <v>50514.73</v>
      </c>
      <c r="F175" s="53">
        <f t="shared" si="8"/>
        <v>45760.55</v>
      </c>
      <c r="G175" s="183">
        <f t="shared" si="6"/>
        <v>0.58112894185056774</v>
      </c>
      <c r="H175" s="213">
        <v>22603.86</v>
      </c>
      <c r="I175" s="213">
        <v>0</v>
      </c>
      <c r="J175" s="213">
        <v>3988.92</v>
      </c>
      <c r="K175" s="213">
        <v>0</v>
      </c>
      <c r="L175" s="213">
        <v>19167.77</v>
      </c>
      <c r="M175" s="35"/>
      <c r="N175" s="251">
        <v>42983</v>
      </c>
      <c r="O175" s="251">
        <v>42999</v>
      </c>
      <c r="P175" s="251"/>
      <c r="Q175" s="228">
        <v>43028</v>
      </c>
      <c r="R175" s="217" t="s">
        <v>1159</v>
      </c>
      <c r="S175" s="217"/>
      <c r="T175" s="217"/>
      <c r="U175" s="218"/>
      <c r="V175" s="735">
        <f t="shared" si="7"/>
        <v>45760.55</v>
      </c>
    </row>
    <row r="176" spans="1:22" s="13" customFormat="1" ht="27.75" customHeight="1">
      <c r="A176" s="410" t="s">
        <v>537</v>
      </c>
      <c r="B176" s="382" t="s">
        <v>558</v>
      </c>
      <c r="C176" s="212" t="s">
        <v>559</v>
      </c>
      <c r="D176" s="151" t="s">
        <v>560</v>
      </c>
      <c r="E176" s="213">
        <v>93018.75</v>
      </c>
      <c r="F176" s="53">
        <f t="shared" si="8"/>
        <v>76367</v>
      </c>
      <c r="G176" s="183">
        <f t="shared" si="6"/>
        <v>0.65065473306532928</v>
      </c>
      <c r="H176" s="213">
        <v>42235.26</v>
      </c>
      <c r="I176" s="213">
        <v>0</v>
      </c>
      <c r="J176" s="213">
        <v>7453.29</v>
      </c>
      <c r="K176" s="213">
        <v>0</v>
      </c>
      <c r="L176" s="213">
        <v>26678.45</v>
      </c>
      <c r="M176" s="35"/>
      <c r="N176" s="251">
        <v>42983</v>
      </c>
      <c r="O176" s="251">
        <v>42999</v>
      </c>
      <c r="P176" s="251"/>
      <c r="Q176" s="228">
        <v>43028</v>
      </c>
      <c r="R176" s="217" t="s">
        <v>1171</v>
      </c>
      <c r="S176" s="217"/>
      <c r="T176" s="217"/>
      <c r="U176" s="218"/>
      <c r="V176" s="735">
        <f t="shared" si="7"/>
        <v>76367</v>
      </c>
    </row>
    <row r="177" spans="1:22" s="13" customFormat="1" ht="27.75" customHeight="1">
      <c r="A177" s="410" t="s">
        <v>537</v>
      </c>
      <c r="B177" s="382" t="s">
        <v>561</v>
      </c>
      <c r="C177" s="212" t="s">
        <v>562</v>
      </c>
      <c r="D177" s="151" t="s">
        <v>563</v>
      </c>
      <c r="E177" s="213">
        <v>96218.44</v>
      </c>
      <c r="F177" s="53">
        <f t="shared" si="8"/>
        <v>82000</v>
      </c>
      <c r="G177" s="183">
        <f t="shared" si="6"/>
        <v>0.75</v>
      </c>
      <c r="H177" s="213">
        <v>46350.5</v>
      </c>
      <c r="I177" s="213">
        <v>0</v>
      </c>
      <c r="J177" s="213">
        <v>8179.5</v>
      </c>
      <c r="K177" s="213">
        <v>6970</v>
      </c>
      <c r="L177" s="213">
        <v>20500</v>
      </c>
      <c r="M177" s="35"/>
      <c r="N177" s="251">
        <v>42983</v>
      </c>
      <c r="O177" s="251">
        <v>42999</v>
      </c>
      <c r="P177" s="251"/>
      <c r="Q177" s="228">
        <v>43028</v>
      </c>
      <c r="R177" s="217" t="s">
        <v>1168</v>
      </c>
      <c r="S177" s="217"/>
      <c r="T177" s="217"/>
      <c r="U177" s="218"/>
      <c r="V177" s="735">
        <f t="shared" si="7"/>
        <v>82000</v>
      </c>
    </row>
    <row r="178" spans="1:22" s="13" customFormat="1" ht="27.75" customHeight="1">
      <c r="A178" s="410" t="s">
        <v>537</v>
      </c>
      <c r="B178" s="382" t="s">
        <v>564</v>
      </c>
      <c r="C178" s="212" t="s">
        <v>565</v>
      </c>
      <c r="D178" s="151" t="s">
        <v>563</v>
      </c>
      <c r="E178" s="213">
        <v>99000</v>
      </c>
      <c r="F178" s="53">
        <f t="shared" si="8"/>
        <v>99000</v>
      </c>
      <c r="G178" s="183">
        <f t="shared" si="6"/>
        <v>0.65</v>
      </c>
      <c r="H178" s="213">
        <v>54697.5</v>
      </c>
      <c r="I178" s="213">
        <v>0</v>
      </c>
      <c r="J178" s="213">
        <v>9652.5</v>
      </c>
      <c r="K178" s="213">
        <v>0</v>
      </c>
      <c r="L178" s="213">
        <v>34650</v>
      </c>
      <c r="M178" s="35"/>
      <c r="N178" s="251">
        <v>42983</v>
      </c>
      <c r="O178" s="251">
        <v>42999</v>
      </c>
      <c r="P178" s="251"/>
      <c r="Q178" s="228">
        <v>43028</v>
      </c>
      <c r="R178" s="217" t="s">
        <v>1167</v>
      </c>
      <c r="S178" s="217"/>
      <c r="T178" s="217"/>
      <c r="U178" s="218"/>
      <c r="V178" s="735">
        <f t="shared" si="7"/>
        <v>99000</v>
      </c>
    </row>
    <row r="179" spans="1:22" s="13" customFormat="1" ht="27.75" customHeight="1">
      <c r="A179" s="410" t="s">
        <v>537</v>
      </c>
      <c r="B179" s="382" t="s">
        <v>566</v>
      </c>
      <c r="C179" s="212" t="s">
        <v>567</v>
      </c>
      <c r="D179" s="151" t="s">
        <v>568</v>
      </c>
      <c r="E179" s="213">
        <v>51057.75</v>
      </c>
      <c r="F179" s="53">
        <f t="shared" si="8"/>
        <v>40273.75</v>
      </c>
      <c r="G179" s="183">
        <f t="shared" si="6"/>
        <v>0.749999937924827</v>
      </c>
      <c r="H179" s="213">
        <v>25491.06</v>
      </c>
      <c r="I179" s="213">
        <v>0</v>
      </c>
      <c r="J179" s="213">
        <v>4498.43</v>
      </c>
      <c r="K179" s="213">
        <v>215.82</v>
      </c>
      <c r="L179" s="213">
        <v>10068.44</v>
      </c>
      <c r="M179" s="35"/>
      <c r="N179" s="251">
        <v>42983</v>
      </c>
      <c r="O179" s="251">
        <v>42999</v>
      </c>
      <c r="P179" s="251"/>
      <c r="Q179" s="228">
        <v>43028</v>
      </c>
      <c r="R179" s="217" t="s">
        <v>1170</v>
      </c>
      <c r="S179" s="217"/>
      <c r="T179" s="217"/>
      <c r="U179" s="218"/>
      <c r="V179" s="735">
        <f t="shared" si="7"/>
        <v>40273.75</v>
      </c>
    </row>
    <row r="180" spans="1:22" s="13" customFormat="1" ht="27.75" customHeight="1">
      <c r="A180" s="410" t="s">
        <v>537</v>
      </c>
      <c r="B180" s="382" t="s">
        <v>569</v>
      </c>
      <c r="C180" s="212" t="s">
        <v>570</v>
      </c>
      <c r="D180" s="151" t="s">
        <v>526</v>
      </c>
      <c r="E180" s="213">
        <v>75640.009999999995</v>
      </c>
      <c r="F180" s="53">
        <f t="shared" si="8"/>
        <v>66570.89</v>
      </c>
      <c r="G180" s="183">
        <f t="shared" si="6"/>
        <v>0.6500000225323711</v>
      </c>
      <c r="H180" s="213">
        <v>28708.12</v>
      </c>
      <c r="I180" s="213">
        <v>0</v>
      </c>
      <c r="J180" s="213">
        <v>5066.1499999999996</v>
      </c>
      <c r="K180" s="213">
        <v>9496.81</v>
      </c>
      <c r="L180" s="213">
        <v>23299.81</v>
      </c>
      <c r="M180" s="35"/>
      <c r="N180" s="251">
        <v>42983</v>
      </c>
      <c r="O180" s="251">
        <v>42999</v>
      </c>
      <c r="P180" s="251"/>
      <c r="Q180" s="228">
        <v>43028</v>
      </c>
      <c r="R180" s="217" t="s">
        <v>1161</v>
      </c>
      <c r="S180" s="217"/>
      <c r="T180" s="217"/>
      <c r="U180" s="218"/>
      <c r="V180" s="735">
        <f t="shared" si="7"/>
        <v>66570.89</v>
      </c>
    </row>
    <row r="181" spans="1:22" s="13" customFormat="1" ht="27.75" customHeight="1">
      <c r="A181" s="410" t="s">
        <v>537</v>
      </c>
      <c r="B181" s="382" t="s">
        <v>571</v>
      </c>
      <c r="C181" s="212" t="s">
        <v>572</v>
      </c>
      <c r="D181" s="151" t="s">
        <v>526</v>
      </c>
      <c r="E181" s="213">
        <v>61094.03</v>
      </c>
      <c r="F181" s="53">
        <f t="shared" si="8"/>
        <v>29853.229999999996</v>
      </c>
      <c r="G181" s="183">
        <f t="shared" si="6"/>
        <v>0.65000001674860652</v>
      </c>
      <c r="H181" s="213">
        <v>15940.47</v>
      </c>
      <c r="I181" s="213">
        <v>0</v>
      </c>
      <c r="J181" s="213">
        <v>2813.03</v>
      </c>
      <c r="K181" s="213">
        <v>651.1</v>
      </c>
      <c r="L181" s="213">
        <v>10448.629999999999</v>
      </c>
      <c r="M181" s="35"/>
      <c r="N181" s="251">
        <v>42983</v>
      </c>
      <c r="O181" s="251">
        <v>42999</v>
      </c>
      <c r="P181" s="251"/>
      <c r="Q181" s="228">
        <v>43028</v>
      </c>
      <c r="R181" s="217" t="s">
        <v>1169</v>
      </c>
      <c r="S181" s="217"/>
      <c r="T181" s="217"/>
      <c r="U181" s="218"/>
      <c r="V181" s="735">
        <f t="shared" si="7"/>
        <v>29853.229999999996</v>
      </c>
    </row>
    <row r="182" spans="1:22" s="13" customFormat="1" ht="27.75" customHeight="1">
      <c r="A182" s="410" t="s">
        <v>537</v>
      </c>
      <c r="B182" s="382" t="s">
        <v>573</v>
      </c>
      <c r="C182" s="212" t="s">
        <v>574</v>
      </c>
      <c r="D182" s="151" t="s">
        <v>575</v>
      </c>
      <c r="E182" s="213">
        <v>69750</v>
      </c>
      <c r="F182" s="53">
        <f t="shared" si="8"/>
        <v>69750</v>
      </c>
      <c r="G182" s="183">
        <f t="shared" si="6"/>
        <v>0.75</v>
      </c>
      <c r="H182" s="213">
        <v>44465.62</v>
      </c>
      <c r="I182" s="213">
        <v>0</v>
      </c>
      <c r="J182" s="213">
        <v>7846.88</v>
      </c>
      <c r="K182" s="213">
        <v>0</v>
      </c>
      <c r="L182" s="213">
        <v>17437.5</v>
      </c>
      <c r="M182" s="35"/>
      <c r="N182" s="251">
        <v>42983</v>
      </c>
      <c r="O182" s="251">
        <v>42999</v>
      </c>
      <c r="P182" s="251"/>
      <c r="Q182" s="228">
        <v>43028</v>
      </c>
      <c r="R182" s="217" t="s">
        <v>1166</v>
      </c>
      <c r="S182" s="217"/>
      <c r="T182" s="217"/>
      <c r="U182" s="218"/>
      <c r="V182" s="735">
        <f t="shared" si="7"/>
        <v>69750</v>
      </c>
    </row>
    <row r="183" spans="1:22" s="13" customFormat="1" ht="27.75" customHeight="1">
      <c r="A183" s="410" t="s">
        <v>537</v>
      </c>
      <c r="B183" s="382" t="s">
        <v>577</v>
      </c>
      <c r="C183" s="212" t="s">
        <v>578</v>
      </c>
      <c r="D183" s="151" t="s">
        <v>579</v>
      </c>
      <c r="E183" s="213">
        <v>32230</v>
      </c>
      <c r="F183" s="53">
        <f t="shared" si="8"/>
        <v>30700</v>
      </c>
      <c r="G183" s="183">
        <f t="shared" si="6"/>
        <v>0.71775244299674268</v>
      </c>
      <c r="H183" s="213">
        <v>17329.54</v>
      </c>
      <c r="I183" s="213">
        <v>0</v>
      </c>
      <c r="J183" s="213">
        <v>3058.16</v>
      </c>
      <c r="K183" s="213">
        <v>1647.3</v>
      </c>
      <c r="L183" s="213">
        <v>8665</v>
      </c>
      <c r="M183" s="35"/>
      <c r="N183" s="251">
        <v>42983</v>
      </c>
      <c r="O183" s="251">
        <v>42999</v>
      </c>
      <c r="P183" s="251"/>
      <c r="Q183" s="228">
        <v>43028</v>
      </c>
      <c r="R183" s="217" t="s">
        <v>1163</v>
      </c>
      <c r="S183" s="217"/>
      <c r="T183" s="217"/>
      <c r="U183" s="218"/>
      <c r="V183" s="735">
        <f t="shared" si="7"/>
        <v>30700</v>
      </c>
    </row>
    <row r="184" spans="1:22" s="13" customFormat="1" ht="27.75" customHeight="1">
      <c r="A184" s="410" t="s">
        <v>537</v>
      </c>
      <c r="B184" s="382" t="s">
        <v>533</v>
      </c>
      <c r="C184" s="212" t="s">
        <v>580</v>
      </c>
      <c r="D184" s="151" t="s">
        <v>535</v>
      </c>
      <c r="E184" s="213">
        <v>51149.35</v>
      </c>
      <c r="F184" s="53">
        <f t="shared" si="8"/>
        <v>45138.75</v>
      </c>
      <c r="G184" s="183">
        <f t="shared" si="6"/>
        <v>0.85000005538478585</v>
      </c>
      <c r="H184" s="213">
        <v>30220.97</v>
      </c>
      <c r="I184" s="213">
        <v>0</v>
      </c>
      <c r="J184" s="213">
        <v>5333.12</v>
      </c>
      <c r="K184" s="213">
        <v>2813.85</v>
      </c>
      <c r="L184" s="213">
        <v>6770.81</v>
      </c>
      <c r="M184" s="35"/>
      <c r="N184" s="251">
        <v>42983</v>
      </c>
      <c r="O184" s="251">
        <v>42999</v>
      </c>
      <c r="P184" s="251"/>
      <c r="Q184" s="228">
        <v>43028</v>
      </c>
      <c r="R184" s="217" t="s">
        <v>1162</v>
      </c>
      <c r="S184" s="217"/>
      <c r="T184" s="217"/>
      <c r="U184" s="218"/>
      <c r="V184" s="735">
        <f t="shared" si="7"/>
        <v>45138.75</v>
      </c>
    </row>
    <row r="185" spans="1:22" s="13" customFormat="1" ht="27.75" customHeight="1">
      <c r="A185" s="410" t="s">
        <v>537</v>
      </c>
      <c r="B185" s="382" t="s">
        <v>581</v>
      </c>
      <c r="C185" s="212" t="s">
        <v>582</v>
      </c>
      <c r="D185" s="151" t="s">
        <v>583</v>
      </c>
      <c r="E185" s="213">
        <v>31828</v>
      </c>
      <c r="F185" s="53">
        <f t="shared" si="8"/>
        <v>31828.000000000004</v>
      </c>
      <c r="G185" s="183">
        <f t="shared" si="6"/>
        <v>0.85</v>
      </c>
      <c r="H185" s="213">
        <v>20795.13</v>
      </c>
      <c r="I185" s="213">
        <v>0</v>
      </c>
      <c r="J185" s="213">
        <v>3669.74</v>
      </c>
      <c r="K185" s="213">
        <v>2588.9299999999998</v>
      </c>
      <c r="L185" s="213">
        <v>4774.2</v>
      </c>
      <c r="M185" s="35"/>
      <c r="N185" s="251">
        <v>42983</v>
      </c>
      <c r="O185" s="251">
        <v>42999</v>
      </c>
      <c r="P185" s="251"/>
      <c r="Q185" s="228">
        <v>43028</v>
      </c>
      <c r="R185" s="217" t="s">
        <v>1165</v>
      </c>
      <c r="S185" s="217"/>
      <c r="T185" s="217"/>
      <c r="U185" s="218"/>
      <c r="V185" s="735">
        <f t="shared" si="7"/>
        <v>31828.000000000004</v>
      </c>
    </row>
    <row r="186" spans="1:22" s="13" customFormat="1" ht="27.75" customHeight="1">
      <c r="A186" s="410" t="s">
        <v>537</v>
      </c>
      <c r="B186" s="382" t="s">
        <v>511</v>
      </c>
      <c r="C186" s="212" t="s">
        <v>507</v>
      </c>
      <c r="D186" s="151" t="s">
        <v>508</v>
      </c>
      <c r="E186" s="213">
        <v>4500</v>
      </c>
      <c r="F186" s="53">
        <f t="shared" si="8"/>
        <v>3210</v>
      </c>
      <c r="G186" s="183">
        <f t="shared" si="6"/>
        <v>0.75</v>
      </c>
      <c r="H186" s="213">
        <v>2046.37</v>
      </c>
      <c r="I186" s="213">
        <v>0</v>
      </c>
      <c r="J186" s="213">
        <v>361.13</v>
      </c>
      <c r="K186" s="213">
        <v>0</v>
      </c>
      <c r="L186" s="213">
        <v>802.5</v>
      </c>
      <c r="M186" s="35"/>
      <c r="N186" s="251">
        <v>43025</v>
      </c>
      <c r="O186" s="251">
        <v>43034</v>
      </c>
      <c r="P186" s="251"/>
      <c r="Q186" s="228">
        <v>43081</v>
      </c>
      <c r="R186" s="217" t="s">
        <v>855</v>
      </c>
      <c r="S186" s="217"/>
      <c r="T186" s="217"/>
      <c r="U186" s="218"/>
      <c r="V186" s="735">
        <f t="shared" si="7"/>
        <v>3210</v>
      </c>
    </row>
    <row r="187" spans="1:22" s="13" customFormat="1" ht="27.75" customHeight="1">
      <c r="A187" s="410" t="s">
        <v>537</v>
      </c>
      <c r="B187" s="382" t="s">
        <v>512</v>
      </c>
      <c r="C187" s="212" t="s">
        <v>584</v>
      </c>
      <c r="D187" s="151" t="s">
        <v>509</v>
      </c>
      <c r="E187" s="213">
        <v>69329.289999999994</v>
      </c>
      <c r="F187" s="53">
        <f t="shared" si="8"/>
        <v>69329.899999999994</v>
      </c>
      <c r="G187" s="183">
        <f t="shared" si="6"/>
        <v>0.59023018928341164</v>
      </c>
      <c r="H187" s="213">
        <v>33662.629999999997</v>
      </c>
      <c r="I187" s="213">
        <v>0</v>
      </c>
      <c r="J187" s="213">
        <v>5940.47</v>
      </c>
      <c r="K187" s="213">
        <v>1317.5</v>
      </c>
      <c r="L187" s="213">
        <v>28409.3</v>
      </c>
      <c r="M187" s="35"/>
      <c r="N187" s="251">
        <v>43025</v>
      </c>
      <c r="O187" s="251">
        <v>43034</v>
      </c>
      <c r="P187" s="251"/>
      <c r="Q187" s="228">
        <v>43081</v>
      </c>
      <c r="R187" s="217" t="s">
        <v>856</v>
      </c>
      <c r="S187" s="217"/>
      <c r="T187" s="217"/>
      <c r="U187" s="218"/>
      <c r="V187" s="735">
        <f t="shared" si="7"/>
        <v>69329.899999999994</v>
      </c>
    </row>
    <row r="188" spans="1:22" s="13" customFormat="1" ht="27.75" customHeight="1">
      <c r="A188" s="410" t="s">
        <v>537</v>
      </c>
      <c r="B188" s="382" t="s">
        <v>513</v>
      </c>
      <c r="C188" s="212" t="s">
        <v>585</v>
      </c>
      <c r="D188" s="151" t="s">
        <v>348</v>
      </c>
      <c r="E188" s="213">
        <v>84559.43</v>
      </c>
      <c r="F188" s="53">
        <f t="shared" si="8"/>
        <v>84559.43</v>
      </c>
      <c r="G188" s="183">
        <f t="shared" si="6"/>
        <v>0.63214357050420045</v>
      </c>
      <c r="H188" s="213">
        <v>45435.64</v>
      </c>
      <c r="I188" s="213">
        <v>0</v>
      </c>
      <c r="J188" s="213">
        <v>8018.06</v>
      </c>
      <c r="K188" s="213">
        <v>0</v>
      </c>
      <c r="L188" s="213">
        <v>31105.73</v>
      </c>
      <c r="M188" s="35"/>
      <c r="N188" s="251">
        <v>43025</v>
      </c>
      <c r="O188" s="251">
        <v>43034</v>
      </c>
      <c r="P188" s="251"/>
      <c r="Q188" s="228">
        <v>43081</v>
      </c>
      <c r="R188" s="217" t="s">
        <v>857</v>
      </c>
      <c r="S188" s="217"/>
      <c r="T188" s="217"/>
      <c r="U188" s="218"/>
      <c r="V188" s="735">
        <f t="shared" si="7"/>
        <v>84559.43</v>
      </c>
    </row>
    <row r="189" spans="1:22" s="13" customFormat="1" ht="27.75" customHeight="1">
      <c r="A189" s="410" t="s">
        <v>537</v>
      </c>
      <c r="B189" s="382" t="s">
        <v>518</v>
      </c>
      <c r="C189" s="212" t="s">
        <v>519</v>
      </c>
      <c r="D189" s="151" t="s">
        <v>586</v>
      </c>
      <c r="E189" s="213">
        <v>16305</v>
      </c>
      <c r="F189" s="53">
        <f t="shared" si="8"/>
        <v>12843</v>
      </c>
      <c r="G189" s="183">
        <f t="shared" si="6"/>
        <v>0.75</v>
      </c>
      <c r="H189" s="213">
        <v>7793.65</v>
      </c>
      <c r="I189" s="213">
        <v>0</v>
      </c>
      <c r="J189" s="213">
        <v>1375.35</v>
      </c>
      <c r="K189" s="213">
        <v>463.25</v>
      </c>
      <c r="L189" s="213">
        <v>3210.75</v>
      </c>
      <c r="M189" s="35"/>
      <c r="N189" s="251">
        <v>43025</v>
      </c>
      <c r="O189" s="251">
        <v>43034</v>
      </c>
      <c r="P189" s="251"/>
      <c r="Q189" s="228">
        <v>43081</v>
      </c>
      <c r="R189" s="217" t="s">
        <v>858</v>
      </c>
      <c r="S189" s="217"/>
      <c r="T189" s="217"/>
      <c r="U189" s="218"/>
      <c r="V189" s="735">
        <f t="shared" si="7"/>
        <v>12843</v>
      </c>
    </row>
    <row r="190" spans="1:22" s="13" customFormat="1" ht="27.75" customHeight="1">
      <c r="A190" s="410" t="s">
        <v>537</v>
      </c>
      <c r="B190" s="382" t="s">
        <v>524</v>
      </c>
      <c r="C190" s="212" t="s">
        <v>525</v>
      </c>
      <c r="D190" s="151" t="s">
        <v>587</v>
      </c>
      <c r="E190" s="213">
        <v>10400</v>
      </c>
      <c r="F190" s="53">
        <f t="shared" si="8"/>
        <v>10400</v>
      </c>
      <c r="G190" s="183">
        <f t="shared" si="6"/>
        <v>0.65</v>
      </c>
      <c r="H190" s="213">
        <v>5746</v>
      </c>
      <c r="I190" s="213">
        <v>0</v>
      </c>
      <c r="J190" s="213">
        <v>1014</v>
      </c>
      <c r="K190" s="213">
        <v>0</v>
      </c>
      <c r="L190" s="213">
        <v>3640</v>
      </c>
      <c r="M190" s="35"/>
      <c r="N190" s="251">
        <v>43025</v>
      </c>
      <c r="O190" s="251">
        <v>43034</v>
      </c>
      <c r="P190" s="251"/>
      <c r="Q190" s="228">
        <v>43081</v>
      </c>
      <c r="R190" s="217" t="s">
        <v>859</v>
      </c>
      <c r="S190" s="217"/>
      <c r="T190" s="217"/>
      <c r="U190" s="218"/>
      <c r="V190" s="735">
        <f t="shared" si="7"/>
        <v>10400</v>
      </c>
    </row>
    <row r="191" spans="1:22" s="13" customFormat="1" ht="27.75" customHeight="1">
      <c r="A191" s="410" t="s">
        <v>537</v>
      </c>
      <c r="B191" s="382" t="s">
        <v>588</v>
      </c>
      <c r="C191" s="212" t="s">
        <v>589</v>
      </c>
      <c r="D191" s="151" t="s">
        <v>590</v>
      </c>
      <c r="E191" s="213">
        <v>127667.74</v>
      </c>
      <c r="F191" s="53">
        <f t="shared" si="8"/>
        <v>73200</v>
      </c>
      <c r="G191" s="183">
        <f t="shared" si="6"/>
        <v>0.75</v>
      </c>
      <c r="H191" s="213">
        <v>41376.300000000003</v>
      </c>
      <c r="I191" s="213">
        <v>0</v>
      </c>
      <c r="J191" s="213">
        <v>7301.7</v>
      </c>
      <c r="K191" s="213">
        <v>6222</v>
      </c>
      <c r="L191" s="213">
        <v>18300</v>
      </c>
      <c r="M191" s="35"/>
      <c r="N191" s="251">
        <v>43025</v>
      </c>
      <c r="O191" s="251">
        <v>43034</v>
      </c>
      <c r="P191" s="251"/>
      <c r="Q191" s="228">
        <v>43081</v>
      </c>
      <c r="R191" s="478"/>
      <c r="S191" s="217"/>
      <c r="T191" s="217"/>
      <c r="U191" s="218"/>
      <c r="V191" s="735">
        <f t="shared" si="7"/>
        <v>73200</v>
      </c>
    </row>
    <row r="192" spans="1:22" s="13" customFormat="1" ht="27.75" customHeight="1">
      <c r="A192" s="410" t="s">
        <v>537</v>
      </c>
      <c r="B192" s="382" t="s">
        <v>504</v>
      </c>
      <c r="C192" s="212" t="s">
        <v>623</v>
      </c>
      <c r="D192" s="151" t="s">
        <v>624</v>
      </c>
      <c r="E192" s="213">
        <v>142440</v>
      </c>
      <c r="F192" s="53">
        <f t="shared" si="8"/>
        <v>123130</v>
      </c>
      <c r="G192" s="183">
        <f t="shared" si="6"/>
        <v>0.75</v>
      </c>
      <c r="H192" s="213">
        <v>69857.88</v>
      </c>
      <c r="I192" s="213">
        <v>0</v>
      </c>
      <c r="J192" s="213">
        <v>12327.87</v>
      </c>
      <c r="K192" s="213">
        <v>10161.75</v>
      </c>
      <c r="L192" s="213">
        <v>30782.5</v>
      </c>
      <c r="M192" s="35"/>
      <c r="N192" s="251">
        <v>43025</v>
      </c>
      <c r="O192" s="251">
        <v>43048</v>
      </c>
      <c r="P192" s="251"/>
      <c r="Q192" s="228">
        <v>43076</v>
      </c>
      <c r="R192" s="217" t="s">
        <v>860</v>
      </c>
      <c r="S192" s="217"/>
      <c r="T192" s="217"/>
      <c r="U192" s="218"/>
      <c r="V192" s="735">
        <f t="shared" si="7"/>
        <v>123130</v>
      </c>
    </row>
    <row r="193" spans="1:22" s="13" customFormat="1" ht="27.75" customHeight="1">
      <c r="A193" s="410" t="s">
        <v>537</v>
      </c>
      <c r="B193" s="382" t="s">
        <v>344</v>
      </c>
      <c r="C193" s="212" t="s">
        <v>625</v>
      </c>
      <c r="D193" s="151" t="s">
        <v>626</v>
      </c>
      <c r="E193" s="213">
        <v>115991.23</v>
      </c>
      <c r="F193" s="53">
        <f t="shared" si="8"/>
        <v>106405.73000000001</v>
      </c>
      <c r="G193" s="183">
        <f t="shared" si="6"/>
        <v>0.83704016691582306</v>
      </c>
      <c r="H193" s="213">
        <v>73659.16</v>
      </c>
      <c r="I193" s="213">
        <v>0</v>
      </c>
      <c r="J193" s="213">
        <v>12998.69</v>
      </c>
      <c r="K193" s="213">
        <v>2408.02</v>
      </c>
      <c r="L193" s="213">
        <v>17339.86</v>
      </c>
      <c r="M193" s="35"/>
      <c r="N193" s="251">
        <v>43025</v>
      </c>
      <c r="O193" s="251">
        <v>43048</v>
      </c>
      <c r="P193" s="251" t="s">
        <v>1410</v>
      </c>
      <c r="Q193" s="228">
        <v>43076</v>
      </c>
      <c r="R193" s="217" t="s">
        <v>861</v>
      </c>
      <c r="S193" s="217"/>
      <c r="T193" s="217"/>
      <c r="U193" s="218"/>
      <c r="V193" s="735">
        <f t="shared" si="7"/>
        <v>106405.73000000001</v>
      </c>
    </row>
    <row r="194" spans="1:22" s="13" customFormat="1" ht="27.75" customHeight="1">
      <c r="A194" s="410" t="s">
        <v>537</v>
      </c>
      <c r="B194" s="382" t="s">
        <v>516</v>
      </c>
      <c r="C194" s="212" t="s">
        <v>591</v>
      </c>
      <c r="D194" s="151" t="s">
        <v>517</v>
      </c>
      <c r="E194" s="213">
        <v>93011.58</v>
      </c>
      <c r="F194" s="53">
        <f t="shared" si="8"/>
        <v>76404</v>
      </c>
      <c r="G194" s="183">
        <f t="shared" si="6"/>
        <v>0.85</v>
      </c>
      <c r="H194" s="213">
        <v>50246.26</v>
      </c>
      <c r="I194" s="213">
        <v>8866.99</v>
      </c>
      <c r="J194" s="213">
        <v>0</v>
      </c>
      <c r="K194" s="213">
        <v>5830.15</v>
      </c>
      <c r="L194" s="213">
        <v>11460.6</v>
      </c>
      <c r="M194" s="35"/>
      <c r="N194" s="251">
        <v>43053</v>
      </c>
      <c r="O194" s="251">
        <v>43062</v>
      </c>
      <c r="P194" s="251"/>
      <c r="Q194" s="228">
        <v>43084</v>
      </c>
      <c r="R194" s="217"/>
      <c r="S194" s="217"/>
      <c r="T194" s="217"/>
      <c r="U194" s="218"/>
      <c r="V194" s="735">
        <f t="shared" si="7"/>
        <v>76404</v>
      </c>
    </row>
    <row r="195" spans="1:22" s="13" customFormat="1" ht="27.75" customHeight="1">
      <c r="A195" s="410" t="s">
        <v>537</v>
      </c>
      <c r="B195" s="382" t="s">
        <v>592</v>
      </c>
      <c r="C195" s="212" t="s">
        <v>363</v>
      </c>
      <c r="D195" s="151" t="s">
        <v>364</v>
      </c>
      <c r="E195" s="213">
        <v>52990.53</v>
      </c>
      <c r="F195" s="53">
        <f t="shared" si="8"/>
        <v>50590.53</v>
      </c>
      <c r="G195" s="183">
        <f t="shared" si="6"/>
        <v>0.81519169694407223</v>
      </c>
      <c r="H195" s="213">
        <v>32564.25</v>
      </c>
      <c r="I195" s="213">
        <v>0</v>
      </c>
      <c r="J195" s="213">
        <v>5746.64</v>
      </c>
      <c r="K195" s="213">
        <v>2930.09</v>
      </c>
      <c r="L195" s="213">
        <v>9349.5499999999993</v>
      </c>
      <c r="M195" s="35"/>
      <c r="N195" s="251">
        <v>43053</v>
      </c>
      <c r="O195" s="251">
        <v>43062</v>
      </c>
      <c r="P195" s="251"/>
      <c r="Q195" s="228">
        <v>43084</v>
      </c>
      <c r="R195" s="217" t="s">
        <v>1138</v>
      </c>
      <c r="S195" s="217"/>
      <c r="T195" s="217"/>
      <c r="U195" s="218"/>
      <c r="V195" s="735">
        <f t="shared" si="7"/>
        <v>50590.53</v>
      </c>
    </row>
    <row r="196" spans="1:22" s="13" customFormat="1" ht="27.75" customHeight="1">
      <c r="A196" s="410" t="s">
        <v>537</v>
      </c>
      <c r="B196" s="382" t="s">
        <v>593</v>
      </c>
      <c r="C196" s="212" t="s">
        <v>594</v>
      </c>
      <c r="D196" s="151" t="s">
        <v>595</v>
      </c>
      <c r="E196" s="213">
        <v>27160.05</v>
      </c>
      <c r="F196" s="53">
        <f t="shared" si="8"/>
        <v>24424.37</v>
      </c>
      <c r="G196" s="183">
        <f t="shared" si="6"/>
        <v>0.84999981575778616</v>
      </c>
      <c r="H196" s="213">
        <v>16194.25</v>
      </c>
      <c r="I196" s="213">
        <v>2857.82</v>
      </c>
      <c r="J196" s="213">
        <v>0</v>
      </c>
      <c r="K196" s="213">
        <v>1708.64</v>
      </c>
      <c r="L196" s="213">
        <v>3663.66</v>
      </c>
      <c r="M196" s="35"/>
      <c r="N196" s="251">
        <v>43053</v>
      </c>
      <c r="O196" s="251">
        <v>43062</v>
      </c>
      <c r="P196" s="251"/>
      <c r="Q196" s="228">
        <v>43084</v>
      </c>
      <c r="R196" s="217" t="s">
        <v>1141</v>
      </c>
      <c r="S196" s="217"/>
      <c r="T196" s="217"/>
      <c r="U196" s="218"/>
      <c r="V196" s="735">
        <f t="shared" si="7"/>
        <v>24424.37</v>
      </c>
    </row>
    <row r="197" spans="1:22" s="13" customFormat="1" ht="27.75" customHeight="1">
      <c r="A197" s="410" t="s">
        <v>537</v>
      </c>
      <c r="B197" s="382" t="s">
        <v>577</v>
      </c>
      <c r="C197" s="212" t="s">
        <v>578</v>
      </c>
      <c r="D197" s="151" t="s">
        <v>579</v>
      </c>
      <c r="E197" s="213">
        <v>32230</v>
      </c>
      <c r="F197" s="53">
        <f t="shared" si="8"/>
        <v>30780</v>
      </c>
      <c r="G197" s="183">
        <f t="shared" si="6"/>
        <v>0.71783625730994149</v>
      </c>
      <c r="H197" s="213">
        <v>17380.54</v>
      </c>
      <c r="I197" s="213">
        <v>0</v>
      </c>
      <c r="J197" s="213">
        <v>3067.16</v>
      </c>
      <c r="K197" s="213">
        <v>1647.3</v>
      </c>
      <c r="L197" s="213">
        <v>8685</v>
      </c>
      <c r="M197" s="35"/>
      <c r="N197" s="251">
        <v>43053</v>
      </c>
      <c r="O197" s="251">
        <v>43062</v>
      </c>
      <c r="P197" s="251"/>
      <c r="Q197" s="228">
        <v>43084</v>
      </c>
      <c r="R197" s="217" t="s">
        <v>1131</v>
      </c>
      <c r="S197" s="217"/>
      <c r="T197" s="217"/>
      <c r="U197" s="218"/>
      <c r="V197" s="735">
        <f t="shared" si="7"/>
        <v>30780</v>
      </c>
    </row>
    <row r="198" spans="1:22" s="13" customFormat="1" ht="27.75" customHeight="1">
      <c r="A198" s="410" t="s">
        <v>537</v>
      </c>
      <c r="B198" s="382" t="s">
        <v>293</v>
      </c>
      <c r="C198" s="212" t="s">
        <v>294</v>
      </c>
      <c r="D198" s="151" t="s">
        <v>49</v>
      </c>
      <c r="E198" s="213">
        <v>11952.38</v>
      </c>
      <c r="F198" s="53">
        <f t="shared" si="8"/>
        <v>11758.2</v>
      </c>
      <c r="G198" s="183">
        <f t="shared" si="6"/>
        <v>0.85000510282186048</v>
      </c>
      <c r="H198" s="213">
        <v>8495.35</v>
      </c>
      <c r="I198" s="213">
        <v>0</v>
      </c>
      <c r="J198" s="213">
        <v>1499.18</v>
      </c>
      <c r="K198" s="213">
        <v>0</v>
      </c>
      <c r="L198" s="213">
        <v>1763.67</v>
      </c>
      <c r="M198" s="35"/>
      <c r="N198" s="251">
        <v>43053</v>
      </c>
      <c r="O198" s="251">
        <v>43062</v>
      </c>
      <c r="P198" s="251"/>
      <c r="Q198" s="228">
        <v>43084</v>
      </c>
      <c r="R198" s="217" t="s">
        <v>1142</v>
      </c>
      <c r="S198" s="217"/>
      <c r="T198" s="217"/>
      <c r="U198" s="218"/>
      <c r="V198" s="735">
        <f t="shared" si="7"/>
        <v>11758.2</v>
      </c>
    </row>
    <row r="199" spans="1:22" s="13" customFormat="1" ht="27.75" customHeight="1">
      <c r="A199" s="410" t="s">
        <v>537</v>
      </c>
      <c r="B199" s="382" t="s">
        <v>596</v>
      </c>
      <c r="C199" s="212" t="s">
        <v>597</v>
      </c>
      <c r="D199" s="151" t="s">
        <v>598</v>
      </c>
      <c r="E199" s="213">
        <v>66543.95</v>
      </c>
      <c r="F199" s="53">
        <f t="shared" si="8"/>
        <v>56187.280000000006</v>
      </c>
      <c r="G199" s="183">
        <f t="shared" si="6"/>
        <v>0.83456771710607813</v>
      </c>
      <c r="H199" s="213">
        <v>38535.360000000001</v>
      </c>
      <c r="I199" s="213">
        <v>0</v>
      </c>
      <c r="J199" s="213">
        <v>6800.36</v>
      </c>
      <c r="K199" s="213">
        <v>1556.37</v>
      </c>
      <c r="L199" s="213">
        <v>9295.19</v>
      </c>
      <c r="M199" s="35"/>
      <c r="N199" s="251">
        <v>43053</v>
      </c>
      <c r="O199" s="251">
        <v>43062</v>
      </c>
      <c r="P199" s="251"/>
      <c r="Q199" s="228">
        <v>43084</v>
      </c>
      <c r="R199" s="217" t="s">
        <v>1129</v>
      </c>
      <c r="S199" s="217"/>
      <c r="T199" s="217"/>
      <c r="U199" s="218"/>
      <c r="V199" s="735">
        <f t="shared" si="7"/>
        <v>56187.280000000006</v>
      </c>
    </row>
    <row r="200" spans="1:22" s="13" customFormat="1" ht="27.75" customHeight="1">
      <c r="A200" s="410" t="s">
        <v>537</v>
      </c>
      <c r="B200" s="382" t="s">
        <v>602</v>
      </c>
      <c r="C200" s="212" t="s">
        <v>603</v>
      </c>
      <c r="D200" s="151" t="s">
        <v>604</v>
      </c>
      <c r="E200" s="213">
        <v>22500</v>
      </c>
      <c r="F200" s="53">
        <f t="shared" si="8"/>
        <v>22249.870000000003</v>
      </c>
      <c r="G200" s="183">
        <f t="shared" si="6"/>
        <v>0.74999988763979297</v>
      </c>
      <c r="H200" s="213">
        <v>7564.95</v>
      </c>
      <c r="I200" s="213">
        <v>0</v>
      </c>
      <c r="J200" s="213">
        <v>1335</v>
      </c>
      <c r="K200" s="213">
        <v>7787.45</v>
      </c>
      <c r="L200" s="213">
        <v>5562.47</v>
      </c>
      <c r="M200" s="35"/>
      <c r="N200" s="251">
        <v>43053</v>
      </c>
      <c r="O200" s="251">
        <v>43062</v>
      </c>
      <c r="P200" s="251"/>
      <c r="Q200" s="228">
        <v>43084</v>
      </c>
      <c r="R200" s="217" t="s">
        <v>935</v>
      </c>
      <c r="S200" s="217"/>
      <c r="T200" s="217"/>
      <c r="U200" s="218"/>
      <c r="V200" s="735">
        <f t="shared" si="7"/>
        <v>22249.870000000003</v>
      </c>
    </row>
    <row r="201" spans="1:22" s="13" customFormat="1" ht="27.75" customHeight="1">
      <c r="A201" s="410" t="s">
        <v>537</v>
      </c>
      <c r="B201" s="382" t="s">
        <v>605</v>
      </c>
      <c r="C201" s="212" t="s">
        <v>606</v>
      </c>
      <c r="D201" s="151" t="s">
        <v>607</v>
      </c>
      <c r="E201" s="213">
        <v>12050</v>
      </c>
      <c r="F201" s="53">
        <f t="shared" si="8"/>
        <v>12050</v>
      </c>
      <c r="G201" s="183">
        <f t="shared" si="6"/>
        <v>0.654149377593361</v>
      </c>
      <c r="H201" s="213">
        <v>6700.12</v>
      </c>
      <c r="I201" s="213">
        <v>0</v>
      </c>
      <c r="J201" s="213">
        <v>1182.3800000000001</v>
      </c>
      <c r="K201" s="213">
        <v>0</v>
      </c>
      <c r="L201" s="213">
        <v>4167.5</v>
      </c>
      <c r="M201" s="35"/>
      <c r="N201" s="251">
        <v>43053</v>
      </c>
      <c r="O201" s="251">
        <v>43062</v>
      </c>
      <c r="P201" s="251"/>
      <c r="Q201" s="228">
        <v>43084</v>
      </c>
      <c r="R201" s="217" t="s">
        <v>1130</v>
      </c>
      <c r="S201" s="217"/>
      <c r="T201" s="217"/>
      <c r="U201" s="218"/>
      <c r="V201" s="735">
        <f t="shared" si="7"/>
        <v>12050</v>
      </c>
    </row>
    <row r="202" spans="1:22" s="13" customFormat="1" ht="27.75" customHeight="1">
      <c r="A202" s="410" t="s">
        <v>537</v>
      </c>
      <c r="B202" s="382" t="s">
        <v>608</v>
      </c>
      <c r="C202" s="212" t="s">
        <v>606</v>
      </c>
      <c r="D202" s="151" t="s">
        <v>609</v>
      </c>
      <c r="E202" s="213">
        <v>6407</v>
      </c>
      <c r="F202" s="53">
        <f t="shared" si="8"/>
        <v>6407</v>
      </c>
      <c r="G202" s="183">
        <f t="shared" ref="G202:G265" si="9">(H202+I202+J202+K202)/F202</f>
        <v>0.6578039644139223</v>
      </c>
      <c r="H202" s="213">
        <v>3582.36</v>
      </c>
      <c r="I202" s="213">
        <v>0</v>
      </c>
      <c r="J202" s="213">
        <v>632.19000000000005</v>
      </c>
      <c r="K202" s="213">
        <v>0</v>
      </c>
      <c r="L202" s="213">
        <v>2192.4499999999998</v>
      </c>
      <c r="M202" s="35"/>
      <c r="N202" s="251">
        <v>43053</v>
      </c>
      <c r="O202" s="251">
        <v>43062</v>
      </c>
      <c r="P202" s="251"/>
      <c r="Q202" s="228">
        <v>43084</v>
      </c>
      <c r="R202" s="217" t="s">
        <v>1140</v>
      </c>
      <c r="S202" s="217"/>
      <c r="T202" s="217"/>
      <c r="U202" s="218"/>
      <c r="V202" s="735">
        <f t="shared" si="7"/>
        <v>6407</v>
      </c>
    </row>
    <row r="203" spans="1:22" s="13" customFormat="1" ht="27.75" customHeight="1">
      <c r="A203" s="410" t="s">
        <v>537</v>
      </c>
      <c r="B203" s="382" t="s">
        <v>610</v>
      </c>
      <c r="C203" s="212" t="s">
        <v>611</v>
      </c>
      <c r="D203" s="151" t="s">
        <v>586</v>
      </c>
      <c r="E203" s="213">
        <v>121516.3</v>
      </c>
      <c r="F203" s="53">
        <f t="shared" si="8"/>
        <v>121516.30000000002</v>
      </c>
      <c r="G203" s="183">
        <f t="shared" si="9"/>
        <v>0.75000004114674323</v>
      </c>
      <c r="H203" s="213">
        <v>71291.710000000006</v>
      </c>
      <c r="I203" s="213">
        <v>12580.89</v>
      </c>
      <c r="J203" s="213">
        <v>0</v>
      </c>
      <c r="K203" s="213">
        <v>7264.63</v>
      </c>
      <c r="L203" s="213">
        <v>30379.07</v>
      </c>
      <c r="M203" s="35"/>
      <c r="N203" s="251">
        <v>43053</v>
      </c>
      <c r="O203" s="251">
        <v>43062</v>
      </c>
      <c r="P203" s="251"/>
      <c r="Q203" s="228">
        <v>43084</v>
      </c>
      <c r="R203" s="217" t="s">
        <v>1136</v>
      </c>
      <c r="S203" s="217"/>
      <c r="T203" s="217"/>
      <c r="U203" s="218"/>
      <c r="V203" s="735">
        <f t="shared" si="7"/>
        <v>121516.30000000002</v>
      </c>
    </row>
    <row r="204" spans="1:22" s="13" customFormat="1" ht="27.75" customHeight="1">
      <c r="A204" s="410" t="s">
        <v>537</v>
      </c>
      <c r="B204" s="382" t="s">
        <v>612</v>
      </c>
      <c r="C204" s="212" t="s">
        <v>613</v>
      </c>
      <c r="D204" s="151" t="s">
        <v>522</v>
      </c>
      <c r="E204" s="213">
        <v>142552.15</v>
      </c>
      <c r="F204" s="53">
        <f t="shared" si="8"/>
        <v>139052.15</v>
      </c>
      <c r="G204" s="183">
        <f t="shared" si="9"/>
        <v>0.74999998202113383</v>
      </c>
      <c r="H204" s="213">
        <v>74239.94</v>
      </c>
      <c r="I204" s="213">
        <v>0</v>
      </c>
      <c r="J204" s="213">
        <v>13101.17</v>
      </c>
      <c r="K204" s="213">
        <v>16948</v>
      </c>
      <c r="L204" s="213">
        <v>34763.040000000001</v>
      </c>
      <c r="M204" s="35"/>
      <c r="N204" s="251">
        <v>43053</v>
      </c>
      <c r="O204" s="251">
        <v>43062</v>
      </c>
      <c r="P204" s="251"/>
      <c r="Q204" s="228">
        <v>43084</v>
      </c>
      <c r="R204" s="217" t="s">
        <v>1133</v>
      </c>
      <c r="S204" s="217"/>
      <c r="T204" s="217"/>
      <c r="U204" s="218"/>
      <c r="V204" s="735">
        <f t="shared" si="7"/>
        <v>139052.15</v>
      </c>
    </row>
    <row r="205" spans="1:22" s="13" customFormat="1" ht="27.75" customHeight="1">
      <c r="A205" s="410" t="s">
        <v>537</v>
      </c>
      <c r="B205" s="382" t="s">
        <v>134</v>
      </c>
      <c r="C205" s="212" t="s">
        <v>614</v>
      </c>
      <c r="D205" s="151" t="s">
        <v>615</v>
      </c>
      <c r="E205" s="213">
        <v>58999.199999999997</v>
      </c>
      <c r="F205" s="53">
        <f t="shared" si="8"/>
        <v>57893.85</v>
      </c>
      <c r="G205" s="183">
        <f t="shared" si="9"/>
        <v>0.7500000431824797</v>
      </c>
      <c r="H205" s="213">
        <v>36907.33</v>
      </c>
      <c r="I205" s="213">
        <v>0</v>
      </c>
      <c r="J205" s="213">
        <v>6513.06</v>
      </c>
      <c r="K205" s="213">
        <v>0</v>
      </c>
      <c r="L205" s="213">
        <v>14473.46</v>
      </c>
      <c r="M205" s="35"/>
      <c r="N205" s="251">
        <v>43053</v>
      </c>
      <c r="O205" s="251">
        <v>43062</v>
      </c>
      <c r="P205" s="251"/>
      <c r="Q205" s="228">
        <v>43084</v>
      </c>
      <c r="R205" s="217" t="s">
        <v>1134</v>
      </c>
      <c r="S205" s="217"/>
      <c r="T205" s="217"/>
      <c r="U205" s="218"/>
      <c r="V205" s="735">
        <f t="shared" si="7"/>
        <v>57893.85</v>
      </c>
    </row>
    <row r="206" spans="1:22" s="13" customFormat="1" ht="27.75" customHeight="1">
      <c r="A206" s="410" t="s">
        <v>537</v>
      </c>
      <c r="B206" s="382" t="s">
        <v>642</v>
      </c>
      <c r="C206" s="212" t="s">
        <v>616</v>
      </c>
      <c r="D206" s="151" t="s">
        <v>617</v>
      </c>
      <c r="E206" s="213">
        <v>15291.9</v>
      </c>
      <c r="F206" s="53">
        <f t="shared" si="8"/>
        <v>15291.900000000001</v>
      </c>
      <c r="G206" s="183">
        <f t="shared" si="9"/>
        <v>0.5</v>
      </c>
      <c r="H206" s="213">
        <v>6499.05</v>
      </c>
      <c r="I206" s="213">
        <v>0</v>
      </c>
      <c r="J206" s="213">
        <v>1146.9000000000001</v>
      </c>
      <c r="K206" s="213">
        <v>0</v>
      </c>
      <c r="L206" s="213">
        <v>7645.95</v>
      </c>
      <c r="M206" s="35"/>
      <c r="N206" s="251">
        <v>43053</v>
      </c>
      <c r="O206" s="251">
        <v>43062</v>
      </c>
      <c r="P206" s="251"/>
      <c r="Q206" s="228">
        <v>43084</v>
      </c>
      <c r="R206" s="217" t="s">
        <v>1132</v>
      </c>
      <c r="S206" s="217"/>
      <c r="T206" s="217"/>
      <c r="U206" s="218"/>
      <c r="V206" s="735">
        <f t="shared" si="7"/>
        <v>15291.900000000001</v>
      </c>
    </row>
    <row r="207" spans="1:22" s="13" customFormat="1" ht="27.75" customHeight="1">
      <c r="A207" s="410" t="s">
        <v>537</v>
      </c>
      <c r="B207" s="382" t="s">
        <v>481</v>
      </c>
      <c r="C207" s="212" t="s">
        <v>630</v>
      </c>
      <c r="D207" s="151" t="s">
        <v>482</v>
      </c>
      <c r="E207" s="213">
        <v>245236</v>
      </c>
      <c r="F207" s="53">
        <f t="shared" si="8"/>
        <v>211934.89999999997</v>
      </c>
      <c r="G207" s="183">
        <f t="shared" si="9"/>
        <v>0.70369240743265982</v>
      </c>
      <c r="H207" s="213">
        <v>118544.89</v>
      </c>
      <c r="I207" s="213">
        <v>0</v>
      </c>
      <c r="J207" s="213">
        <v>20919.689999999999</v>
      </c>
      <c r="K207" s="213">
        <v>9672.4</v>
      </c>
      <c r="L207" s="213">
        <v>62797.919999999998</v>
      </c>
      <c r="M207" s="35"/>
      <c r="N207" s="251">
        <v>42950</v>
      </c>
      <c r="O207" s="251">
        <v>42992</v>
      </c>
      <c r="P207" s="251">
        <v>43020</v>
      </c>
      <c r="Q207" s="228">
        <v>43062</v>
      </c>
      <c r="R207" s="217" t="s">
        <v>1158</v>
      </c>
      <c r="S207" s="217"/>
      <c r="T207" s="217"/>
      <c r="U207" s="218"/>
      <c r="V207" s="735">
        <f t="shared" si="7"/>
        <v>211934.89999999997</v>
      </c>
    </row>
    <row r="208" spans="1:22" s="13" customFormat="1" ht="27.75" customHeight="1">
      <c r="A208" s="410" t="s">
        <v>537</v>
      </c>
      <c r="B208" s="382" t="s">
        <v>483</v>
      </c>
      <c r="C208" s="212" t="s">
        <v>484</v>
      </c>
      <c r="D208" s="151" t="s">
        <v>485</v>
      </c>
      <c r="E208" s="213">
        <v>618949.25</v>
      </c>
      <c r="F208" s="53">
        <f t="shared" si="8"/>
        <v>592899.58000000007</v>
      </c>
      <c r="G208" s="183">
        <f t="shared" si="9"/>
        <v>0.70692020055065641</v>
      </c>
      <c r="H208" s="213">
        <v>344760.58</v>
      </c>
      <c r="I208" s="213">
        <v>0</v>
      </c>
      <c r="J208" s="213">
        <v>60840.11</v>
      </c>
      <c r="K208" s="213">
        <v>13532</v>
      </c>
      <c r="L208" s="213">
        <v>173766.89</v>
      </c>
      <c r="M208" s="35"/>
      <c r="N208" s="251">
        <v>42950</v>
      </c>
      <c r="O208" s="251">
        <v>42992</v>
      </c>
      <c r="P208" s="251">
        <v>43020</v>
      </c>
      <c r="Q208" s="228">
        <v>43062</v>
      </c>
      <c r="R208" s="217" t="s">
        <v>1156</v>
      </c>
      <c r="S208" s="217"/>
      <c r="T208" s="217"/>
      <c r="U208" s="218"/>
      <c r="V208" s="735">
        <f t="shared" si="7"/>
        <v>592899.58000000007</v>
      </c>
    </row>
    <row r="209" spans="1:22" s="13" customFormat="1" ht="27.75" customHeight="1">
      <c r="A209" s="410" t="s">
        <v>537</v>
      </c>
      <c r="B209" s="382" t="s">
        <v>486</v>
      </c>
      <c r="C209" s="212" t="s">
        <v>487</v>
      </c>
      <c r="D209" s="151" t="s">
        <v>485</v>
      </c>
      <c r="E209" s="213">
        <v>375202.8</v>
      </c>
      <c r="F209" s="53">
        <f t="shared" si="8"/>
        <v>215396.31</v>
      </c>
      <c r="G209" s="183">
        <f t="shared" si="9"/>
        <v>0.74999998839348736</v>
      </c>
      <c r="H209" s="213">
        <v>121752.75</v>
      </c>
      <c r="I209" s="213">
        <v>0</v>
      </c>
      <c r="J209" s="213">
        <v>21485.79</v>
      </c>
      <c r="K209" s="213">
        <v>18308.689999999999</v>
      </c>
      <c r="L209" s="213">
        <v>53849.08</v>
      </c>
      <c r="M209" s="35"/>
      <c r="N209" s="251">
        <v>42950</v>
      </c>
      <c r="O209" s="251">
        <v>42992</v>
      </c>
      <c r="P209" s="251">
        <v>43020</v>
      </c>
      <c r="Q209" s="228">
        <v>43062</v>
      </c>
      <c r="R209" s="217" t="s">
        <v>1154</v>
      </c>
      <c r="S209" s="217"/>
      <c r="T209" s="217"/>
      <c r="U209" s="218"/>
      <c r="V209" s="735">
        <f t="shared" si="7"/>
        <v>215396.31</v>
      </c>
    </row>
    <row r="210" spans="1:22" s="13" customFormat="1" ht="27.75" customHeight="1">
      <c r="A210" s="410" t="s">
        <v>537</v>
      </c>
      <c r="B210" s="382" t="s">
        <v>488</v>
      </c>
      <c r="C210" s="212" t="s">
        <v>489</v>
      </c>
      <c r="D210" s="151" t="s">
        <v>490</v>
      </c>
      <c r="E210" s="213">
        <v>221116.99</v>
      </c>
      <c r="F210" s="53">
        <f t="shared" si="8"/>
        <v>203669.47000000003</v>
      </c>
      <c r="G210" s="183">
        <f t="shared" si="9"/>
        <v>0.60360627442100179</v>
      </c>
      <c r="H210" s="213">
        <v>104495.74</v>
      </c>
      <c r="I210" s="213">
        <v>0</v>
      </c>
      <c r="J210" s="213">
        <v>18440.43</v>
      </c>
      <c r="K210" s="213">
        <v>0</v>
      </c>
      <c r="L210" s="213">
        <v>80733.3</v>
      </c>
      <c r="M210" s="35"/>
      <c r="N210" s="251">
        <v>42950</v>
      </c>
      <c r="O210" s="251">
        <v>42992</v>
      </c>
      <c r="P210" s="251">
        <v>43020</v>
      </c>
      <c r="Q210" s="228">
        <v>43062</v>
      </c>
      <c r="R210" s="217"/>
      <c r="S210" s="217"/>
      <c r="T210" s="217"/>
      <c r="U210" s="218"/>
      <c r="V210" s="735">
        <f t="shared" ref="V210:V273" si="10">SUM(H210:L210)</f>
        <v>203669.47000000003</v>
      </c>
    </row>
    <row r="211" spans="1:22" s="13" customFormat="1" ht="27.75" customHeight="1">
      <c r="A211" s="410" t="s">
        <v>537</v>
      </c>
      <c r="B211" s="382" t="s">
        <v>631</v>
      </c>
      <c r="C211" s="212" t="s">
        <v>492</v>
      </c>
      <c r="D211" s="151" t="s">
        <v>506</v>
      </c>
      <c r="E211" s="213">
        <v>187668</v>
      </c>
      <c r="F211" s="53">
        <f t="shared" si="8"/>
        <v>102941</v>
      </c>
      <c r="G211" s="183">
        <f t="shared" si="9"/>
        <v>0.75</v>
      </c>
      <c r="H211" s="213">
        <v>64176.27</v>
      </c>
      <c r="I211" s="213">
        <v>0</v>
      </c>
      <c r="J211" s="213">
        <v>11325.23</v>
      </c>
      <c r="K211" s="213">
        <v>1704.25</v>
      </c>
      <c r="L211" s="213">
        <v>25735.25</v>
      </c>
      <c r="M211" s="35"/>
      <c r="N211" s="251">
        <v>42950</v>
      </c>
      <c r="O211" s="251">
        <v>42992</v>
      </c>
      <c r="P211" s="251">
        <v>43020</v>
      </c>
      <c r="Q211" s="228">
        <v>43062</v>
      </c>
      <c r="R211" s="217"/>
      <c r="S211" s="217"/>
      <c r="T211" s="217"/>
      <c r="U211" s="218"/>
      <c r="V211" s="735">
        <f t="shared" si="10"/>
        <v>102941</v>
      </c>
    </row>
    <row r="212" spans="1:22" s="13" customFormat="1" ht="27.75" customHeight="1">
      <c r="A212" s="410" t="s">
        <v>537</v>
      </c>
      <c r="B212" s="382" t="s">
        <v>453</v>
      </c>
      <c r="C212" s="212" t="s">
        <v>317</v>
      </c>
      <c r="D212" s="151" t="s">
        <v>318</v>
      </c>
      <c r="E212" s="213">
        <v>155144.04999999999</v>
      </c>
      <c r="F212" s="53">
        <f t="shared" ref="F212:F275" si="11">SUM(H212+I212+J212+K212+L212)</f>
        <v>104380.1</v>
      </c>
      <c r="G212" s="183">
        <f t="shared" si="9"/>
        <v>0.75000004790185104</v>
      </c>
      <c r="H212" s="213">
        <v>66542.31</v>
      </c>
      <c r="I212" s="213">
        <v>11742.77</v>
      </c>
      <c r="J212" s="213">
        <v>0</v>
      </c>
      <c r="K212" s="213">
        <v>0</v>
      </c>
      <c r="L212" s="213">
        <v>26095.02</v>
      </c>
      <c r="M212" s="35"/>
      <c r="N212" s="251">
        <v>42950</v>
      </c>
      <c r="O212" s="251">
        <v>42992</v>
      </c>
      <c r="P212" s="251">
        <v>43020</v>
      </c>
      <c r="Q212" s="228">
        <v>43062</v>
      </c>
      <c r="R212" s="217"/>
      <c r="S212" s="217"/>
      <c r="T212" s="217"/>
      <c r="U212" s="218"/>
      <c r="V212" s="735">
        <f t="shared" si="10"/>
        <v>104380.1</v>
      </c>
    </row>
    <row r="213" spans="1:22" s="13" customFormat="1" ht="27.75" customHeight="1">
      <c r="A213" s="410" t="s">
        <v>537</v>
      </c>
      <c r="B213" s="382" t="s">
        <v>452</v>
      </c>
      <c r="C213" s="212" t="s">
        <v>397</v>
      </c>
      <c r="D213" s="151" t="s">
        <v>540</v>
      </c>
      <c r="E213" s="213">
        <v>173700</v>
      </c>
      <c r="F213" s="53">
        <f t="shared" si="11"/>
        <v>126511.9</v>
      </c>
      <c r="G213" s="183">
        <f t="shared" si="9"/>
        <v>0.7500000395219738</v>
      </c>
      <c r="H213" s="213">
        <v>80651.34</v>
      </c>
      <c r="I213" s="213">
        <v>0</v>
      </c>
      <c r="J213" s="213">
        <v>14232.59</v>
      </c>
      <c r="K213" s="213">
        <v>0</v>
      </c>
      <c r="L213" s="213">
        <v>31627.97</v>
      </c>
      <c r="M213" s="35"/>
      <c r="N213" s="251">
        <v>42950</v>
      </c>
      <c r="O213" s="251">
        <v>42992</v>
      </c>
      <c r="P213" s="251">
        <v>43020</v>
      </c>
      <c r="Q213" s="228">
        <v>43062</v>
      </c>
      <c r="R213" s="217" t="s">
        <v>845</v>
      </c>
      <c r="S213" s="217"/>
      <c r="T213" s="217"/>
      <c r="U213" s="218"/>
      <c r="V213" s="735">
        <f t="shared" si="10"/>
        <v>126511.9</v>
      </c>
    </row>
    <row r="214" spans="1:22" s="13" customFormat="1" ht="27.75" customHeight="1">
      <c r="A214" s="410" t="s">
        <v>537</v>
      </c>
      <c r="B214" s="382" t="s">
        <v>442</v>
      </c>
      <c r="C214" s="212" t="s">
        <v>632</v>
      </c>
      <c r="D214" s="151" t="s">
        <v>444</v>
      </c>
      <c r="E214" s="213">
        <v>92500</v>
      </c>
      <c r="F214" s="53">
        <f t="shared" si="11"/>
        <v>92500</v>
      </c>
      <c r="G214" s="183">
        <f t="shared" si="9"/>
        <v>0.75</v>
      </c>
      <c r="H214" s="213">
        <v>52286.05</v>
      </c>
      <c r="I214" s="213">
        <v>9226.9500000000007</v>
      </c>
      <c r="J214" s="213">
        <v>7862</v>
      </c>
      <c r="K214" s="213">
        <v>0</v>
      </c>
      <c r="L214" s="213">
        <v>23125</v>
      </c>
      <c r="M214" s="260">
        <v>42892</v>
      </c>
      <c r="N214" s="251">
        <v>42915</v>
      </c>
      <c r="O214" s="251">
        <v>42947</v>
      </c>
      <c r="P214" s="251"/>
      <c r="Q214" s="228">
        <v>42958</v>
      </c>
      <c r="R214" s="228" t="s">
        <v>1948</v>
      </c>
      <c r="S214" s="217"/>
      <c r="T214" s="217"/>
      <c r="U214" s="218"/>
      <c r="V214" s="735">
        <f t="shared" si="10"/>
        <v>92500</v>
      </c>
    </row>
    <row r="215" spans="1:22" s="13" customFormat="1" ht="27.75" customHeight="1">
      <c r="A215" s="410" t="s">
        <v>537</v>
      </c>
      <c r="B215" s="382" t="s">
        <v>447</v>
      </c>
      <c r="C215" s="212" t="s">
        <v>633</v>
      </c>
      <c r="D215" s="151" t="s">
        <v>448</v>
      </c>
      <c r="E215" s="213">
        <v>156867.41</v>
      </c>
      <c r="F215" s="53">
        <f t="shared" si="11"/>
        <v>139833.28999999998</v>
      </c>
      <c r="G215" s="183">
        <f t="shared" si="9"/>
        <v>0.72151538449821218</v>
      </c>
      <c r="H215" s="213">
        <v>80962.05</v>
      </c>
      <c r="I215" s="213">
        <v>0</v>
      </c>
      <c r="J215" s="213">
        <v>19929.82</v>
      </c>
      <c r="K215" s="213">
        <v>0</v>
      </c>
      <c r="L215" s="213">
        <v>38941.42</v>
      </c>
      <c r="M215" s="35"/>
      <c r="N215" s="251">
        <v>42950</v>
      </c>
      <c r="O215" s="251">
        <v>42992</v>
      </c>
      <c r="P215" s="251">
        <v>43020</v>
      </c>
      <c r="Q215" s="228">
        <v>43062</v>
      </c>
      <c r="R215" s="217" t="s">
        <v>840</v>
      </c>
      <c r="S215" s="217"/>
      <c r="T215" s="217"/>
      <c r="U215" s="218"/>
      <c r="V215" s="735">
        <f t="shared" si="10"/>
        <v>139833.28999999998</v>
      </c>
    </row>
    <row r="216" spans="1:22" s="13" customFormat="1" ht="27.75" customHeight="1">
      <c r="A216" s="410" t="s">
        <v>537</v>
      </c>
      <c r="B216" s="382" t="s">
        <v>496</v>
      </c>
      <c r="C216" s="212" t="s">
        <v>634</v>
      </c>
      <c r="D216" s="151" t="s">
        <v>79</v>
      </c>
      <c r="E216" s="213">
        <v>155165.6</v>
      </c>
      <c r="F216" s="53">
        <f t="shared" si="11"/>
        <v>134400.85</v>
      </c>
      <c r="G216" s="183">
        <f t="shared" si="9"/>
        <v>0.75000001860107279</v>
      </c>
      <c r="H216" s="213">
        <v>85680.54</v>
      </c>
      <c r="I216" s="213">
        <v>0</v>
      </c>
      <c r="J216" s="213">
        <v>15120.1</v>
      </c>
      <c r="K216" s="213">
        <v>0</v>
      </c>
      <c r="L216" s="213">
        <v>33600.21</v>
      </c>
      <c r="M216" s="35"/>
      <c r="N216" s="251">
        <v>42950</v>
      </c>
      <c r="O216" s="251">
        <v>42992</v>
      </c>
      <c r="P216" s="251">
        <v>43020</v>
      </c>
      <c r="Q216" s="228">
        <v>43062</v>
      </c>
      <c r="R216" s="217" t="s">
        <v>1155</v>
      </c>
      <c r="S216" s="217"/>
      <c r="T216" s="217"/>
      <c r="U216" s="218"/>
      <c r="V216" s="735">
        <f t="shared" si="10"/>
        <v>134400.85</v>
      </c>
    </row>
    <row r="217" spans="1:22" s="13" customFormat="1" ht="27.75" customHeight="1">
      <c r="A217" s="410" t="s">
        <v>537</v>
      </c>
      <c r="B217" s="382" t="s">
        <v>547</v>
      </c>
      <c r="C217" s="212" t="s">
        <v>548</v>
      </c>
      <c r="D217" s="151" t="s">
        <v>549</v>
      </c>
      <c r="E217" s="213">
        <v>272624.61</v>
      </c>
      <c r="F217" s="53">
        <f t="shared" si="11"/>
        <v>162127.04000000001</v>
      </c>
      <c r="G217" s="183">
        <f t="shared" si="9"/>
        <v>0.75</v>
      </c>
      <c r="H217" s="213">
        <v>103355.98</v>
      </c>
      <c r="I217" s="213">
        <v>0</v>
      </c>
      <c r="J217" s="213">
        <v>0</v>
      </c>
      <c r="K217" s="213">
        <v>18239.3</v>
      </c>
      <c r="L217" s="213">
        <v>40531.760000000002</v>
      </c>
      <c r="M217" s="35"/>
      <c r="N217" s="251">
        <v>42983</v>
      </c>
      <c r="O217" s="251">
        <v>43034</v>
      </c>
      <c r="P217" s="251">
        <v>43020</v>
      </c>
      <c r="Q217" s="228">
        <v>43062</v>
      </c>
      <c r="R217" s="217"/>
      <c r="S217" s="217"/>
      <c r="T217" s="217"/>
      <c r="U217" s="218"/>
      <c r="V217" s="735">
        <f t="shared" si="10"/>
        <v>162127.04000000001</v>
      </c>
    </row>
    <row r="218" spans="1:22" s="13" customFormat="1" ht="27.75" customHeight="1">
      <c r="A218" s="410" t="s">
        <v>537</v>
      </c>
      <c r="B218" s="382" t="s">
        <v>523</v>
      </c>
      <c r="C218" s="212" t="s">
        <v>635</v>
      </c>
      <c r="D218" s="151" t="s">
        <v>636</v>
      </c>
      <c r="E218" s="213">
        <v>172426.14</v>
      </c>
      <c r="F218" s="53">
        <f t="shared" si="11"/>
        <v>100009.22</v>
      </c>
      <c r="G218" s="183">
        <f t="shared" si="9"/>
        <v>0.75000004999539038</v>
      </c>
      <c r="H218" s="213">
        <v>63755.88</v>
      </c>
      <c r="I218" s="213">
        <v>0</v>
      </c>
      <c r="J218" s="213">
        <v>11251.04</v>
      </c>
      <c r="K218" s="213">
        <v>0</v>
      </c>
      <c r="L218" s="213">
        <v>25002.3</v>
      </c>
      <c r="M218" s="35"/>
      <c r="N218" s="251">
        <v>43025</v>
      </c>
      <c r="O218" s="251">
        <v>43034</v>
      </c>
      <c r="P218" s="251">
        <v>43053</v>
      </c>
      <c r="Q218" s="228">
        <v>43083</v>
      </c>
      <c r="R218" s="217" t="s">
        <v>1146</v>
      </c>
      <c r="S218" s="217"/>
      <c r="T218" s="217"/>
      <c r="U218" s="218"/>
      <c r="V218" s="735">
        <f t="shared" si="10"/>
        <v>100009.22</v>
      </c>
    </row>
    <row r="219" spans="1:22" s="13" customFormat="1" ht="27.75" customHeight="1">
      <c r="A219" s="410" t="s">
        <v>537</v>
      </c>
      <c r="B219" s="382" t="s">
        <v>510</v>
      </c>
      <c r="C219" s="212" t="s">
        <v>505</v>
      </c>
      <c r="D219" s="151" t="s">
        <v>506</v>
      </c>
      <c r="E219" s="213">
        <v>201978</v>
      </c>
      <c r="F219" s="53">
        <f t="shared" si="11"/>
        <v>185350</v>
      </c>
      <c r="G219" s="183">
        <f t="shared" si="9"/>
        <v>0.75</v>
      </c>
      <c r="H219" s="213">
        <v>85061.62</v>
      </c>
      <c r="I219" s="213">
        <v>0</v>
      </c>
      <c r="J219" s="213">
        <v>15010.88</v>
      </c>
      <c r="K219" s="213">
        <v>38940</v>
      </c>
      <c r="L219" s="213">
        <v>46337.5</v>
      </c>
      <c r="M219" s="35"/>
      <c r="N219" s="251">
        <v>43025</v>
      </c>
      <c r="O219" s="251">
        <v>43034</v>
      </c>
      <c r="P219" s="251">
        <v>43053</v>
      </c>
      <c r="Q219" s="228">
        <v>43083</v>
      </c>
      <c r="R219" s="217" t="s">
        <v>862</v>
      </c>
      <c r="S219" s="217"/>
      <c r="T219" s="217"/>
      <c r="U219" s="218"/>
      <c r="V219" s="735">
        <f t="shared" si="10"/>
        <v>185350</v>
      </c>
    </row>
    <row r="220" spans="1:22" s="13" customFormat="1" ht="27.75" customHeight="1">
      <c r="A220" s="410" t="s">
        <v>537</v>
      </c>
      <c r="B220" s="382" t="s">
        <v>520</v>
      </c>
      <c r="C220" s="212" t="s">
        <v>521</v>
      </c>
      <c r="D220" s="151" t="s">
        <v>522</v>
      </c>
      <c r="E220" s="213">
        <v>399846</v>
      </c>
      <c r="F220" s="53">
        <f t="shared" si="11"/>
        <v>352502.79</v>
      </c>
      <c r="G220" s="183">
        <f t="shared" si="9"/>
        <v>0.74999999290785746</v>
      </c>
      <c r="H220" s="213">
        <v>219189.21</v>
      </c>
      <c r="I220" s="213">
        <v>38680.46</v>
      </c>
      <c r="J220" s="213">
        <v>0</v>
      </c>
      <c r="K220" s="213">
        <v>6507.42</v>
      </c>
      <c r="L220" s="213">
        <v>88125.7</v>
      </c>
      <c r="M220" s="35"/>
      <c r="N220" s="251">
        <v>43025</v>
      </c>
      <c r="O220" s="251">
        <v>43034</v>
      </c>
      <c r="P220" s="251">
        <v>43053</v>
      </c>
      <c r="Q220" s="228">
        <v>43083</v>
      </c>
      <c r="R220" s="217" t="s">
        <v>1144</v>
      </c>
      <c r="S220" s="217"/>
      <c r="T220" s="217"/>
      <c r="U220" s="218"/>
      <c r="V220" s="735">
        <f t="shared" si="10"/>
        <v>352502.79</v>
      </c>
    </row>
    <row r="221" spans="1:22" s="13" customFormat="1" ht="27.75" customHeight="1">
      <c r="A221" s="410" t="s">
        <v>537</v>
      </c>
      <c r="B221" s="382" t="s">
        <v>514</v>
      </c>
      <c r="C221" s="212" t="s">
        <v>515</v>
      </c>
      <c r="D221" s="151" t="s">
        <v>628</v>
      </c>
      <c r="E221" s="213">
        <v>154671.87</v>
      </c>
      <c r="F221" s="53">
        <f t="shared" si="11"/>
        <v>131874.44</v>
      </c>
      <c r="G221" s="183">
        <f t="shared" si="9"/>
        <v>0.84477151144679741</v>
      </c>
      <c r="H221" s="213">
        <v>94324.82</v>
      </c>
      <c r="I221" s="213">
        <v>0</v>
      </c>
      <c r="J221" s="213">
        <v>16645.560000000001</v>
      </c>
      <c r="K221" s="213">
        <v>433.39</v>
      </c>
      <c r="L221" s="213">
        <v>20470.669999999998</v>
      </c>
      <c r="M221" s="35"/>
      <c r="N221" s="251">
        <v>43025</v>
      </c>
      <c r="O221" s="251">
        <v>43034</v>
      </c>
      <c r="P221" s="251">
        <v>43053</v>
      </c>
      <c r="Q221" s="228">
        <v>43083</v>
      </c>
      <c r="R221" s="217" t="s">
        <v>1143</v>
      </c>
      <c r="S221" s="217"/>
      <c r="T221" s="217"/>
      <c r="U221" s="218"/>
      <c r="V221" s="735">
        <f t="shared" si="10"/>
        <v>131874.44</v>
      </c>
    </row>
    <row r="222" spans="1:22" s="13" customFormat="1" ht="27.75" customHeight="1">
      <c r="A222" s="410" t="s">
        <v>537</v>
      </c>
      <c r="B222" s="382" t="s">
        <v>637</v>
      </c>
      <c r="C222" s="212" t="s">
        <v>638</v>
      </c>
      <c r="D222" s="151" t="s">
        <v>639</v>
      </c>
      <c r="E222" s="213">
        <v>706219</v>
      </c>
      <c r="F222" s="53">
        <f t="shared" si="11"/>
        <v>622319</v>
      </c>
      <c r="G222" s="183">
        <f t="shared" si="9"/>
        <v>0.75</v>
      </c>
      <c r="H222" s="213">
        <v>358760.98</v>
      </c>
      <c r="I222" s="213">
        <v>63310.77</v>
      </c>
      <c r="J222" s="213">
        <v>0</v>
      </c>
      <c r="K222" s="213">
        <v>44667.5</v>
      </c>
      <c r="L222" s="213">
        <v>155579.75</v>
      </c>
      <c r="M222" s="35"/>
      <c r="N222" s="251">
        <v>43025</v>
      </c>
      <c r="O222" s="251">
        <v>43034</v>
      </c>
      <c r="P222" s="251">
        <v>43053</v>
      </c>
      <c r="Q222" s="228">
        <v>43083</v>
      </c>
      <c r="R222" s="217" t="s">
        <v>1145</v>
      </c>
      <c r="S222" s="217"/>
      <c r="T222" s="217"/>
      <c r="U222" s="218"/>
      <c r="V222" s="735">
        <f t="shared" si="10"/>
        <v>622319</v>
      </c>
    </row>
    <row r="223" spans="1:22" s="13" customFormat="1" ht="27.75" customHeight="1">
      <c r="A223" s="410" t="s">
        <v>537</v>
      </c>
      <c r="B223" s="382" t="s">
        <v>640</v>
      </c>
      <c r="C223" s="212" t="s">
        <v>641</v>
      </c>
      <c r="D223" s="151" t="s">
        <v>155</v>
      </c>
      <c r="E223" s="213">
        <v>22480.400000000001</v>
      </c>
      <c r="F223" s="53">
        <f t="shared" si="11"/>
        <v>22480.400000000001</v>
      </c>
      <c r="G223" s="183">
        <f t="shared" si="9"/>
        <v>0.5</v>
      </c>
      <c r="H223" s="213">
        <v>9554.17</v>
      </c>
      <c r="I223" s="213">
        <v>0</v>
      </c>
      <c r="J223" s="213">
        <v>1686.03</v>
      </c>
      <c r="K223" s="213">
        <v>0</v>
      </c>
      <c r="L223" s="213">
        <v>11240.2</v>
      </c>
      <c r="M223" s="35"/>
      <c r="N223" s="251">
        <v>42989</v>
      </c>
      <c r="O223" s="251">
        <v>43027</v>
      </c>
      <c r="P223" s="251"/>
      <c r="Q223" s="228">
        <v>43081</v>
      </c>
      <c r="R223" s="217" t="s">
        <v>863</v>
      </c>
      <c r="S223" s="217"/>
      <c r="T223" s="217"/>
      <c r="U223" s="218"/>
      <c r="V223" s="735">
        <f t="shared" si="10"/>
        <v>22480.400000000001</v>
      </c>
    </row>
    <row r="224" spans="1:22" s="13" customFormat="1" ht="27.75" customHeight="1">
      <c r="A224" s="410" t="s">
        <v>537</v>
      </c>
      <c r="B224" s="382" t="s">
        <v>645</v>
      </c>
      <c r="C224" s="212" t="s">
        <v>644</v>
      </c>
      <c r="D224" s="151" t="s">
        <v>76</v>
      </c>
      <c r="E224" s="213">
        <v>424610</v>
      </c>
      <c r="F224" s="53">
        <f t="shared" si="11"/>
        <v>424609.99999999994</v>
      </c>
      <c r="G224" s="183">
        <f t="shared" si="9"/>
        <v>0.75</v>
      </c>
      <c r="H224" s="213">
        <v>240010.8</v>
      </c>
      <c r="I224" s="213">
        <v>0</v>
      </c>
      <c r="J224" s="213">
        <v>42354.85</v>
      </c>
      <c r="K224" s="213">
        <v>36091.85</v>
      </c>
      <c r="L224" s="213">
        <v>106152.5</v>
      </c>
      <c r="M224" s="35"/>
      <c r="N224" s="251">
        <v>42989</v>
      </c>
      <c r="O224" s="251">
        <v>43027</v>
      </c>
      <c r="P224" s="251">
        <v>43088</v>
      </c>
      <c r="Q224" s="228">
        <v>43115</v>
      </c>
      <c r="R224" s="217" t="s">
        <v>1128</v>
      </c>
      <c r="S224" s="217"/>
      <c r="T224" s="217"/>
      <c r="U224" s="218"/>
      <c r="V224" s="735">
        <f t="shared" si="10"/>
        <v>424609.99999999994</v>
      </c>
    </row>
    <row r="225" spans="1:22" s="13" customFormat="1" ht="27.75" customHeight="1">
      <c r="A225" s="410" t="s">
        <v>537</v>
      </c>
      <c r="B225" s="382" t="s">
        <v>646</v>
      </c>
      <c r="C225" s="255" t="s">
        <v>647</v>
      </c>
      <c r="D225" s="282" t="s">
        <v>648</v>
      </c>
      <c r="E225" s="256">
        <v>266695.59999999998</v>
      </c>
      <c r="F225" s="53">
        <f t="shared" si="11"/>
        <v>182012.85</v>
      </c>
      <c r="G225" s="183">
        <f t="shared" si="9"/>
        <v>0.67361414317725377</v>
      </c>
      <c r="H225" s="256">
        <v>104215.46</v>
      </c>
      <c r="I225" s="256">
        <v>18390.97</v>
      </c>
      <c r="J225" s="256">
        <v>0</v>
      </c>
      <c r="K225" s="256">
        <v>0</v>
      </c>
      <c r="L225" s="256">
        <v>59406.42</v>
      </c>
      <c r="M225" s="35"/>
      <c r="N225" s="270">
        <v>43053</v>
      </c>
      <c r="O225" s="270">
        <v>43062</v>
      </c>
      <c r="P225" s="270">
        <v>43088</v>
      </c>
      <c r="Q225" s="271">
        <v>43115</v>
      </c>
      <c r="R225" s="217" t="s">
        <v>893</v>
      </c>
      <c r="S225" s="257"/>
      <c r="T225" s="257"/>
      <c r="U225" s="258"/>
      <c r="V225" s="735">
        <f t="shared" si="10"/>
        <v>182012.85</v>
      </c>
    </row>
    <row r="226" spans="1:22" s="13" customFormat="1" ht="27.75" customHeight="1">
      <c r="A226" s="410" t="s">
        <v>537</v>
      </c>
      <c r="B226" s="382" t="s">
        <v>649</v>
      </c>
      <c r="C226" s="255" t="s">
        <v>650</v>
      </c>
      <c r="D226" s="282" t="s">
        <v>651</v>
      </c>
      <c r="E226" s="256">
        <v>23289</v>
      </c>
      <c r="F226" s="53">
        <f t="shared" si="11"/>
        <v>35289</v>
      </c>
      <c r="G226" s="183">
        <f t="shared" si="9"/>
        <v>0.5</v>
      </c>
      <c r="H226" s="256">
        <v>14997.82</v>
      </c>
      <c r="I226" s="256">
        <v>2646.68</v>
      </c>
      <c r="J226" s="256">
        <v>0</v>
      </c>
      <c r="K226" s="256">
        <v>0</v>
      </c>
      <c r="L226" s="256">
        <v>17644.5</v>
      </c>
      <c r="M226" s="260">
        <v>43077</v>
      </c>
      <c r="N226" s="270">
        <v>43082</v>
      </c>
      <c r="O226" s="270">
        <v>43083</v>
      </c>
      <c r="P226" s="270"/>
      <c r="Q226" s="284">
        <v>43133</v>
      </c>
      <c r="R226" s="478"/>
      <c r="S226" s="257"/>
      <c r="T226" s="257"/>
      <c r="U226" s="258"/>
      <c r="V226" s="735">
        <f t="shared" si="10"/>
        <v>35289</v>
      </c>
    </row>
    <row r="227" spans="1:22" s="13" customFormat="1" ht="27.75" customHeight="1">
      <c r="A227" s="410" t="s">
        <v>537</v>
      </c>
      <c r="B227" s="382" t="s">
        <v>652</v>
      </c>
      <c r="C227" s="276" t="s">
        <v>653</v>
      </c>
      <c r="D227" s="282" t="s">
        <v>438</v>
      </c>
      <c r="E227" s="256">
        <v>123797.05</v>
      </c>
      <c r="F227" s="53">
        <f t="shared" si="11"/>
        <v>74784.55</v>
      </c>
      <c r="G227" s="183">
        <f t="shared" si="9"/>
        <v>0.57151751264131423</v>
      </c>
      <c r="H227" s="256">
        <v>35193.800000000003</v>
      </c>
      <c r="I227" s="256">
        <v>6210.68</v>
      </c>
      <c r="J227" s="256">
        <v>0</v>
      </c>
      <c r="K227" s="256">
        <v>1336.2</v>
      </c>
      <c r="L227" s="256">
        <v>32043.87</v>
      </c>
      <c r="M227" s="260">
        <v>43077</v>
      </c>
      <c r="N227" s="270">
        <v>43082</v>
      </c>
      <c r="O227" s="270">
        <v>43083</v>
      </c>
      <c r="P227" s="270"/>
      <c r="Q227" s="271">
        <v>43115</v>
      </c>
      <c r="R227" s="217" t="s">
        <v>937</v>
      </c>
      <c r="S227" s="257"/>
      <c r="T227" s="257"/>
      <c r="U227" s="258"/>
      <c r="V227" s="735">
        <f t="shared" si="10"/>
        <v>74784.55</v>
      </c>
    </row>
    <row r="228" spans="1:22" s="13" customFormat="1" ht="27.75" customHeight="1">
      <c r="A228" s="410" t="s">
        <v>537</v>
      </c>
      <c r="B228" s="382" t="s">
        <v>654</v>
      </c>
      <c r="C228" s="276" t="s">
        <v>655</v>
      </c>
      <c r="D228" s="282" t="s">
        <v>604</v>
      </c>
      <c r="E228" s="256">
        <v>79700</v>
      </c>
      <c r="F228" s="53">
        <f t="shared" si="11"/>
        <v>76008.549999999988</v>
      </c>
      <c r="G228" s="183">
        <f t="shared" si="9"/>
        <v>0.74156367934923118</v>
      </c>
      <c r="H228" s="256">
        <v>39476.699999999997</v>
      </c>
      <c r="I228" s="256">
        <v>6966.48</v>
      </c>
      <c r="J228" s="256">
        <v>0</v>
      </c>
      <c r="K228" s="256">
        <v>9922</v>
      </c>
      <c r="L228" s="256">
        <v>19643.37</v>
      </c>
      <c r="M228" s="260">
        <v>43077</v>
      </c>
      <c r="N228" s="270">
        <v>43082</v>
      </c>
      <c r="O228" s="270">
        <v>43083</v>
      </c>
      <c r="P228" s="270"/>
      <c r="Q228" s="271">
        <v>43115</v>
      </c>
      <c r="R228" s="217" t="s">
        <v>934</v>
      </c>
      <c r="S228" s="257"/>
      <c r="T228" s="257"/>
      <c r="U228" s="258"/>
      <c r="V228" s="735">
        <f t="shared" si="10"/>
        <v>76008.549999999988</v>
      </c>
    </row>
    <row r="229" spans="1:22" s="13" customFormat="1" ht="27.75" customHeight="1">
      <c r="A229" s="410" t="s">
        <v>537</v>
      </c>
      <c r="B229" s="382" t="s">
        <v>656</v>
      </c>
      <c r="C229" s="280" t="s">
        <v>657</v>
      </c>
      <c r="D229" s="282" t="s">
        <v>658</v>
      </c>
      <c r="E229" s="256">
        <v>123106.56</v>
      </c>
      <c r="F229" s="53">
        <f t="shared" si="11"/>
        <v>107250.04000000001</v>
      </c>
      <c r="G229" s="183">
        <f t="shared" si="9"/>
        <v>0.84999921678350898</v>
      </c>
      <c r="H229" s="256">
        <v>72759.320000000007</v>
      </c>
      <c r="I229" s="256">
        <v>12839.32</v>
      </c>
      <c r="J229" s="256">
        <v>0</v>
      </c>
      <c r="K229" s="256">
        <v>5563.81</v>
      </c>
      <c r="L229" s="256">
        <v>16087.59</v>
      </c>
      <c r="M229" s="260">
        <v>43077</v>
      </c>
      <c r="N229" s="270">
        <v>43082</v>
      </c>
      <c r="O229" s="270">
        <v>43083</v>
      </c>
      <c r="P229" s="270"/>
      <c r="Q229" s="271">
        <v>43115</v>
      </c>
      <c r="R229" s="217" t="s">
        <v>936</v>
      </c>
      <c r="S229" s="257"/>
      <c r="T229" s="257"/>
      <c r="U229" s="258"/>
      <c r="V229" s="735">
        <f t="shared" si="10"/>
        <v>107250.04000000001</v>
      </c>
    </row>
    <row r="230" spans="1:22" s="13" customFormat="1" ht="27.75" customHeight="1">
      <c r="A230" s="410" t="s">
        <v>537</v>
      </c>
      <c r="B230" s="212" t="s">
        <v>659</v>
      </c>
      <c r="C230" s="276" t="s">
        <v>660</v>
      </c>
      <c r="D230" s="303" t="s">
        <v>661</v>
      </c>
      <c r="E230" s="256">
        <v>55489.25</v>
      </c>
      <c r="F230" s="53">
        <f t="shared" si="11"/>
        <v>46811.44</v>
      </c>
      <c r="G230" s="183">
        <f t="shared" si="9"/>
        <v>0.64999794921925069</v>
      </c>
      <c r="H230" s="256">
        <v>25286.58</v>
      </c>
      <c r="I230" s="256">
        <v>4462.3900000000003</v>
      </c>
      <c r="J230" s="256">
        <v>0</v>
      </c>
      <c r="K230" s="256">
        <v>678.37</v>
      </c>
      <c r="L230" s="256">
        <v>16384.099999999999</v>
      </c>
      <c r="M230" s="260">
        <v>43077</v>
      </c>
      <c r="N230" s="270">
        <v>43082</v>
      </c>
      <c r="O230" s="270">
        <v>43083</v>
      </c>
      <c r="P230" s="270"/>
      <c r="Q230" s="271">
        <v>43115</v>
      </c>
      <c r="R230" s="217" t="s">
        <v>888</v>
      </c>
      <c r="S230" s="257"/>
      <c r="T230" s="257"/>
      <c r="U230" s="258"/>
      <c r="V230" s="735">
        <f t="shared" si="10"/>
        <v>46811.44</v>
      </c>
    </row>
    <row r="231" spans="1:22" s="13" customFormat="1" ht="27.75" customHeight="1">
      <c r="A231" s="410" t="s">
        <v>537</v>
      </c>
      <c r="B231" s="212" t="s">
        <v>645</v>
      </c>
      <c r="C231" s="276" t="s">
        <v>644</v>
      </c>
      <c r="D231" s="303" t="s">
        <v>76</v>
      </c>
      <c r="E231" s="256"/>
      <c r="F231" s="53">
        <f t="shared" si="11"/>
        <v>424609.99999999994</v>
      </c>
      <c r="G231" s="183">
        <f t="shared" si="9"/>
        <v>0.75</v>
      </c>
      <c r="H231" s="256">
        <v>240010.8</v>
      </c>
      <c r="I231" s="256">
        <v>42354.85</v>
      </c>
      <c r="J231" s="256">
        <v>0</v>
      </c>
      <c r="K231" s="256">
        <v>36091.85</v>
      </c>
      <c r="L231" s="256">
        <v>106152.5</v>
      </c>
      <c r="M231" s="260">
        <v>43077</v>
      </c>
      <c r="N231" s="270">
        <v>43082</v>
      </c>
      <c r="O231" s="270">
        <v>43083</v>
      </c>
      <c r="P231" s="270"/>
      <c r="Q231" s="271"/>
      <c r="R231" s="217" t="s">
        <v>894</v>
      </c>
      <c r="S231" s="257"/>
      <c r="T231" s="257"/>
      <c r="U231" s="258"/>
      <c r="V231" s="735">
        <f t="shared" si="10"/>
        <v>424609.99999999994</v>
      </c>
    </row>
    <row r="232" spans="1:22" s="13" customFormat="1" ht="27.75" customHeight="1">
      <c r="A232" s="410" t="s">
        <v>537</v>
      </c>
      <c r="B232" s="212" t="s">
        <v>662</v>
      </c>
      <c r="C232" s="276" t="s">
        <v>663</v>
      </c>
      <c r="D232" s="303" t="s">
        <v>664</v>
      </c>
      <c r="E232" s="256">
        <v>90233.87</v>
      </c>
      <c r="F232" s="53">
        <f t="shared" si="11"/>
        <v>82910.530000000013</v>
      </c>
      <c r="G232" s="183">
        <f t="shared" si="9"/>
        <v>0.84999999396940296</v>
      </c>
      <c r="H232" s="256">
        <v>59847.47</v>
      </c>
      <c r="I232" s="256">
        <v>10561.32</v>
      </c>
      <c r="J232" s="256">
        <v>0</v>
      </c>
      <c r="K232" s="256">
        <v>65.16</v>
      </c>
      <c r="L232" s="256">
        <v>12436.58</v>
      </c>
      <c r="M232" s="260">
        <v>43077</v>
      </c>
      <c r="N232" s="270">
        <v>43082</v>
      </c>
      <c r="O232" s="270">
        <v>43083</v>
      </c>
      <c r="P232" s="270"/>
      <c r="Q232" s="271">
        <v>43115</v>
      </c>
      <c r="R232" s="217" t="s">
        <v>887</v>
      </c>
      <c r="S232" s="257"/>
      <c r="T232" s="257"/>
      <c r="U232" s="258"/>
      <c r="V232" s="735">
        <f t="shared" si="10"/>
        <v>82910.530000000013</v>
      </c>
    </row>
    <row r="233" spans="1:22" s="13" customFormat="1" ht="27.75" customHeight="1">
      <c r="A233" s="410" t="s">
        <v>537</v>
      </c>
      <c r="B233" s="373" t="s">
        <v>530</v>
      </c>
      <c r="C233" s="276" t="s">
        <v>669</v>
      </c>
      <c r="D233" s="282" t="s">
        <v>629</v>
      </c>
      <c r="E233" s="256">
        <v>36601.879999999997</v>
      </c>
      <c r="F233" s="53">
        <f t="shared" si="11"/>
        <v>33890.839999999997</v>
      </c>
      <c r="G233" s="183">
        <f t="shared" si="9"/>
        <v>0.84389646287905529</v>
      </c>
      <c r="H233" s="256">
        <v>22049.599999999999</v>
      </c>
      <c r="I233" s="256">
        <v>0</v>
      </c>
      <c r="J233" s="256">
        <v>3891.11</v>
      </c>
      <c r="K233" s="256">
        <v>2659.65</v>
      </c>
      <c r="L233" s="256">
        <v>5290.48</v>
      </c>
      <c r="M233" s="260">
        <v>43077</v>
      </c>
      <c r="N233" s="270">
        <v>43082</v>
      </c>
      <c r="O233" s="270">
        <v>43083</v>
      </c>
      <c r="P233" s="270"/>
      <c r="Q233" s="271">
        <v>43115</v>
      </c>
      <c r="R233" s="217" t="s">
        <v>938</v>
      </c>
      <c r="S233" s="257"/>
      <c r="T233" s="257"/>
      <c r="U233" s="258"/>
      <c r="V233" s="735">
        <f t="shared" si="10"/>
        <v>33890.839999999997</v>
      </c>
    </row>
    <row r="234" spans="1:22" s="13" customFormat="1" ht="27.75" customHeight="1">
      <c r="A234" s="410" t="s">
        <v>537</v>
      </c>
      <c r="B234" s="382" t="s">
        <v>670</v>
      </c>
      <c r="C234" s="255" t="s">
        <v>671</v>
      </c>
      <c r="D234" s="282" t="s">
        <v>672</v>
      </c>
      <c r="E234" s="256">
        <v>63256</v>
      </c>
      <c r="F234" s="53">
        <f t="shared" si="11"/>
        <v>28842.300000000003</v>
      </c>
      <c r="G234" s="183">
        <f t="shared" si="9"/>
        <v>0.72821203579464877</v>
      </c>
      <c r="H234" s="256">
        <v>17527.2</v>
      </c>
      <c r="I234" s="256">
        <v>3093.04</v>
      </c>
      <c r="J234" s="256">
        <v>0</v>
      </c>
      <c r="K234" s="256">
        <v>383.07</v>
      </c>
      <c r="L234" s="256">
        <v>7838.99</v>
      </c>
      <c r="M234" s="260">
        <v>43109</v>
      </c>
      <c r="N234" s="270">
        <v>43112</v>
      </c>
      <c r="O234" s="270">
        <v>43118</v>
      </c>
      <c r="P234" s="270"/>
      <c r="Q234" s="271">
        <v>43133</v>
      </c>
      <c r="R234" s="217" t="s">
        <v>903</v>
      </c>
      <c r="S234" s="257"/>
      <c r="T234" s="257"/>
      <c r="U234" s="258"/>
      <c r="V234" s="735">
        <f t="shared" si="10"/>
        <v>28842.300000000003</v>
      </c>
    </row>
    <row r="235" spans="1:22" s="13" customFormat="1" ht="27.75" customHeight="1">
      <c r="A235" s="410" t="s">
        <v>537</v>
      </c>
      <c r="B235" s="382" t="s">
        <v>268</v>
      </c>
      <c r="C235" s="255" t="s">
        <v>889</v>
      </c>
      <c r="D235" s="282" t="s">
        <v>890</v>
      </c>
      <c r="E235" s="256">
        <v>103525.03</v>
      </c>
      <c r="F235" s="53">
        <f t="shared" si="11"/>
        <v>82473.820000000007</v>
      </c>
      <c r="G235" s="183">
        <f t="shared" si="9"/>
        <v>0.8500000363751794</v>
      </c>
      <c r="H235" s="256">
        <v>59241.65</v>
      </c>
      <c r="I235" s="256">
        <v>10454.42</v>
      </c>
      <c r="J235" s="256">
        <v>0</v>
      </c>
      <c r="K235" s="256">
        <v>406.68</v>
      </c>
      <c r="L235" s="256">
        <v>12371.07</v>
      </c>
      <c r="M235" s="260"/>
      <c r="N235" s="270">
        <v>43081</v>
      </c>
      <c r="O235" s="270">
        <v>43132</v>
      </c>
      <c r="P235" s="270"/>
      <c r="Q235" s="271">
        <v>43160</v>
      </c>
      <c r="R235" s="217" t="s">
        <v>973</v>
      </c>
      <c r="S235" s="257"/>
      <c r="T235" s="257"/>
      <c r="U235" s="258"/>
      <c r="V235" s="735">
        <f t="shared" si="10"/>
        <v>82473.820000000007</v>
      </c>
    </row>
    <row r="236" spans="1:22" s="13" customFormat="1" ht="27.75" customHeight="1">
      <c r="A236" s="410" t="s">
        <v>537</v>
      </c>
      <c r="B236" s="382" t="s">
        <v>891</v>
      </c>
      <c r="C236" s="255" t="s">
        <v>892</v>
      </c>
      <c r="D236" s="282" t="s">
        <v>912</v>
      </c>
      <c r="E236" s="256">
        <v>105970.3</v>
      </c>
      <c r="F236" s="53">
        <f t="shared" si="11"/>
        <v>105970.29999999999</v>
      </c>
      <c r="G236" s="183">
        <f t="shared" si="9"/>
        <v>0.75000004718303148</v>
      </c>
      <c r="H236" s="256">
        <v>62067.21</v>
      </c>
      <c r="I236" s="256">
        <v>10953.04</v>
      </c>
      <c r="J236" s="256">
        <v>0</v>
      </c>
      <c r="K236" s="256">
        <v>6457.48</v>
      </c>
      <c r="L236" s="256">
        <v>26492.57</v>
      </c>
      <c r="M236" s="260"/>
      <c r="N236" s="270">
        <v>43081</v>
      </c>
      <c r="O236" s="270">
        <v>43132</v>
      </c>
      <c r="P236" s="270"/>
      <c r="Q236" s="271">
        <v>43160</v>
      </c>
      <c r="R236" s="217" t="s">
        <v>1244</v>
      </c>
      <c r="S236" s="257"/>
      <c r="T236" s="257"/>
      <c r="U236" s="258"/>
      <c r="V236" s="735">
        <f t="shared" si="10"/>
        <v>105970.29999999999</v>
      </c>
    </row>
    <row r="237" spans="1:22" s="25" customFormat="1" ht="30" customHeight="1">
      <c r="A237" s="433" t="s">
        <v>537</v>
      </c>
      <c r="B237" s="382" t="s">
        <v>895</v>
      </c>
      <c r="C237" s="255" t="s">
        <v>896</v>
      </c>
      <c r="D237" s="282" t="s">
        <v>215</v>
      </c>
      <c r="E237" s="256">
        <v>244228.5</v>
      </c>
      <c r="F237" s="53">
        <f t="shared" si="11"/>
        <v>71891.299999999988</v>
      </c>
      <c r="G237" s="183">
        <f t="shared" si="9"/>
        <v>0.75000006954944487</v>
      </c>
      <c r="H237" s="256">
        <v>45830.7</v>
      </c>
      <c r="I237" s="256">
        <v>8087.78</v>
      </c>
      <c r="J237" s="256">
        <v>0</v>
      </c>
      <c r="K237" s="256">
        <v>0</v>
      </c>
      <c r="L237" s="256">
        <v>17972.82</v>
      </c>
      <c r="M237" s="260"/>
      <c r="N237" s="270">
        <v>43112</v>
      </c>
      <c r="O237" s="270">
        <v>43153</v>
      </c>
      <c r="P237" s="270">
        <v>43193</v>
      </c>
      <c r="Q237" s="271">
        <v>43216</v>
      </c>
      <c r="R237" s="228" t="s">
        <v>1791</v>
      </c>
      <c r="S237" s="271"/>
      <c r="T237" s="271" t="s">
        <v>1803</v>
      </c>
      <c r="U237" s="282"/>
      <c r="V237" s="735">
        <f t="shared" si="10"/>
        <v>71891.299999999988</v>
      </c>
    </row>
    <row r="238" spans="1:22" s="25" customFormat="1" ht="38.25" customHeight="1">
      <c r="A238" s="433" t="s">
        <v>537</v>
      </c>
      <c r="B238" s="565" t="s">
        <v>244</v>
      </c>
      <c r="C238" s="255" t="s">
        <v>576</v>
      </c>
      <c r="D238" s="282" t="s">
        <v>506</v>
      </c>
      <c r="E238" s="256">
        <v>116402.76</v>
      </c>
      <c r="F238" s="53">
        <f t="shared" si="11"/>
        <v>100963.43000000001</v>
      </c>
      <c r="G238" s="183">
        <f t="shared" si="9"/>
        <v>0.75000027237584932</v>
      </c>
      <c r="H238" s="256">
        <v>57127.31</v>
      </c>
      <c r="I238" s="256">
        <v>10081.290000000001</v>
      </c>
      <c r="J238" s="256">
        <v>0</v>
      </c>
      <c r="K238" s="256">
        <v>8514</v>
      </c>
      <c r="L238" s="256">
        <v>25240.83</v>
      </c>
      <c r="M238" s="260"/>
      <c r="N238" s="270">
        <v>43112</v>
      </c>
      <c r="O238" s="270">
        <v>43153</v>
      </c>
      <c r="P238" s="270"/>
      <c r="Q238" s="271">
        <v>43195</v>
      </c>
      <c r="R238" s="228" t="s">
        <v>987</v>
      </c>
      <c r="S238" s="271"/>
      <c r="T238" s="271" t="s">
        <v>1801</v>
      </c>
      <c r="U238" s="282"/>
      <c r="V238" s="735">
        <f t="shared" si="10"/>
        <v>100963.43000000001</v>
      </c>
    </row>
    <row r="239" spans="1:22" s="13" customFormat="1" ht="30" customHeight="1">
      <c r="A239" s="410" t="s">
        <v>537</v>
      </c>
      <c r="B239" s="409" t="s">
        <v>913</v>
      </c>
      <c r="C239" s="255" t="s">
        <v>914</v>
      </c>
      <c r="D239" s="282" t="s">
        <v>915</v>
      </c>
      <c r="E239" s="256"/>
      <c r="F239" s="53">
        <f t="shared" si="11"/>
        <v>62112.630000000005</v>
      </c>
      <c r="G239" s="183">
        <f t="shared" si="9"/>
        <v>0.74999995975053702</v>
      </c>
      <c r="H239" s="256">
        <v>37276.660000000003</v>
      </c>
      <c r="I239" s="256">
        <v>6578.24</v>
      </c>
      <c r="J239" s="256">
        <v>0</v>
      </c>
      <c r="K239" s="256">
        <v>2729.57</v>
      </c>
      <c r="L239" s="256">
        <v>15528.16</v>
      </c>
      <c r="M239" s="228">
        <v>43255</v>
      </c>
      <c r="N239" s="251">
        <v>43112</v>
      </c>
      <c r="O239" s="251">
        <v>43132</v>
      </c>
      <c r="P239" s="270"/>
      <c r="Q239" s="271">
        <v>43160</v>
      </c>
      <c r="R239" s="217" t="s">
        <v>986</v>
      </c>
      <c r="S239" s="257"/>
      <c r="T239" s="257"/>
      <c r="U239" s="258"/>
      <c r="V239" s="735">
        <f t="shared" si="10"/>
        <v>62112.630000000005</v>
      </c>
    </row>
    <row r="240" spans="1:22" s="13" customFormat="1" ht="30" customHeight="1">
      <c r="A240" s="410" t="s">
        <v>537</v>
      </c>
      <c r="B240" s="373" t="s">
        <v>916</v>
      </c>
      <c r="C240" s="282" t="s">
        <v>917</v>
      </c>
      <c r="D240" s="282" t="s">
        <v>152</v>
      </c>
      <c r="E240" s="256">
        <v>35911.839999999997</v>
      </c>
      <c r="F240" s="53">
        <f t="shared" si="11"/>
        <v>35911.839999999997</v>
      </c>
      <c r="G240" s="183">
        <f t="shared" si="9"/>
        <v>0.75000000000000011</v>
      </c>
      <c r="H240" s="256">
        <v>22893.79</v>
      </c>
      <c r="I240" s="256">
        <v>0</v>
      </c>
      <c r="J240" s="256">
        <v>4040.09</v>
      </c>
      <c r="K240" s="256">
        <v>0</v>
      </c>
      <c r="L240" s="256">
        <v>8977.9599999999991</v>
      </c>
      <c r="M240" s="228">
        <v>43137</v>
      </c>
      <c r="N240" s="251">
        <v>43152</v>
      </c>
      <c r="O240" s="251">
        <v>43167</v>
      </c>
      <c r="P240" s="270"/>
      <c r="Q240" s="271">
        <v>43195</v>
      </c>
      <c r="R240" s="217" t="s">
        <v>978</v>
      </c>
      <c r="S240" s="257"/>
      <c r="T240" s="257"/>
      <c r="U240" s="258"/>
      <c r="V240" s="735">
        <f t="shared" si="10"/>
        <v>35911.839999999997</v>
      </c>
    </row>
    <row r="241" spans="1:22" s="25" customFormat="1" ht="30" customHeight="1">
      <c r="A241" s="433" t="s">
        <v>537</v>
      </c>
      <c r="B241" s="373" t="s">
        <v>497</v>
      </c>
      <c r="C241" s="282" t="s">
        <v>956</v>
      </c>
      <c r="D241" s="282" t="s">
        <v>957</v>
      </c>
      <c r="E241" s="256">
        <v>233511.78</v>
      </c>
      <c r="F241" s="53">
        <f t="shared" si="11"/>
        <v>182500</v>
      </c>
      <c r="G241" s="183">
        <f t="shared" si="9"/>
        <v>0.75</v>
      </c>
      <c r="H241" s="256">
        <v>111322.37</v>
      </c>
      <c r="I241" s="256">
        <v>19645.13</v>
      </c>
      <c r="J241" s="256">
        <v>5907.5</v>
      </c>
      <c r="K241" s="256">
        <v>0</v>
      </c>
      <c r="L241" s="256">
        <v>45625</v>
      </c>
      <c r="M241" s="228">
        <v>43137</v>
      </c>
      <c r="N241" s="251">
        <v>43152</v>
      </c>
      <c r="O241" s="251">
        <v>43153</v>
      </c>
      <c r="P241" s="270">
        <v>43161</v>
      </c>
      <c r="Q241" s="271">
        <v>43195</v>
      </c>
      <c r="R241" s="228" t="s">
        <v>1251</v>
      </c>
      <c r="S241" s="271"/>
      <c r="T241" s="271" t="s">
        <v>1802</v>
      </c>
      <c r="U241" s="282"/>
      <c r="V241" s="735">
        <f t="shared" si="10"/>
        <v>182500</v>
      </c>
    </row>
    <row r="242" spans="1:22" s="13" customFormat="1" ht="30" customHeight="1">
      <c r="A242" s="410" t="s">
        <v>537</v>
      </c>
      <c r="B242" s="382" t="s">
        <v>918</v>
      </c>
      <c r="C242" s="255" t="s">
        <v>919</v>
      </c>
      <c r="D242" s="282" t="s">
        <v>920</v>
      </c>
      <c r="E242" s="256">
        <v>98580.57</v>
      </c>
      <c r="F242" s="53">
        <f t="shared" si="11"/>
        <v>60233.070000000007</v>
      </c>
      <c r="G242" s="183">
        <f t="shared" si="9"/>
        <v>0.74999995849456114</v>
      </c>
      <c r="H242" s="256">
        <v>38398.58</v>
      </c>
      <c r="I242" s="256">
        <v>0</v>
      </c>
      <c r="J242" s="256">
        <v>6776.22</v>
      </c>
      <c r="K242" s="256">
        <v>0</v>
      </c>
      <c r="L242" s="256">
        <v>15058.27</v>
      </c>
      <c r="M242" s="228">
        <v>43137</v>
      </c>
      <c r="N242" s="251">
        <v>43152</v>
      </c>
      <c r="O242" s="251">
        <v>43167</v>
      </c>
      <c r="P242" s="270"/>
      <c r="Q242" s="271">
        <v>43195</v>
      </c>
      <c r="R242" s="217" t="s">
        <v>980</v>
      </c>
      <c r="S242" s="257"/>
      <c r="T242" s="257"/>
      <c r="U242" s="258"/>
      <c r="V242" s="735">
        <f t="shared" si="10"/>
        <v>60233.070000000007</v>
      </c>
    </row>
    <row r="243" spans="1:22" s="13" customFormat="1" ht="30" customHeight="1">
      <c r="A243" s="410" t="s">
        <v>537</v>
      </c>
      <c r="B243" s="382" t="s">
        <v>921</v>
      </c>
      <c r="C243" s="255" t="s">
        <v>922</v>
      </c>
      <c r="D243" s="282" t="s">
        <v>923</v>
      </c>
      <c r="E243" s="256">
        <v>17400</v>
      </c>
      <c r="F243" s="53">
        <f t="shared" si="11"/>
        <v>17400</v>
      </c>
      <c r="G243" s="183">
        <f t="shared" si="9"/>
        <v>0.75</v>
      </c>
      <c r="H243" s="256">
        <v>11092.5</v>
      </c>
      <c r="I243" s="256">
        <v>0</v>
      </c>
      <c r="J243" s="256">
        <v>1957.5</v>
      </c>
      <c r="K243" s="256">
        <v>0</v>
      </c>
      <c r="L243" s="256">
        <v>4350</v>
      </c>
      <c r="M243" s="228">
        <v>43137</v>
      </c>
      <c r="N243" s="251">
        <v>43152</v>
      </c>
      <c r="O243" s="251">
        <v>43167</v>
      </c>
      <c r="P243" s="270"/>
      <c r="Q243" s="271">
        <v>43195</v>
      </c>
      <c r="R243" s="217" t="s">
        <v>1355</v>
      </c>
      <c r="S243" s="257"/>
      <c r="T243" s="257"/>
      <c r="U243" s="258"/>
      <c r="V243" s="735">
        <f t="shared" si="10"/>
        <v>17400</v>
      </c>
    </row>
    <row r="244" spans="1:22" s="13" customFormat="1" ht="30" customHeight="1">
      <c r="A244" s="410" t="s">
        <v>537</v>
      </c>
      <c r="B244" s="382" t="s">
        <v>925</v>
      </c>
      <c r="C244" s="255" t="s">
        <v>924</v>
      </c>
      <c r="D244" s="282" t="s">
        <v>509</v>
      </c>
      <c r="E244" s="256">
        <v>87059.85</v>
      </c>
      <c r="F244" s="53">
        <f t="shared" si="11"/>
        <v>83059.850000000006</v>
      </c>
      <c r="G244" s="183">
        <f t="shared" si="9"/>
        <v>0.50000006019755627</v>
      </c>
      <c r="H244" s="256">
        <v>35300.44</v>
      </c>
      <c r="I244" s="256">
        <v>0</v>
      </c>
      <c r="J244" s="256">
        <v>6229.49</v>
      </c>
      <c r="K244" s="256">
        <v>0</v>
      </c>
      <c r="L244" s="256">
        <v>41529.919999999998</v>
      </c>
      <c r="M244" s="228">
        <v>43137</v>
      </c>
      <c r="N244" s="251">
        <v>43152</v>
      </c>
      <c r="O244" s="251">
        <v>43167</v>
      </c>
      <c r="P244" s="270"/>
      <c r="Q244" s="271">
        <v>43195</v>
      </c>
      <c r="R244" s="217" t="s">
        <v>979</v>
      </c>
      <c r="S244" s="257"/>
      <c r="T244" s="257"/>
      <c r="U244" s="258"/>
      <c r="V244" s="735">
        <f t="shared" si="10"/>
        <v>83059.850000000006</v>
      </c>
    </row>
    <row r="245" spans="1:22" s="13" customFormat="1" ht="30" customHeight="1">
      <c r="A245" s="410" t="s">
        <v>537</v>
      </c>
      <c r="B245" s="382" t="s">
        <v>926</v>
      </c>
      <c r="C245" s="255" t="s">
        <v>927</v>
      </c>
      <c r="D245" s="282" t="s">
        <v>215</v>
      </c>
      <c r="E245" s="256">
        <v>51822.55</v>
      </c>
      <c r="F245" s="53">
        <f t="shared" si="11"/>
        <v>51822.55</v>
      </c>
      <c r="G245" s="183">
        <f t="shared" si="9"/>
        <v>0.50000009648309474</v>
      </c>
      <c r="H245" s="256">
        <v>22024.58</v>
      </c>
      <c r="I245" s="256">
        <v>0</v>
      </c>
      <c r="J245" s="256">
        <v>3886.7</v>
      </c>
      <c r="K245" s="256">
        <v>0</v>
      </c>
      <c r="L245" s="256">
        <v>25911.27</v>
      </c>
      <c r="M245" s="228">
        <v>43137</v>
      </c>
      <c r="N245" s="251">
        <v>43152</v>
      </c>
      <c r="O245" s="251">
        <v>43167</v>
      </c>
      <c r="P245" s="270"/>
      <c r="Q245" s="271">
        <v>43195</v>
      </c>
      <c r="R245" s="217" t="s">
        <v>976</v>
      </c>
      <c r="S245" s="257"/>
      <c r="T245" s="257"/>
      <c r="U245" s="258"/>
      <c r="V245" s="735">
        <f t="shared" si="10"/>
        <v>51822.55</v>
      </c>
    </row>
    <row r="246" spans="1:22" s="13" customFormat="1" ht="30" customHeight="1">
      <c r="A246" s="410" t="s">
        <v>537</v>
      </c>
      <c r="B246" s="382" t="s">
        <v>928</v>
      </c>
      <c r="C246" s="255" t="s">
        <v>929</v>
      </c>
      <c r="D246" s="282" t="s">
        <v>930</v>
      </c>
      <c r="E246" s="256">
        <v>98973.58</v>
      </c>
      <c r="F246" s="53">
        <f t="shared" si="11"/>
        <v>85910.03</v>
      </c>
      <c r="G246" s="183">
        <f t="shared" si="9"/>
        <v>0.85000005238037979</v>
      </c>
      <c r="H246" s="256">
        <v>62070</v>
      </c>
      <c r="I246" s="256">
        <v>0</v>
      </c>
      <c r="J246" s="256">
        <v>10953.53</v>
      </c>
      <c r="K246" s="256">
        <v>0</v>
      </c>
      <c r="L246" s="256">
        <v>12886.5</v>
      </c>
      <c r="M246" s="228">
        <v>43137</v>
      </c>
      <c r="N246" s="251">
        <v>43152</v>
      </c>
      <c r="O246" s="251">
        <v>43167</v>
      </c>
      <c r="P246" s="270"/>
      <c r="Q246" s="271">
        <v>43195</v>
      </c>
      <c r="R246" s="217" t="s">
        <v>981</v>
      </c>
      <c r="S246" s="257"/>
      <c r="T246" s="257"/>
      <c r="U246" s="258"/>
      <c r="V246" s="735">
        <f t="shared" si="10"/>
        <v>85910.03</v>
      </c>
    </row>
    <row r="247" spans="1:22" s="13" customFormat="1" ht="30" customHeight="1">
      <c r="A247" s="410" t="s">
        <v>537</v>
      </c>
      <c r="B247" s="382" t="s">
        <v>953</v>
      </c>
      <c r="C247" s="255" t="s">
        <v>931</v>
      </c>
      <c r="D247" s="282" t="s">
        <v>932</v>
      </c>
      <c r="E247" s="256">
        <v>104232.71</v>
      </c>
      <c r="F247" s="53">
        <f t="shared" si="11"/>
        <v>49810.470000000008</v>
      </c>
      <c r="G247" s="183">
        <f t="shared" si="9"/>
        <v>0.74999994980974882</v>
      </c>
      <c r="H247" s="256">
        <v>28753.8</v>
      </c>
      <c r="I247" s="256">
        <v>0</v>
      </c>
      <c r="J247" s="256">
        <v>5074.21</v>
      </c>
      <c r="K247" s="256">
        <v>3529.84</v>
      </c>
      <c r="L247" s="289">
        <v>12452.62</v>
      </c>
      <c r="M247" s="228">
        <v>43137</v>
      </c>
      <c r="N247" s="251">
        <v>43152</v>
      </c>
      <c r="O247" s="251">
        <v>43167</v>
      </c>
      <c r="P247" s="270"/>
      <c r="Q247" s="271">
        <v>43195</v>
      </c>
      <c r="R247" s="217" t="s">
        <v>985</v>
      </c>
      <c r="S247" s="257"/>
      <c r="T247" s="257"/>
      <c r="U247" s="354"/>
      <c r="V247" s="735">
        <f t="shared" si="10"/>
        <v>49810.470000000008</v>
      </c>
    </row>
    <row r="248" spans="1:22" s="13" customFormat="1" ht="30" customHeight="1">
      <c r="A248" s="410" t="s">
        <v>537</v>
      </c>
      <c r="B248" s="382" t="s">
        <v>962</v>
      </c>
      <c r="C248" s="255" t="s">
        <v>963</v>
      </c>
      <c r="D248" s="282" t="s">
        <v>964</v>
      </c>
      <c r="E248" s="256">
        <v>393357.32</v>
      </c>
      <c r="F248" s="53">
        <f t="shared" si="11"/>
        <v>241099.32</v>
      </c>
      <c r="G248" s="183">
        <f t="shared" si="9"/>
        <v>0.74979261658639262</v>
      </c>
      <c r="H248" s="256">
        <v>149182.06</v>
      </c>
      <c r="I248" s="256">
        <v>0</v>
      </c>
      <c r="J248" s="256">
        <v>26326.25</v>
      </c>
      <c r="K248" s="256">
        <v>5266.18</v>
      </c>
      <c r="L248" s="289">
        <v>60324.83</v>
      </c>
      <c r="M248" s="228"/>
      <c r="N248" s="287"/>
      <c r="O248" s="270"/>
      <c r="P248" s="270">
        <v>43193</v>
      </c>
      <c r="Q248" s="271">
        <v>43216</v>
      </c>
      <c r="R248" s="228" t="s">
        <v>1795</v>
      </c>
      <c r="S248" s="257"/>
      <c r="T248" s="257"/>
      <c r="U248" s="258"/>
      <c r="V248" s="735">
        <f t="shared" si="10"/>
        <v>241099.32</v>
      </c>
    </row>
    <row r="249" spans="1:22" s="13" customFormat="1" ht="30" customHeight="1">
      <c r="A249" s="410" t="s">
        <v>537</v>
      </c>
      <c r="B249" s="382" t="s">
        <v>958</v>
      </c>
      <c r="C249" s="255" t="s">
        <v>959</v>
      </c>
      <c r="D249" s="282" t="s">
        <v>318</v>
      </c>
      <c r="E249" s="256">
        <v>198925.8</v>
      </c>
      <c r="F249" s="53">
        <f t="shared" si="11"/>
        <v>116865.8</v>
      </c>
      <c r="G249" s="183">
        <f t="shared" si="9"/>
        <v>0.49991443176703537</v>
      </c>
      <c r="H249" s="256">
        <v>49659.46</v>
      </c>
      <c r="I249" s="256">
        <v>0</v>
      </c>
      <c r="J249" s="256">
        <v>8763.44</v>
      </c>
      <c r="K249" s="256">
        <v>0</v>
      </c>
      <c r="L249" s="256">
        <v>58442.9</v>
      </c>
      <c r="M249" s="271">
        <v>43165</v>
      </c>
      <c r="N249" s="287">
        <v>43172</v>
      </c>
      <c r="O249" s="270">
        <v>43202</v>
      </c>
      <c r="P249" s="270">
        <v>43256</v>
      </c>
      <c r="Q249" s="271">
        <v>43279</v>
      </c>
      <c r="R249" s="217" t="s">
        <v>1359</v>
      </c>
      <c r="S249" s="257"/>
      <c r="T249" s="257"/>
      <c r="U249" s="258"/>
      <c r="V249" s="735">
        <f t="shared" si="10"/>
        <v>116865.8</v>
      </c>
    </row>
    <row r="250" spans="1:22" s="13" customFormat="1" ht="30" customHeight="1">
      <c r="A250" s="410" t="s">
        <v>537</v>
      </c>
      <c r="B250" s="382" t="s">
        <v>965</v>
      </c>
      <c r="C250" s="255" t="s">
        <v>966</v>
      </c>
      <c r="D250" s="282" t="s">
        <v>967</v>
      </c>
      <c r="E250" s="256">
        <v>195702.85</v>
      </c>
      <c r="F250" s="53">
        <f t="shared" si="11"/>
        <v>195702.84999999998</v>
      </c>
      <c r="G250" s="183">
        <f t="shared" si="9"/>
        <v>0.71235002453975504</v>
      </c>
      <c r="H250" s="256">
        <v>117630.59</v>
      </c>
      <c r="I250" s="256">
        <v>0</v>
      </c>
      <c r="J250" s="256">
        <v>20758.34</v>
      </c>
      <c r="K250" s="256">
        <v>1020</v>
      </c>
      <c r="L250" s="256">
        <v>56293.919999999998</v>
      </c>
      <c r="M250" s="271"/>
      <c r="N250" s="287"/>
      <c r="O250" s="270"/>
      <c r="P250" s="270">
        <v>43193</v>
      </c>
      <c r="Q250" s="271">
        <v>43216</v>
      </c>
      <c r="R250" s="228" t="s">
        <v>1794</v>
      </c>
      <c r="S250" s="257"/>
      <c r="T250" s="257"/>
      <c r="U250" s="258"/>
      <c r="V250" s="735">
        <f t="shared" si="10"/>
        <v>195702.84999999998</v>
      </c>
    </row>
    <row r="251" spans="1:22" s="25" customFormat="1" ht="30" customHeight="1">
      <c r="A251" s="433" t="s">
        <v>537</v>
      </c>
      <c r="B251" s="566" t="s">
        <v>971</v>
      </c>
      <c r="C251" s="489" t="s">
        <v>972</v>
      </c>
      <c r="D251" s="282" t="s">
        <v>215</v>
      </c>
      <c r="E251" s="351">
        <v>9998.5499999999993</v>
      </c>
      <c r="F251" s="53">
        <f t="shared" si="11"/>
        <v>9998.5499999999993</v>
      </c>
      <c r="G251" s="183">
        <f t="shared" si="9"/>
        <v>0.50000050007251051</v>
      </c>
      <c r="H251" s="256">
        <v>4249.38</v>
      </c>
      <c r="I251" s="256">
        <v>0</v>
      </c>
      <c r="J251" s="256">
        <v>749.9</v>
      </c>
      <c r="K251" s="256">
        <v>0</v>
      </c>
      <c r="L251" s="256">
        <v>4999.2700000000004</v>
      </c>
      <c r="M251" s="271"/>
      <c r="N251" s="287"/>
      <c r="O251" s="270"/>
      <c r="P251" s="270">
        <v>43193</v>
      </c>
      <c r="Q251" s="271">
        <v>43216</v>
      </c>
      <c r="R251" s="228" t="s">
        <v>1792</v>
      </c>
      <c r="S251" s="271"/>
      <c r="T251" s="271"/>
      <c r="U251" s="282"/>
      <c r="V251" s="735">
        <f t="shared" si="10"/>
        <v>9998.5499999999993</v>
      </c>
    </row>
    <row r="252" spans="1:22" s="13" customFormat="1" ht="30" customHeight="1">
      <c r="A252" s="410" t="s">
        <v>537</v>
      </c>
      <c r="B252" s="394" t="s">
        <v>968</v>
      </c>
      <c r="C252" s="276" t="s">
        <v>969</v>
      </c>
      <c r="D252" s="285" t="s">
        <v>970</v>
      </c>
      <c r="E252" s="345">
        <v>499854.09</v>
      </c>
      <c r="F252" s="53">
        <f t="shared" si="11"/>
        <v>351427.5</v>
      </c>
      <c r="G252" s="183">
        <f t="shared" si="9"/>
        <v>0.7500000142276857</v>
      </c>
      <c r="H252" s="256">
        <v>211304.59</v>
      </c>
      <c r="I252" s="256">
        <v>37289.040000000001</v>
      </c>
      <c r="J252" s="256">
        <v>0</v>
      </c>
      <c r="K252" s="256">
        <v>14977</v>
      </c>
      <c r="L252" s="256">
        <v>87856.87</v>
      </c>
      <c r="M252" s="271"/>
      <c r="N252" s="287"/>
      <c r="O252" s="270"/>
      <c r="P252" s="270">
        <v>43193</v>
      </c>
      <c r="Q252" s="271">
        <v>43216</v>
      </c>
      <c r="R252" s="228" t="s">
        <v>1793</v>
      </c>
      <c r="S252" s="257"/>
      <c r="T252" s="257"/>
      <c r="U252" s="258"/>
      <c r="V252" s="735">
        <f t="shared" si="10"/>
        <v>351427.5</v>
      </c>
    </row>
    <row r="253" spans="1:22" s="13" customFormat="1" ht="30" customHeight="1">
      <c r="A253" s="410" t="s">
        <v>537</v>
      </c>
      <c r="B253" s="382" t="s">
        <v>961</v>
      </c>
      <c r="C253" s="255" t="s">
        <v>960</v>
      </c>
      <c r="D253" s="282" t="s">
        <v>321</v>
      </c>
      <c r="E253" s="256">
        <v>369092</v>
      </c>
      <c r="F253" s="53">
        <f t="shared" si="11"/>
        <v>281540</v>
      </c>
      <c r="G253" s="183">
        <f t="shared" si="9"/>
        <v>0.75</v>
      </c>
      <c r="H253" s="256">
        <v>179481.75</v>
      </c>
      <c r="I253" s="256">
        <v>31673.25</v>
      </c>
      <c r="J253" s="256">
        <v>0</v>
      </c>
      <c r="K253" s="256">
        <v>0</v>
      </c>
      <c r="L253" s="256">
        <v>70385</v>
      </c>
      <c r="M253" s="271">
        <v>43165</v>
      </c>
      <c r="N253" s="287">
        <v>43172</v>
      </c>
      <c r="O253" s="270">
        <v>43202</v>
      </c>
      <c r="P253" s="270">
        <v>43256</v>
      </c>
      <c r="Q253" s="271">
        <v>43279</v>
      </c>
      <c r="R253" s="217" t="s">
        <v>1357</v>
      </c>
      <c r="S253" s="257"/>
      <c r="T253" s="257"/>
      <c r="U253" s="258"/>
      <c r="V253" s="735">
        <f t="shared" si="10"/>
        <v>281540</v>
      </c>
    </row>
    <row r="254" spans="1:22" s="13" customFormat="1" ht="30" customHeight="1">
      <c r="A254" s="410" t="s">
        <v>537</v>
      </c>
      <c r="B254" s="382" t="s">
        <v>993</v>
      </c>
      <c r="C254" s="255" t="s">
        <v>994</v>
      </c>
      <c r="D254" s="282" t="s">
        <v>297</v>
      </c>
      <c r="E254" s="256">
        <v>31500</v>
      </c>
      <c r="F254" s="53">
        <f t="shared" si="11"/>
        <v>31500</v>
      </c>
      <c r="G254" s="183">
        <f t="shared" si="9"/>
        <v>0.75</v>
      </c>
      <c r="H254" s="256">
        <v>20081.25</v>
      </c>
      <c r="I254" s="256">
        <v>0</v>
      </c>
      <c r="J254" s="256">
        <v>3543.75</v>
      </c>
      <c r="K254" s="256">
        <v>0</v>
      </c>
      <c r="L254" s="256">
        <v>7875</v>
      </c>
      <c r="M254" s="293">
        <v>43165</v>
      </c>
      <c r="N254" s="287">
        <v>43172</v>
      </c>
      <c r="O254" s="270">
        <v>43209</v>
      </c>
      <c r="P254" s="270"/>
      <c r="Q254" s="271">
        <v>43233</v>
      </c>
      <c r="R254" s="217" t="s">
        <v>1236</v>
      </c>
      <c r="S254" s="257"/>
      <c r="T254" s="257"/>
      <c r="U254" s="258"/>
      <c r="V254" s="735">
        <f t="shared" si="10"/>
        <v>31500</v>
      </c>
    </row>
    <row r="255" spans="1:22" s="13" customFormat="1" ht="30" customHeight="1">
      <c r="A255" s="410" t="s">
        <v>537</v>
      </c>
      <c r="B255" s="382" t="s">
        <v>995</v>
      </c>
      <c r="C255" s="255" t="s">
        <v>996</v>
      </c>
      <c r="D255" s="282" t="s">
        <v>932</v>
      </c>
      <c r="E255" s="256">
        <v>94506.2</v>
      </c>
      <c r="F255" s="53">
        <f t="shared" si="11"/>
        <v>60318.05</v>
      </c>
      <c r="G255" s="183">
        <f t="shared" si="9"/>
        <v>0.50000008289392639</v>
      </c>
      <c r="H255" s="256">
        <v>25635.17</v>
      </c>
      <c r="I255" s="256">
        <v>0</v>
      </c>
      <c r="J255" s="256">
        <v>4523.8599999999997</v>
      </c>
      <c r="K255" s="256">
        <v>0</v>
      </c>
      <c r="L255" s="256">
        <v>30159.02</v>
      </c>
      <c r="M255" s="293">
        <v>43165</v>
      </c>
      <c r="N255" s="287">
        <v>43172</v>
      </c>
      <c r="O255" s="270">
        <v>43209</v>
      </c>
      <c r="P255" s="270"/>
      <c r="Q255" s="271">
        <v>43238</v>
      </c>
      <c r="R255" s="217" t="s">
        <v>1238</v>
      </c>
      <c r="S255" s="257"/>
      <c r="T255" s="257"/>
      <c r="U255" s="258"/>
      <c r="V255" s="735">
        <f t="shared" si="10"/>
        <v>60318.05</v>
      </c>
    </row>
    <row r="256" spans="1:22" s="13" customFormat="1" ht="30" customHeight="1">
      <c r="A256" s="410" t="s">
        <v>537</v>
      </c>
      <c r="B256" s="382" t="s">
        <v>997</v>
      </c>
      <c r="C256" s="255" t="s">
        <v>998</v>
      </c>
      <c r="D256" s="282" t="s">
        <v>999</v>
      </c>
      <c r="E256" s="256">
        <v>37570</v>
      </c>
      <c r="F256" s="53">
        <f t="shared" si="11"/>
        <v>21000</v>
      </c>
      <c r="G256" s="183">
        <f t="shared" si="9"/>
        <v>0.65</v>
      </c>
      <c r="H256" s="256">
        <v>10699.37</v>
      </c>
      <c r="I256" s="256">
        <v>0</v>
      </c>
      <c r="J256" s="256">
        <v>2950.63</v>
      </c>
      <c r="K256" s="256">
        <v>0</v>
      </c>
      <c r="L256" s="256">
        <v>7350</v>
      </c>
      <c r="M256" s="293">
        <v>43165</v>
      </c>
      <c r="N256" s="287">
        <v>43172</v>
      </c>
      <c r="O256" s="270">
        <v>43209</v>
      </c>
      <c r="P256" s="270"/>
      <c r="Q256" s="271">
        <v>43238</v>
      </c>
      <c r="R256" s="478"/>
      <c r="S256" s="257"/>
      <c r="T256" s="257"/>
      <c r="U256" s="258"/>
      <c r="V256" s="735">
        <f t="shared" si="10"/>
        <v>21000</v>
      </c>
    </row>
    <row r="257" spans="1:22" s="25" customFormat="1" ht="37.5" customHeight="1">
      <c r="A257" s="433" t="s">
        <v>537</v>
      </c>
      <c r="B257" s="565" t="s">
        <v>527</v>
      </c>
      <c r="C257" s="255" t="s">
        <v>1042</v>
      </c>
      <c r="D257" s="282" t="s">
        <v>529</v>
      </c>
      <c r="E257" s="503"/>
      <c r="F257" s="53">
        <f t="shared" si="11"/>
        <v>50514.2</v>
      </c>
      <c r="G257" s="183">
        <f t="shared" si="9"/>
        <v>0.75000000000000011</v>
      </c>
      <c r="H257" s="256">
        <v>17266.5</v>
      </c>
      <c r="I257" s="256">
        <v>0</v>
      </c>
      <c r="J257" s="256">
        <v>3047.04</v>
      </c>
      <c r="K257" s="698">
        <v>17572.11</v>
      </c>
      <c r="L257" s="256">
        <v>12628.55</v>
      </c>
      <c r="M257" s="293">
        <v>43165</v>
      </c>
      <c r="N257" s="287">
        <v>43172</v>
      </c>
      <c r="O257" s="270">
        <v>43209</v>
      </c>
      <c r="P257" s="270"/>
      <c r="Q257" s="271">
        <v>43238</v>
      </c>
      <c r="R257" s="228" t="s">
        <v>1237</v>
      </c>
      <c r="S257" s="271"/>
      <c r="T257" s="271" t="s">
        <v>1800</v>
      </c>
      <c r="U257" s="282"/>
      <c r="V257" s="735">
        <f t="shared" si="10"/>
        <v>50514.2</v>
      </c>
    </row>
    <row r="258" spans="1:22" s="13" customFormat="1" ht="30" customHeight="1">
      <c r="A258" s="410" t="s">
        <v>537</v>
      </c>
      <c r="B258" s="382" t="s">
        <v>1043</v>
      </c>
      <c r="C258" s="255" t="s">
        <v>1044</v>
      </c>
      <c r="D258" s="282" t="s">
        <v>1045</v>
      </c>
      <c r="E258" s="256">
        <v>3300</v>
      </c>
      <c r="F258" s="53">
        <f t="shared" si="11"/>
        <v>3300</v>
      </c>
      <c r="G258" s="183">
        <f t="shared" si="9"/>
        <v>0.65</v>
      </c>
      <c r="H258" s="256">
        <v>1823.25</v>
      </c>
      <c r="I258" s="256">
        <v>0</v>
      </c>
      <c r="J258" s="256">
        <v>321.75</v>
      </c>
      <c r="K258" s="256">
        <v>0</v>
      </c>
      <c r="L258" s="256">
        <v>1155</v>
      </c>
      <c r="M258" s="293">
        <v>43165</v>
      </c>
      <c r="N258" s="287">
        <v>43172</v>
      </c>
      <c r="O258" s="270">
        <v>43209</v>
      </c>
      <c r="P258" s="270"/>
      <c r="Q258" s="271">
        <v>43238</v>
      </c>
      <c r="R258" s="217" t="s">
        <v>1239</v>
      </c>
      <c r="S258" s="257"/>
      <c r="T258" s="257"/>
      <c r="U258" s="258"/>
      <c r="V258" s="735">
        <f t="shared" si="10"/>
        <v>3300</v>
      </c>
    </row>
    <row r="259" spans="1:22" s="13" customFormat="1" ht="30" customHeight="1">
      <c r="A259" s="410" t="s">
        <v>537</v>
      </c>
      <c r="B259" s="382" t="s">
        <v>1000</v>
      </c>
      <c r="C259" s="255" t="s">
        <v>1001</v>
      </c>
      <c r="D259" s="282" t="s">
        <v>1002</v>
      </c>
      <c r="E259" s="256">
        <v>95184.27</v>
      </c>
      <c r="F259" s="53">
        <f t="shared" si="11"/>
        <v>77160.72</v>
      </c>
      <c r="G259" s="183">
        <f t="shared" si="9"/>
        <v>0.75</v>
      </c>
      <c r="H259" s="256">
        <v>49085.98</v>
      </c>
      <c r="I259" s="256">
        <v>0</v>
      </c>
      <c r="J259" s="256">
        <v>8784.56</v>
      </c>
      <c r="K259" s="256">
        <v>0</v>
      </c>
      <c r="L259" s="256">
        <v>19290.18</v>
      </c>
      <c r="M259" s="293">
        <v>43165</v>
      </c>
      <c r="N259" s="287">
        <v>43172</v>
      </c>
      <c r="O259" s="270">
        <v>43209</v>
      </c>
      <c r="P259" s="270"/>
      <c r="Q259" s="271">
        <v>43238</v>
      </c>
      <c r="R259" s="217" t="s">
        <v>1240</v>
      </c>
      <c r="S259" s="257"/>
      <c r="T259" s="257"/>
      <c r="U259" s="258"/>
      <c r="V259" s="735">
        <f t="shared" si="10"/>
        <v>77160.72</v>
      </c>
    </row>
    <row r="260" spans="1:22" s="13" customFormat="1" ht="30" customHeight="1">
      <c r="A260" s="410" t="s">
        <v>537</v>
      </c>
      <c r="B260" s="382" t="s">
        <v>1003</v>
      </c>
      <c r="C260" s="255" t="s">
        <v>1004</v>
      </c>
      <c r="D260" s="282" t="s">
        <v>1005</v>
      </c>
      <c r="E260" s="256">
        <v>556420</v>
      </c>
      <c r="F260" s="53">
        <f t="shared" si="11"/>
        <v>546618</v>
      </c>
      <c r="G260" s="183">
        <f t="shared" si="9"/>
        <v>0.68872892952665299</v>
      </c>
      <c r="H260" s="256">
        <v>320000.88</v>
      </c>
      <c r="I260" s="256">
        <v>56470.75</v>
      </c>
      <c r="J260" s="256">
        <v>0</v>
      </c>
      <c r="K260" s="256">
        <v>0</v>
      </c>
      <c r="L260" s="256">
        <v>170146.37</v>
      </c>
      <c r="M260" s="293">
        <v>43196</v>
      </c>
      <c r="N260" s="287">
        <v>43202</v>
      </c>
      <c r="O260" s="270">
        <v>43223</v>
      </c>
      <c r="P260" s="270">
        <v>43256</v>
      </c>
      <c r="Q260" s="271">
        <v>43279</v>
      </c>
      <c r="R260" s="217" t="s">
        <v>1351</v>
      </c>
      <c r="S260" s="257"/>
      <c r="T260" s="257"/>
      <c r="U260" s="258"/>
      <c r="V260" s="735">
        <f t="shared" si="10"/>
        <v>546618</v>
      </c>
    </row>
    <row r="261" spans="1:22" s="13" customFormat="1" ht="30" customHeight="1">
      <c r="A261" s="410" t="s">
        <v>537</v>
      </c>
      <c r="B261" s="382" t="s">
        <v>1006</v>
      </c>
      <c r="C261" s="255" t="s">
        <v>1007</v>
      </c>
      <c r="D261" s="282" t="s">
        <v>309</v>
      </c>
      <c r="E261" s="256">
        <v>26140</v>
      </c>
      <c r="F261" s="53">
        <f t="shared" si="11"/>
        <v>25943.949999999997</v>
      </c>
      <c r="G261" s="183">
        <f t="shared" si="9"/>
        <v>0.50000019272315899</v>
      </c>
      <c r="H261" s="256">
        <v>11026.18</v>
      </c>
      <c r="I261" s="256">
        <v>0</v>
      </c>
      <c r="J261" s="256">
        <v>1945.8</v>
      </c>
      <c r="K261" s="256">
        <v>0</v>
      </c>
      <c r="L261" s="256">
        <v>12971.97</v>
      </c>
      <c r="M261" s="293">
        <v>43196</v>
      </c>
      <c r="N261" s="287">
        <v>43202</v>
      </c>
      <c r="O261" s="270">
        <v>43223</v>
      </c>
      <c r="P261" s="270"/>
      <c r="Q261" s="271">
        <v>43256</v>
      </c>
      <c r="R261" s="217" t="s">
        <v>1343</v>
      </c>
      <c r="S261" s="257"/>
      <c r="T261" s="257"/>
      <c r="U261" s="258"/>
      <c r="V261" s="735">
        <f t="shared" si="10"/>
        <v>25943.949999999997</v>
      </c>
    </row>
    <row r="262" spans="1:22" s="13" customFormat="1" ht="30" customHeight="1">
      <c r="A262" s="410" t="s">
        <v>537</v>
      </c>
      <c r="B262" s="382" t="s">
        <v>1008</v>
      </c>
      <c r="C262" s="255" t="s">
        <v>1009</v>
      </c>
      <c r="D262" s="282" t="s">
        <v>509</v>
      </c>
      <c r="E262" s="256">
        <v>132593.70000000001</v>
      </c>
      <c r="F262" s="53">
        <f t="shared" si="11"/>
        <v>117717.23</v>
      </c>
      <c r="G262" s="183">
        <f t="shared" si="9"/>
        <v>0.66513610624375041</v>
      </c>
      <c r="H262" s="256">
        <v>66553.279999999999</v>
      </c>
      <c r="I262" s="256">
        <v>0</v>
      </c>
      <c r="J262" s="256">
        <v>11744.7</v>
      </c>
      <c r="K262" s="256">
        <v>0</v>
      </c>
      <c r="L262" s="256">
        <v>39419.25</v>
      </c>
      <c r="M262" s="293">
        <v>43196</v>
      </c>
      <c r="N262" s="287">
        <v>43202</v>
      </c>
      <c r="O262" s="270">
        <v>43223</v>
      </c>
      <c r="P262" s="270"/>
      <c r="Q262" s="271">
        <v>43256</v>
      </c>
      <c r="R262" s="217" t="s">
        <v>1344</v>
      </c>
      <c r="S262" s="257"/>
      <c r="T262" s="257"/>
      <c r="U262" s="258"/>
      <c r="V262" s="735">
        <f t="shared" si="10"/>
        <v>117717.23</v>
      </c>
    </row>
    <row r="263" spans="1:22" s="13" customFormat="1" ht="30" customHeight="1">
      <c r="A263" s="410" t="s">
        <v>537</v>
      </c>
      <c r="B263" s="382" t="s">
        <v>1011</v>
      </c>
      <c r="C263" s="255" t="s">
        <v>1010</v>
      </c>
      <c r="D263" s="282" t="s">
        <v>932</v>
      </c>
      <c r="E263" s="256">
        <v>92500</v>
      </c>
      <c r="F263" s="53">
        <f t="shared" si="11"/>
        <v>87500</v>
      </c>
      <c r="G263" s="183">
        <f t="shared" si="9"/>
        <v>0.75</v>
      </c>
      <c r="H263" s="256">
        <v>50665.95</v>
      </c>
      <c r="I263" s="256">
        <v>0</v>
      </c>
      <c r="J263" s="256">
        <v>8941.0499999999993</v>
      </c>
      <c r="K263" s="256">
        <v>6018</v>
      </c>
      <c r="L263" s="256">
        <v>21875</v>
      </c>
      <c r="M263" s="293">
        <v>43196</v>
      </c>
      <c r="N263" s="287">
        <v>43202</v>
      </c>
      <c r="O263" s="270">
        <v>43223</v>
      </c>
      <c r="P263" s="270"/>
      <c r="Q263" s="271">
        <v>43256</v>
      </c>
      <c r="R263" s="217" t="s">
        <v>1345</v>
      </c>
      <c r="S263" s="257"/>
      <c r="T263" s="257"/>
      <c r="U263" s="258"/>
      <c r="V263" s="735">
        <f t="shared" si="10"/>
        <v>87500</v>
      </c>
    </row>
    <row r="264" spans="1:22" s="13" customFormat="1" ht="30" customHeight="1">
      <c r="A264" s="410" t="s">
        <v>537</v>
      </c>
      <c r="B264" s="382" t="s">
        <v>1012</v>
      </c>
      <c r="C264" s="255" t="s">
        <v>1013</v>
      </c>
      <c r="D264" s="282" t="s">
        <v>1014</v>
      </c>
      <c r="E264" s="256">
        <v>24542.91</v>
      </c>
      <c r="F264" s="53">
        <f t="shared" si="11"/>
        <v>24542.91</v>
      </c>
      <c r="G264" s="183">
        <f t="shared" si="9"/>
        <v>0.74999989813758838</v>
      </c>
      <c r="H264" s="256">
        <v>15646.1</v>
      </c>
      <c r="I264" s="256">
        <v>0</v>
      </c>
      <c r="J264" s="256">
        <v>2761.08</v>
      </c>
      <c r="K264" s="256">
        <v>0</v>
      </c>
      <c r="L264" s="256">
        <v>6135.73</v>
      </c>
      <c r="M264" s="293">
        <v>43196</v>
      </c>
      <c r="N264" s="287">
        <v>43202</v>
      </c>
      <c r="O264" s="270">
        <v>43223</v>
      </c>
      <c r="P264" s="270"/>
      <c r="Q264" s="271">
        <v>43256</v>
      </c>
      <c r="R264" s="217" t="s">
        <v>1346</v>
      </c>
      <c r="S264" s="257"/>
      <c r="T264" s="257"/>
      <c r="U264" s="258"/>
      <c r="V264" s="735">
        <f t="shared" si="10"/>
        <v>24542.91</v>
      </c>
    </row>
    <row r="265" spans="1:22" s="13" customFormat="1" ht="30" customHeight="1">
      <c r="A265" s="410" t="s">
        <v>537</v>
      </c>
      <c r="B265" s="382" t="s">
        <v>1015</v>
      </c>
      <c r="C265" s="255" t="s">
        <v>1016</v>
      </c>
      <c r="D265" s="282" t="s">
        <v>1017</v>
      </c>
      <c r="E265" s="256">
        <v>312720.88</v>
      </c>
      <c r="F265" s="53">
        <f t="shared" si="11"/>
        <v>135704.45000000001</v>
      </c>
      <c r="G265" s="183">
        <f t="shared" si="9"/>
        <v>0.75000001842238773</v>
      </c>
      <c r="H265" s="256">
        <v>86511.58</v>
      </c>
      <c r="I265" s="256">
        <v>0</v>
      </c>
      <c r="J265" s="256">
        <v>15266.76</v>
      </c>
      <c r="K265" s="256">
        <v>0</v>
      </c>
      <c r="L265" s="256">
        <v>33926.11</v>
      </c>
      <c r="M265" s="293">
        <v>43196</v>
      </c>
      <c r="N265" s="287">
        <v>43202</v>
      </c>
      <c r="O265" s="270">
        <v>43223</v>
      </c>
      <c r="P265" s="270">
        <v>43256</v>
      </c>
      <c r="Q265" s="271">
        <v>43279</v>
      </c>
      <c r="R265" s="217" t="s">
        <v>1354</v>
      </c>
      <c r="S265" s="257"/>
      <c r="T265" s="257"/>
      <c r="U265" s="258"/>
      <c r="V265" s="735">
        <f t="shared" si="10"/>
        <v>135704.45000000001</v>
      </c>
    </row>
    <row r="266" spans="1:22" s="13" customFormat="1" ht="30" customHeight="1">
      <c r="A266" s="410" t="s">
        <v>537</v>
      </c>
      <c r="B266" s="382" t="s">
        <v>1018</v>
      </c>
      <c r="C266" s="255" t="s">
        <v>1019</v>
      </c>
      <c r="D266" s="282" t="s">
        <v>1020</v>
      </c>
      <c r="E266" s="256">
        <v>10092.1</v>
      </c>
      <c r="F266" s="53">
        <f t="shared" si="11"/>
        <v>6000.7199999999993</v>
      </c>
      <c r="G266" s="183">
        <f t="shared" ref="G266:G329" si="12">(H266+I266+J266+K266)/F266</f>
        <v>0.7328137290191844</v>
      </c>
      <c r="H266" s="256">
        <v>3527.78</v>
      </c>
      <c r="I266" s="256">
        <v>0</v>
      </c>
      <c r="J266" s="256">
        <v>622.54999999999995</v>
      </c>
      <c r="K266" s="256">
        <v>247.08</v>
      </c>
      <c r="L266" s="256">
        <v>1603.31</v>
      </c>
      <c r="M266" s="293">
        <v>43196</v>
      </c>
      <c r="N266" s="287">
        <v>43202</v>
      </c>
      <c r="O266" s="270">
        <v>43223</v>
      </c>
      <c r="P266" s="270"/>
      <c r="Q266" s="271">
        <v>43256</v>
      </c>
      <c r="R266" s="217" t="s">
        <v>1347</v>
      </c>
      <c r="S266" s="257"/>
      <c r="T266" s="257"/>
      <c r="U266" s="258"/>
      <c r="V266" s="735">
        <f t="shared" si="10"/>
        <v>6000.7199999999993</v>
      </c>
    </row>
    <row r="267" spans="1:22" s="13" customFormat="1" ht="30" customHeight="1">
      <c r="A267" s="410" t="s">
        <v>537</v>
      </c>
      <c r="B267" s="382" t="s">
        <v>1023</v>
      </c>
      <c r="C267" s="255" t="s">
        <v>1024</v>
      </c>
      <c r="D267" s="282" t="s">
        <v>297</v>
      </c>
      <c r="E267" s="256">
        <v>153075.57</v>
      </c>
      <c r="F267" s="53">
        <f t="shared" si="11"/>
        <v>134829.16999999998</v>
      </c>
      <c r="G267" s="183">
        <f t="shared" si="12"/>
        <v>0.75000001854198173</v>
      </c>
      <c r="H267" s="256">
        <v>83328.81</v>
      </c>
      <c r="I267" s="256">
        <v>0</v>
      </c>
      <c r="J267" s="256">
        <v>14705.09</v>
      </c>
      <c r="K267" s="256">
        <v>3087.98</v>
      </c>
      <c r="L267" s="256">
        <v>33707.29</v>
      </c>
      <c r="M267" s="293">
        <v>43196</v>
      </c>
      <c r="N267" s="287">
        <v>43202</v>
      </c>
      <c r="O267" s="270">
        <v>43223</v>
      </c>
      <c r="P267" s="270">
        <v>43256</v>
      </c>
      <c r="Q267" s="271">
        <v>43279</v>
      </c>
      <c r="R267" s="217" t="s">
        <v>1361</v>
      </c>
      <c r="S267" s="257"/>
      <c r="T267" s="257"/>
      <c r="U267" s="258"/>
      <c r="V267" s="735">
        <f t="shared" si="10"/>
        <v>134829.16999999998</v>
      </c>
    </row>
    <row r="268" spans="1:22" s="13" customFormat="1" ht="30" customHeight="1">
      <c r="A268" s="410" t="s">
        <v>537</v>
      </c>
      <c r="B268" s="382" t="s">
        <v>1025</v>
      </c>
      <c r="C268" s="255" t="s">
        <v>1026</v>
      </c>
      <c r="D268" s="282" t="s">
        <v>1027</v>
      </c>
      <c r="E268" s="256">
        <v>145162.29999999999</v>
      </c>
      <c r="F268" s="53">
        <f t="shared" si="11"/>
        <v>142131.97</v>
      </c>
      <c r="G268" s="183">
        <f t="shared" si="12"/>
        <v>0.75000001758928703</v>
      </c>
      <c r="H268" s="256">
        <v>90382.07</v>
      </c>
      <c r="I268" s="256">
        <v>0</v>
      </c>
      <c r="J268" s="256">
        <v>15949.78</v>
      </c>
      <c r="K268" s="256">
        <v>267.13</v>
      </c>
      <c r="L268" s="256">
        <v>35532.99</v>
      </c>
      <c r="M268" s="293">
        <v>43196</v>
      </c>
      <c r="N268" s="287">
        <v>43202</v>
      </c>
      <c r="O268" s="270">
        <v>43223</v>
      </c>
      <c r="P268" s="270"/>
      <c r="Q268" s="271">
        <v>43256</v>
      </c>
      <c r="R268" s="217" t="s">
        <v>1349</v>
      </c>
      <c r="S268" s="257"/>
      <c r="T268" s="257"/>
      <c r="U268" s="258"/>
      <c r="V268" s="735">
        <f t="shared" si="10"/>
        <v>142131.97</v>
      </c>
    </row>
    <row r="269" spans="1:22" s="13" customFormat="1" ht="30" customHeight="1">
      <c r="A269" s="410" t="s">
        <v>537</v>
      </c>
      <c r="B269" s="382" t="s">
        <v>1039</v>
      </c>
      <c r="C269" s="255" t="s">
        <v>1040</v>
      </c>
      <c r="D269" s="282" t="s">
        <v>1041</v>
      </c>
      <c r="E269" s="256">
        <v>3702264</v>
      </c>
      <c r="F269" s="53">
        <f t="shared" si="11"/>
        <v>3271458</v>
      </c>
      <c r="G269" s="183">
        <f t="shared" si="12"/>
        <v>0.75</v>
      </c>
      <c r="H269" s="256">
        <v>2017417.92</v>
      </c>
      <c r="I269" s="256">
        <v>256014.93</v>
      </c>
      <c r="J269" s="256">
        <v>0</v>
      </c>
      <c r="K269" s="256">
        <f>100000+80160.65</f>
        <v>180160.65</v>
      </c>
      <c r="L269" s="256">
        <v>817864.5</v>
      </c>
      <c r="M269" s="293"/>
      <c r="N269" s="287">
        <v>43202</v>
      </c>
      <c r="O269" s="270">
        <v>43223</v>
      </c>
      <c r="P269" s="270">
        <v>43256</v>
      </c>
      <c r="Q269" s="271">
        <v>43279</v>
      </c>
      <c r="R269" s="217" t="s">
        <v>1350</v>
      </c>
      <c r="S269" s="257"/>
      <c r="T269" s="257"/>
      <c r="U269" s="258"/>
      <c r="V269" s="735">
        <f t="shared" si="10"/>
        <v>3271458</v>
      </c>
    </row>
    <row r="270" spans="1:22" s="13" customFormat="1" ht="30" customHeight="1">
      <c r="A270" s="410" t="s">
        <v>537</v>
      </c>
      <c r="B270" s="565" t="s">
        <v>1028</v>
      </c>
      <c r="C270" s="255" t="s">
        <v>1029</v>
      </c>
      <c r="D270" s="282" t="s">
        <v>1030</v>
      </c>
      <c r="E270" s="256">
        <v>304287.24</v>
      </c>
      <c r="F270" s="53">
        <f t="shared" si="11"/>
        <v>290067.19999999995</v>
      </c>
      <c r="G270" s="183">
        <f t="shared" si="12"/>
        <v>0.74772466518103387</v>
      </c>
      <c r="H270" s="256">
        <v>180124.43</v>
      </c>
      <c r="I270" s="256">
        <v>0</v>
      </c>
      <c r="J270" s="256">
        <v>31786.67</v>
      </c>
      <c r="K270" s="256">
        <v>4979.3</v>
      </c>
      <c r="L270" s="256">
        <v>73176.800000000003</v>
      </c>
      <c r="M270" s="293">
        <v>43165</v>
      </c>
      <c r="N270" s="287">
        <v>43172</v>
      </c>
      <c r="O270" s="270">
        <v>43195</v>
      </c>
      <c r="P270" s="270">
        <v>43256</v>
      </c>
      <c r="Q270" s="271">
        <v>43279</v>
      </c>
      <c r="R270" s="217" t="s">
        <v>1358</v>
      </c>
      <c r="S270" s="257"/>
      <c r="T270" s="257"/>
      <c r="U270" s="258"/>
      <c r="V270" s="735">
        <f t="shared" si="10"/>
        <v>290067.19999999995</v>
      </c>
    </row>
    <row r="271" spans="1:22" s="13" customFormat="1" ht="30" customHeight="1">
      <c r="A271" s="410" t="s">
        <v>537</v>
      </c>
      <c r="B271" s="565" t="s">
        <v>1526</v>
      </c>
      <c r="C271" s="255" t="s">
        <v>1032</v>
      </c>
      <c r="D271" s="282" t="s">
        <v>964</v>
      </c>
      <c r="E271" s="256">
        <v>164148.1</v>
      </c>
      <c r="F271" s="53">
        <f t="shared" si="11"/>
        <v>164148.1</v>
      </c>
      <c r="G271" s="183">
        <f t="shared" si="12"/>
        <v>0.74969542748286455</v>
      </c>
      <c r="H271" s="256">
        <v>94757.99</v>
      </c>
      <c r="I271" s="256">
        <v>0</v>
      </c>
      <c r="J271" s="256">
        <v>16722</v>
      </c>
      <c r="K271" s="256">
        <v>11581.09</v>
      </c>
      <c r="L271" s="256">
        <v>41087.019999999997</v>
      </c>
      <c r="M271" s="293"/>
      <c r="N271" s="287">
        <v>43172</v>
      </c>
      <c r="O271" s="270">
        <v>43195</v>
      </c>
      <c r="P271" s="270">
        <v>43256</v>
      </c>
      <c r="Q271" s="271">
        <v>43279</v>
      </c>
      <c r="R271" s="217" t="s">
        <v>1356</v>
      </c>
      <c r="S271" s="257"/>
      <c r="T271" s="257"/>
      <c r="U271" s="258"/>
      <c r="V271" s="735">
        <f t="shared" si="10"/>
        <v>164148.1</v>
      </c>
    </row>
    <row r="272" spans="1:22" s="13" customFormat="1" ht="30" customHeight="1">
      <c r="A272" s="410" t="s">
        <v>537</v>
      </c>
      <c r="B272" s="382" t="s">
        <v>1035</v>
      </c>
      <c r="C272" s="255" t="s">
        <v>1034</v>
      </c>
      <c r="D272" s="311" t="s">
        <v>1033</v>
      </c>
      <c r="E272" s="256">
        <v>270941.24</v>
      </c>
      <c r="F272" s="53">
        <f t="shared" si="11"/>
        <v>142246.69</v>
      </c>
      <c r="G272" s="183">
        <f t="shared" si="12"/>
        <v>0.75000001757510126</v>
      </c>
      <c r="H272" s="256">
        <v>90682.26</v>
      </c>
      <c r="I272" s="256">
        <v>0</v>
      </c>
      <c r="J272" s="256">
        <v>16002.76</v>
      </c>
      <c r="K272" s="256">
        <v>0</v>
      </c>
      <c r="L272" s="256">
        <v>35561.67</v>
      </c>
      <c r="M272" s="293"/>
      <c r="N272" s="287">
        <v>43172</v>
      </c>
      <c r="O272" s="270">
        <v>43195</v>
      </c>
      <c r="P272" s="270">
        <v>43256</v>
      </c>
      <c r="Q272" s="271">
        <v>43279</v>
      </c>
      <c r="R272" s="556" t="s">
        <v>1407</v>
      </c>
      <c r="S272" s="257"/>
      <c r="T272" s="257"/>
      <c r="U272" s="258"/>
      <c r="V272" s="735">
        <f t="shared" si="10"/>
        <v>142246.69</v>
      </c>
    </row>
    <row r="273" spans="1:22" s="13" customFormat="1" ht="30" customHeight="1">
      <c r="A273" s="410" t="s">
        <v>537</v>
      </c>
      <c r="B273" s="382" t="s">
        <v>1055</v>
      </c>
      <c r="C273" s="255" t="s">
        <v>1056</v>
      </c>
      <c r="D273" s="311" t="s">
        <v>76</v>
      </c>
      <c r="E273" s="256">
        <v>85163</v>
      </c>
      <c r="F273" s="53">
        <f t="shared" si="11"/>
        <v>85342.07</v>
      </c>
      <c r="G273" s="183">
        <f t="shared" si="12"/>
        <v>0.74999997070612412</v>
      </c>
      <c r="H273" s="256">
        <v>52284.53</v>
      </c>
      <c r="I273" s="256">
        <v>9226.68</v>
      </c>
      <c r="J273" s="256">
        <v>2495.34</v>
      </c>
      <c r="K273" s="256">
        <v>0</v>
      </c>
      <c r="L273" s="256">
        <v>21335.52</v>
      </c>
      <c r="M273" s="293">
        <v>43223</v>
      </c>
      <c r="N273" s="287">
        <v>43235</v>
      </c>
      <c r="O273" s="270">
        <v>43258</v>
      </c>
      <c r="P273" s="270"/>
      <c r="Q273" s="271">
        <v>43271</v>
      </c>
      <c r="R273" s="557" t="s">
        <v>1327</v>
      </c>
      <c r="S273" s="257"/>
      <c r="T273" s="257"/>
      <c r="U273" s="258"/>
      <c r="V273" s="735">
        <f t="shared" si="10"/>
        <v>85342.07</v>
      </c>
    </row>
    <row r="274" spans="1:22" s="13" customFormat="1" ht="30" customHeight="1">
      <c r="A274" s="410" t="s">
        <v>537</v>
      </c>
      <c r="B274" s="382" t="s">
        <v>1057</v>
      </c>
      <c r="C274" s="255" t="s">
        <v>1058</v>
      </c>
      <c r="D274" s="311" t="s">
        <v>372</v>
      </c>
      <c r="E274" s="256">
        <v>65016.11</v>
      </c>
      <c r="F274" s="53">
        <f t="shared" si="11"/>
        <v>43888.78</v>
      </c>
      <c r="G274" s="183">
        <f t="shared" si="12"/>
        <v>0.75000011392433319</v>
      </c>
      <c r="H274" s="256">
        <v>26175.42</v>
      </c>
      <c r="I274" s="256">
        <v>0</v>
      </c>
      <c r="J274" s="256">
        <v>6741.17</v>
      </c>
      <c r="K274" s="256">
        <v>0</v>
      </c>
      <c r="L274" s="256">
        <v>10972.19</v>
      </c>
      <c r="M274" s="293">
        <v>43223</v>
      </c>
      <c r="N274" s="287">
        <v>43235</v>
      </c>
      <c r="O274" s="270">
        <v>43258</v>
      </c>
      <c r="P274" s="270"/>
      <c r="Q274" s="271">
        <v>43271</v>
      </c>
      <c r="R274" s="217" t="s">
        <v>1333</v>
      </c>
      <c r="S274" s="257"/>
      <c r="T274" s="257"/>
      <c r="U274" s="258"/>
      <c r="V274" s="735">
        <f t="shared" ref="V274:V337" si="13">SUM(H274:L274)</f>
        <v>43888.78</v>
      </c>
    </row>
    <row r="275" spans="1:22" s="13" customFormat="1" ht="30" customHeight="1">
      <c r="A275" s="410" t="s">
        <v>537</v>
      </c>
      <c r="B275" s="565" t="s">
        <v>1808</v>
      </c>
      <c r="C275" s="255" t="s">
        <v>1211</v>
      </c>
      <c r="D275" s="311" t="s">
        <v>586</v>
      </c>
      <c r="E275" s="256">
        <v>117826.05</v>
      </c>
      <c r="F275" s="53">
        <f t="shared" si="11"/>
        <v>117826.04999999999</v>
      </c>
      <c r="G275" s="183">
        <f t="shared" si="12"/>
        <v>0.50000004243543772</v>
      </c>
      <c r="H275" s="256">
        <v>50076.07</v>
      </c>
      <c r="I275" s="256">
        <v>0</v>
      </c>
      <c r="J275" s="256">
        <v>8836.9599999999991</v>
      </c>
      <c r="K275" s="256">
        <v>0</v>
      </c>
      <c r="L275" s="256">
        <v>58913.02</v>
      </c>
      <c r="M275" s="335">
        <v>43165</v>
      </c>
      <c r="N275" s="357">
        <v>43172</v>
      </c>
      <c r="O275" s="270">
        <v>43195</v>
      </c>
      <c r="P275" s="270"/>
      <c r="Q275" s="271">
        <v>43286</v>
      </c>
      <c r="R275" s="257" t="s">
        <v>1228</v>
      </c>
      <c r="S275" s="257"/>
      <c r="T275" s="257"/>
      <c r="U275" s="258"/>
      <c r="V275" s="735">
        <f t="shared" si="13"/>
        <v>117826.04999999999</v>
      </c>
    </row>
    <row r="276" spans="1:22" s="13" customFormat="1" ht="30" customHeight="1">
      <c r="A276" s="410" t="s">
        <v>537</v>
      </c>
      <c r="B276" s="382" t="s">
        <v>1212</v>
      </c>
      <c r="C276" s="255" t="s">
        <v>616</v>
      </c>
      <c r="D276" s="311" t="s">
        <v>509</v>
      </c>
      <c r="E276" s="256">
        <v>28296.55</v>
      </c>
      <c r="F276" s="53">
        <f t="shared" ref="F276:F339" si="14">SUM(H276+I276+J276+K276+L276)</f>
        <v>28296.550000000003</v>
      </c>
      <c r="G276" s="183">
        <f t="shared" si="12"/>
        <v>0.50000017669998642</v>
      </c>
      <c r="H276" s="256">
        <v>12026.03</v>
      </c>
      <c r="I276" s="256">
        <v>0</v>
      </c>
      <c r="J276" s="256">
        <v>2122.25</v>
      </c>
      <c r="K276" s="256">
        <v>0</v>
      </c>
      <c r="L276" s="256">
        <v>14148.27</v>
      </c>
      <c r="M276" s="335">
        <v>43165</v>
      </c>
      <c r="N276" s="357">
        <v>43172</v>
      </c>
      <c r="O276" s="270">
        <v>43195</v>
      </c>
      <c r="P276" s="270"/>
      <c r="Q276" s="271">
        <v>43286</v>
      </c>
      <c r="R276" s="257" t="s">
        <v>1233</v>
      </c>
      <c r="S276" s="257"/>
      <c r="T276" s="257"/>
      <c r="U276" s="258"/>
      <c r="V276" s="735">
        <f t="shared" si="13"/>
        <v>28296.550000000003</v>
      </c>
    </row>
    <row r="277" spans="1:22" s="13" customFormat="1" ht="30" customHeight="1">
      <c r="A277" s="410" t="s">
        <v>537</v>
      </c>
      <c r="B277" s="382" t="s">
        <v>1214</v>
      </c>
      <c r="C277" s="255" t="s">
        <v>1215</v>
      </c>
      <c r="D277" s="311" t="s">
        <v>557</v>
      </c>
      <c r="E277" s="256">
        <v>54740.35</v>
      </c>
      <c r="F277" s="53">
        <f t="shared" si="14"/>
        <v>56780.35</v>
      </c>
      <c r="G277" s="183">
        <f t="shared" si="12"/>
        <v>0.61482854543869492</v>
      </c>
      <c r="H277" s="256">
        <v>26205.65</v>
      </c>
      <c r="I277" s="256">
        <v>0</v>
      </c>
      <c r="J277" s="256">
        <v>6664.53</v>
      </c>
      <c r="K277" s="702">
        <v>2040</v>
      </c>
      <c r="L277" s="256">
        <v>21870.17</v>
      </c>
      <c r="M277" s="335">
        <v>43165</v>
      </c>
      <c r="N277" s="357">
        <v>43172</v>
      </c>
      <c r="O277" s="270">
        <v>43195</v>
      </c>
      <c r="P277" s="270"/>
      <c r="Q277" s="271">
        <v>43286</v>
      </c>
      <c r="R277" s="257" t="s">
        <v>1234</v>
      </c>
      <c r="S277" s="257"/>
      <c r="T277" s="257" t="s">
        <v>1823</v>
      </c>
      <c r="U277" s="258"/>
      <c r="V277" s="735">
        <f t="shared" si="13"/>
        <v>56780.35</v>
      </c>
    </row>
    <row r="278" spans="1:22" s="13" customFormat="1" ht="30" customHeight="1">
      <c r="A278" s="410" t="s">
        <v>537</v>
      </c>
      <c r="B278" s="382" t="s">
        <v>1219</v>
      </c>
      <c r="C278" s="255" t="s">
        <v>1220</v>
      </c>
      <c r="D278" s="311" t="s">
        <v>321</v>
      </c>
      <c r="E278" s="256">
        <v>68388.09</v>
      </c>
      <c r="F278" s="53">
        <f t="shared" si="14"/>
        <v>68388.09</v>
      </c>
      <c r="G278" s="183">
        <f t="shared" si="12"/>
        <v>0.75000003655607284</v>
      </c>
      <c r="H278" s="256">
        <v>43597.4</v>
      </c>
      <c r="I278" s="256">
        <v>0</v>
      </c>
      <c r="J278" s="256">
        <v>7693.67</v>
      </c>
      <c r="K278" s="256">
        <v>0</v>
      </c>
      <c r="L278" s="256">
        <v>17097.02</v>
      </c>
      <c r="M278" s="335">
        <v>43165</v>
      </c>
      <c r="N278" s="357">
        <v>43172</v>
      </c>
      <c r="O278" s="270">
        <v>43195</v>
      </c>
      <c r="P278" s="270"/>
      <c r="Q278" s="271">
        <v>43286</v>
      </c>
      <c r="R278" s="257" t="s">
        <v>1229</v>
      </c>
      <c r="S278" s="257"/>
      <c r="T278" s="257"/>
      <c r="U278" s="258"/>
      <c r="V278" s="735">
        <f t="shared" si="13"/>
        <v>68388.09</v>
      </c>
    </row>
    <row r="279" spans="1:22" s="13" customFormat="1" ht="30" customHeight="1">
      <c r="A279" s="410" t="s">
        <v>537</v>
      </c>
      <c r="B279" s="382" t="s">
        <v>1221</v>
      </c>
      <c r="C279" s="255" t="s">
        <v>1222</v>
      </c>
      <c r="D279" s="311" t="s">
        <v>1223</v>
      </c>
      <c r="E279" s="256">
        <v>21829.5</v>
      </c>
      <c r="F279" s="53">
        <f t="shared" si="14"/>
        <v>21829.5</v>
      </c>
      <c r="G279" s="183">
        <f t="shared" si="12"/>
        <v>0.65000022904784815</v>
      </c>
      <c r="H279" s="256">
        <v>12060.8</v>
      </c>
      <c r="I279" s="256">
        <v>0</v>
      </c>
      <c r="J279" s="256">
        <v>2128.38</v>
      </c>
      <c r="K279" s="256">
        <v>0</v>
      </c>
      <c r="L279" s="256">
        <v>7640.32</v>
      </c>
      <c r="M279" s="335">
        <v>43165</v>
      </c>
      <c r="N279" s="357">
        <v>43172</v>
      </c>
      <c r="O279" s="270">
        <v>43195</v>
      </c>
      <c r="P279" s="270"/>
      <c r="Q279" s="271">
        <v>43286</v>
      </c>
      <c r="R279" s="257" t="s">
        <v>1235</v>
      </c>
      <c r="S279" s="257"/>
      <c r="T279" s="257"/>
      <c r="U279" s="258"/>
      <c r="V279" s="735">
        <f t="shared" si="13"/>
        <v>21829.5</v>
      </c>
    </row>
    <row r="280" spans="1:22" s="13" customFormat="1" ht="30" customHeight="1">
      <c r="A280" s="410" t="s">
        <v>537</v>
      </c>
      <c r="B280" s="382" t="s">
        <v>1216</v>
      </c>
      <c r="C280" s="255" t="s">
        <v>1217</v>
      </c>
      <c r="D280" s="311" t="s">
        <v>1218</v>
      </c>
      <c r="E280" s="256">
        <v>4950</v>
      </c>
      <c r="F280" s="53">
        <f t="shared" si="14"/>
        <v>4950</v>
      </c>
      <c r="G280" s="183">
        <f t="shared" si="12"/>
        <v>0.65</v>
      </c>
      <c r="H280" s="256">
        <v>2734.87</v>
      </c>
      <c r="I280" s="256">
        <v>0</v>
      </c>
      <c r="J280" s="256">
        <v>482.63</v>
      </c>
      <c r="K280" s="256">
        <v>0</v>
      </c>
      <c r="L280" s="256">
        <v>1732.5</v>
      </c>
      <c r="M280" s="335">
        <v>43165</v>
      </c>
      <c r="N280" s="357">
        <v>43172</v>
      </c>
      <c r="O280" s="270">
        <v>43195</v>
      </c>
      <c r="P280" s="270"/>
      <c r="Q280" s="271">
        <v>43286</v>
      </c>
      <c r="R280" s="257" t="s">
        <v>1232</v>
      </c>
      <c r="S280" s="257"/>
      <c r="T280" s="257"/>
      <c r="U280" s="258"/>
      <c r="V280" s="735">
        <f t="shared" si="13"/>
        <v>4950</v>
      </c>
    </row>
    <row r="281" spans="1:22" s="13" customFormat="1" ht="30" customHeight="1">
      <c r="A281" s="410" t="s">
        <v>537</v>
      </c>
      <c r="B281" s="382" t="s">
        <v>1062</v>
      </c>
      <c r="C281" s="255" t="s">
        <v>1061</v>
      </c>
      <c r="D281" s="311" t="s">
        <v>1063</v>
      </c>
      <c r="E281" s="256">
        <v>35501.32</v>
      </c>
      <c r="F281" s="53">
        <f t="shared" si="14"/>
        <v>21917.759999999998</v>
      </c>
      <c r="G281" s="183">
        <f t="shared" si="12"/>
        <v>0.85000018250040155</v>
      </c>
      <c r="H281" s="256">
        <v>14680.66</v>
      </c>
      <c r="I281" s="256">
        <v>0</v>
      </c>
      <c r="J281" s="256">
        <v>3949.44</v>
      </c>
      <c r="K281" s="256">
        <v>0</v>
      </c>
      <c r="L281" s="256">
        <v>3287.66</v>
      </c>
      <c r="M281" s="293">
        <v>43223</v>
      </c>
      <c r="N281" s="287">
        <v>43235</v>
      </c>
      <c r="O281" s="270">
        <v>43258</v>
      </c>
      <c r="P281" s="270"/>
      <c r="Q281" s="271">
        <v>43271</v>
      </c>
      <c r="R281" s="217" t="s">
        <v>1330</v>
      </c>
      <c r="S281" s="257"/>
      <c r="T281" s="257"/>
      <c r="U281" s="258"/>
      <c r="V281" s="735">
        <f t="shared" si="13"/>
        <v>21917.759999999998</v>
      </c>
    </row>
    <row r="282" spans="1:22" s="13" customFormat="1" ht="30" customHeight="1">
      <c r="A282" s="410" t="s">
        <v>537</v>
      </c>
      <c r="B282" s="382" t="s">
        <v>1064</v>
      </c>
      <c r="C282" s="255" t="s">
        <v>1065</v>
      </c>
      <c r="D282" s="311" t="s">
        <v>333</v>
      </c>
      <c r="E282" s="256">
        <v>76918.75</v>
      </c>
      <c r="F282" s="53">
        <f t="shared" si="14"/>
        <v>60085.91</v>
      </c>
      <c r="G282" s="183">
        <f t="shared" si="12"/>
        <v>0.65293094504185756</v>
      </c>
      <c r="H282" s="256">
        <v>33347.15</v>
      </c>
      <c r="I282" s="256">
        <v>0</v>
      </c>
      <c r="J282" s="256">
        <v>5884.8</v>
      </c>
      <c r="K282" s="256">
        <v>0</v>
      </c>
      <c r="L282" s="256">
        <v>20853.96</v>
      </c>
      <c r="M282" s="293">
        <v>43223</v>
      </c>
      <c r="N282" s="287">
        <v>43235</v>
      </c>
      <c r="O282" s="270">
        <v>43258</v>
      </c>
      <c r="P282" s="270"/>
      <c r="Q282" s="271">
        <v>43271</v>
      </c>
      <c r="R282" s="217" t="s">
        <v>1331</v>
      </c>
      <c r="S282" s="257"/>
      <c r="T282" s="257"/>
      <c r="U282" s="258"/>
      <c r="V282" s="735">
        <f t="shared" si="13"/>
        <v>60085.91</v>
      </c>
    </row>
    <row r="283" spans="1:22" s="13" customFormat="1" ht="30" customHeight="1">
      <c r="A283" s="410" t="s">
        <v>537</v>
      </c>
      <c r="B283" s="382" t="s">
        <v>1066</v>
      </c>
      <c r="C283" s="255" t="s">
        <v>1067</v>
      </c>
      <c r="D283" s="311" t="s">
        <v>90</v>
      </c>
      <c r="E283" s="256">
        <v>140964.99</v>
      </c>
      <c r="F283" s="53">
        <f t="shared" si="14"/>
        <v>80681.84</v>
      </c>
      <c r="G283" s="183">
        <f t="shared" si="12"/>
        <v>0.65260088267694449</v>
      </c>
      <c r="H283" s="256">
        <v>44324.26</v>
      </c>
      <c r="I283" s="256">
        <v>0</v>
      </c>
      <c r="J283" s="256">
        <v>8328.7800000000007</v>
      </c>
      <c r="K283" s="256">
        <v>0</v>
      </c>
      <c r="L283" s="256">
        <v>28028.799999999999</v>
      </c>
      <c r="M283" s="293">
        <v>43223</v>
      </c>
      <c r="N283" s="287">
        <v>43235</v>
      </c>
      <c r="O283" s="270">
        <v>43258</v>
      </c>
      <c r="P283" s="270"/>
      <c r="Q283" s="271">
        <v>43271</v>
      </c>
      <c r="R283" s="217" t="s">
        <v>1328</v>
      </c>
      <c r="S283" s="257"/>
      <c r="T283" s="257"/>
      <c r="U283" s="258"/>
      <c r="V283" s="735">
        <f t="shared" si="13"/>
        <v>80681.84</v>
      </c>
    </row>
    <row r="284" spans="1:22" s="13" customFormat="1" ht="30" customHeight="1">
      <c r="A284" s="410" t="s">
        <v>537</v>
      </c>
      <c r="B284" s="382" t="s">
        <v>1068</v>
      </c>
      <c r="C284" s="255" t="s">
        <v>1069</v>
      </c>
      <c r="D284" s="311" t="s">
        <v>321</v>
      </c>
      <c r="E284" s="256">
        <v>119113.43</v>
      </c>
      <c r="F284" s="53">
        <f t="shared" si="14"/>
        <v>98016.290000000008</v>
      </c>
      <c r="G284" s="183">
        <f t="shared" si="12"/>
        <v>0.65299135480439008</v>
      </c>
      <c r="H284" s="256">
        <v>52740.9</v>
      </c>
      <c r="I284" s="256">
        <v>9307.2199999999993</v>
      </c>
      <c r="J284" s="256">
        <v>1955.67</v>
      </c>
      <c r="K284" s="256">
        <v>0</v>
      </c>
      <c r="L284" s="256">
        <v>34012.5</v>
      </c>
      <c r="M284" s="368">
        <v>43223</v>
      </c>
      <c r="N284" s="287">
        <v>43235</v>
      </c>
      <c r="O284" s="270">
        <v>43258</v>
      </c>
      <c r="P284" s="270"/>
      <c r="Q284" s="271">
        <v>43271</v>
      </c>
      <c r="R284" s="217" t="s">
        <v>1334</v>
      </c>
      <c r="S284" s="257"/>
      <c r="T284" s="257"/>
      <c r="U284" s="258"/>
      <c r="V284" s="735">
        <f t="shared" si="13"/>
        <v>98016.290000000008</v>
      </c>
    </row>
    <row r="285" spans="1:22" s="13" customFormat="1" ht="30" customHeight="1">
      <c r="A285" s="410" t="s">
        <v>537</v>
      </c>
      <c r="B285" s="409" t="s">
        <v>1070</v>
      </c>
      <c r="C285" s="255" t="s">
        <v>1074</v>
      </c>
      <c r="D285" s="311" t="s">
        <v>1078</v>
      </c>
      <c r="E285" s="256">
        <v>162401.92000000001</v>
      </c>
      <c r="F285" s="53">
        <f t="shared" si="14"/>
        <v>116379.89</v>
      </c>
      <c r="G285" s="183">
        <f t="shared" si="12"/>
        <v>0.75000002148137446</v>
      </c>
      <c r="H285" s="256">
        <v>67973.919999999998</v>
      </c>
      <c r="I285" s="256">
        <v>19311</v>
      </c>
      <c r="J285" s="256">
        <v>0</v>
      </c>
      <c r="K285" s="256">
        <v>0</v>
      </c>
      <c r="L285" s="256">
        <v>29094.97</v>
      </c>
      <c r="M285" s="228">
        <v>43223</v>
      </c>
      <c r="N285" s="287">
        <v>43235</v>
      </c>
      <c r="O285" s="270">
        <v>43258</v>
      </c>
      <c r="P285" s="270">
        <v>43294</v>
      </c>
      <c r="Q285" s="271">
        <v>43314</v>
      </c>
      <c r="R285" s="217" t="s">
        <v>1312</v>
      </c>
      <c r="S285" s="257"/>
      <c r="T285" s="257"/>
      <c r="U285" s="258"/>
      <c r="V285" s="735">
        <f t="shared" si="13"/>
        <v>116379.89</v>
      </c>
    </row>
    <row r="286" spans="1:22" s="13" customFormat="1" ht="30" customHeight="1">
      <c r="A286" s="410" t="s">
        <v>537</v>
      </c>
      <c r="B286" s="409" t="s">
        <v>1071</v>
      </c>
      <c r="C286" s="255" t="s">
        <v>1075</v>
      </c>
      <c r="D286" s="311" t="s">
        <v>1079</v>
      </c>
      <c r="E286" s="256">
        <v>68657.75</v>
      </c>
      <c r="F286" s="53">
        <f t="shared" si="14"/>
        <v>67285.399999999994</v>
      </c>
      <c r="G286" s="183">
        <f t="shared" si="12"/>
        <v>0.59363101059070766</v>
      </c>
      <c r="H286" s="256">
        <v>33951.29</v>
      </c>
      <c r="I286" s="256">
        <v>5991.41</v>
      </c>
      <c r="J286" s="256">
        <v>0</v>
      </c>
      <c r="K286" s="256">
        <v>0</v>
      </c>
      <c r="L286" s="256">
        <v>27342.7</v>
      </c>
      <c r="M286" s="260">
        <v>43223</v>
      </c>
      <c r="N286" s="287">
        <v>43235</v>
      </c>
      <c r="O286" s="270">
        <v>43258</v>
      </c>
      <c r="P286" s="284"/>
      <c r="Q286" s="271">
        <v>43271</v>
      </c>
      <c r="R286" s="217" t="s">
        <v>1340</v>
      </c>
      <c r="S286" s="257"/>
      <c r="T286" s="257"/>
      <c r="U286" s="258"/>
      <c r="V286" s="735">
        <f t="shared" si="13"/>
        <v>67285.399999999994</v>
      </c>
    </row>
    <row r="287" spans="1:22" s="25" customFormat="1" ht="30" customHeight="1">
      <c r="A287" s="433" t="s">
        <v>537</v>
      </c>
      <c r="B287" s="440" t="s">
        <v>1072</v>
      </c>
      <c r="C287" s="255" t="s">
        <v>1076</v>
      </c>
      <c r="D287" s="255" t="s">
        <v>297</v>
      </c>
      <c r="E287" s="256">
        <v>178412.36</v>
      </c>
      <c r="F287" s="53">
        <f t="shared" si="14"/>
        <v>144860.66</v>
      </c>
      <c r="G287" s="183">
        <f t="shared" si="12"/>
        <v>0.63958758713373254</v>
      </c>
      <c r="H287" s="256">
        <v>78753.41</v>
      </c>
      <c r="I287" s="256">
        <v>13897.67</v>
      </c>
      <c r="J287" s="256">
        <v>0</v>
      </c>
      <c r="K287" s="256">
        <v>0</v>
      </c>
      <c r="L287" s="256">
        <v>52209.58</v>
      </c>
      <c r="M287" s="368">
        <v>43223</v>
      </c>
      <c r="N287" s="287">
        <v>43235</v>
      </c>
      <c r="O287" s="270">
        <v>43258</v>
      </c>
      <c r="P287" s="270">
        <v>43294</v>
      </c>
      <c r="Q287" s="271">
        <v>43314</v>
      </c>
      <c r="R287" s="228" t="s">
        <v>1406</v>
      </c>
      <c r="S287" s="271"/>
      <c r="T287" s="271" t="s">
        <v>1821</v>
      </c>
      <c r="U287" s="282"/>
      <c r="V287" s="735">
        <f t="shared" si="13"/>
        <v>144860.66</v>
      </c>
    </row>
    <row r="288" spans="1:22" s="13" customFormat="1" ht="30" customHeight="1">
      <c r="A288" s="410" t="s">
        <v>537</v>
      </c>
      <c r="B288" s="409" t="s">
        <v>1073</v>
      </c>
      <c r="C288" s="255" t="s">
        <v>1077</v>
      </c>
      <c r="D288" s="311" t="s">
        <v>1080</v>
      </c>
      <c r="E288" s="256">
        <v>317702.52</v>
      </c>
      <c r="F288" s="53">
        <f t="shared" si="14"/>
        <v>113267.8</v>
      </c>
      <c r="G288" s="183">
        <f t="shared" si="12"/>
        <v>0.56479864533433155</v>
      </c>
      <c r="H288" s="256">
        <v>54377.47</v>
      </c>
      <c r="I288" s="256">
        <v>0</v>
      </c>
      <c r="J288" s="256">
        <v>9596.0300000000007</v>
      </c>
      <c r="K288" s="256">
        <v>0</v>
      </c>
      <c r="L288" s="256">
        <v>49294.3</v>
      </c>
      <c r="M288" s="330">
        <v>43223</v>
      </c>
      <c r="N288" s="287">
        <v>43235</v>
      </c>
      <c r="O288" s="270">
        <v>43258</v>
      </c>
      <c r="P288" s="270">
        <v>43294</v>
      </c>
      <c r="Q288" s="271">
        <v>43314</v>
      </c>
      <c r="R288" s="217" t="s">
        <v>1362</v>
      </c>
      <c r="S288" s="257"/>
      <c r="T288" s="257"/>
      <c r="U288" s="258"/>
      <c r="V288" s="735">
        <f t="shared" si="13"/>
        <v>113267.8</v>
      </c>
    </row>
    <row r="289" spans="1:22" s="13" customFormat="1" ht="30" customHeight="1">
      <c r="A289" s="410" t="s">
        <v>537</v>
      </c>
      <c r="B289" s="409" t="s">
        <v>1081</v>
      </c>
      <c r="C289" s="255" t="s">
        <v>1082</v>
      </c>
      <c r="D289" s="255" t="s">
        <v>1083</v>
      </c>
      <c r="E289" s="348">
        <v>1217718.49</v>
      </c>
      <c r="F289" s="53">
        <f t="shared" si="14"/>
        <v>1051390</v>
      </c>
      <c r="G289" s="183">
        <f t="shared" si="12"/>
        <v>0.72007561418693344</v>
      </c>
      <c r="H289" s="256">
        <v>635391.93999999994</v>
      </c>
      <c r="I289" s="256">
        <v>112127.99</v>
      </c>
      <c r="J289" s="699">
        <v>9560.3700000000008</v>
      </c>
      <c r="K289" s="256">
        <v>0</v>
      </c>
      <c r="L289" s="256">
        <v>294309.7</v>
      </c>
      <c r="M289" s="228">
        <v>43223</v>
      </c>
      <c r="N289" s="287">
        <v>43235</v>
      </c>
      <c r="O289" s="270">
        <v>43258</v>
      </c>
      <c r="P289" s="270">
        <v>43294</v>
      </c>
      <c r="Q289" s="271">
        <v>43314</v>
      </c>
      <c r="R289" s="217" t="s">
        <v>1315</v>
      </c>
      <c r="S289" s="257"/>
      <c r="T289" s="257"/>
      <c r="U289" s="258"/>
      <c r="V289" s="735">
        <f t="shared" si="13"/>
        <v>1051390</v>
      </c>
    </row>
    <row r="290" spans="1:22" s="13" customFormat="1" ht="30" customHeight="1">
      <c r="A290" s="410" t="s">
        <v>537</v>
      </c>
      <c r="B290" s="409" t="s">
        <v>1084</v>
      </c>
      <c r="C290" s="255" t="s">
        <v>1085</v>
      </c>
      <c r="D290" s="255" t="s">
        <v>170</v>
      </c>
      <c r="E290" s="256">
        <v>351205.65</v>
      </c>
      <c r="F290" s="53">
        <f t="shared" si="14"/>
        <v>431150.85</v>
      </c>
      <c r="G290" s="183">
        <f t="shared" si="12"/>
        <v>0.72723382083092258</v>
      </c>
      <c r="H290" s="256">
        <v>287989.56</v>
      </c>
      <c r="I290" s="256">
        <v>25557.919999999998</v>
      </c>
      <c r="J290" s="256">
        <v>0</v>
      </c>
      <c r="K290" s="256">
        <v>0</v>
      </c>
      <c r="L290" s="256">
        <v>117603.37</v>
      </c>
      <c r="M290" s="228">
        <v>43223</v>
      </c>
      <c r="N290" s="287">
        <v>43235</v>
      </c>
      <c r="O290" s="270">
        <v>43258</v>
      </c>
      <c r="P290" s="270">
        <v>43294</v>
      </c>
      <c r="Q290" s="271">
        <v>43314</v>
      </c>
      <c r="R290" s="217" t="s">
        <v>1237</v>
      </c>
      <c r="S290" s="257"/>
      <c r="T290" s="257"/>
      <c r="U290" s="258"/>
      <c r="V290" s="735">
        <f t="shared" si="13"/>
        <v>431150.85</v>
      </c>
    </row>
    <row r="291" spans="1:22" s="13" customFormat="1" ht="30" customHeight="1">
      <c r="A291" s="410" t="s">
        <v>537</v>
      </c>
      <c r="B291" s="409" t="s">
        <v>1086</v>
      </c>
      <c r="C291" s="255" t="s">
        <v>1087</v>
      </c>
      <c r="D291" s="255" t="s">
        <v>1088</v>
      </c>
      <c r="E291" s="256">
        <v>73694.789999999994</v>
      </c>
      <c r="F291" s="53">
        <f t="shared" si="14"/>
        <v>62413.41</v>
      </c>
      <c r="G291" s="183">
        <f t="shared" si="12"/>
        <v>0.85000002403329666</v>
      </c>
      <c r="H291" s="256">
        <v>41373.14</v>
      </c>
      <c r="I291" s="256">
        <v>0</v>
      </c>
      <c r="J291" s="256">
        <v>11678.26</v>
      </c>
      <c r="K291" s="256">
        <v>0</v>
      </c>
      <c r="L291" s="256">
        <v>9362.01</v>
      </c>
      <c r="M291" s="260">
        <v>43223</v>
      </c>
      <c r="N291" s="287">
        <v>43235</v>
      </c>
      <c r="O291" s="270">
        <v>43258</v>
      </c>
      <c r="P291" s="270"/>
      <c r="Q291" s="271">
        <v>43271</v>
      </c>
      <c r="R291" s="217" t="s">
        <v>1336</v>
      </c>
      <c r="S291" s="257"/>
      <c r="T291" s="257"/>
      <c r="U291" s="258"/>
      <c r="V291" s="735">
        <f t="shared" si="13"/>
        <v>62413.41</v>
      </c>
    </row>
    <row r="292" spans="1:22" s="13" customFormat="1" ht="30" customHeight="1">
      <c r="A292" s="410" t="s">
        <v>537</v>
      </c>
      <c r="B292" s="409" t="s">
        <v>1089</v>
      </c>
      <c r="C292" s="255" t="s">
        <v>1090</v>
      </c>
      <c r="D292" s="255" t="s">
        <v>1091</v>
      </c>
      <c r="E292" s="256">
        <v>281364.3</v>
      </c>
      <c r="F292" s="53">
        <f t="shared" si="14"/>
        <v>260905.99999999997</v>
      </c>
      <c r="G292" s="183">
        <f t="shared" si="12"/>
        <v>0.84471457153150942</v>
      </c>
      <c r="H292" s="256">
        <v>179476.05</v>
      </c>
      <c r="I292" s="256">
        <v>31672.25</v>
      </c>
      <c r="J292" s="256">
        <v>9242.7999999999993</v>
      </c>
      <c r="K292" s="256">
        <v>0</v>
      </c>
      <c r="L292" s="256">
        <v>40514.9</v>
      </c>
      <c r="M292" s="228">
        <v>43223</v>
      </c>
      <c r="N292" s="287">
        <v>43235</v>
      </c>
      <c r="O292" s="270">
        <v>43258</v>
      </c>
      <c r="P292" s="270">
        <v>43294</v>
      </c>
      <c r="Q292" s="271">
        <v>43314</v>
      </c>
      <c r="R292" s="217" t="s">
        <v>1242</v>
      </c>
      <c r="S292" s="257"/>
      <c r="T292" s="257"/>
      <c r="U292" s="258"/>
      <c r="V292" s="735">
        <f t="shared" si="13"/>
        <v>260905.99999999997</v>
      </c>
    </row>
    <row r="293" spans="1:22" s="13" customFormat="1" ht="30" customHeight="1">
      <c r="A293" s="410" t="s">
        <v>537</v>
      </c>
      <c r="B293" s="409" t="s">
        <v>1092</v>
      </c>
      <c r="C293" s="255" t="s">
        <v>1093</v>
      </c>
      <c r="D293" s="255" t="s">
        <v>1094</v>
      </c>
      <c r="E293" s="256">
        <v>232028.46</v>
      </c>
      <c r="F293" s="53">
        <f t="shared" si="14"/>
        <v>171378.59</v>
      </c>
      <c r="G293" s="183">
        <f t="shared" si="12"/>
        <v>0.71158205934591945</v>
      </c>
      <c r="H293" s="256">
        <v>95381.73</v>
      </c>
      <c r="I293" s="256">
        <v>0</v>
      </c>
      <c r="J293" s="256">
        <v>26568.2</v>
      </c>
      <c r="K293" s="256">
        <v>0</v>
      </c>
      <c r="L293" s="256">
        <v>49428.66</v>
      </c>
      <c r="M293" s="228">
        <v>43223</v>
      </c>
      <c r="N293" s="293">
        <v>43235</v>
      </c>
      <c r="O293" s="271">
        <v>43258</v>
      </c>
      <c r="P293" s="271">
        <v>43294</v>
      </c>
      <c r="Q293" s="271">
        <v>43314</v>
      </c>
      <c r="R293" s="217" t="s">
        <v>1364</v>
      </c>
      <c r="S293" s="257"/>
      <c r="T293" s="257"/>
      <c r="U293" s="258"/>
      <c r="V293" s="735">
        <f t="shared" si="13"/>
        <v>171378.59</v>
      </c>
    </row>
    <row r="294" spans="1:22" s="13" customFormat="1" ht="30" customHeight="1">
      <c r="A294" s="410" t="s">
        <v>537</v>
      </c>
      <c r="B294" s="409" t="s">
        <v>1095</v>
      </c>
      <c r="C294" s="255" t="s">
        <v>1096</v>
      </c>
      <c r="D294" s="255" t="s">
        <v>90</v>
      </c>
      <c r="E294" s="256">
        <v>105715.55</v>
      </c>
      <c r="F294" s="53">
        <f t="shared" si="14"/>
        <v>105715.54999999999</v>
      </c>
      <c r="G294" s="183">
        <f t="shared" si="12"/>
        <v>0.63053902666164063</v>
      </c>
      <c r="H294" s="256">
        <v>56659.11</v>
      </c>
      <c r="I294" s="256">
        <v>9998.67</v>
      </c>
      <c r="J294" s="256">
        <v>0</v>
      </c>
      <c r="K294" s="256">
        <v>0</v>
      </c>
      <c r="L294" s="256">
        <v>39057.769999999997</v>
      </c>
      <c r="M294" s="260">
        <v>43223</v>
      </c>
      <c r="N294" s="287">
        <v>43235</v>
      </c>
      <c r="O294" s="270">
        <v>43258</v>
      </c>
      <c r="P294" s="270"/>
      <c r="Q294" s="271">
        <v>43271</v>
      </c>
      <c r="R294" s="217" t="s">
        <v>1342</v>
      </c>
      <c r="S294" s="257"/>
      <c r="T294" s="257"/>
      <c r="U294" s="258"/>
      <c r="V294" s="735">
        <f t="shared" si="13"/>
        <v>105715.54999999999</v>
      </c>
    </row>
    <row r="295" spans="1:22" s="13" customFormat="1" ht="30" customHeight="1">
      <c r="A295" s="410" t="s">
        <v>537</v>
      </c>
      <c r="B295" s="409" t="s">
        <v>1097</v>
      </c>
      <c r="C295" s="255" t="s">
        <v>1098</v>
      </c>
      <c r="D295" s="255" t="s">
        <v>1099</v>
      </c>
      <c r="E295" s="256">
        <v>17000</v>
      </c>
      <c r="F295" s="53">
        <f t="shared" si="14"/>
        <v>8486</v>
      </c>
      <c r="G295" s="183">
        <f t="shared" si="12"/>
        <v>0.65589205750648127</v>
      </c>
      <c r="H295" s="256">
        <v>4731.01</v>
      </c>
      <c r="I295" s="256">
        <v>0</v>
      </c>
      <c r="J295" s="256">
        <v>834.89</v>
      </c>
      <c r="K295" s="256">
        <v>0</v>
      </c>
      <c r="L295" s="256">
        <v>2920.1</v>
      </c>
      <c r="M295" s="260">
        <v>43223</v>
      </c>
      <c r="N295" s="287">
        <v>43235</v>
      </c>
      <c r="O295" s="270">
        <v>43258</v>
      </c>
      <c r="P295" s="270"/>
      <c r="Q295" s="271">
        <v>43271</v>
      </c>
      <c r="R295" s="217" t="s">
        <v>1339</v>
      </c>
      <c r="S295" s="257"/>
      <c r="T295" s="257"/>
      <c r="U295" s="258"/>
      <c r="V295" s="735">
        <f t="shared" si="13"/>
        <v>8486</v>
      </c>
    </row>
    <row r="296" spans="1:22" s="13" customFormat="1" ht="30" customHeight="1">
      <c r="A296" s="410" t="s">
        <v>537</v>
      </c>
      <c r="B296" s="409" t="s">
        <v>1100</v>
      </c>
      <c r="C296" s="255" t="s">
        <v>1101</v>
      </c>
      <c r="D296" s="255" t="s">
        <v>1102</v>
      </c>
      <c r="E296" s="256">
        <v>137045.01</v>
      </c>
      <c r="F296" s="53">
        <f t="shared" si="14"/>
        <v>100287.11</v>
      </c>
      <c r="G296" s="183">
        <f t="shared" si="12"/>
        <v>0.62961152235815743</v>
      </c>
      <c r="H296" s="256">
        <v>50470.45</v>
      </c>
      <c r="I296" s="256">
        <v>0</v>
      </c>
      <c r="J296" s="256">
        <v>12671.47</v>
      </c>
      <c r="K296" s="256">
        <v>0</v>
      </c>
      <c r="L296" s="256">
        <v>37145.19</v>
      </c>
      <c r="M296" s="260">
        <v>43223</v>
      </c>
      <c r="N296" s="287">
        <v>43235</v>
      </c>
      <c r="O296" s="270">
        <v>43258</v>
      </c>
      <c r="P296" s="270"/>
      <c r="Q296" s="271">
        <v>43271</v>
      </c>
      <c r="R296" s="217" t="s">
        <v>1341</v>
      </c>
      <c r="S296" s="257"/>
      <c r="T296" s="257"/>
      <c r="U296" s="258"/>
      <c r="V296" s="735">
        <f t="shared" si="13"/>
        <v>100287.11</v>
      </c>
    </row>
    <row r="297" spans="1:22" s="13" customFormat="1" ht="30" customHeight="1">
      <c r="A297" s="410" t="s">
        <v>537</v>
      </c>
      <c r="B297" s="409" t="s">
        <v>1103</v>
      </c>
      <c r="C297" s="255" t="s">
        <v>1104</v>
      </c>
      <c r="D297" s="255" t="s">
        <v>1105</v>
      </c>
      <c r="E297" s="256">
        <v>746629.38</v>
      </c>
      <c r="F297" s="53">
        <f t="shared" si="14"/>
        <v>686985</v>
      </c>
      <c r="G297" s="183">
        <f t="shared" si="12"/>
        <v>0.72309984934168869</v>
      </c>
      <c r="H297" s="256">
        <v>422244.93</v>
      </c>
      <c r="I297" s="256">
        <v>74513.820000000007</v>
      </c>
      <c r="J297" s="256">
        <v>0</v>
      </c>
      <c r="K297" s="256">
        <v>0</v>
      </c>
      <c r="L297" s="256">
        <v>190226.25</v>
      </c>
      <c r="M297" s="335">
        <v>43223</v>
      </c>
      <c r="N297" s="287">
        <v>43235</v>
      </c>
      <c r="O297" s="270">
        <v>43258</v>
      </c>
      <c r="P297" s="270">
        <v>43294</v>
      </c>
      <c r="Q297" s="271">
        <v>43314</v>
      </c>
      <c r="R297" s="217" t="s">
        <v>1313</v>
      </c>
      <c r="S297" s="257"/>
      <c r="T297" s="257"/>
      <c r="U297" s="258"/>
      <c r="V297" s="735">
        <f t="shared" si="13"/>
        <v>686985</v>
      </c>
    </row>
    <row r="298" spans="1:22" s="13" customFormat="1" ht="30" customHeight="1">
      <c r="A298" s="410" t="s">
        <v>537</v>
      </c>
      <c r="B298" s="409" t="s">
        <v>437</v>
      </c>
      <c r="C298" s="255" t="s">
        <v>1180</v>
      </c>
      <c r="D298" s="255" t="s">
        <v>438</v>
      </c>
      <c r="E298" s="256"/>
      <c r="F298" s="53">
        <f t="shared" si="14"/>
        <v>50990</v>
      </c>
      <c r="G298" s="183">
        <f t="shared" si="12"/>
        <v>0.75</v>
      </c>
      <c r="H298" s="256">
        <v>28822.09</v>
      </c>
      <c r="I298" s="256">
        <v>5086.26</v>
      </c>
      <c r="J298" s="256">
        <v>4334.1499999999996</v>
      </c>
      <c r="K298" s="277">
        <v>0</v>
      </c>
      <c r="L298" s="256">
        <v>12747.5</v>
      </c>
      <c r="M298" s="260">
        <v>42892</v>
      </c>
      <c r="N298" s="287">
        <v>42915</v>
      </c>
      <c r="O298" s="270">
        <v>42947</v>
      </c>
      <c r="P298" s="284"/>
      <c r="Q298" s="271">
        <v>42958</v>
      </c>
      <c r="R298" s="257" t="s">
        <v>775</v>
      </c>
      <c r="S298" s="257"/>
      <c r="T298" s="257"/>
      <c r="U298" s="288"/>
      <c r="V298" s="735">
        <f t="shared" si="13"/>
        <v>50990</v>
      </c>
    </row>
    <row r="299" spans="1:22" s="13" customFormat="1" ht="30" customHeight="1">
      <c r="A299" s="410" t="s">
        <v>537</v>
      </c>
      <c r="B299" s="409" t="s">
        <v>1181</v>
      </c>
      <c r="C299" s="255" t="s">
        <v>1182</v>
      </c>
      <c r="D299" s="282" t="s">
        <v>1183</v>
      </c>
      <c r="E299" s="256">
        <v>52800</v>
      </c>
      <c r="F299" s="53">
        <f t="shared" si="14"/>
        <v>52800</v>
      </c>
      <c r="G299" s="183">
        <f t="shared" si="12"/>
        <v>0.65</v>
      </c>
      <c r="H299" s="315">
        <v>29172</v>
      </c>
      <c r="I299" s="256">
        <v>5148</v>
      </c>
      <c r="J299" s="256">
        <v>0</v>
      </c>
      <c r="K299" s="256">
        <v>0</v>
      </c>
      <c r="L299" s="256">
        <v>18480</v>
      </c>
      <c r="M299" s="260">
        <v>43255</v>
      </c>
      <c r="N299" s="287">
        <v>43263</v>
      </c>
      <c r="O299" s="270">
        <v>43279</v>
      </c>
      <c r="P299" s="271"/>
      <c r="Q299" s="271">
        <v>43304</v>
      </c>
      <c r="R299" s="257" t="s">
        <v>1324</v>
      </c>
      <c r="S299" s="257"/>
      <c r="T299" s="257"/>
      <c r="U299" s="258"/>
      <c r="V299" s="735">
        <f t="shared" si="13"/>
        <v>52800</v>
      </c>
    </row>
    <row r="300" spans="1:22" s="13" customFormat="1" ht="30" customHeight="1">
      <c r="A300" s="410" t="s">
        <v>537</v>
      </c>
      <c r="B300" s="440" t="s">
        <v>1184</v>
      </c>
      <c r="C300" s="255" t="s">
        <v>1185</v>
      </c>
      <c r="D300" s="255" t="s">
        <v>1186</v>
      </c>
      <c r="E300" s="256">
        <v>84580.51</v>
      </c>
      <c r="F300" s="53">
        <f t="shared" si="14"/>
        <v>70207.31</v>
      </c>
      <c r="G300" s="183">
        <f t="shared" si="12"/>
        <v>0.74999996439117245</v>
      </c>
      <c r="H300" s="256">
        <v>40951.94</v>
      </c>
      <c r="I300" s="256">
        <v>7226.82</v>
      </c>
      <c r="J300" s="256">
        <v>4476.72</v>
      </c>
      <c r="K300" s="277">
        <v>0</v>
      </c>
      <c r="L300" s="256">
        <v>17551.830000000002</v>
      </c>
      <c r="M300" s="260">
        <v>43255</v>
      </c>
      <c r="N300" s="287">
        <v>43263</v>
      </c>
      <c r="O300" s="270">
        <v>43279</v>
      </c>
      <c r="P300" s="271"/>
      <c r="Q300" s="271">
        <v>43304</v>
      </c>
      <c r="R300" s="257" t="s">
        <v>1322</v>
      </c>
      <c r="S300" s="257"/>
      <c r="T300" s="257"/>
      <c r="U300" s="258"/>
      <c r="V300" s="735">
        <f t="shared" si="13"/>
        <v>70207.31</v>
      </c>
    </row>
    <row r="301" spans="1:22" s="13" customFormat="1" ht="30" customHeight="1">
      <c r="A301" s="410" t="s">
        <v>537</v>
      </c>
      <c r="B301" s="409" t="s">
        <v>1187</v>
      </c>
      <c r="C301" s="255" t="s">
        <v>1188</v>
      </c>
      <c r="D301" s="255" t="s">
        <v>1189</v>
      </c>
      <c r="E301" s="256">
        <v>59948.86</v>
      </c>
      <c r="F301" s="53">
        <f t="shared" si="14"/>
        <v>57988.36</v>
      </c>
      <c r="G301" s="183">
        <f t="shared" si="12"/>
        <v>0.55813666742773893</v>
      </c>
      <c r="H301" s="256">
        <v>27510.61</v>
      </c>
      <c r="I301" s="256">
        <v>4854.82</v>
      </c>
      <c r="J301" s="256">
        <v>0</v>
      </c>
      <c r="K301" s="256">
        <v>0</v>
      </c>
      <c r="L301" s="256">
        <v>25622.93</v>
      </c>
      <c r="M301" s="260">
        <v>43255</v>
      </c>
      <c r="N301" s="287">
        <v>43263</v>
      </c>
      <c r="O301" s="270">
        <v>43279</v>
      </c>
      <c r="P301" s="271"/>
      <c r="Q301" s="271">
        <v>43304</v>
      </c>
      <c r="R301" s="257" t="s">
        <v>1325</v>
      </c>
      <c r="S301" s="257"/>
      <c r="T301" s="257"/>
      <c r="U301" s="258"/>
      <c r="V301" s="735">
        <f t="shared" si="13"/>
        <v>57988.36</v>
      </c>
    </row>
    <row r="302" spans="1:22" s="13" customFormat="1" ht="30" customHeight="1">
      <c r="A302" s="410" t="s">
        <v>537</v>
      </c>
      <c r="B302" s="409" t="s">
        <v>1190</v>
      </c>
      <c r="C302" s="255" t="s">
        <v>1191</v>
      </c>
      <c r="D302" s="255" t="s">
        <v>438</v>
      </c>
      <c r="E302" s="256">
        <v>406253.3</v>
      </c>
      <c r="F302" s="53">
        <f t="shared" si="14"/>
        <v>340385.7</v>
      </c>
      <c r="G302" s="183">
        <f t="shared" si="12"/>
        <v>0.68750787709354422</v>
      </c>
      <c r="H302" s="256">
        <v>198915.17</v>
      </c>
      <c r="I302" s="256">
        <v>35102.68</v>
      </c>
      <c r="J302" s="256">
        <v>0</v>
      </c>
      <c r="K302" s="256">
        <v>0</v>
      </c>
      <c r="L302" s="256">
        <v>106367.85</v>
      </c>
      <c r="M302" s="335">
        <v>43255</v>
      </c>
      <c r="N302" s="287">
        <v>43263</v>
      </c>
      <c r="O302" s="270">
        <v>43279</v>
      </c>
      <c r="P302" s="270">
        <v>43294</v>
      </c>
      <c r="Q302" s="271">
        <v>43314</v>
      </c>
      <c r="R302" s="257" t="s">
        <v>1321</v>
      </c>
      <c r="S302" s="257"/>
      <c r="T302" s="257"/>
      <c r="U302" s="258"/>
      <c r="V302" s="735">
        <f t="shared" si="13"/>
        <v>340385.7</v>
      </c>
    </row>
    <row r="303" spans="1:22" s="13" customFormat="1" ht="30" customHeight="1">
      <c r="A303" s="410" t="s">
        <v>537</v>
      </c>
      <c r="B303" s="409" t="s">
        <v>1192</v>
      </c>
      <c r="C303" s="255" t="s">
        <v>1193</v>
      </c>
      <c r="D303" s="255" t="s">
        <v>1194</v>
      </c>
      <c r="E303" s="256">
        <v>35249.980000000003</v>
      </c>
      <c r="F303" s="53">
        <f t="shared" si="14"/>
        <v>22013.53</v>
      </c>
      <c r="G303" s="183">
        <f t="shared" si="12"/>
        <v>0.84999997728669596</v>
      </c>
      <c r="H303" s="256">
        <v>15698.14</v>
      </c>
      <c r="I303" s="256">
        <v>0</v>
      </c>
      <c r="J303" s="256">
        <v>3013.36</v>
      </c>
      <c r="K303" s="277">
        <v>0</v>
      </c>
      <c r="L303" s="256">
        <v>3302.03</v>
      </c>
      <c r="M303" s="260">
        <v>43255</v>
      </c>
      <c r="N303" s="287">
        <v>43263</v>
      </c>
      <c r="O303" s="270">
        <v>43279</v>
      </c>
      <c r="P303" s="271"/>
      <c r="Q303" s="271">
        <v>43304</v>
      </c>
      <c r="R303" s="257" t="s">
        <v>1323</v>
      </c>
      <c r="S303" s="257"/>
      <c r="T303" s="257"/>
      <c r="U303" s="258"/>
      <c r="V303" s="735">
        <f t="shared" si="13"/>
        <v>22013.53</v>
      </c>
    </row>
    <row r="304" spans="1:22" s="13" customFormat="1" ht="30" customHeight="1">
      <c r="A304" s="410" t="s">
        <v>537</v>
      </c>
      <c r="B304" s="409" t="s">
        <v>1205</v>
      </c>
      <c r="C304" s="255" t="s">
        <v>1206</v>
      </c>
      <c r="D304" s="255" t="s">
        <v>1207</v>
      </c>
      <c r="E304" s="256">
        <v>35866</v>
      </c>
      <c r="F304" s="53">
        <f t="shared" si="14"/>
        <v>16690</v>
      </c>
      <c r="G304" s="183">
        <f t="shared" si="12"/>
        <v>0.75</v>
      </c>
      <c r="H304" s="256">
        <v>9434.02</v>
      </c>
      <c r="I304" s="256">
        <v>0</v>
      </c>
      <c r="J304" s="256">
        <v>3083.48</v>
      </c>
      <c r="K304" s="256">
        <v>0</v>
      </c>
      <c r="L304" s="256">
        <v>4172.5</v>
      </c>
      <c r="M304" s="260">
        <v>43255</v>
      </c>
      <c r="N304" s="287">
        <v>43263</v>
      </c>
      <c r="O304" s="270">
        <v>43279</v>
      </c>
      <c r="P304" s="271"/>
      <c r="Q304" s="271">
        <v>43304</v>
      </c>
      <c r="R304" s="257" t="s">
        <v>1318</v>
      </c>
      <c r="S304" s="257"/>
      <c r="T304" s="257"/>
      <c r="U304" s="258"/>
      <c r="V304" s="735">
        <f t="shared" si="13"/>
        <v>16690</v>
      </c>
    </row>
    <row r="305" spans="1:22" s="13" customFormat="1" ht="30" customHeight="1">
      <c r="A305" s="410" t="s">
        <v>537</v>
      </c>
      <c r="B305" s="409" t="s">
        <v>1195</v>
      </c>
      <c r="C305" s="255" t="s">
        <v>1196</v>
      </c>
      <c r="D305" s="255" t="s">
        <v>348</v>
      </c>
      <c r="E305" s="256">
        <v>46790.6</v>
      </c>
      <c r="F305" s="53">
        <f t="shared" si="14"/>
        <v>19931.75</v>
      </c>
      <c r="G305" s="183">
        <f t="shared" si="12"/>
        <v>0.50000025085604627</v>
      </c>
      <c r="H305" s="256">
        <v>8470.99</v>
      </c>
      <c r="I305" s="256">
        <v>1494.89</v>
      </c>
      <c r="J305" s="256">
        <v>0</v>
      </c>
      <c r="K305" s="256">
        <v>0</v>
      </c>
      <c r="L305" s="256">
        <v>9965.8700000000008</v>
      </c>
      <c r="M305" s="228">
        <v>43255</v>
      </c>
      <c r="N305" s="287">
        <v>43263</v>
      </c>
      <c r="O305" s="270">
        <v>43279</v>
      </c>
      <c r="P305" s="271"/>
      <c r="Q305" s="271">
        <v>43304</v>
      </c>
      <c r="R305" s="257" t="s">
        <v>1319</v>
      </c>
      <c r="S305" s="257"/>
      <c r="T305" s="257"/>
      <c r="U305" s="258"/>
      <c r="V305" s="735">
        <f t="shared" si="13"/>
        <v>19931.75</v>
      </c>
    </row>
    <row r="306" spans="1:22" s="13" customFormat="1" ht="30" customHeight="1">
      <c r="A306" s="410" t="s">
        <v>537</v>
      </c>
      <c r="B306" s="409" t="s">
        <v>1197</v>
      </c>
      <c r="C306" s="255" t="s">
        <v>1198</v>
      </c>
      <c r="D306" s="255" t="s">
        <v>1199</v>
      </c>
      <c r="E306" s="256">
        <v>160388.78</v>
      </c>
      <c r="F306" s="53">
        <f t="shared" si="14"/>
        <v>153503.78</v>
      </c>
      <c r="G306" s="183">
        <f t="shared" si="12"/>
        <v>0.84999998045650726</v>
      </c>
      <c r="H306" s="256">
        <v>101782.42</v>
      </c>
      <c r="I306" s="256">
        <v>0</v>
      </c>
      <c r="J306" s="256">
        <v>28695.79</v>
      </c>
      <c r="K306" s="256">
        <v>0</v>
      </c>
      <c r="L306" s="256">
        <v>23025.57</v>
      </c>
      <c r="M306" s="335">
        <v>43255</v>
      </c>
      <c r="N306" s="287">
        <v>43263</v>
      </c>
      <c r="O306" s="270">
        <v>43279</v>
      </c>
      <c r="P306" s="270">
        <v>43294</v>
      </c>
      <c r="Q306" s="271">
        <v>43314</v>
      </c>
      <c r="R306" s="257" t="s">
        <v>1316</v>
      </c>
      <c r="S306" s="257"/>
      <c r="T306" s="257"/>
      <c r="U306" s="258"/>
      <c r="V306" s="735">
        <f t="shared" si="13"/>
        <v>153503.78</v>
      </c>
    </row>
    <row r="307" spans="1:22" s="13" customFormat="1" ht="30" customHeight="1">
      <c r="A307" s="410" t="s">
        <v>537</v>
      </c>
      <c r="B307" s="409" t="s">
        <v>262</v>
      </c>
      <c r="C307" s="255" t="s">
        <v>263</v>
      </c>
      <c r="D307" s="255" t="s">
        <v>1200</v>
      </c>
      <c r="E307" s="256">
        <v>33701.83</v>
      </c>
      <c r="F307" s="53">
        <f t="shared" si="14"/>
        <v>33701.83</v>
      </c>
      <c r="G307" s="183">
        <f t="shared" si="12"/>
        <v>0.85000013352390658</v>
      </c>
      <c r="H307" s="256">
        <v>23859.06</v>
      </c>
      <c r="I307" s="256">
        <v>0</v>
      </c>
      <c r="J307" s="256">
        <v>4787.5</v>
      </c>
      <c r="K307" s="256">
        <v>0</v>
      </c>
      <c r="L307" s="256">
        <v>5055.2700000000004</v>
      </c>
      <c r="M307" s="293">
        <v>43255</v>
      </c>
      <c r="N307" s="287">
        <v>43263</v>
      </c>
      <c r="O307" s="270">
        <v>43279</v>
      </c>
      <c r="P307" s="271"/>
      <c r="Q307" s="271">
        <v>43304</v>
      </c>
      <c r="R307" s="257" t="s">
        <v>1320</v>
      </c>
      <c r="S307" s="257"/>
      <c r="T307" s="257"/>
      <c r="U307" s="258"/>
      <c r="V307" s="735">
        <f t="shared" si="13"/>
        <v>33701.83</v>
      </c>
    </row>
    <row r="308" spans="1:22" s="13" customFormat="1" ht="30" customHeight="1">
      <c r="A308" s="410" t="s">
        <v>537</v>
      </c>
      <c r="B308" s="409" t="s">
        <v>1201</v>
      </c>
      <c r="C308" s="255" t="s">
        <v>1202</v>
      </c>
      <c r="D308" s="255" t="s">
        <v>1203</v>
      </c>
      <c r="E308" s="256">
        <v>142404.20000000001</v>
      </c>
      <c r="F308" s="53">
        <f t="shared" si="14"/>
        <v>142404.20000000001</v>
      </c>
      <c r="G308" s="183">
        <f t="shared" si="12"/>
        <v>0.74999999999999989</v>
      </c>
      <c r="H308" s="256">
        <v>90168.55</v>
      </c>
      <c r="I308" s="256">
        <v>0</v>
      </c>
      <c r="J308" s="256">
        <v>16634.599999999999</v>
      </c>
      <c r="K308" s="256">
        <v>0</v>
      </c>
      <c r="L308" s="256">
        <v>35601.050000000003</v>
      </c>
      <c r="M308" s="293">
        <v>43255</v>
      </c>
      <c r="N308" s="287">
        <v>43263</v>
      </c>
      <c r="O308" s="270">
        <v>43279</v>
      </c>
      <c r="P308" s="271"/>
      <c r="Q308" s="271">
        <v>43304</v>
      </c>
      <c r="R308" s="257" t="s">
        <v>1317</v>
      </c>
      <c r="S308" s="257"/>
      <c r="T308" s="257"/>
      <c r="U308" s="258"/>
      <c r="V308" s="735">
        <f t="shared" si="13"/>
        <v>142404.20000000001</v>
      </c>
    </row>
    <row r="309" spans="1:22" s="13" customFormat="1" ht="30" customHeight="1">
      <c r="A309" s="410" t="s">
        <v>537</v>
      </c>
      <c r="B309" s="490" t="s">
        <v>1209</v>
      </c>
      <c r="C309" s="255" t="s">
        <v>1210</v>
      </c>
      <c r="D309" s="255" t="s">
        <v>170</v>
      </c>
      <c r="E309" s="256"/>
      <c r="F309" s="53">
        <f t="shared" si="14"/>
        <v>171208.37</v>
      </c>
      <c r="G309" s="183">
        <f t="shared" si="12"/>
        <v>0.54761020153395545</v>
      </c>
      <c r="H309" s="256">
        <v>79692.13</v>
      </c>
      <c r="I309" s="256">
        <v>14063.32</v>
      </c>
      <c r="J309" s="256">
        <v>0</v>
      </c>
      <c r="K309" s="256">
        <v>0</v>
      </c>
      <c r="L309" s="256">
        <v>77452.92</v>
      </c>
      <c r="M309" s="293">
        <v>43165</v>
      </c>
      <c r="N309" s="287">
        <v>43172</v>
      </c>
      <c r="O309" s="270">
        <v>43195</v>
      </c>
      <c r="P309" s="270">
        <v>43256</v>
      </c>
      <c r="Q309" s="271">
        <v>43279</v>
      </c>
      <c r="R309" s="257" t="s">
        <v>1360</v>
      </c>
      <c r="S309" s="257"/>
      <c r="T309" s="257"/>
      <c r="U309" s="258"/>
      <c r="V309" s="735">
        <f t="shared" si="13"/>
        <v>171208.37</v>
      </c>
    </row>
    <row r="310" spans="1:22" s="25" customFormat="1" ht="30" customHeight="1">
      <c r="A310" s="433" t="s">
        <v>537</v>
      </c>
      <c r="B310" s="440" t="s">
        <v>1260</v>
      </c>
      <c r="C310" s="359" t="s">
        <v>1261</v>
      </c>
      <c r="D310" s="255" t="s">
        <v>1262</v>
      </c>
      <c r="E310" s="256">
        <v>21167.09</v>
      </c>
      <c r="F310" s="53">
        <f t="shared" si="14"/>
        <v>16368.02</v>
      </c>
      <c r="G310" s="183">
        <f t="shared" si="12"/>
        <v>0.84742259601344572</v>
      </c>
      <c r="H310" s="256">
        <v>11790.03</v>
      </c>
      <c r="I310" s="256">
        <v>0</v>
      </c>
      <c r="J310" s="256">
        <v>2080.6</v>
      </c>
      <c r="K310" s="256">
        <v>0</v>
      </c>
      <c r="L310" s="256">
        <v>2497.39</v>
      </c>
      <c r="M310" s="335">
        <v>43284</v>
      </c>
      <c r="N310" s="357">
        <v>43287</v>
      </c>
      <c r="O310" s="270">
        <v>43300</v>
      </c>
      <c r="P310" s="270"/>
      <c r="Q310" s="271">
        <v>43314</v>
      </c>
      <c r="R310" s="271" t="s">
        <v>1713</v>
      </c>
      <c r="S310" s="271"/>
      <c r="T310" s="271"/>
      <c r="U310" s="282"/>
      <c r="V310" s="735">
        <f t="shared" si="13"/>
        <v>16368.02</v>
      </c>
    </row>
    <row r="311" spans="1:22" s="25" customFormat="1" ht="30" customHeight="1">
      <c r="A311" s="433" t="s">
        <v>537</v>
      </c>
      <c r="B311" s="440" t="s">
        <v>1263</v>
      </c>
      <c r="C311" s="359" t="s">
        <v>1264</v>
      </c>
      <c r="D311" s="255" t="s">
        <v>1265</v>
      </c>
      <c r="E311" s="256">
        <v>11307.8</v>
      </c>
      <c r="F311" s="53">
        <f t="shared" si="14"/>
        <v>11310.8</v>
      </c>
      <c r="G311" s="183">
        <f t="shared" si="12"/>
        <v>0.65009283162994658</v>
      </c>
      <c r="H311" s="256">
        <v>6247.55</v>
      </c>
      <c r="I311" s="256">
        <v>0</v>
      </c>
      <c r="J311" s="256">
        <v>1105.52</v>
      </c>
      <c r="K311" s="256">
        <v>0</v>
      </c>
      <c r="L311" s="256">
        <v>3957.73</v>
      </c>
      <c r="M311" s="335">
        <v>43284</v>
      </c>
      <c r="N311" s="357">
        <v>43287</v>
      </c>
      <c r="O311" s="270">
        <v>43300</v>
      </c>
      <c r="P311" s="270"/>
      <c r="Q311" s="271">
        <v>43314</v>
      </c>
      <c r="R311" s="271" t="s">
        <v>1708</v>
      </c>
      <c r="S311" s="271"/>
      <c r="T311" s="271"/>
      <c r="U311" s="282"/>
      <c r="V311" s="735">
        <f t="shared" si="13"/>
        <v>11310.8</v>
      </c>
    </row>
    <row r="312" spans="1:22" s="25" customFormat="1" ht="30" customHeight="1">
      <c r="A312" s="433" t="s">
        <v>537</v>
      </c>
      <c r="B312" s="440" t="s">
        <v>1266</v>
      </c>
      <c r="C312" s="359" t="s">
        <v>1267</v>
      </c>
      <c r="D312" s="255" t="s">
        <v>1268</v>
      </c>
      <c r="E312" s="256">
        <v>44554</v>
      </c>
      <c r="F312" s="53">
        <f t="shared" si="14"/>
        <v>31010.5</v>
      </c>
      <c r="G312" s="183">
        <f t="shared" si="12"/>
        <v>0.72912658615630188</v>
      </c>
      <c r="H312" s="256">
        <v>19219.439999999999</v>
      </c>
      <c r="I312" s="256">
        <v>0</v>
      </c>
      <c r="J312" s="256">
        <v>3391.14</v>
      </c>
      <c r="K312" s="256">
        <v>0</v>
      </c>
      <c r="L312" s="256">
        <v>8399.92</v>
      </c>
      <c r="M312" s="335">
        <v>43284</v>
      </c>
      <c r="N312" s="357">
        <v>43287</v>
      </c>
      <c r="O312" s="270">
        <v>43300</v>
      </c>
      <c r="P312" s="270"/>
      <c r="Q312" s="271">
        <v>43314</v>
      </c>
      <c r="R312" s="271" t="s">
        <v>1617</v>
      </c>
      <c r="S312" s="271"/>
      <c r="T312" s="271"/>
      <c r="U312" s="282"/>
      <c r="V312" s="735">
        <f t="shared" si="13"/>
        <v>31010.5</v>
      </c>
    </row>
    <row r="313" spans="1:22" s="25" customFormat="1" ht="30" customHeight="1">
      <c r="A313" s="433" t="s">
        <v>537</v>
      </c>
      <c r="B313" s="440" t="s">
        <v>1269</v>
      </c>
      <c r="C313" s="364" t="s">
        <v>1270</v>
      </c>
      <c r="D313" s="282" t="s">
        <v>1271</v>
      </c>
      <c r="E313" s="277">
        <v>469728.13</v>
      </c>
      <c r="F313" s="53">
        <f t="shared" si="14"/>
        <v>399585.49000000005</v>
      </c>
      <c r="G313" s="183">
        <f t="shared" si="12"/>
        <v>0.83619570370285468</v>
      </c>
      <c r="H313" s="277">
        <v>272358.09000000003</v>
      </c>
      <c r="I313" s="277">
        <v>48063.199999999997</v>
      </c>
      <c r="J313" s="277">
        <v>13710.38</v>
      </c>
      <c r="K313" s="277">
        <v>0</v>
      </c>
      <c r="L313" s="277">
        <v>65453.82</v>
      </c>
      <c r="M313" s="335">
        <v>43284</v>
      </c>
      <c r="N313" s="335">
        <v>43287</v>
      </c>
      <c r="O313" s="271">
        <v>43300</v>
      </c>
      <c r="P313" s="271">
        <v>43364</v>
      </c>
      <c r="Q313" s="271">
        <v>43399</v>
      </c>
      <c r="R313" s="271" t="s">
        <v>1656</v>
      </c>
      <c r="S313" s="271"/>
      <c r="T313" s="271"/>
      <c r="U313" s="282"/>
      <c r="V313" s="735">
        <f t="shared" si="13"/>
        <v>399585.49000000005</v>
      </c>
    </row>
    <row r="314" spans="1:22" s="25" customFormat="1" ht="30" customHeight="1">
      <c r="A314" s="433" t="s">
        <v>537</v>
      </c>
      <c r="B314" s="440" t="s">
        <v>1273</v>
      </c>
      <c r="C314" s="359" t="s">
        <v>1274</v>
      </c>
      <c r="D314" s="255" t="s">
        <v>1048</v>
      </c>
      <c r="E314" s="256">
        <v>45970.6</v>
      </c>
      <c r="F314" s="53">
        <f t="shared" si="14"/>
        <v>45970.600000000006</v>
      </c>
      <c r="G314" s="183">
        <f t="shared" si="12"/>
        <v>0.53144183456382987</v>
      </c>
      <c r="H314" s="256">
        <v>20766.09</v>
      </c>
      <c r="I314" s="256">
        <v>3664.61</v>
      </c>
      <c r="J314" s="256">
        <v>0</v>
      </c>
      <c r="K314" s="256">
        <v>0</v>
      </c>
      <c r="L314" s="256">
        <v>21539.9</v>
      </c>
      <c r="M314" s="335">
        <v>43284</v>
      </c>
      <c r="N314" s="357">
        <v>43287</v>
      </c>
      <c r="O314" s="270">
        <v>43300</v>
      </c>
      <c r="P314" s="270"/>
      <c r="Q314" s="271">
        <v>43314</v>
      </c>
      <c r="R314" s="271" t="s">
        <v>1709</v>
      </c>
      <c r="S314" s="271"/>
      <c r="T314" s="271"/>
      <c r="U314" s="282"/>
      <c r="V314" s="735">
        <f t="shared" si="13"/>
        <v>45970.600000000006</v>
      </c>
    </row>
    <row r="315" spans="1:22" s="25" customFormat="1" ht="30" customHeight="1">
      <c r="A315" s="433" t="s">
        <v>537</v>
      </c>
      <c r="B315" s="440" t="s">
        <v>1275</v>
      </c>
      <c r="C315" s="359" t="s">
        <v>1276</v>
      </c>
      <c r="D315" s="255" t="s">
        <v>1277</v>
      </c>
      <c r="E315" s="256">
        <v>47101.56</v>
      </c>
      <c r="F315" s="53">
        <f t="shared" si="14"/>
        <v>42103.56</v>
      </c>
      <c r="G315" s="183">
        <f t="shared" si="12"/>
        <v>0.75</v>
      </c>
      <c r="H315" s="256">
        <v>26841.01</v>
      </c>
      <c r="I315" s="256">
        <v>4736.66</v>
      </c>
      <c r="J315" s="256">
        <v>0</v>
      </c>
      <c r="K315" s="256">
        <v>0</v>
      </c>
      <c r="L315" s="256">
        <v>10525.89</v>
      </c>
      <c r="M315" s="335">
        <v>43284</v>
      </c>
      <c r="N315" s="357">
        <v>43287</v>
      </c>
      <c r="O315" s="270">
        <v>43300</v>
      </c>
      <c r="P315" s="270"/>
      <c r="Q315" s="271">
        <v>43314</v>
      </c>
      <c r="R315" s="271" t="s">
        <v>1710</v>
      </c>
      <c r="S315" s="271"/>
      <c r="T315" s="271"/>
      <c r="U315" s="282"/>
      <c r="V315" s="735">
        <f t="shared" si="13"/>
        <v>42103.56</v>
      </c>
    </row>
    <row r="316" spans="1:22" s="25" customFormat="1" ht="30" customHeight="1">
      <c r="A316" s="433" t="s">
        <v>537</v>
      </c>
      <c r="B316" s="440" t="s">
        <v>1278</v>
      </c>
      <c r="C316" s="359" t="s">
        <v>1279</v>
      </c>
      <c r="D316" s="255" t="s">
        <v>1256</v>
      </c>
      <c r="E316" s="256">
        <v>454528.65</v>
      </c>
      <c r="F316" s="53">
        <f t="shared" si="14"/>
        <v>183002.81</v>
      </c>
      <c r="G316" s="183">
        <f t="shared" si="12"/>
        <v>0.74992624430193189</v>
      </c>
      <c r="H316" s="256">
        <v>116698.71</v>
      </c>
      <c r="I316" s="256">
        <v>20539.900000000001</v>
      </c>
      <c r="J316" s="256">
        <v>0</v>
      </c>
      <c r="K316" s="256">
        <v>0</v>
      </c>
      <c r="L316" s="256">
        <v>45764.2</v>
      </c>
      <c r="M316" s="335">
        <v>43284</v>
      </c>
      <c r="N316" s="357">
        <v>43287</v>
      </c>
      <c r="O316" s="270">
        <v>43300</v>
      </c>
      <c r="P316" s="270">
        <v>43364</v>
      </c>
      <c r="Q316" s="271">
        <v>43399</v>
      </c>
      <c r="R316" s="271" t="s">
        <v>1655</v>
      </c>
      <c r="S316" s="271"/>
      <c r="T316" s="271"/>
      <c r="U316" s="282"/>
      <c r="V316" s="735">
        <f t="shared" si="13"/>
        <v>183002.81</v>
      </c>
    </row>
    <row r="317" spans="1:22" s="25" customFormat="1" ht="30" customHeight="1">
      <c r="A317" s="433" t="s">
        <v>537</v>
      </c>
      <c r="B317" s="440" t="s">
        <v>1280</v>
      </c>
      <c r="C317" s="359" t="s">
        <v>1281</v>
      </c>
      <c r="D317" s="255" t="s">
        <v>1282</v>
      </c>
      <c r="E317" s="256">
        <v>101260</v>
      </c>
      <c r="F317" s="53">
        <f t="shared" si="14"/>
        <v>96360</v>
      </c>
      <c r="G317" s="183">
        <f t="shared" si="12"/>
        <v>0.75</v>
      </c>
      <c r="H317" s="256">
        <v>43549.83</v>
      </c>
      <c r="I317" s="256">
        <v>7685.27</v>
      </c>
      <c r="J317" s="256">
        <v>21034.9</v>
      </c>
      <c r="K317" s="256">
        <v>0</v>
      </c>
      <c r="L317" s="256">
        <v>24090</v>
      </c>
      <c r="M317" s="335">
        <v>43284</v>
      </c>
      <c r="N317" s="357">
        <v>43287</v>
      </c>
      <c r="O317" s="270">
        <v>43300</v>
      </c>
      <c r="P317" s="270"/>
      <c r="Q317" s="271">
        <v>43314</v>
      </c>
      <c r="R317" s="271" t="s">
        <v>1711</v>
      </c>
      <c r="S317" s="271"/>
      <c r="T317" s="271"/>
      <c r="U317" s="282"/>
      <c r="V317" s="735">
        <f t="shared" si="13"/>
        <v>96360</v>
      </c>
    </row>
    <row r="318" spans="1:22" s="25" customFormat="1" ht="30" customHeight="1">
      <c r="A318" s="433" t="s">
        <v>537</v>
      </c>
      <c r="B318" s="440" t="s">
        <v>1285</v>
      </c>
      <c r="C318" s="359" t="s">
        <v>1286</v>
      </c>
      <c r="D318" s="255" t="s">
        <v>1287</v>
      </c>
      <c r="E318" s="256">
        <v>100607.72</v>
      </c>
      <c r="F318" s="53">
        <f t="shared" si="14"/>
        <v>93861.07</v>
      </c>
      <c r="G318" s="183">
        <f t="shared" si="12"/>
        <v>0.74999997336488922</v>
      </c>
      <c r="H318" s="256">
        <v>54678.52</v>
      </c>
      <c r="I318" s="256">
        <v>0</v>
      </c>
      <c r="J318" s="256">
        <v>15717.28</v>
      </c>
      <c r="K318" s="256">
        <v>0</v>
      </c>
      <c r="L318" s="256">
        <v>23465.27</v>
      </c>
      <c r="M318" s="335">
        <v>43284</v>
      </c>
      <c r="N318" s="357">
        <v>43434</v>
      </c>
      <c r="O318" s="270">
        <v>43447</v>
      </c>
      <c r="P318" s="270"/>
      <c r="Q318" s="271">
        <v>43472</v>
      </c>
      <c r="R318" s="271" t="s">
        <v>1943</v>
      </c>
      <c r="S318" s="271"/>
      <c r="T318" s="271" t="s">
        <v>1867</v>
      </c>
      <c r="U318" s="282"/>
      <c r="V318" s="757">
        <f t="shared" si="13"/>
        <v>93861.07</v>
      </c>
    </row>
    <row r="319" spans="1:22" s="25" customFormat="1" ht="30" customHeight="1">
      <c r="A319" s="433" t="s">
        <v>537</v>
      </c>
      <c r="B319" s="440" t="s">
        <v>1288</v>
      </c>
      <c r="C319" s="359" t="s">
        <v>1289</v>
      </c>
      <c r="D319" s="255" t="s">
        <v>506</v>
      </c>
      <c r="E319" s="256">
        <v>636882.68999999994</v>
      </c>
      <c r="F319" s="53">
        <f t="shared" si="14"/>
        <v>576925.33000000007</v>
      </c>
      <c r="G319" s="183">
        <f t="shared" si="12"/>
        <v>0.73000733041137222</v>
      </c>
      <c r="H319" s="256">
        <v>297556.59000000003</v>
      </c>
      <c r="I319" s="256">
        <v>52509.99</v>
      </c>
      <c r="J319" s="256">
        <v>71093.14</v>
      </c>
      <c r="K319" s="256">
        <v>0</v>
      </c>
      <c r="L319" s="256">
        <v>155765.60999999999</v>
      </c>
      <c r="M319" s="335">
        <v>43284</v>
      </c>
      <c r="N319" s="357">
        <v>43287</v>
      </c>
      <c r="O319" s="270">
        <v>43300</v>
      </c>
      <c r="P319" s="270">
        <v>43364</v>
      </c>
      <c r="Q319" s="271">
        <v>43399</v>
      </c>
      <c r="R319" s="271" t="s">
        <v>1657</v>
      </c>
      <c r="S319" s="271"/>
      <c r="T319" s="271"/>
      <c r="U319" s="282"/>
      <c r="V319" s="735">
        <f t="shared" si="13"/>
        <v>576925.33000000007</v>
      </c>
    </row>
    <row r="320" spans="1:22" s="25" customFormat="1" ht="30" customHeight="1">
      <c r="A320" s="433" t="s">
        <v>537</v>
      </c>
      <c r="B320" s="381" t="s">
        <v>1209</v>
      </c>
      <c r="C320" s="359" t="s">
        <v>1290</v>
      </c>
      <c r="D320" s="255" t="s">
        <v>1291</v>
      </c>
      <c r="E320" s="256">
        <v>154317</v>
      </c>
      <c r="F320" s="53">
        <f t="shared" si="14"/>
        <v>65997</v>
      </c>
      <c r="G320" s="183">
        <f t="shared" si="12"/>
        <v>0.75</v>
      </c>
      <c r="H320" s="256">
        <v>42073.08</v>
      </c>
      <c r="I320" s="256">
        <v>7424.67</v>
      </c>
      <c r="J320" s="256">
        <v>0</v>
      </c>
      <c r="K320" s="256">
        <v>0</v>
      </c>
      <c r="L320" s="256">
        <v>16499.25</v>
      </c>
      <c r="M320" s="335">
        <v>43284</v>
      </c>
      <c r="N320" s="357">
        <v>43287</v>
      </c>
      <c r="O320" s="270">
        <v>43300</v>
      </c>
      <c r="P320" s="270">
        <v>43364</v>
      </c>
      <c r="Q320" s="271">
        <v>43399</v>
      </c>
      <c r="R320" s="271" t="s">
        <v>1658</v>
      </c>
      <c r="S320" s="271"/>
      <c r="T320" s="271"/>
      <c r="U320" s="282"/>
      <c r="V320" s="735">
        <f t="shared" si="13"/>
        <v>65997</v>
      </c>
    </row>
    <row r="321" spans="1:22" s="25" customFormat="1" ht="30" customHeight="1">
      <c r="A321" s="433" t="s">
        <v>537</v>
      </c>
      <c r="B321" s="440" t="s">
        <v>1297</v>
      </c>
      <c r="C321" s="359" t="s">
        <v>1298</v>
      </c>
      <c r="D321" s="255" t="s">
        <v>1080</v>
      </c>
      <c r="E321" s="256">
        <v>81628.5</v>
      </c>
      <c r="F321" s="53">
        <f t="shared" si="14"/>
        <v>81628.5</v>
      </c>
      <c r="G321" s="183">
        <f t="shared" si="12"/>
        <v>0.75000006125311625</v>
      </c>
      <c r="H321" s="256">
        <v>52038.17</v>
      </c>
      <c r="I321" s="256">
        <v>0</v>
      </c>
      <c r="J321" s="256">
        <v>9183.2099999999991</v>
      </c>
      <c r="K321" s="256">
        <v>0</v>
      </c>
      <c r="L321" s="256">
        <v>20407.12</v>
      </c>
      <c r="M321" s="335">
        <v>43284</v>
      </c>
      <c r="N321" s="357">
        <v>43287</v>
      </c>
      <c r="O321" s="270">
        <v>43300</v>
      </c>
      <c r="P321" s="270"/>
      <c r="Q321" s="271">
        <v>43314</v>
      </c>
      <c r="R321" s="271" t="s">
        <v>1715</v>
      </c>
      <c r="S321" s="271"/>
      <c r="T321" s="271"/>
      <c r="U321" s="282"/>
      <c r="V321" s="735">
        <f t="shared" si="13"/>
        <v>81628.5</v>
      </c>
    </row>
    <row r="322" spans="1:22" s="25" customFormat="1" ht="30" customHeight="1">
      <c r="A322" s="433" t="s">
        <v>537</v>
      </c>
      <c r="B322" s="440" t="s">
        <v>1302</v>
      </c>
      <c r="C322" s="359" t="s">
        <v>1303</v>
      </c>
      <c r="D322" s="255" t="s">
        <v>152</v>
      </c>
      <c r="E322" s="256">
        <v>147481.34</v>
      </c>
      <c r="F322" s="53">
        <f t="shared" si="14"/>
        <v>147262.49</v>
      </c>
      <c r="G322" s="183">
        <f t="shared" si="12"/>
        <v>0.67988508139445436</v>
      </c>
      <c r="H322" s="256">
        <v>85103.33</v>
      </c>
      <c r="I322" s="256">
        <v>15018.24</v>
      </c>
      <c r="J322" s="256">
        <v>0</v>
      </c>
      <c r="K322" s="256">
        <v>0</v>
      </c>
      <c r="L322" s="256">
        <v>47140.92</v>
      </c>
      <c r="M322" s="335">
        <v>43284</v>
      </c>
      <c r="N322" s="357">
        <v>43287</v>
      </c>
      <c r="O322" s="270">
        <v>43300</v>
      </c>
      <c r="P322" s="270"/>
      <c r="Q322" s="271">
        <v>43314</v>
      </c>
      <c r="R322" s="271" t="s">
        <v>1714</v>
      </c>
      <c r="S322" s="271"/>
      <c r="T322" s="271"/>
      <c r="U322" s="282"/>
      <c r="V322" s="735">
        <f t="shared" si="13"/>
        <v>147262.49</v>
      </c>
    </row>
    <row r="323" spans="1:22" s="25" customFormat="1" ht="30" customHeight="1">
      <c r="A323" s="433" t="s">
        <v>537</v>
      </c>
      <c r="B323" s="440" t="s">
        <v>1304</v>
      </c>
      <c r="C323" s="364" t="s">
        <v>1305</v>
      </c>
      <c r="D323" s="282" t="s">
        <v>79</v>
      </c>
      <c r="E323" s="277">
        <v>468553.1</v>
      </c>
      <c r="F323" s="53">
        <f t="shared" si="14"/>
        <v>430321.1</v>
      </c>
      <c r="G323" s="183">
        <f t="shared" si="12"/>
        <v>0.63382097694024297</v>
      </c>
      <c r="H323" s="277">
        <v>218332.47</v>
      </c>
      <c r="I323" s="277">
        <v>38529.269999999997</v>
      </c>
      <c r="J323" s="277">
        <v>15884.8</v>
      </c>
      <c r="K323" s="277">
        <v>0</v>
      </c>
      <c r="L323" s="277">
        <v>157574.56</v>
      </c>
      <c r="M323" s="335">
        <v>43284</v>
      </c>
      <c r="N323" s="335">
        <v>43434</v>
      </c>
      <c r="O323" s="271">
        <v>43440</v>
      </c>
      <c r="P323" s="271" t="s">
        <v>1882</v>
      </c>
      <c r="Q323" s="228">
        <v>43474</v>
      </c>
      <c r="R323" s="397" t="s">
        <v>1958</v>
      </c>
      <c r="S323" s="271"/>
      <c r="T323" s="271" t="s">
        <v>1922</v>
      </c>
      <c r="U323" s="282"/>
      <c r="V323" s="757">
        <f t="shared" si="13"/>
        <v>430321.1</v>
      </c>
    </row>
    <row r="324" spans="1:22" s="25" customFormat="1" ht="30" customHeight="1">
      <c r="A324" s="433" t="s">
        <v>537</v>
      </c>
      <c r="B324" s="440" t="s">
        <v>1295</v>
      </c>
      <c r="C324" s="669" t="s">
        <v>1296</v>
      </c>
      <c r="D324" s="151" t="s">
        <v>1080</v>
      </c>
      <c r="E324" s="149">
        <v>530606</v>
      </c>
      <c r="F324" s="53">
        <f t="shared" si="14"/>
        <v>530606</v>
      </c>
      <c r="G324" s="183">
        <f t="shared" si="12"/>
        <v>0.75</v>
      </c>
      <c r="H324" s="149">
        <v>338261.32</v>
      </c>
      <c r="I324" s="149">
        <v>0</v>
      </c>
      <c r="J324" s="149">
        <v>59693.18</v>
      </c>
      <c r="K324" s="149">
        <v>0</v>
      </c>
      <c r="L324" s="149">
        <v>132651.5</v>
      </c>
      <c r="M324" s="481">
        <v>43284</v>
      </c>
      <c r="N324" s="481">
        <v>43287</v>
      </c>
      <c r="O324" s="228">
        <v>43300</v>
      </c>
      <c r="P324" s="228">
        <v>43404</v>
      </c>
      <c r="Q324" s="228">
        <v>43420</v>
      </c>
      <c r="R324" s="228" t="s">
        <v>1921</v>
      </c>
      <c r="S324" s="228"/>
      <c r="T324" s="228"/>
      <c r="U324" s="151"/>
      <c r="V324" s="735">
        <f t="shared" si="13"/>
        <v>530606</v>
      </c>
    </row>
    <row r="325" spans="1:22" s="25" customFormat="1" ht="30" customHeight="1">
      <c r="A325" s="433" t="s">
        <v>537</v>
      </c>
      <c r="B325" s="440" t="s">
        <v>1368</v>
      </c>
      <c r="C325" s="364" t="s">
        <v>1369</v>
      </c>
      <c r="D325" s="282" t="s">
        <v>557</v>
      </c>
      <c r="E325" s="277">
        <v>62314.5</v>
      </c>
      <c r="F325" s="53">
        <f t="shared" si="14"/>
        <v>49188.65</v>
      </c>
      <c r="G325" s="183">
        <f t="shared" si="12"/>
        <v>0.60419080417941951</v>
      </c>
      <c r="H325" s="277">
        <v>25261.43</v>
      </c>
      <c r="I325" s="277">
        <v>0</v>
      </c>
      <c r="J325" s="277">
        <v>4457.8999999999996</v>
      </c>
      <c r="K325" s="277">
        <v>0</v>
      </c>
      <c r="L325" s="277">
        <v>19469.32</v>
      </c>
      <c r="M325" s="335">
        <v>43312</v>
      </c>
      <c r="N325" s="335">
        <v>43318</v>
      </c>
      <c r="O325" s="271">
        <v>43321</v>
      </c>
      <c r="P325" s="271"/>
      <c r="Q325" s="271">
        <v>43334</v>
      </c>
      <c r="R325" s="271" t="s">
        <v>1626</v>
      </c>
      <c r="S325" s="271"/>
      <c r="T325" s="271"/>
      <c r="U325" s="282"/>
      <c r="V325" s="735">
        <f t="shared" si="13"/>
        <v>49188.65</v>
      </c>
    </row>
    <row r="326" spans="1:22" s="25" customFormat="1" ht="30" customHeight="1">
      <c r="A326" s="433" t="s">
        <v>537</v>
      </c>
      <c r="B326" s="440" t="s">
        <v>1370</v>
      </c>
      <c r="C326" s="364" t="s">
        <v>1371</v>
      </c>
      <c r="D326" s="282" t="s">
        <v>1403</v>
      </c>
      <c r="E326" s="277">
        <v>116100</v>
      </c>
      <c r="F326" s="53">
        <f t="shared" si="14"/>
        <v>111368</v>
      </c>
      <c r="G326" s="183">
        <f t="shared" si="12"/>
        <v>0.75</v>
      </c>
      <c r="H326" s="277">
        <v>64313.97</v>
      </c>
      <c r="I326" s="277">
        <v>0</v>
      </c>
      <c r="J326" s="277">
        <v>19212.03</v>
      </c>
      <c r="K326" s="277">
        <v>0</v>
      </c>
      <c r="L326" s="277">
        <v>27842</v>
      </c>
      <c r="M326" s="335">
        <v>43312</v>
      </c>
      <c r="N326" s="335">
        <v>43318</v>
      </c>
      <c r="O326" s="271">
        <v>43321</v>
      </c>
      <c r="P326" s="271"/>
      <c r="Q326" s="271">
        <v>43334</v>
      </c>
      <c r="R326" s="271" t="s">
        <v>1957</v>
      </c>
      <c r="S326" s="271"/>
      <c r="T326" s="271"/>
      <c r="U326" s="282"/>
      <c r="V326" s="735">
        <f t="shared" si="13"/>
        <v>111368</v>
      </c>
    </row>
    <row r="327" spans="1:22" s="25" customFormat="1" ht="30" customHeight="1">
      <c r="A327" s="433" t="s">
        <v>537</v>
      </c>
      <c r="B327" s="440" t="s">
        <v>1372</v>
      </c>
      <c r="C327" s="364" t="s">
        <v>1373</v>
      </c>
      <c r="D327" s="282" t="s">
        <v>1080</v>
      </c>
      <c r="E327" s="277">
        <v>109600</v>
      </c>
      <c r="F327" s="53">
        <f t="shared" si="14"/>
        <v>109600</v>
      </c>
      <c r="G327" s="183">
        <f t="shared" si="12"/>
        <v>0.75</v>
      </c>
      <c r="H327" s="277">
        <v>69870</v>
      </c>
      <c r="I327" s="277">
        <v>12330</v>
      </c>
      <c r="J327" s="277">
        <v>0</v>
      </c>
      <c r="K327" s="277">
        <v>0</v>
      </c>
      <c r="L327" s="277">
        <v>27400</v>
      </c>
      <c r="M327" s="335">
        <v>43312</v>
      </c>
      <c r="N327" s="335">
        <v>43318</v>
      </c>
      <c r="O327" s="271">
        <v>43321</v>
      </c>
      <c r="P327" s="271"/>
      <c r="Q327" s="271">
        <v>43334</v>
      </c>
      <c r="R327" s="271" t="s">
        <v>1628</v>
      </c>
      <c r="S327" s="271"/>
      <c r="T327" s="271"/>
      <c r="U327" s="282"/>
      <c r="V327" s="735">
        <f t="shared" si="13"/>
        <v>109600</v>
      </c>
    </row>
    <row r="328" spans="1:22" s="25" customFormat="1" ht="30" customHeight="1">
      <c r="A328" s="433" t="s">
        <v>537</v>
      </c>
      <c r="B328" s="440" t="s">
        <v>1394</v>
      </c>
      <c r="C328" s="364" t="s">
        <v>1395</v>
      </c>
      <c r="D328" s="282" t="s">
        <v>321</v>
      </c>
      <c r="E328" s="277">
        <v>76483.78</v>
      </c>
      <c r="F328" s="53">
        <f t="shared" si="14"/>
        <v>68232.179999999993</v>
      </c>
      <c r="G328" s="183">
        <f t="shared" si="12"/>
        <v>0.65518190976750268</v>
      </c>
      <c r="H328" s="277">
        <v>37998.81</v>
      </c>
      <c r="I328" s="277">
        <v>0</v>
      </c>
      <c r="J328" s="277">
        <v>6705.68</v>
      </c>
      <c r="K328" s="277">
        <v>0</v>
      </c>
      <c r="L328" s="277">
        <v>23527.69</v>
      </c>
      <c r="M328" s="335">
        <v>43312</v>
      </c>
      <c r="N328" s="335">
        <v>43318</v>
      </c>
      <c r="O328" s="271">
        <v>43321</v>
      </c>
      <c r="P328" s="271"/>
      <c r="Q328" s="271">
        <v>43334</v>
      </c>
      <c r="R328" s="271" t="s">
        <v>1622</v>
      </c>
      <c r="S328" s="271"/>
      <c r="T328" s="271"/>
      <c r="U328" s="282"/>
      <c r="V328" s="735">
        <f t="shared" si="13"/>
        <v>68232.179999999993</v>
      </c>
    </row>
    <row r="329" spans="1:22" s="25" customFormat="1" ht="51.75" customHeight="1">
      <c r="A329" s="433" t="s">
        <v>537</v>
      </c>
      <c r="B329" s="440" t="s">
        <v>1398</v>
      </c>
      <c r="C329" s="364" t="s">
        <v>1399</v>
      </c>
      <c r="D329" s="282" t="s">
        <v>1400</v>
      </c>
      <c r="E329" s="277">
        <v>74372.86</v>
      </c>
      <c r="F329" s="53">
        <f t="shared" si="14"/>
        <v>63417.22</v>
      </c>
      <c r="G329" s="183">
        <f t="shared" si="12"/>
        <v>0.75000007884293884</v>
      </c>
      <c r="H329" s="277">
        <v>37639.75</v>
      </c>
      <c r="I329" s="277">
        <v>0</v>
      </c>
      <c r="J329" s="277">
        <v>9923.17</v>
      </c>
      <c r="K329" s="277">
        <v>0</v>
      </c>
      <c r="L329" s="277">
        <v>15854.3</v>
      </c>
      <c r="M329" s="335">
        <v>43312</v>
      </c>
      <c r="N329" s="335">
        <v>43434</v>
      </c>
      <c r="O329" s="271">
        <v>43447</v>
      </c>
      <c r="P329" s="271"/>
      <c r="Q329" s="271">
        <v>43472</v>
      </c>
      <c r="R329" s="271" t="s">
        <v>1629</v>
      </c>
      <c r="S329" s="271"/>
      <c r="T329" s="271" t="s">
        <v>1868</v>
      </c>
      <c r="U329" s="282"/>
      <c r="V329" s="757">
        <f t="shared" si="13"/>
        <v>63417.22</v>
      </c>
    </row>
    <row r="330" spans="1:22" s="25" customFormat="1" ht="30" customHeight="1">
      <c r="A330" s="433" t="s">
        <v>537</v>
      </c>
      <c r="B330" s="440" t="s">
        <v>1401</v>
      </c>
      <c r="C330" s="364" t="s">
        <v>1402</v>
      </c>
      <c r="D330" s="282" t="s">
        <v>1083</v>
      </c>
      <c r="E330" s="277">
        <v>115970</v>
      </c>
      <c r="F330" s="53">
        <f t="shared" si="14"/>
        <v>111970</v>
      </c>
      <c r="G330" s="183">
        <f t="shared" ref="G330:G391" si="15">(H330+I330+J330+K330)/F330</f>
        <v>0.75</v>
      </c>
      <c r="H330" s="277">
        <v>50679</v>
      </c>
      <c r="I330" s="277">
        <v>8943.36</v>
      </c>
      <c r="J330" s="277">
        <v>24355.14</v>
      </c>
      <c r="K330" s="277">
        <v>0</v>
      </c>
      <c r="L330" s="277">
        <v>27992.5</v>
      </c>
      <c r="M330" s="335">
        <v>43312</v>
      </c>
      <c r="N330" s="335">
        <v>43318</v>
      </c>
      <c r="O330" s="271">
        <v>43321</v>
      </c>
      <c r="P330" s="271"/>
      <c r="Q330" s="271">
        <v>43334</v>
      </c>
      <c r="R330" s="271" t="s">
        <v>1630</v>
      </c>
      <c r="S330" s="271"/>
      <c r="T330" s="271"/>
      <c r="U330" s="282"/>
      <c r="V330" s="735">
        <f t="shared" si="13"/>
        <v>111970</v>
      </c>
    </row>
    <row r="331" spans="1:22" s="25" customFormat="1" ht="30" customHeight="1">
      <c r="A331" s="433" t="s">
        <v>537</v>
      </c>
      <c r="B331" s="440" t="s">
        <v>1396</v>
      </c>
      <c r="C331" s="364" t="s">
        <v>1397</v>
      </c>
      <c r="D331" s="282" t="s">
        <v>1079</v>
      </c>
      <c r="E331" s="277">
        <v>131450387</v>
      </c>
      <c r="F331" s="53">
        <f t="shared" si="14"/>
        <v>99038.09</v>
      </c>
      <c r="G331" s="183">
        <f t="shared" si="15"/>
        <v>0.66125305930273903</v>
      </c>
      <c r="H331" s="277">
        <v>54910.57</v>
      </c>
      <c r="I331" s="277">
        <v>9691.1</v>
      </c>
      <c r="J331" s="277">
        <v>887.57</v>
      </c>
      <c r="K331" s="277">
        <v>0</v>
      </c>
      <c r="L331" s="277">
        <v>33548.85</v>
      </c>
      <c r="M331" s="335">
        <v>43312</v>
      </c>
      <c r="N331" s="335">
        <v>43318</v>
      </c>
      <c r="O331" s="271">
        <v>43321</v>
      </c>
      <c r="P331" s="271"/>
      <c r="Q331" s="271">
        <v>43334</v>
      </c>
      <c r="R331" s="271" t="s">
        <v>1631</v>
      </c>
      <c r="S331" s="271"/>
      <c r="T331" s="271"/>
      <c r="U331" s="282"/>
      <c r="V331" s="735">
        <f t="shared" si="13"/>
        <v>99038.09</v>
      </c>
    </row>
    <row r="332" spans="1:22" s="25" customFormat="1" ht="30" customHeight="1">
      <c r="A332" s="433" t="s">
        <v>537</v>
      </c>
      <c r="B332" s="440" t="s">
        <v>1391</v>
      </c>
      <c r="C332" s="364" t="s">
        <v>1392</v>
      </c>
      <c r="D332" s="282" t="s">
        <v>1393</v>
      </c>
      <c r="E332" s="277">
        <v>29682</v>
      </c>
      <c r="F332" s="53">
        <f t="shared" si="14"/>
        <v>6882</v>
      </c>
      <c r="G332" s="183">
        <f t="shared" si="15"/>
        <v>0.75</v>
      </c>
      <c r="H332" s="277">
        <v>4377.16</v>
      </c>
      <c r="I332" s="277">
        <v>0</v>
      </c>
      <c r="J332" s="277">
        <v>784.34</v>
      </c>
      <c r="K332" s="277">
        <v>0</v>
      </c>
      <c r="L332" s="277">
        <v>1720.5</v>
      </c>
      <c r="M332" s="335">
        <v>43312</v>
      </c>
      <c r="N332" s="335">
        <v>43318</v>
      </c>
      <c r="O332" s="271">
        <v>43321</v>
      </c>
      <c r="P332" s="271"/>
      <c r="Q332" s="271">
        <v>43334</v>
      </c>
      <c r="R332" s="271" t="s">
        <v>1633</v>
      </c>
      <c r="S332" s="271"/>
      <c r="T332" s="271"/>
      <c r="U332" s="282"/>
      <c r="V332" s="735">
        <f t="shared" si="13"/>
        <v>6882</v>
      </c>
    </row>
    <row r="333" spans="1:22" s="25" customFormat="1" ht="30" customHeight="1">
      <c r="A333" s="433" t="s">
        <v>537</v>
      </c>
      <c r="B333" s="440" t="s">
        <v>1388</v>
      </c>
      <c r="C333" s="364" t="s">
        <v>1389</v>
      </c>
      <c r="D333" s="282" t="s">
        <v>1390</v>
      </c>
      <c r="E333" s="277">
        <v>92427.37</v>
      </c>
      <c r="F333" s="53">
        <f t="shared" si="14"/>
        <v>91206.37</v>
      </c>
      <c r="G333" s="183">
        <f t="shared" si="15"/>
        <v>0.66667361062609987</v>
      </c>
      <c r="H333" s="277">
        <v>51684.14</v>
      </c>
      <c r="I333" s="277">
        <v>9120.74</v>
      </c>
      <c r="J333" s="277">
        <v>0</v>
      </c>
      <c r="K333" s="277">
        <v>0</v>
      </c>
      <c r="L333" s="277">
        <v>30401.49</v>
      </c>
      <c r="M333" s="335">
        <v>43312</v>
      </c>
      <c r="N333" s="335">
        <v>43318</v>
      </c>
      <c r="O333" s="271">
        <v>43321</v>
      </c>
      <c r="P333" s="271"/>
      <c r="Q333" s="271">
        <v>43334</v>
      </c>
      <c r="R333" s="271" t="s">
        <v>1632</v>
      </c>
      <c r="S333" s="271"/>
      <c r="T333" s="271"/>
      <c r="U333" s="282"/>
      <c r="V333" s="735">
        <f t="shared" si="13"/>
        <v>91206.37</v>
      </c>
    </row>
    <row r="334" spans="1:22" s="25" customFormat="1" ht="30" customHeight="1">
      <c r="A334" s="433" t="s">
        <v>537</v>
      </c>
      <c r="B334" s="440" t="s">
        <v>1414</v>
      </c>
      <c r="C334" s="669" t="s">
        <v>1415</v>
      </c>
      <c r="D334" s="151" t="s">
        <v>1390</v>
      </c>
      <c r="E334" s="149">
        <v>303897</v>
      </c>
      <c r="F334" s="53">
        <f t="shared" si="14"/>
        <v>264000</v>
      </c>
      <c r="G334" s="183">
        <f t="shared" si="15"/>
        <v>0.65</v>
      </c>
      <c r="H334" s="149">
        <v>145860</v>
      </c>
      <c r="I334" s="149">
        <v>25740</v>
      </c>
      <c r="J334" s="149">
        <v>0</v>
      </c>
      <c r="K334" s="149">
        <v>0</v>
      </c>
      <c r="L334" s="149">
        <v>92400</v>
      </c>
      <c r="M334" s="481">
        <v>43312</v>
      </c>
      <c r="N334" s="481">
        <v>43318</v>
      </c>
      <c r="O334" s="228">
        <v>43351</v>
      </c>
      <c r="P334" s="228">
        <v>43404</v>
      </c>
      <c r="Q334" s="228">
        <v>43420</v>
      </c>
      <c r="R334" s="228" t="s">
        <v>1916</v>
      </c>
      <c r="S334" s="228"/>
      <c r="T334" s="228"/>
      <c r="U334" s="151"/>
      <c r="V334" s="735">
        <f t="shared" si="13"/>
        <v>264000</v>
      </c>
    </row>
    <row r="335" spans="1:22" s="25" customFormat="1" ht="30" customHeight="1">
      <c r="A335" s="433" t="s">
        <v>537</v>
      </c>
      <c r="B335" s="440" t="s">
        <v>1637</v>
      </c>
      <c r="C335" s="669" t="s">
        <v>1638</v>
      </c>
      <c r="D335" s="151" t="s">
        <v>1390</v>
      </c>
      <c r="E335" s="149">
        <v>367509.88</v>
      </c>
      <c r="F335" s="53">
        <f t="shared" si="14"/>
        <v>63687.15</v>
      </c>
      <c r="G335" s="183">
        <f t="shared" si="15"/>
        <v>0.74999996074561348</v>
      </c>
      <c r="H335" s="149">
        <v>40600.550000000003</v>
      </c>
      <c r="I335" s="149">
        <v>7164.81</v>
      </c>
      <c r="J335" s="149">
        <v>0</v>
      </c>
      <c r="K335" s="149">
        <v>0</v>
      </c>
      <c r="L335" s="149">
        <v>15921.79</v>
      </c>
      <c r="M335" s="481"/>
      <c r="N335" s="481"/>
      <c r="O335" s="228">
        <v>43321</v>
      </c>
      <c r="P335" s="228">
        <v>43404</v>
      </c>
      <c r="Q335" s="228">
        <v>43420</v>
      </c>
      <c r="R335" s="228" t="s">
        <v>1915</v>
      </c>
      <c r="S335" s="228"/>
      <c r="T335" s="228"/>
      <c r="U335" s="151"/>
      <c r="V335" s="735">
        <f t="shared" si="13"/>
        <v>63687.15</v>
      </c>
    </row>
    <row r="336" spans="1:22" s="25" customFormat="1" ht="30" customHeight="1">
      <c r="A336" s="433" t="s">
        <v>537</v>
      </c>
      <c r="B336" s="295" t="s">
        <v>1440</v>
      </c>
      <c r="C336" s="255" t="s">
        <v>1441</v>
      </c>
      <c r="D336" s="255" t="s">
        <v>1048</v>
      </c>
      <c r="E336" s="277">
        <v>173610</v>
      </c>
      <c r="F336" s="53">
        <f t="shared" si="14"/>
        <v>30124.959999999999</v>
      </c>
      <c r="G336" s="183">
        <f t="shared" si="15"/>
        <v>0.75000000000000011</v>
      </c>
      <c r="H336" s="277">
        <v>11108.61</v>
      </c>
      <c r="I336" s="277">
        <v>1960.35</v>
      </c>
      <c r="J336" s="277">
        <v>9524.76</v>
      </c>
      <c r="K336" s="277">
        <v>0</v>
      </c>
      <c r="L336" s="487">
        <v>7531.24</v>
      </c>
      <c r="M336" s="271">
        <v>43342</v>
      </c>
      <c r="N336" s="270">
        <v>43346</v>
      </c>
      <c r="O336" s="270">
        <v>43349</v>
      </c>
      <c r="P336" s="270">
        <v>43364</v>
      </c>
      <c r="Q336" s="271">
        <v>43399</v>
      </c>
      <c r="R336" s="271" t="s">
        <v>1681</v>
      </c>
      <c r="S336" s="271"/>
      <c r="T336" s="271"/>
      <c r="U336" s="282"/>
      <c r="V336" s="735">
        <f t="shared" si="13"/>
        <v>30124.959999999999</v>
      </c>
    </row>
    <row r="337" spans="1:22" s="25" customFormat="1" ht="30" customHeight="1">
      <c r="A337" s="433" t="s">
        <v>537</v>
      </c>
      <c r="B337" s="295" t="s">
        <v>1442</v>
      </c>
      <c r="C337" s="255" t="s">
        <v>1443</v>
      </c>
      <c r="D337" s="255" t="s">
        <v>1048</v>
      </c>
      <c r="E337" s="277">
        <v>240561.8</v>
      </c>
      <c r="F337" s="53">
        <f t="shared" si="14"/>
        <v>176309.64</v>
      </c>
      <c r="G337" s="183">
        <f t="shared" si="15"/>
        <v>0.75</v>
      </c>
      <c r="H337" s="277">
        <v>110721.19</v>
      </c>
      <c r="I337" s="277">
        <v>19539.04</v>
      </c>
      <c r="J337" s="277">
        <v>1972</v>
      </c>
      <c r="K337" s="277">
        <v>0</v>
      </c>
      <c r="L337" s="487">
        <v>44077.41</v>
      </c>
      <c r="M337" s="271">
        <v>43342</v>
      </c>
      <c r="N337" s="270">
        <v>43346</v>
      </c>
      <c r="O337" s="270">
        <v>43349</v>
      </c>
      <c r="P337" s="270">
        <v>43364</v>
      </c>
      <c r="Q337" s="271">
        <v>43399</v>
      </c>
      <c r="R337" s="271" t="s">
        <v>1680</v>
      </c>
      <c r="S337" s="271"/>
      <c r="T337" s="271"/>
      <c r="U337" s="282"/>
      <c r="V337" s="735">
        <f t="shared" si="13"/>
        <v>176309.64</v>
      </c>
    </row>
    <row r="338" spans="1:22" s="25" customFormat="1" ht="30" customHeight="1">
      <c r="A338" s="433" t="s">
        <v>537</v>
      </c>
      <c r="B338" s="295" t="s">
        <v>1416</v>
      </c>
      <c r="C338" s="255" t="s">
        <v>1417</v>
      </c>
      <c r="D338" s="255" t="s">
        <v>1080</v>
      </c>
      <c r="E338" s="277">
        <v>284513.49</v>
      </c>
      <c r="F338" s="53">
        <f t="shared" si="14"/>
        <v>122382.45</v>
      </c>
      <c r="G338" s="183">
        <f t="shared" si="15"/>
        <v>0.60222057982986943</v>
      </c>
      <c r="H338" s="277">
        <v>62646.04</v>
      </c>
      <c r="I338" s="277">
        <v>11055.19</v>
      </c>
      <c r="J338" s="277">
        <v>0</v>
      </c>
      <c r="K338" s="277">
        <v>0</v>
      </c>
      <c r="L338" s="487">
        <v>48681.22</v>
      </c>
      <c r="M338" s="271">
        <v>43342</v>
      </c>
      <c r="N338" s="270">
        <v>43346</v>
      </c>
      <c r="O338" s="270">
        <v>43349</v>
      </c>
      <c r="P338" s="270">
        <v>43364</v>
      </c>
      <c r="Q338" s="271">
        <v>43399</v>
      </c>
      <c r="R338" s="271" t="s">
        <v>1678</v>
      </c>
      <c r="S338" s="271"/>
      <c r="T338" s="271"/>
      <c r="U338" s="282"/>
      <c r="V338" s="735">
        <f t="shared" ref="V338:V414" si="16">SUM(H338:L338)</f>
        <v>122382.45</v>
      </c>
    </row>
    <row r="339" spans="1:22" s="25" customFormat="1" ht="30" customHeight="1">
      <c r="A339" s="433" t="s">
        <v>537</v>
      </c>
      <c r="B339" s="295" t="s">
        <v>1418</v>
      </c>
      <c r="C339" s="255" t="s">
        <v>1419</v>
      </c>
      <c r="D339" s="255" t="s">
        <v>248</v>
      </c>
      <c r="E339" s="277">
        <v>171451.2</v>
      </c>
      <c r="F339" s="53">
        <f t="shared" si="14"/>
        <v>151451.19999999998</v>
      </c>
      <c r="G339" s="183">
        <f t="shared" si="15"/>
        <v>0.66240709878825654</v>
      </c>
      <c r="H339" s="277">
        <v>78201.649999999994</v>
      </c>
      <c r="I339" s="277">
        <v>13800.3</v>
      </c>
      <c r="J339" s="277">
        <v>8320.4</v>
      </c>
      <c r="K339" s="277">
        <v>0</v>
      </c>
      <c r="L339" s="487">
        <v>51128.85</v>
      </c>
      <c r="M339" s="271">
        <v>43342</v>
      </c>
      <c r="N339" s="270">
        <v>43346</v>
      </c>
      <c r="O339" s="270">
        <v>43349</v>
      </c>
      <c r="P339" s="270">
        <v>43364</v>
      </c>
      <c r="Q339" s="271">
        <v>43399</v>
      </c>
      <c r="R339" s="271" t="s">
        <v>1683</v>
      </c>
      <c r="S339" s="271"/>
      <c r="T339" s="271"/>
      <c r="U339" s="282"/>
      <c r="V339" s="735">
        <f t="shared" si="16"/>
        <v>151451.19999999998</v>
      </c>
    </row>
    <row r="340" spans="1:22" s="25" customFormat="1" ht="30" customHeight="1">
      <c r="A340" s="433" t="s">
        <v>537</v>
      </c>
      <c r="B340" s="295" t="s">
        <v>1420</v>
      </c>
      <c r="C340" s="255" t="s">
        <v>1421</v>
      </c>
      <c r="D340" s="255" t="s">
        <v>1422</v>
      </c>
      <c r="E340" s="277">
        <v>822533.35</v>
      </c>
      <c r="F340" s="53">
        <f t="shared" ref="F340:F366" si="17">SUM(H340+I340+J340+K340+L340)</f>
        <v>658338</v>
      </c>
      <c r="G340" s="183">
        <f t="shared" si="15"/>
        <v>0.75</v>
      </c>
      <c r="H340" s="277">
        <v>364838.27</v>
      </c>
      <c r="I340" s="277">
        <v>64383.23</v>
      </c>
      <c r="J340" s="277">
        <v>64532</v>
      </c>
      <c r="K340" s="277">
        <v>0</v>
      </c>
      <c r="L340" s="487">
        <v>164584.5</v>
      </c>
      <c r="M340" s="271">
        <v>43342</v>
      </c>
      <c r="N340" s="270">
        <v>43346</v>
      </c>
      <c r="O340" s="270">
        <v>43349</v>
      </c>
      <c r="P340" s="270">
        <v>43364</v>
      </c>
      <c r="Q340" s="271">
        <v>43399</v>
      </c>
      <c r="R340" s="271" t="s">
        <v>1659</v>
      </c>
      <c r="S340" s="271"/>
      <c r="T340" s="271"/>
      <c r="U340" s="282"/>
      <c r="V340" s="735">
        <f t="shared" si="16"/>
        <v>658338</v>
      </c>
    </row>
    <row r="341" spans="1:22" s="25" customFormat="1" ht="30" customHeight="1">
      <c r="A341" s="433" t="s">
        <v>537</v>
      </c>
      <c r="B341" s="671" t="s">
        <v>244</v>
      </c>
      <c r="C341" s="255" t="s">
        <v>1423</v>
      </c>
      <c r="D341" s="255" t="s">
        <v>1424</v>
      </c>
      <c r="E341" s="277">
        <v>157312</v>
      </c>
      <c r="F341" s="53">
        <f t="shared" si="17"/>
        <v>133092</v>
      </c>
      <c r="G341" s="183">
        <f t="shared" si="15"/>
        <v>0.82152045201815282</v>
      </c>
      <c r="H341" s="277">
        <v>87600.02</v>
      </c>
      <c r="I341" s="277">
        <v>15458.83</v>
      </c>
      <c r="J341" s="277">
        <v>6278.95</v>
      </c>
      <c r="K341" s="277">
        <v>0</v>
      </c>
      <c r="L341" s="487">
        <v>23754.2</v>
      </c>
      <c r="M341" s="271">
        <v>43342</v>
      </c>
      <c r="N341" s="270">
        <v>43346</v>
      </c>
      <c r="O341" s="270">
        <v>43349</v>
      </c>
      <c r="P341" s="270">
        <v>43364</v>
      </c>
      <c r="Q341" s="271">
        <v>43399</v>
      </c>
      <c r="R341" s="271" t="s">
        <v>1682</v>
      </c>
      <c r="S341" s="271"/>
      <c r="T341" s="271"/>
      <c r="U341" s="282"/>
      <c r="V341" s="735">
        <f t="shared" si="16"/>
        <v>133092</v>
      </c>
    </row>
    <row r="342" spans="1:22" s="25" customFormat="1" ht="30" customHeight="1">
      <c r="A342" s="433" t="s">
        <v>537</v>
      </c>
      <c r="B342" s="295" t="s">
        <v>1059</v>
      </c>
      <c r="C342" s="489" t="s">
        <v>1060</v>
      </c>
      <c r="D342" s="255" t="s">
        <v>1311</v>
      </c>
      <c r="E342" s="277">
        <v>188362.4</v>
      </c>
      <c r="F342" s="53">
        <f t="shared" si="17"/>
        <v>188357.4</v>
      </c>
      <c r="G342" s="183">
        <f t="shared" si="15"/>
        <v>0.68980475415354003</v>
      </c>
      <c r="H342" s="277">
        <v>104584.73</v>
      </c>
      <c r="I342" s="277">
        <v>0</v>
      </c>
      <c r="J342" s="277">
        <v>25345.1</v>
      </c>
      <c r="K342" s="277">
        <v>0</v>
      </c>
      <c r="L342" s="487">
        <v>58427.57</v>
      </c>
      <c r="M342" s="271">
        <v>43342</v>
      </c>
      <c r="N342" s="270">
        <v>43346</v>
      </c>
      <c r="O342" s="270">
        <v>43349</v>
      </c>
      <c r="P342" s="270">
        <v>43364</v>
      </c>
      <c r="Q342" s="271">
        <v>43399</v>
      </c>
      <c r="R342" s="271" t="s">
        <v>1679</v>
      </c>
      <c r="S342" s="271"/>
      <c r="T342" s="271" t="s">
        <v>1809</v>
      </c>
      <c r="U342" s="282"/>
      <c r="V342" s="735">
        <f t="shared" si="16"/>
        <v>188357.4</v>
      </c>
    </row>
    <row r="343" spans="1:22" s="25" customFormat="1" ht="30" customHeight="1">
      <c r="A343" s="433" t="s">
        <v>537</v>
      </c>
      <c r="B343" s="295" t="s">
        <v>1283</v>
      </c>
      <c r="C343" s="255" t="s">
        <v>1425</v>
      </c>
      <c r="D343" s="255" t="s">
        <v>1048</v>
      </c>
      <c r="E343" s="277">
        <v>603483</v>
      </c>
      <c r="F343" s="53">
        <f t="shared" si="17"/>
        <v>432506</v>
      </c>
      <c r="G343" s="183">
        <f t="shared" si="15"/>
        <v>0.75</v>
      </c>
      <c r="H343" s="277">
        <v>275722.57</v>
      </c>
      <c r="I343" s="277">
        <v>48656.93</v>
      </c>
      <c r="J343" s="277">
        <v>0</v>
      </c>
      <c r="K343" s="277">
        <v>0</v>
      </c>
      <c r="L343" s="487">
        <v>108126.5</v>
      </c>
      <c r="M343" s="271">
        <v>43342</v>
      </c>
      <c r="N343" s="270">
        <v>43346</v>
      </c>
      <c r="O343" s="270">
        <v>43349</v>
      </c>
      <c r="P343" s="270">
        <v>43364</v>
      </c>
      <c r="Q343" s="271">
        <v>43416</v>
      </c>
      <c r="R343" s="271" t="s">
        <v>1685</v>
      </c>
      <c r="S343" s="271"/>
      <c r="T343" s="271" t="s">
        <v>1811</v>
      </c>
      <c r="U343" s="282"/>
      <c r="V343" s="735">
        <f t="shared" si="16"/>
        <v>432506</v>
      </c>
    </row>
    <row r="344" spans="1:22" s="25" customFormat="1" ht="30" customHeight="1">
      <c r="A344" s="433" t="s">
        <v>537</v>
      </c>
      <c r="B344" s="295" t="s">
        <v>1639</v>
      </c>
      <c r="C344" s="255" t="s">
        <v>1640</v>
      </c>
      <c r="D344" s="255" t="s">
        <v>76</v>
      </c>
      <c r="E344" s="479">
        <v>154019.88</v>
      </c>
      <c r="F344" s="53">
        <f t="shared" si="17"/>
        <v>117349.47999999998</v>
      </c>
      <c r="G344" s="183">
        <f t="shared" si="15"/>
        <v>0.75</v>
      </c>
      <c r="H344" s="348">
        <v>71361.5</v>
      </c>
      <c r="I344" s="348">
        <v>12593.21</v>
      </c>
      <c r="J344" s="480">
        <v>4057.4</v>
      </c>
      <c r="K344" s="488">
        <v>0</v>
      </c>
      <c r="L344" s="487">
        <v>29337.37</v>
      </c>
      <c r="M344" s="481">
        <v>43312</v>
      </c>
      <c r="N344" s="482">
        <v>43318</v>
      </c>
      <c r="O344" s="270">
        <v>43321</v>
      </c>
      <c r="P344" s="270">
        <v>43364</v>
      </c>
      <c r="Q344" s="271">
        <v>43399</v>
      </c>
      <c r="R344" s="271" t="s">
        <v>1684</v>
      </c>
      <c r="S344" s="271"/>
      <c r="T344" s="271"/>
      <c r="U344" s="282"/>
      <c r="V344" s="735">
        <f t="shared" si="16"/>
        <v>117349.47999999998</v>
      </c>
    </row>
    <row r="345" spans="1:22" s="25" customFormat="1" ht="30" customHeight="1">
      <c r="A345" s="433" t="s">
        <v>537</v>
      </c>
      <c r="B345" s="295" t="s">
        <v>1641</v>
      </c>
      <c r="C345" s="255" t="s">
        <v>1642</v>
      </c>
      <c r="D345" s="255" t="s">
        <v>1385</v>
      </c>
      <c r="E345" s="479">
        <v>288735.21999999997</v>
      </c>
      <c r="F345" s="53">
        <f t="shared" si="17"/>
        <v>269522.32</v>
      </c>
      <c r="G345" s="183">
        <f t="shared" si="15"/>
        <v>0.6419814136357983</v>
      </c>
      <c r="H345" s="348">
        <v>144016.13</v>
      </c>
      <c r="I345" s="348">
        <v>25414.62</v>
      </c>
      <c r="J345" s="480">
        <v>3597.57</v>
      </c>
      <c r="K345" s="488">
        <v>0</v>
      </c>
      <c r="L345" s="487">
        <v>96494</v>
      </c>
      <c r="M345" s="481">
        <v>43312</v>
      </c>
      <c r="N345" s="482">
        <v>43318</v>
      </c>
      <c r="O345" s="270">
        <v>43321</v>
      </c>
      <c r="P345" s="270">
        <v>43364</v>
      </c>
      <c r="Q345" s="271">
        <v>43399</v>
      </c>
      <c r="R345" s="271" t="s">
        <v>1660</v>
      </c>
      <c r="S345" s="271"/>
      <c r="T345" s="271"/>
      <c r="U345" s="282"/>
      <c r="V345" s="735">
        <f t="shared" si="16"/>
        <v>269522.32</v>
      </c>
    </row>
    <row r="346" spans="1:22" s="25" customFormat="1" ht="30" customHeight="1">
      <c r="A346" s="433" t="s">
        <v>537</v>
      </c>
      <c r="B346" s="283" t="s">
        <v>1643</v>
      </c>
      <c r="C346" s="255" t="s">
        <v>1644</v>
      </c>
      <c r="D346" s="255" t="s">
        <v>586</v>
      </c>
      <c r="E346" s="479">
        <v>246997</v>
      </c>
      <c r="F346" s="53">
        <f t="shared" si="17"/>
        <v>215691.95</v>
      </c>
      <c r="G346" s="183">
        <f t="shared" si="15"/>
        <v>0.66297791827650498</v>
      </c>
      <c r="H346" s="348">
        <v>120031.9</v>
      </c>
      <c r="I346" s="491">
        <v>21182.1</v>
      </c>
      <c r="J346" s="480">
        <v>1785</v>
      </c>
      <c r="K346" s="488">
        <v>0</v>
      </c>
      <c r="L346" s="487">
        <v>72692.95</v>
      </c>
      <c r="M346" s="481">
        <v>43312</v>
      </c>
      <c r="N346" s="482">
        <v>43318</v>
      </c>
      <c r="O346" s="270">
        <v>43321</v>
      </c>
      <c r="P346" s="270">
        <v>43364</v>
      </c>
      <c r="Q346" s="271">
        <v>43399</v>
      </c>
      <c r="R346" s="271" t="s">
        <v>1661</v>
      </c>
      <c r="S346" s="271"/>
      <c r="T346" s="271"/>
      <c r="U346" s="282"/>
      <c r="V346" s="735">
        <f t="shared" si="16"/>
        <v>215691.95</v>
      </c>
    </row>
    <row r="347" spans="1:22" s="25" customFormat="1" ht="30" customHeight="1">
      <c r="A347" s="433" t="s">
        <v>537</v>
      </c>
      <c r="B347" s="283" t="s">
        <v>1645</v>
      </c>
      <c r="C347" s="255" t="s">
        <v>1646</v>
      </c>
      <c r="D347" s="255" t="s">
        <v>1647</v>
      </c>
      <c r="E347" s="479">
        <v>303340.43</v>
      </c>
      <c r="F347" s="53">
        <f t="shared" si="17"/>
        <v>285749.23</v>
      </c>
      <c r="G347" s="183">
        <f t="shared" si="15"/>
        <v>0.66589666750808041</v>
      </c>
      <c r="H347" s="348">
        <v>154865.16</v>
      </c>
      <c r="I347" s="491">
        <v>27329.15</v>
      </c>
      <c r="J347" s="480">
        <v>8085.15</v>
      </c>
      <c r="K347" s="488">
        <v>0</v>
      </c>
      <c r="L347" s="487">
        <v>95469.77</v>
      </c>
      <c r="M347" s="481">
        <v>43312</v>
      </c>
      <c r="N347" s="482">
        <v>43318</v>
      </c>
      <c r="O347" s="270">
        <v>43321</v>
      </c>
      <c r="P347" s="270">
        <v>43364</v>
      </c>
      <c r="Q347" s="271">
        <v>43399</v>
      </c>
      <c r="R347" s="271" t="s">
        <v>1662</v>
      </c>
      <c r="S347" s="271"/>
      <c r="T347" s="271"/>
      <c r="U347" s="282"/>
      <c r="V347" s="735">
        <f t="shared" si="16"/>
        <v>285749.23</v>
      </c>
    </row>
    <row r="348" spans="1:22" s="25" customFormat="1" ht="30" customHeight="1">
      <c r="A348" s="433" t="s">
        <v>537</v>
      </c>
      <c r="B348" s="283" t="s">
        <v>1648</v>
      </c>
      <c r="C348" s="255" t="s">
        <v>1649</v>
      </c>
      <c r="D348" s="255" t="s">
        <v>1650</v>
      </c>
      <c r="E348" s="479">
        <v>1153093.05</v>
      </c>
      <c r="F348" s="53">
        <f t="shared" si="17"/>
        <v>986899.2</v>
      </c>
      <c r="G348" s="183">
        <f t="shared" si="15"/>
        <v>0.73336089440542662</v>
      </c>
      <c r="H348" s="348">
        <v>577237.36</v>
      </c>
      <c r="I348" s="491">
        <v>101865.42</v>
      </c>
      <c r="J348" s="480">
        <v>44650.5</v>
      </c>
      <c r="K348" s="488">
        <v>0</v>
      </c>
      <c r="L348" s="487">
        <v>263145.92</v>
      </c>
      <c r="M348" s="481">
        <v>43312</v>
      </c>
      <c r="N348" s="482">
        <v>43318</v>
      </c>
      <c r="O348" s="270">
        <v>43321</v>
      </c>
      <c r="P348" s="270">
        <v>43364</v>
      </c>
      <c r="Q348" s="271">
        <v>43399</v>
      </c>
      <c r="R348" s="271" t="s">
        <v>1687</v>
      </c>
      <c r="S348" s="271"/>
      <c r="T348" s="271"/>
      <c r="U348" s="282"/>
      <c r="V348" s="735">
        <f t="shared" si="16"/>
        <v>986899.2</v>
      </c>
    </row>
    <row r="349" spans="1:22" s="25" customFormat="1" ht="30" customHeight="1">
      <c r="A349" s="433" t="s">
        <v>537</v>
      </c>
      <c r="B349" s="283" t="s">
        <v>1651</v>
      </c>
      <c r="C349" s="255" t="s">
        <v>1652</v>
      </c>
      <c r="D349" s="255" t="s">
        <v>964</v>
      </c>
      <c r="E349" s="479">
        <v>764089.61</v>
      </c>
      <c r="F349" s="53">
        <f t="shared" si="17"/>
        <v>594245.16999999993</v>
      </c>
      <c r="G349" s="183">
        <f t="shared" si="15"/>
        <v>0.64846886344907095</v>
      </c>
      <c r="H349" s="348">
        <v>320489.78999999998</v>
      </c>
      <c r="I349" s="491">
        <v>56557.03</v>
      </c>
      <c r="J349" s="488">
        <v>8302.67</v>
      </c>
      <c r="K349" s="488">
        <v>0</v>
      </c>
      <c r="L349" s="487">
        <v>208895.68</v>
      </c>
      <c r="M349" s="481">
        <v>43312</v>
      </c>
      <c r="N349" s="482">
        <v>43318</v>
      </c>
      <c r="O349" s="270">
        <v>43321</v>
      </c>
      <c r="P349" s="270">
        <v>43364</v>
      </c>
      <c r="Q349" s="271">
        <v>43399</v>
      </c>
      <c r="R349" s="271" t="s">
        <v>1663</v>
      </c>
      <c r="S349" s="271"/>
      <c r="T349" s="271"/>
      <c r="U349" s="282"/>
      <c r="V349" s="735">
        <f t="shared" si="16"/>
        <v>594245.16999999993</v>
      </c>
    </row>
    <row r="350" spans="1:22" s="25" customFormat="1" ht="30" customHeight="1">
      <c r="A350" s="433" t="s">
        <v>537</v>
      </c>
      <c r="B350" s="295" t="s">
        <v>1470</v>
      </c>
      <c r="C350" s="255" t="s">
        <v>1471</v>
      </c>
      <c r="D350" s="255" t="s">
        <v>1472</v>
      </c>
      <c r="E350" s="277">
        <v>20685</v>
      </c>
      <c r="F350" s="53">
        <f t="shared" si="17"/>
        <v>20685</v>
      </c>
      <c r="G350" s="183">
        <f t="shared" si="15"/>
        <v>0.65</v>
      </c>
      <c r="H350" s="277">
        <v>11428.46</v>
      </c>
      <c r="I350" s="277">
        <v>2016.79</v>
      </c>
      <c r="J350" s="277">
        <v>0</v>
      </c>
      <c r="K350" s="277">
        <v>0</v>
      </c>
      <c r="L350" s="668">
        <v>7239.75</v>
      </c>
      <c r="M350" s="335">
        <v>43342</v>
      </c>
      <c r="N350" s="335">
        <v>43346</v>
      </c>
      <c r="O350" s="271">
        <v>43360</v>
      </c>
      <c r="P350" s="271"/>
      <c r="Q350" s="271">
        <v>43384</v>
      </c>
      <c r="R350" s="271" t="s">
        <v>1597</v>
      </c>
      <c r="S350" s="271"/>
      <c r="T350" s="271"/>
      <c r="U350" s="282"/>
      <c r="V350" s="735">
        <f t="shared" si="16"/>
        <v>20685</v>
      </c>
    </row>
    <row r="351" spans="1:22" s="25" customFormat="1" ht="30" customHeight="1">
      <c r="A351" s="433" t="s">
        <v>537</v>
      </c>
      <c r="B351" s="295" t="s">
        <v>1473</v>
      </c>
      <c r="C351" s="255" t="s">
        <v>1474</v>
      </c>
      <c r="D351" s="255" t="s">
        <v>1475</v>
      </c>
      <c r="E351" s="277">
        <v>65000</v>
      </c>
      <c r="F351" s="53">
        <f t="shared" si="17"/>
        <v>64250</v>
      </c>
      <c r="G351" s="183">
        <f t="shared" si="15"/>
        <v>0.75</v>
      </c>
      <c r="H351" s="277">
        <v>37997.120000000003</v>
      </c>
      <c r="I351" s="277">
        <v>6705.38</v>
      </c>
      <c r="J351" s="277">
        <v>3485</v>
      </c>
      <c r="K351" s="277">
        <v>0</v>
      </c>
      <c r="L351" s="668">
        <v>16062.5</v>
      </c>
      <c r="M351" s="335">
        <v>43342</v>
      </c>
      <c r="N351" s="335">
        <v>43346</v>
      </c>
      <c r="O351" s="271">
        <v>43360</v>
      </c>
      <c r="P351" s="271"/>
      <c r="Q351" s="271">
        <v>43384</v>
      </c>
      <c r="R351" s="271" t="s">
        <v>1598</v>
      </c>
      <c r="S351" s="271"/>
      <c r="T351" s="271"/>
      <c r="U351" s="282"/>
      <c r="V351" s="735">
        <f t="shared" si="16"/>
        <v>64250</v>
      </c>
    </row>
    <row r="352" spans="1:22" s="25" customFormat="1" ht="30" customHeight="1">
      <c r="A352" s="433" t="s">
        <v>537</v>
      </c>
      <c r="B352" s="295" t="s">
        <v>1476</v>
      </c>
      <c r="C352" s="255" t="s">
        <v>1477</v>
      </c>
      <c r="D352" s="255" t="s">
        <v>1478</v>
      </c>
      <c r="E352" s="488">
        <v>38400</v>
      </c>
      <c r="F352" s="53">
        <f t="shared" si="17"/>
        <v>35000</v>
      </c>
      <c r="G352" s="183">
        <f t="shared" si="15"/>
        <v>0.75</v>
      </c>
      <c r="H352" s="277">
        <v>22312.5</v>
      </c>
      <c r="I352" s="277">
        <v>3937.5</v>
      </c>
      <c r="J352" s="277">
        <v>0</v>
      </c>
      <c r="K352" s="277">
        <v>0</v>
      </c>
      <c r="L352" s="668">
        <v>8750</v>
      </c>
      <c r="M352" s="335">
        <v>43342</v>
      </c>
      <c r="N352" s="335">
        <v>43346</v>
      </c>
      <c r="O352" s="271">
        <v>43360</v>
      </c>
      <c r="P352" s="271"/>
      <c r="Q352" s="271">
        <v>43384</v>
      </c>
      <c r="R352" s="271" t="s">
        <v>1599</v>
      </c>
      <c r="S352" s="271"/>
      <c r="T352" s="271"/>
      <c r="U352" s="282"/>
      <c r="V352" s="735">
        <f t="shared" si="16"/>
        <v>35000</v>
      </c>
    </row>
    <row r="353" spans="1:22" s="25" customFormat="1" ht="30" customHeight="1">
      <c r="A353" s="433" t="s">
        <v>537</v>
      </c>
      <c r="B353" s="211" t="s">
        <v>1494</v>
      </c>
      <c r="C353" s="212" t="s">
        <v>1495</v>
      </c>
      <c r="D353" s="212" t="s">
        <v>1496</v>
      </c>
      <c r="E353" s="591">
        <v>138874.37</v>
      </c>
      <c r="F353" s="53">
        <f t="shared" si="17"/>
        <v>133885.34</v>
      </c>
      <c r="G353" s="183">
        <f t="shared" si="15"/>
        <v>0.8492274807682455</v>
      </c>
      <c r="H353" s="149">
        <v>91511.66</v>
      </c>
      <c r="I353" s="149">
        <v>0</v>
      </c>
      <c r="J353" s="149">
        <v>22187.45</v>
      </c>
      <c r="K353" s="149">
        <v>0</v>
      </c>
      <c r="L353" s="666">
        <v>20186.23</v>
      </c>
      <c r="M353" s="481">
        <v>43137</v>
      </c>
      <c r="N353" s="481">
        <v>43346</v>
      </c>
      <c r="O353" s="228">
        <v>43377</v>
      </c>
      <c r="P353" s="228"/>
      <c r="Q353" s="228">
        <v>43417</v>
      </c>
      <c r="R353" s="228" t="s">
        <v>1672</v>
      </c>
      <c r="S353" s="228"/>
      <c r="T353" s="228" t="s">
        <v>1810</v>
      </c>
      <c r="U353" s="151"/>
      <c r="V353" s="735">
        <f t="shared" si="16"/>
        <v>133885.34</v>
      </c>
    </row>
    <row r="354" spans="1:22" s="25" customFormat="1" ht="30" customHeight="1">
      <c r="A354" s="433" t="s">
        <v>537</v>
      </c>
      <c r="B354" s="413" t="s">
        <v>233</v>
      </c>
      <c r="C354" s="414" t="s">
        <v>1497</v>
      </c>
      <c r="D354" s="414" t="s">
        <v>235</v>
      </c>
      <c r="E354" s="591">
        <v>99528.05</v>
      </c>
      <c r="F354" s="53">
        <f t="shared" si="17"/>
        <v>67637.25</v>
      </c>
      <c r="G354" s="183">
        <f t="shared" si="15"/>
        <v>0.50000007392376244</v>
      </c>
      <c r="H354" s="149">
        <v>28745.83</v>
      </c>
      <c r="I354" s="149">
        <v>0</v>
      </c>
      <c r="J354" s="149">
        <v>5072.8</v>
      </c>
      <c r="K354" s="149">
        <v>0</v>
      </c>
      <c r="L354" s="666">
        <v>33818.620000000003</v>
      </c>
      <c r="M354" s="481"/>
      <c r="N354" s="481">
        <v>43346</v>
      </c>
      <c r="O354" s="228">
        <v>43377</v>
      </c>
      <c r="P354" s="228"/>
      <c r="Q354" s="228">
        <v>43417</v>
      </c>
      <c r="R354" s="228" t="s">
        <v>1673</v>
      </c>
      <c r="S354" s="228"/>
      <c r="T354" s="228" t="s">
        <v>1636</v>
      </c>
      <c r="U354" s="151"/>
      <c r="V354" s="735">
        <f t="shared" si="16"/>
        <v>67637.25</v>
      </c>
    </row>
    <row r="355" spans="1:22" s="25" customFormat="1" ht="30" customHeight="1">
      <c r="A355" s="433" t="s">
        <v>537</v>
      </c>
      <c r="B355" s="211" t="s">
        <v>1021</v>
      </c>
      <c r="C355" s="212" t="s">
        <v>1498</v>
      </c>
      <c r="D355" s="212" t="s">
        <v>79</v>
      </c>
      <c r="E355" s="591">
        <v>56736</v>
      </c>
      <c r="F355" s="53">
        <f t="shared" si="17"/>
        <v>33236</v>
      </c>
      <c r="G355" s="183">
        <f t="shared" si="15"/>
        <v>0.67136237814418109</v>
      </c>
      <c r="H355" s="149">
        <v>18966.39</v>
      </c>
      <c r="I355" s="149">
        <v>0</v>
      </c>
      <c r="J355" s="149">
        <v>3347.01</v>
      </c>
      <c r="K355" s="149">
        <v>0</v>
      </c>
      <c r="L355" s="666">
        <v>10922.6</v>
      </c>
      <c r="M355" s="481"/>
      <c r="N355" s="481">
        <v>43346</v>
      </c>
      <c r="O355" s="228">
        <v>43377</v>
      </c>
      <c r="P355" s="228"/>
      <c r="Q355" s="228">
        <v>43417</v>
      </c>
      <c r="R355" s="228" t="s">
        <v>1674</v>
      </c>
      <c r="S355" s="228"/>
      <c r="T355" s="228" t="s">
        <v>1797</v>
      </c>
      <c r="U355" s="151"/>
      <c r="V355" s="735">
        <f t="shared" si="16"/>
        <v>33236</v>
      </c>
    </row>
    <row r="356" spans="1:22" s="25" customFormat="1" ht="30" customHeight="1">
      <c r="A356" s="433" t="s">
        <v>537</v>
      </c>
      <c r="B356" s="211" t="s">
        <v>1570</v>
      </c>
      <c r="C356" s="212" t="s">
        <v>1571</v>
      </c>
      <c r="D356" s="151" t="s">
        <v>155</v>
      </c>
      <c r="E356" s="591">
        <v>18625.45</v>
      </c>
      <c r="F356" s="53">
        <f t="shared" si="17"/>
        <v>3725.0899999999997</v>
      </c>
      <c r="G356" s="183">
        <f t="shared" si="15"/>
        <v>0.75000067112472446</v>
      </c>
      <c r="H356" s="149">
        <v>2374.7399999999998</v>
      </c>
      <c r="I356" s="149">
        <v>0</v>
      </c>
      <c r="J356" s="149">
        <v>419.08</v>
      </c>
      <c r="K356" s="149">
        <v>0</v>
      </c>
      <c r="L356" s="666">
        <v>931.27</v>
      </c>
      <c r="M356" s="335">
        <v>43374</v>
      </c>
      <c r="N356" s="335">
        <v>43378</v>
      </c>
      <c r="O356" s="228">
        <v>43391</v>
      </c>
      <c r="P356" s="228"/>
      <c r="Q356" s="228">
        <v>43411</v>
      </c>
      <c r="R356" s="228" t="s">
        <v>1688</v>
      </c>
      <c r="S356" s="228"/>
      <c r="T356" s="228"/>
      <c r="U356" s="151"/>
      <c r="V356" s="735">
        <f t="shared" si="16"/>
        <v>3725.0899999999997</v>
      </c>
    </row>
    <row r="357" spans="1:22" s="25" customFormat="1" ht="30" customHeight="1">
      <c r="A357" s="433" t="s">
        <v>537</v>
      </c>
      <c r="B357" s="211" t="s">
        <v>1596</v>
      </c>
      <c r="C357" s="212" t="s">
        <v>1571</v>
      </c>
      <c r="D357" s="151" t="s">
        <v>944</v>
      </c>
      <c r="E357" s="591">
        <v>18625.45</v>
      </c>
      <c r="F357" s="53">
        <f t="shared" si="17"/>
        <v>3725.0899999999997</v>
      </c>
      <c r="G357" s="183">
        <f t="shared" si="15"/>
        <v>0.75000067112472446</v>
      </c>
      <c r="H357" s="149">
        <v>2374.7399999999998</v>
      </c>
      <c r="I357" s="149">
        <v>0</v>
      </c>
      <c r="J357" s="149">
        <v>419.08</v>
      </c>
      <c r="K357" s="149">
        <v>0</v>
      </c>
      <c r="L357" s="666">
        <v>931.27</v>
      </c>
      <c r="M357" s="335">
        <v>43374</v>
      </c>
      <c r="N357" s="335">
        <v>43378</v>
      </c>
      <c r="O357" s="228">
        <v>43391</v>
      </c>
      <c r="P357" s="228"/>
      <c r="Q357" s="228">
        <v>43411</v>
      </c>
      <c r="R357" s="228" t="s">
        <v>1689</v>
      </c>
      <c r="S357" s="228"/>
      <c r="T357" s="228"/>
      <c r="U357" s="151"/>
      <c r="V357" s="735">
        <f t="shared" si="16"/>
        <v>3725.0899999999997</v>
      </c>
    </row>
    <row r="358" spans="1:22" s="25" customFormat="1" ht="30" customHeight="1">
      <c r="A358" s="433" t="s">
        <v>537</v>
      </c>
      <c r="B358" s="667" t="s">
        <v>1299</v>
      </c>
      <c r="C358" s="212" t="s">
        <v>1572</v>
      </c>
      <c r="D358" s="151" t="s">
        <v>964</v>
      </c>
      <c r="E358" s="591">
        <v>102792.37</v>
      </c>
      <c r="F358" s="53">
        <f t="shared" si="17"/>
        <v>101407.9</v>
      </c>
      <c r="G358" s="183">
        <f t="shared" si="15"/>
        <v>0.56102167582604512</v>
      </c>
      <c r="H358" s="149">
        <v>46603.1</v>
      </c>
      <c r="I358" s="149">
        <v>8224.08</v>
      </c>
      <c r="J358" s="149">
        <v>2064.85</v>
      </c>
      <c r="K358" s="149">
        <v>0</v>
      </c>
      <c r="L358" s="666">
        <v>44515.87</v>
      </c>
      <c r="M358" s="335">
        <v>43342</v>
      </c>
      <c r="N358" s="335">
        <v>43346</v>
      </c>
      <c r="O358" s="228">
        <v>43391</v>
      </c>
      <c r="P358" s="228"/>
      <c r="Q358" s="228">
        <v>43411</v>
      </c>
      <c r="R358" s="228" t="s">
        <v>1690</v>
      </c>
      <c r="S358" s="228"/>
      <c r="T358" s="228" t="s">
        <v>1635</v>
      </c>
      <c r="U358" s="151"/>
      <c r="V358" s="735">
        <f t="shared" si="16"/>
        <v>101407.9</v>
      </c>
    </row>
    <row r="359" spans="1:22" s="25" customFormat="1" ht="30" customHeight="1">
      <c r="A359" s="433" t="s">
        <v>537</v>
      </c>
      <c r="B359" s="249" t="s">
        <v>1512</v>
      </c>
      <c r="C359" s="151" t="s">
        <v>1513</v>
      </c>
      <c r="D359" s="249" t="s">
        <v>169</v>
      </c>
      <c r="E359" s="639">
        <v>211616.04</v>
      </c>
      <c r="F359" s="53">
        <f t="shared" si="17"/>
        <v>157632.82</v>
      </c>
      <c r="G359" s="183">
        <f t="shared" si="15"/>
        <v>0.75000003171928276</v>
      </c>
      <c r="H359" s="149">
        <v>100490.92</v>
      </c>
      <c r="I359" s="149">
        <v>0</v>
      </c>
      <c r="J359" s="149">
        <v>17733.7</v>
      </c>
      <c r="K359" s="149">
        <v>0</v>
      </c>
      <c r="L359" s="666">
        <v>39408.199999999997</v>
      </c>
      <c r="M359" s="481">
        <v>43374</v>
      </c>
      <c r="N359" s="481">
        <v>43378</v>
      </c>
      <c r="O359" s="228">
        <v>43384</v>
      </c>
      <c r="P359" s="228">
        <v>43404</v>
      </c>
      <c r="Q359" s="228">
        <v>43420</v>
      </c>
      <c r="R359" s="228" t="s">
        <v>1910</v>
      </c>
      <c r="S359" s="228"/>
      <c r="T359" s="228"/>
      <c r="U359" s="151"/>
      <c r="V359" s="735">
        <f t="shared" si="16"/>
        <v>157632.82</v>
      </c>
    </row>
    <row r="360" spans="1:22" s="25" customFormat="1" ht="30" customHeight="1">
      <c r="A360" s="433" t="s">
        <v>537</v>
      </c>
      <c r="B360" s="211" t="s">
        <v>1514</v>
      </c>
      <c r="C360" s="212" t="s">
        <v>1515</v>
      </c>
      <c r="D360" s="151" t="s">
        <v>1282</v>
      </c>
      <c r="E360" s="591">
        <v>166532.1</v>
      </c>
      <c r="F360" s="53">
        <f t="shared" si="17"/>
        <v>70449.799999999988</v>
      </c>
      <c r="G360" s="183">
        <f t="shared" si="15"/>
        <v>0.6415731485398114</v>
      </c>
      <c r="H360" s="149">
        <v>38418.89</v>
      </c>
      <c r="I360" s="149">
        <v>0</v>
      </c>
      <c r="J360" s="149">
        <v>6779.81</v>
      </c>
      <c r="K360" s="149">
        <v>0</v>
      </c>
      <c r="L360" s="666">
        <v>25251.1</v>
      </c>
      <c r="M360" s="481">
        <v>43374</v>
      </c>
      <c r="N360" s="481">
        <v>43378</v>
      </c>
      <c r="O360" s="228">
        <v>43384</v>
      </c>
      <c r="P360" s="228">
        <v>43404</v>
      </c>
      <c r="Q360" s="228">
        <v>43420</v>
      </c>
      <c r="R360" s="228" t="s">
        <v>1912</v>
      </c>
      <c r="S360" s="228"/>
      <c r="T360" s="228"/>
      <c r="U360" s="151"/>
      <c r="V360" s="735">
        <f t="shared" si="16"/>
        <v>70449.799999999988</v>
      </c>
    </row>
    <row r="361" spans="1:22" s="25" customFormat="1" ht="30" customHeight="1">
      <c r="A361" s="433" t="s">
        <v>537</v>
      </c>
      <c r="B361" s="211" t="s">
        <v>1516</v>
      </c>
      <c r="C361" s="212" t="s">
        <v>1517</v>
      </c>
      <c r="D361" s="151" t="s">
        <v>1518</v>
      </c>
      <c r="E361" s="591">
        <v>153855.82</v>
      </c>
      <c r="F361" s="53">
        <f t="shared" si="17"/>
        <v>137388.76999999999</v>
      </c>
      <c r="G361" s="183">
        <f t="shared" si="15"/>
        <v>0.84999996724623128</v>
      </c>
      <c r="H361" s="149">
        <v>95244.479999999996</v>
      </c>
      <c r="I361" s="149">
        <v>0</v>
      </c>
      <c r="J361" s="149">
        <v>21535.97</v>
      </c>
      <c r="K361" s="149">
        <v>0</v>
      </c>
      <c r="L361" s="666">
        <v>20608.32</v>
      </c>
      <c r="M361" s="481">
        <v>43374</v>
      </c>
      <c r="N361" s="481">
        <v>43378</v>
      </c>
      <c r="O361" s="228">
        <v>43384</v>
      </c>
      <c r="P361" s="228">
        <v>43404</v>
      </c>
      <c r="Q361" s="228">
        <v>43420</v>
      </c>
      <c r="R361" s="228" t="s">
        <v>1908</v>
      </c>
      <c r="S361" s="228"/>
      <c r="T361" s="228"/>
      <c r="U361" s="151"/>
      <c r="V361" s="735">
        <f t="shared" si="16"/>
        <v>137388.76999999999</v>
      </c>
    </row>
    <row r="362" spans="1:22" s="25" customFormat="1" ht="30" customHeight="1">
      <c r="A362" s="433" t="s">
        <v>537</v>
      </c>
      <c r="B362" s="211" t="s">
        <v>1519</v>
      </c>
      <c r="C362" s="212" t="s">
        <v>1520</v>
      </c>
      <c r="D362" s="151" t="s">
        <v>1521</v>
      </c>
      <c r="E362" s="591">
        <v>214224</v>
      </c>
      <c r="F362" s="53">
        <f t="shared" si="17"/>
        <v>193071</v>
      </c>
      <c r="G362" s="183">
        <f t="shared" si="15"/>
        <v>0.69039964572618362</v>
      </c>
      <c r="H362" s="149">
        <v>107666.22</v>
      </c>
      <c r="I362" s="149">
        <v>0</v>
      </c>
      <c r="J362" s="149">
        <v>25629.93</v>
      </c>
      <c r="K362" s="149">
        <v>0</v>
      </c>
      <c r="L362" s="666">
        <v>59774.85</v>
      </c>
      <c r="M362" s="481">
        <v>43374</v>
      </c>
      <c r="N362" s="481">
        <v>43378</v>
      </c>
      <c r="O362" s="228">
        <v>43384</v>
      </c>
      <c r="P362" s="228">
        <v>43404</v>
      </c>
      <c r="Q362" s="228">
        <v>43420</v>
      </c>
      <c r="R362" s="228" t="s">
        <v>1907</v>
      </c>
      <c r="S362" s="228"/>
      <c r="T362" s="228"/>
      <c r="U362" s="151"/>
      <c r="V362" s="735">
        <f t="shared" si="16"/>
        <v>193071</v>
      </c>
    </row>
    <row r="363" spans="1:22" s="25" customFormat="1" ht="30" customHeight="1">
      <c r="A363" s="433" t="s">
        <v>537</v>
      </c>
      <c r="B363" s="211" t="s">
        <v>1522</v>
      </c>
      <c r="C363" s="212" t="s">
        <v>1523</v>
      </c>
      <c r="D363" s="151" t="s">
        <v>1422</v>
      </c>
      <c r="E363" s="591">
        <v>738037.3</v>
      </c>
      <c r="F363" s="53">
        <f t="shared" si="17"/>
        <v>569345.25</v>
      </c>
      <c r="G363" s="183">
        <f t="shared" si="15"/>
        <v>0.71571008979173889</v>
      </c>
      <c r="H363" s="149">
        <v>331378.56</v>
      </c>
      <c r="I363" s="149">
        <v>58478.58</v>
      </c>
      <c r="J363" s="149">
        <v>17629</v>
      </c>
      <c r="K363" s="149">
        <v>0</v>
      </c>
      <c r="L363" s="666">
        <v>161859.10999999999</v>
      </c>
      <c r="M363" s="481">
        <v>43374</v>
      </c>
      <c r="N363" s="481">
        <v>43378</v>
      </c>
      <c r="O363" s="228">
        <v>43384</v>
      </c>
      <c r="P363" s="228">
        <v>43404</v>
      </c>
      <c r="Q363" s="228">
        <v>43420</v>
      </c>
      <c r="R363" s="228" t="s">
        <v>1913</v>
      </c>
      <c r="S363" s="228"/>
      <c r="T363" s="228"/>
      <c r="U363" s="151"/>
      <c r="V363" s="735">
        <f t="shared" si="16"/>
        <v>569345.25</v>
      </c>
    </row>
    <row r="364" spans="1:22" s="25" customFormat="1" ht="30" customHeight="1">
      <c r="A364" s="433" t="s">
        <v>537</v>
      </c>
      <c r="B364" s="211" t="s">
        <v>1524</v>
      </c>
      <c r="C364" s="212" t="s">
        <v>1525</v>
      </c>
      <c r="D364" s="151" t="s">
        <v>297</v>
      </c>
      <c r="E364" s="591">
        <v>1751497</v>
      </c>
      <c r="F364" s="53">
        <f t="shared" si="17"/>
        <v>1749531.6</v>
      </c>
      <c r="G364" s="183">
        <f t="shared" si="15"/>
        <v>0.74999999999999989</v>
      </c>
      <c r="H364" s="149">
        <v>1115326.3899999999</v>
      </c>
      <c r="I364" s="149">
        <v>196822.31</v>
      </c>
      <c r="J364" s="149">
        <v>0</v>
      </c>
      <c r="K364" s="149">
        <v>0</v>
      </c>
      <c r="L364" s="666">
        <v>437382.9</v>
      </c>
      <c r="M364" s="481">
        <v>43374</v>
      </c>
      <c r="N364" s="481">
        <v>43378</v>
      </c>
      <c r="O364" s="228">
        <v>43384</v>
      </c>
      <c r="P364" s="228">
        <v>43404</v>
      </c>
      <c r="Q364" s="228">
        <v>43420</v>
      </c>
      <c r="R364" s="228" t="s">
        <v>1914</v>
      </c>
      <c r="S364" s="228"/>
      <c r="T364" s="228"/>
      <c r="U364" s="151"/>
      <c r="V364" s="735">
        <f t="shared" si="16"/>
        <v>1749531.6</v>
      </c>
    </row>
    <row r="365" spans="1:22" s="25" customFormat="1" ht="30" customHeight="1">
      <c r="A365" s="433" t="s">
        <v>537</v>
      </c>
      <c r="B365" s="211" t="s">
        <v>1526</v>
      </c>
      <c r="C365" s="212" t="s">
        <v>1527</v>
      </c>
      <c r="D365" s="151" t="s">
        <v>964</v>
      </c>
      <c r="E365" s="591">
        <v>164148.1</v>
      </c>
      <c r="F365" s="53">
        <f t="shared" si="17"/>
        <v>164148.1</v>
      </c>
      <c r="G365" s="183">
        <f t="shared" si="15"/>
        <v>0.75000003046029773</v>
      </c>
      <c r="H365" s="149">
        <v>94800.49</v>
      </c>
      <c r="I365" s="149">
        <v>0</v>
      </c>
      <c r="J365" s="149">
        <v>28310.59</v>
      </c>
      <c r="K365" s="149">
        <v>0</v>
      </c>
      <c r="L365" s="666">
        <v>41037.019999999997</v>
      </c>
      <c r="M365" s="481"/>
      <c r="N365" s="481">
        <v>43378</v>
      </c>
      <c r="O365" s="228">
        <v>43384</v>
      </c>
      <c r="P365" s="228">
        <v>43404</v>
      </c>
      <c r="Q365" s="228">
        <v>43420</v>
      </c>
      <c r="R365" s="228" t="s">
        <v>1911</v>
      </c>
      <c r="S365" s="228"/>
      <c r="T365" s="228" t="s">
        <v>1799</v>
      </c>
      <c r="U365" s="151"/>
      <c r="V365" s="735">
        <f t="shared" si="16"/>
        <v>164148.1</v>
      </c>
    </row>
    <row r="366" spans="1:22" s="25" customFormat="1" ht="30" customHeight="1">
      <c r="A366" s="433" t="s">
        <v>537</v>
      </c>
      <c r="B366" s="211" t="s">
        <v>1292</v>
      </c>
      <c r="C366" s="212" t="s">
        <v>1528</v>
      </c>
      <c r="D366" s="151" t="s">
        <v>1529</v>
      </c>
      <c r="E366" s="591">
        <v>211111.34</v>
      </c>
      <c r="F366" s="53">
        <f t="shared" si="17"/>
        <v>104651.29999999999</v>
      </c>
      <c r="G366" s="183">
        <f t="shared" si="15"/>
        <v>0.75000004777771523</v>
      </c>
      <c r="H366" s="149">
        <v>66715.199999999997</v>
      </c>
      <c r="I366" s="149">
        <v>11773.28</v>
      </c>
      <c r="J366" s="149">
        <v>0</v>
      </c>
      <c r="K366" s="149">
        <v>0</v>
      </c>
      <c r="L366" s="666">
        <v>26162.82</v>
      </c>
      <c r="M366" s="481">
        <v>43284</v>
      </c>
      <c r="N366" s="481">
        <v>43378</v>
      </c>
      <c r="O366" s="228">
        <v>43384</v>
      </c>
      <c r="P366" s="228">
        <v>43404</v>
      </c>
      <c r="Q366" s="228">
        <v>43420</v>
      </c>
      <c r="R366" s="228" t="s">
        <v>1909</v>
      </c>
      <c r="S366" s="228"/>
      <c r="T366" s="228" t="s">
        <v>1796</v>
      </c>
      <c r="U366" s="151"/>
      <c r="V366" s="735">
        <f t="shared" si="16"/>
        <v>104651.29999999999</v>
      </c>
    </row>
    <row r="367" spans="1:22" s="25" customFormat="1" ht="30" customHeight="1">
      <c r="A367" s="433" t="s">
        <v>537</v>
      </c>
      <c r="B367" s="237" t="s">
        <v>1737</v>
      </c>
      <c r="C367" s="637" t="s">
        <v>1742</v>
      </c>
      <c r="D367" s="637" t="s">
        <v>1747</v>
      </c>
      <c r="E367" s="591">
        <v>137950</v>
      </c>
      <c r="F367" s="149">
        <f t="shared" ref="F367:F390" si="18">H367+I367+J367+K367+L367</f>
        <v>128290</v>
      </c>
      <c r="G367" s="183">
        <f t="shared" si="15"/>
        <v>0.82897731701613531</v>
      </c>
      <c r="H367" s="591">
        <v>90397.07</v>
      </c>
      <c r="I367" s="638">
        <v>0</v>
      </c>
      <c r="J367" s="591">
        <v>15952.43</v>
      </c>
      <c r="K367" s="524">
        <v>0</v>
      </c>
      <c r="L367" s="591">
        <v>21940.5</v>
      </c>
      <c r="M367" s="335">
        <v>43402</v>
      </c>
      <c r="N367" s="335">
        <v>43417</v>
      </c>
      <c r="O367" s="228">
        <v>43426</v>
      </c>
      <c r="P367" s="228"/>
      <c r="Q367" s="228">
        <v>43441</v>
      </c>
      <c r="R367" s="228" t="s">
        <v>1893</v>
      </c>
      <c r="S367" s="228"/>
      <c r="T367" s="228"/>
      <c r="U367" s="151"/>
      <c r="V367" s="757">
        <f t="shared" si="16"/>
        <v>128290</v>
      </c>
    </row>
    <row r="368" spans="1:22" s="25" customFormat="1" ht="30" customHeight="1">
      <c r="A368" s="433" t="s">
        <v>537</v>
      </c>
      <c r="B368" s="237" t="s">
        <v>1738</v>
      </c>
      <c r="C368" s="637" t="s">
        <v>1743</v>
      </c>
      <c r="D368" s="637" t="s">
        <v>1748</v>
      </c>
      <c r="E368" s="591">
        <v>40452.35</v>
      </c>
      <c r="F368" s="149">
        <f t="shared" si="18"/>
        <v>11174.99</v>
      </c>
      <c r="G368" s="660">
        <f t="shared" si="15"/>
        <v>0.58333564504308277</v>
      </c>
      <c r="H368" s="591">
        <v>5540.95</v>
      </c>
      <c r="I368" s="638">
        <v>977.82</v>
      </c>
      <c r="J368" s="591">
        <v>0</v>
      </c>
      <c r="K368" s="524">
        <v>0</v>
      </c>
      <c r="L368" s="591">
        <v>4656.22</v>
      </c>
      <c r="M368" s="335">
        <v>43402</v>
      </c>
      <c r="N368" s="335">
        <v>43417</v>
      </c>
      <c r="O368" s="228">
        <v>43426</v>
      </c>
      <c r="P368" s="228"/>
      <c r="Q368" s="228">
        <v>43441</v>
      </c>
      <c r="R368" s="228" t="s">
        <v>1892</v>
      </c>
      <c r="S368" s="228"/>
      <c r="T368" s="228"/>
      <c r="U368" s="151"/>
      <c r="V368" s="757">
        <f t="shared" si="16"/>
        <v>11174.99</v>
      </c>
    </row>
    <row r="369" spans="1:22" s="25" customFormat="1" ht="30" customHeight="1">
      <c r="A369" s="433" t="s">
        <v>537</v>
      </c>
      <c r="B369" s="237" t="s">
        <v>1739</v>
      </c>
      <c r="C369" s="637" t="s">
        <v>1744</v>
      </c>
      <c r="D369" s="237" t="s">
        <v>1749</v>
      </c>
      <c r="E369" s="591">
        <v>142342.78</v>
      </c>
      <c r="F369" s="149">
        <f t="shared" si="18"/>
        <v>126795.61</v>
      </c>
      <c r="G369" s="660">
        <f t="shared" si="15"/>
        <v>0.83561599648442086</v>
      </c>
      <c r="H369" s="591">
        <v>90059.57</v>
      </c>
      <c r="I369" s="638">
        <v>15892.87</v>
      </c>
      <c r="J369" s="591">
        <v>0</v>
      </c>
      <c r="K369" s="524">
        <v>0</v>
      </c>
      <c r="L369" s="591">
        <v>20843.169999999998</v>
      </c>
      <c r="M369" s="335">
        <v>43402</v>
      </c>
      <c r="N369" s="335">
        <v>43417</v>
      </c>
      <c r="O369" s="228">
        <v>43426</v>
      </c>
      <c r="P369" s="228"/>
      <c r="Q369" s="228">
        <v>43441</v>
      </c>
      <c r="R369" s="228" t="s">
        <v>1888</v>
      </c>
      <c r="S369" s="228"/>
      <c r="T369" s="228"/>
      <c r="U369" s="151"/>
      <c r="V369" s="757">
        <f t="shared" si="16"/>
        <v>126795.61</v>
      </c>
    </row>
    <row r="370" spans="1:22" s="25" customFormat="1" ht="30" customHeight="1">
      <c r="A370" s="433" t="s">
        <v>537</v>
      </c>
      <c r="B370" s="237" t="s">
        <v>1740</v>
      </c>
      <c r="C370" s="637" t="s">
        <v>1745</v>
      </c>
      <c r="D370" s="637" t="s">
        <v>1750</v>
      </c>
      <c r="E370" s="591">
        <v>45923.28</v>
      </c>
      <c r="F370" s="149">
        <f t="shared" si="18"/>
        <v>39373.39</v>
      </c>
      <c r="G370" s="660">
        <f t="shared" si="15"/>
        <v>0.74299418973067854</v>
      </c>
      <c r="H370" s="591">
        <v>24866.07</v>
      </c>
      <c r="I370" s="638">
        <v>0</v>
      </c>
      <c r="J370" s="591">
        <v>4388.13</v>
      </c>
      <c r="K370" s="524">
        <v>0</v>
      </c>
      <c r="L370" s="591">
        <v>10119.19</v>
      </c>
      <c r="M370" s="335">
        <v>43402</v>
      </c>
      <c r="N370" s="335">
        <v>43417</v>
      </c>
      <c r="O370" s="228">
        <v>43426</v>
      </c>
      <c r="P370" s="228"/>
      <c r="Q370" s="228">
        <v>43441</v>
      </c>
      <c r="R370" s="228" t="s">
        <v>1894</v>
      </c>
      <c r="S370" s="228"/>
      <c r="T370" s="228"/>
      <c r="U370" s="151"/>
      <c r="V370" s="757">
        <f t="shared" si="16"/>
        <v>39373.39</v>
      </c>
    </row>
    <row r="371" spans="1:22" s="25" customFormat="1" ht="30" customHeight="1">
      <c r="A371" s="433" t="s">
        <v>537</v>
      </c>
      <c r="B371" s="237" t="s">
        <v>1741</v>
      </c>
      <c r="C371" s="637" t="s">
        <v>1746</v>
      </c>
      <c r="D371" s="637" t="s">
        <v>1751</v>
      </c>
      <c r="E371" s="591">
        <v>8274.98</v>
      </c>
      <c r="F371" s="149">
        <f t="shared" si="18"/>
        <v>8274.98</v>
      </c>
      <c r="G371" s="660">
        <f t="shared" si="15"/>
        <v>0.75000060423106762</v>
      </c>
      <c r="H371" s="591">
        <v>5275.3</v>
      </c>
      <c r="I371" s="638">
        <v>0</v>
      </c>
      <c r="J371" s="591">
        <v>930.94</v>
      </c>
      <c r="K371" s="524">
        <v>0</v>
      </c>
      <c r="L371" s="591">
        <v>2068.7399999999998</v>
      </c>
      <c r="M371" s="335">
        <v>43402</v>
      </c>
      <c r="N371" s="335">
        <v>43417</v>
      </c>
      <c r="O371" s="228">
        <v>43426</v>
      </c>
      <c r="P371" s="228"/>
      <c r="Q371" s="228">
        <v>43441</v>
      </c>
      <c r="R371" s="228" t="s">
        <v>1902</v>
      </c>
      <c r="S371" s="228"/>
      <c r="T371" s="228"/>
      <c r="U371" s="151"/>
      <c r="V371" s="757">
        <f t="shared" si="16"/>
        <v>8274.98</v>
      </c>
    </row>
    <row r="372" spans="1:22" s="25" customFormat="1" ht="30" customHeight="1">
      <c r="A372" s="433" t="s">
        <v>537</v>
      </c>
      <c r="B372" s="237" t="s">
        <v>1762</v>
      </c>
      <c r="C372" s="637" t="s">
        <v>1768</v>
      </c>
      <c r="D372" s="637" t="s">
        <v>1774</v>
      </c>
      <c r="E372" s="591">
        <v>254762.23999999999</v>
      </c>
      <c r="F372" s="149">
        <f t="shared" si="18"/>
        <v>239779.41999999998</v>
      </c>
      <c r="G372" s="660">
        <f t="shared" si="15"/>
        <v>0.84712445296598016</v>
      </c>
      <c r="H372" s="591">
        <v>170053.93</v>
      </c>
      <c r="I372" s="638">
        <v>30009.52</v>
      </c>
      <c r="J372" s="591">
        <v>3059.56</v>
      </c>
      <c r="K372" s="524">
        <v>0</v>
      </c>
      <c r="L372" s="591">
        <v>36656.410000000003</v>
      </c>
      <c r="M372" s="481">
        <v>43402</v>
      </c>
      <c r="N372" s="481">
        <v>43417</v>
      </c>
      <c r="O372" s="228">
        <v>43426</v>
      </c>
      <c r="P372" s="228">
        <v>43432</v>
      </c>
      <c r="Q372" s="228">
        <v>43446</v>
      </c>
      <c r="R372" s="228" t="s">
        <v>1923</v>
      </c>
      <c r="S372" s="228"/>
      <c r="T372" s="228"/>
      <c r="U372" s="151"/>
      <c r="V372" s="757">
        <f t="shared" si="16"/>
        <v>239779.41999999998</v>
      </c>
    </row>
    <row r="373" spans="1:22" s="25" customFormat="1" ht="30" customHeight="1">
      <c r="A373" s="433" t="s">
        <v>537</v>
      </c>
      <c r="B373" s="237" t="s">
        <v>1763</v>
      </c>
      <c r="C373" s="637" t="s">
        <v>1769</v>
      </c>
      <c r="D373" s="637" t="s">
        <v>1775</v>
      </c>
      <c r="E373" s="591">
        <v>448297.66</v>
      </c>
      <c r="F373" s="149">
        <f t="shared" si="18"/>
        <v>410000</v>
      </c>
      <c r="G373" s="660">
        <f t="shared" si="15"/>
        <v>0.75</v>
      </c>
      <c r="H373" s="591">
        <v>231752.5</v>
      </c>
      <c r="I373" s="638">
        <v>40897.5</v>
      </c>
      <c r="J373" s="591">
        <v>34850</v>
      </c>
      <c r="K373" s="524">
        <v>0</v>
      </c>
      <c r="L373" s="591">
        <v>102500</v>
      </c>
      <c r="M373" s="481">
        <v>43402</v>
      </c>
      <c r="N373" s="481">
        <v>43417</v>
      </c>
      <c r="O373" s="228">
        <v>43426</v>
      </c>
      <c r="P373" s="228">
        <v>43432</v>
      </c>
      <c r="Q373" s="228">
        <v>43446</v>
      </c>
      <c r="R373" s="228" t="s">
        <v>1924</v>
      </c>
      <c r="S373" s="228"/>
      <c r="T373" s="228"/>
      <c r="U373" s="151"/>
      <c r="V373" s="757">
        <f t="shared" si="16"/>
        <v>410000</v>
      </c>
    </row>
    <row r="374" spans="1:22" s="25" customFormat="1" ht="30" customHeight="1">
      <c r="A374" s="433" t="s">
        <v>537</v>
      </c>
      <c r="B374" s="883" t="s">
        <v>1764</v>
      </c>
      <c r="C374" s="886" t="s">
        <v>1770</v>
      </c>
      <c r="D374" s="886" t="s">
        <v>282</v>
      </c>
      <c r="E374" s="638">
        <v>176310</v>
      </c>
      <c r="F374" s="149">
        <f t="shared" si="18"/>
        <v>154245</v>
      </c>
      <c r="G374" s="660">
        <f t="shared" si="15"/>
        <v>0.75</v>
      </c>
      <c r="H374" s="591">
        <v>87399.76</v>
      </c>
      <c r="I374" s="638">
        <v>15423.49</v>
      </c>
      <c r="J374" s="591">
        <v>12860.5</v>
      </c>
      <c r="K374" s="524">
        <v>0</v>
      </c>
      <c r="L374" s="591">
        <v>38561.25</v>
      </c>
      <c r="M374" s="481">
        <v>43402</v>
      </c>
      <c r="N374" s="481">
        <v>43417</v>
      </c>
      <c r="O374" s="228">
        <v>43426</v>
      </c>
      <c r="P374" s="228">
        <v>43432</v>
      </c>
      <c r="Q374" s="228">
        <v>43446</v>
      </c>
      <c r="R374" s="228" t="s">
        <v>1930</v>
      </c>
      <c r="S374" s="228"/>
      <c r="T374" s="228"/>
      <c r="U374" s="151"/>
      <c r="V374" s="757">
        <f t="shared" si="16"/>
        <v>154245</v>
      </c>
    </row>
    <row r="375" spans="1:22" s="25" customFormat="1" ht="30" customHeight="1">
      <c r="A375" s="433" t="s">
        <v>537</v>
      </c>
      <c r="B375" s="888" t="s">
        <v>1765</v>
      </c>
      <c r="C375" s="886" t="s">
        <v>1771</v>
      </c>
      <c r="D375" s="886" t="s">
        <v>1080</v>
      </c>
      <c r="E375" s="638">
        <v>569966</v>
      </c>
      <c r="F375" s="149">
        <f t="shared" si="18"/>
        <v>302246.25</v>
      </c>
      <c r="G375" s="660">
        <f t="shared" si="15"/>
        <v>0.70810847115555609</v>
      </c>
      <c r="H375" s="591">
        <v>181919.66</v>
      </c>
      <c r="I375" s="638">
        <v>32103.47</v>
      </c>
      <c r="J375" s="591">
        <v>0</v>
      </c>
      <c r="K375" s="524">
        <v>0</v>
      </c>
      <c r="L375" s="591">
        <v>88223.12</v>
      </c>
      <c r="M375" s="481">
        <v>43402</v>
      </c>
      <c r="N375" s="481">
        <v>43417</v>
      </c>
      <c r="O375" s="228">
        <v>43426</v>
      </c>
      <c r="P375" s="228">
        <v>43432</v>
      </c>
      <c r="Q375" s="228">
        <v>43446</v>
      </c>
      <c r="R375" s="228" t="s">
        <v>1928</v>
      </c>
      <c r="S375" s="228"/>
      <c r="T375" s="228"/>
      <c r="U375" s="151"/>
      <c r="V375" s="757">
        <f t="shared" si="16"/>
        <v>302246.25</v>
      </c>
    </row>
    <row r="376" spans="1:22" s="25" customFormat="1" ht="30" customHeight="1">
      <c r="A376" s="433" t="s">
        <v>537</v>
      </c>
      <c r="B376" s="237" t="s">
        <v>1766</v>
      </c>
      <c r="C376" s="637" t="s">
        <v>1772</v>
      </c>
      <c r="D376" s="637" t="s">
        <v>1776</v>
      </c>
      <c r="E376" s="591">
        <v>369608.4</v>
      </c>
      <c r="F376" s="149">
        <f t="shared" si="18"/>
        <v>352908.4</v>
      </c>
      <c r="G376" s="660">
        <f t="shared" si="15"/>
        <v>0.67430950920975519</v>
      </c>
      <c r="H376" s="591">
        <v>202274.06</v>
      </c>
      <c r="I376" s="638">
        <v>35695.43</v>
      </c>
      <c r="J376" s="591">
        <v>0</v>
      </c>
      <c r="K376" s="524">
        <v>0</v>
      </c>
      <c r="L376" s="591">
        <v>114938.91</v>
      </c>
      <c r="M376" s="481">
        <v>43402</v>
      </c>
      <c r="N376" s="481">
        <v>43417</v>
      </c>
      <c r="O376" s="228">
        <v>43426</v>
      </c>
      <c r="P376" s="228">
        <v>43432</v>
      </c>
      <c r="Q376" s="228">
        <v>43446</v>
      </c>
      <c r="R376" s="228" t="s">
        <v>1929</v>
      </c>
      <c r="S376" s="228"/>
      <c r="T376" s="228"/>
      <c r="U376" s="151"/>
      <c r="V376" s="757">
        <f t="shared" si="16"/>
        <v>352908.4</v>
      </c>
    </row>
    <row r="377" spans="1:22" s="25" customFormat="1" ht="71.25" customHeight="1">
      <c r="A377" s="433" t="s">
        <v>537</v>
      </c>
      <c r="B377" s="211" t="s">
        <v>1767</v>
      </c>
      <c r="C377" s="637" t="s">
        <v>1773</v>
      </c>
      <c r="D377" s="608" t="s">
        <v>1048</v>
      </c>
      <c r="E377" s="591">
        <v>266963.90000000002</v>
      </c>
      <c r="F377" s="149">
        <f t="shared" si="18"/>
        <v>197589.59999999998</v>
      </c>
      <c r="G377" s="660">
        <f t="shared" si="15"/>
        <v>0.58885513205148454</v>
      </c>
      <c r="H377" s="591">
        <v>95864.4</v>
      </c>
      <c r="I377" s="638">
        <v>16917.25</v>
      </c>
      <c r="J377" s="591">
        <v>3570</v>
      </c>
      <c r="K377" s="524">
        <v>0</v>
      </c>
      <c r="L377" s="591">
        <v>81237.95</v>
      </c>
      <c r="M377" s="481">
        <v>43402</v>
      </c>
      <c r="N377" s="481">
        <v>43417</v>
      </c>
      <c r="O377" s="228">
        <v>43426</v>
      </c>
      <c r="P377" s="228">
        <v>43432</v>
      </c>
      <c r="Q377" s="228">
        <v>43446</v>
      </c>
      <c r="R377" s="228" t="s">
        <v>1927</v>
      </c>
      <c r="S377" s="228"/>
      <c r="T377" s="228"/>
      <c r="U377" s="151"/>
      <c r="V377" s="757">
        <f t="shared" si="16"/>
        <v>197589.59999999998</v>
      </c>
    </row>
    <row r="378" spans="1:22" s="25" customFormat="1" ht="46.5" customHeight="1">
      <c r="A378" s="433" t="s">
        <v>537</v>
      </c>
      <c r="B378" s="862" t="s">
        <v>1845</v>
      </c>
      <c r="C378" s="863" t="s">
        <v>1846</v>
      </c>
      <c r="D378" s="863" t="s">
        <v>172</v>
      </c>
      <c r="E378" s="895">
        <v>126222.35</v>
      </c>
      <c r="F378" s="149">
        <f t="shared" si="18"/>
        <v>101700.79000000001</v>
      </c>
      <c r="G378" s="660">
        <f t="shared" si="15"/>
        <v>0.69329313961081329</v>
      </c>
      <c r="H378" s="865">
        <v>57759.37</v>
      </c>
      <c r="I378" s="865">
        <v>0</v>
      </c>
      <c r="J378" s="591">
        <v>12749.09</v>
      </c>
      <c r="K378" s="524">
        <v>0</v>
      </c>
      <c r="L378" s="866">
        <v>31192.33</v>
      </c>
      <c r="M378" s="481">
        <v>43427</v>
      </c>
      <c r="N378" s="481" t="s">
        <v>1855</v>
      </c>
      <c r="O378" s="759">
        <v>43447</v>
      </c>
      <c r="P378" s="759"/>
      <c r="Q378" s="759">
        <v>43472</v>
      </c>
      <c r="R378" s="759" t="s">
        <v>1935</v>
      </c>
      <c r="S378" s="759"/>
      <c r="T378" s="759"/>
      <c r="U378" s="756"/>
      <c r="V378" s="735">
        <f t="shared" si="16"/>
        <v>101700.79000000001</v>
      </c>
    </row>
    <row r="379" spans="1:22" s="25" customFormat="1" ht="46.5" customHeight="1">
      <c r="A379" s="433" t="s">
        <v>537</v>
      </c>
      <c r="B379" s="862" t="s">
        <v>1847</v>
      </c>
      <c r="C379" s="863" t="s">
        <v>374</v>
      </c>
      <c r="D379" s="863" t="s">
        <v>1848</v>
      </c>
      <c r="E379" s="895">
        <v>101780</v>
      </c>
      <c r="F379" s="149">
        <f t="shared" si="18"/>
        <v>100904</v>
      </c>
      <c r="G379" s="660">
        <f t="shared" si="15"/>
        <v>0.75</v>
      </c>
      <c r="H379" s="865">
        <v>57131.64</v>
      </c>
      <c r="I379" s="865">
        <v>0</v>
      </c>
      <c r="J379" s="591">
        <v>18546.36</v>
      </c>
      <c r="K379" s="524">
        <v>0</v>
      </c>
      <c r="L379" s="866">
        <v>25226</v>
      </c>
      <c r="M379" s="481">
        <v>43427</v>
      </c>
      <c r="N379" s="481" t="s">
        <v>1855</v>
      </c>
      <c r="O379" s="759">
        <v>43447</v>
      </c>
      <c r="P379" s="759"/>
      <c r="Q379" s="759">
        <v>43472</v>
      </c>
      <c r="R379" s="759" t="s">
        <v>1941</v>
      </c>
      <c r="S379" s="759"/>
      <c r="T379" s="759"/>
      <c r="U379" s="756"/>
      <c r="V379" s="735">
        <f t="shared" si="16"/>
        <v>100904</v>
      </c>
    </row>
    <row r="380" spans="1:22" s="25" customFormat="1" ht="46.5" customHeight="1">
      <c r="A380" s="433" t="s">
        <v>537</v>
      </c>
      <c r="B380" s="862" t="s">
        <v>1849</v>
      </c>
      <c r="C380" s="863" t="s">
        <v>1850</v>
      </c>
      <c r="D380" s="863" t="s">
        <v>1851</v>
      </c>
      <c r="E380" s="895">
        <v>15271.57</v>
      </c>
      <c r="F380" s="149">
        <f t="shared" si="18"/>
        <v>15271.57</v>
      </c>
      <c r="G380" s="660">
        <f t="shared" si="15"/>
        <v>0.84999970533481495</v>
      </c>
      <c r="H380" s="865">
        <v>10882.31</v>
      </c>
      <c r="I380" s="865">
        <v>0</v>
      </c>
      <c r="J380" s="591">
        <v>2098.52</v>
      </c>
      <c r="K380" s="524">
        <v>0</v>
      </c>
      <c r="L380" s="866">
        <v>2290.7399999999998</v>
      </c>
      <c r="M380" s="481">
        <v>43427</v>
      </c>
      <c r="N380" s="481" t="s">
        <v>1855</v>
      </c>
      <c r="O380" s="759">
        <v>43447</v>
      </c>
      <c r="P380" s="759"/>
      <c r="Q380" s="759">
        <v>43472</v>
      </c>
      <c r="R380" s="759" t="s">
        <v>1933</v>
      </c>
      <c r="S380" s="759"/>
      <c r="T380" s="759"/>
      <c r="U380" s="756"/>
      <c r="V380" s="735">
        <f t="shared" si="16"/>
        <v>15271.57</v>
      </c>
    </row>
    <row r="381" spans="1:22" s="25" customFormat="1" ht="43.5" customHeight="1">
      <c r="A381" s="433" t="s">
        <v>537</v>
      </c>
      <c r="B381" s="862" t="s">
        <v>1852</v>
      </c>
      <c r="C381" s="863" t="s">
        <v>1853</v>
      </c>
      <c r="D381" s="863" t="s">
        <v>1854</v>
      </c>
      <c r="E381" s="895">
        <v>93038.75</v>
      </c>
      <c r="F381" s="149">
        <f t="shared" si="18"/>
        <v>35348.75</v>
      </c>
      <c r="G381" s="660">
        <f t="shared" si="15"/>
        <v>0.84052646840411616</v>
      </c>
      <c r="H381" s="865">
        <v>22647.32</v>
      </c>
      <c r="I381" s="865">
        <v>3996.59</v>
      </c>
      <c r="J381" s="866">
        <v>3067.65</v>
      </c>
      <c r="K381" s="524">
        <v>0</v>
      </c>
      <c r="L381" s="866">
        <v>5637.19</v>
      </c>
      <c r="M381" s="481">
        <v>43427</v>
      </c>
      <c r="N381" s="481" t="s">
        <v>1855</v>
      </c>
      <c r="O381" s="759">
        <v>43447</v>
      </c>
      <c r="P381" s="759"/>
      <c r="Q381" s="759">
        <v>43472</v>
      </c>
      <c r="R381" s="759" t="s">
        <v>1938</v>
      </c>
      <c r="S381" s="759"/>
      <c r="T381" s="759"/>
      <c r="U381" s="756"/>
      <c r="V381" s="735">
        <f t="shared" si="16"/>
        <v>35348.75</v>
      </c>
    </row>
    <row r="382" spans="1:22" s="25" customFormat="1" ht="43.5" customHeight="1">
      <c r="A382" s="433" t="s">
        <v>537</v>
      </c>
      <c r="B382" s="910" t="s">
        <v>1872</v>
      </c>
      <c r="C382" s="911" t="s">
        <v>1873</v>
      </c>
      <c r="D382" s="911" t="s">
        <v>1874</v>
      </c>
      <c r="E382" s="913">
        <v>164666</v>
      </c>
      <c r="F382" s="149">
        <f t="shared" si="18"/>
        <v>155045.54999999999</v>
      </c>
      <c r="G382" s="660">
        <f t="shared" si="15"/>
        <v>0.85000001612429388</v>
      </c>
      <c r="H382" s="913">
        <v>104552.14</v>
      </c>
      <c r="I382" s="913">
        <v>18450.38</v>
      </c>
      <c r="J382" s="913">
        <v>8786.2000000000007</v>
      </c>
      <c r="K382" s="524">
        <v>0</v>
      </c>
      <c r="L382" s="913">
        <v>23256.83</v>
      </c>
      <c r="M382" s="481">
        <v>43427</v>
      </c>
      <c r="N382" s="481" t="s">
        <v>1855</v>
      </c>
      <c r="O382" s="759">
        <v>43440</v>
      </c>
      <c r="P382" s="759">
        <v>43453</v>
      </c>
      <c r="Q382" s="759">
        <v>43474</v>
      </c>
      <c r="R382" s="759" t="s">
        <v>1952</v>
      </c>
      <c r="S382" s="759"/>
      <c r="T382" s="759"/>
      <c r="U382" s="756"/>
      <c r="V382" s="735"/>
    </row>
    <row r="383" spans="1:22" s="25" customFormat="1" ht="43.5" customHeight="1">
      <c r="A383" s="433" t="s">
        <v>537</v>
      </c>
      <c r="B383" s="910" t="s">
        <v>1875</v>
      </c>
      <c r="C383" s="911" t="s">
        <v>1876</v>
      </c>
      <c r="D383" s="911" t="s">
        <v>152</v>
      </c>
      <c r="E383" s="913">
        <v>159614.03</v>
      </c>
      <c r="F383" s="149">
        <f t="shared" si="18"/>
        <v>155073.25</v>
      </c>
      <c r="G383" s="660">
        <f t="shared" si="15"/>
        <v>0.60577114363695861</v>
      </c>
      <c r="H383" s="913">
        <v>78098.95</v>
      </c>
      <c r="I383" s="913">
        <v>13782.17</v>
      </c>
      <c r="J383" s="913">
        <v>2057.7800000000002</v>
      </c>
      <c r="K383" s="524">
        <v>0</v>
      </c>
      <c r="L383" s="913">
        <v>61134.35</v>
      </c>
      <c r="M383" s="481">
        <v>43427</v>
      </c>
      <c r="N383" s="481" t="s">
        <v>1855</v>
      </c>
      <c r="O383" s="759">
        <v>43440</v>
      </c>
      <c r="P383" s="759">
        <v>43453</v>
      </c>
      <c r="Q383" s="759">
        <v>43474</v>
      </c>
      <c r="R383" s="759" t="s">
        <v>1950</v>
      </c>
      <c r="S383" s="759"/>
      <c r="T383" s="759"/>
      <c r="U383" s="756"/>
      <c r="V383" s="735"/>
    </row>
    <row r="384" spans="1:22" s="25" customFormat="1" ht="43.5" customHeight="1">
      <c r="A384" s="433" t="s">
        <v>537</v>
      </c>
      <c r="B384" s="910" t="s">
        <v>1877</v>
      </c>
      <c r="C384" s="911" t="s">
        <v>1878</v>
      </c>
      <c r="D384" s="911" t="s">
        <v>433</v>
      </c>
      <c r="E384" s="913">
        <v>615057.98</v>
      </c>
      <c r="F384" s="149">
        <f t="shared" si="18"/>
        <v>501217</v>
      </c>
      <c r="G384" s="660">
        <f t="shared" si="15"/>
        <v>0.70373441044497698</v>
      </c>
      <c r="H384" s="913">
        <v>285372.36</v>
      </c>
      <c r="I384" s="913">
        <v>50359.83</v>
      </c>
      <c r="J384" s="913">
        <v>16991.46</v>
      </c>
      <c r="K384" s="524">
        <v>0</v>
      </c>
      <c r="L384" s="913">
        <v>148493.35</v>
      </c>
      <c r="M384" s="481">
        <v>43427</v>
      </c>
      <c r="N384" s="481" t="s">
        <v>1855</v>
      </c>
      <c r="O384" s="759">
        <v>43440</v>
      </c>
      <c r="P384" s="759">
        <v>43453</v>
      </c>
      <c r="Q384" s="759">
        <v>43474</v>
      </c>
      <c r="R384" s="759" t="s">
        <v>1951</v>
      </c>
      <c r="S384" s="759"/>
      <c r="T384" s="759"/>
      <c r="U384" s="756"/>
      <c r="V384" s="735"/>
    </row>
    <row r="385" spans="1:16382" s="25" customFormat="1" ht="43.5" customHeight="1">
      <c r="A385" s="433" t="s">
        <v>537</v>
      </c>
      <c r="B385" s="910" t="s">
        <v>1879</v>
      </c>
      <c r="C385" s="911" t="s">
        <v>1880</v>
      </c>
      <c r="D385" s="911" t="s">
        <v>1881</v>
      </c>
      <c r="E385" s="913">
        <v>303823.90000000002</v>
      </c>
      <c r="F385" s="149">
        <f t="shared" si="18"/>
        <v>13594.84</v>
      </c>
      <c r="G385" s="660">
        <f t="shared" si="15"/>
        <v>0.74999999999999989</v>
      </c>
      <c r="H385" s="913">
        <v>8666.7099999999991</v>
      </c>
      <c r="I385" s="913">
        <v>1529.42</v>
      </c>
      <c r="J385" s="913">
        <v>0</v>
      </c>
      <c r="K385" s="524">
        <v>0</v>
      </c>
      <c r="L385" s="913">
        <v>3398.71</v>
      </c>
      <c r="M385" s="481">
        <v>43427</v>
      </c>
      <c r="N385" s="481" t="s">
        <v>1855</v>
      </c>
      <c r="O385" s="759">
        <v>43440</v>
      </c>
      <c r="P385" s="759">
        <v>43453</v>
      </c>
      <c r="Q385" s="759">
        <v>43474</v>
      </c>
      <c r="R385" s="759" t="s">
        <v>1953</v>
      </c>
      <c r="S385" s="759"/>
      <c r="T385" s="759"/>
      <c r="U385" s="756"/>
      <c r="V385" s="735"/>
    </row>
    <row r="386" spans="1:16382" s="25" customFormat="1" ht="43.5" customHeight="1">
      <c r="A386" s="433" t="s">
        <v>537</v>
      </c>
      <c r="B386" s="921" t="s">
        <v>1959</v>
      </c>
      <c r="C386" s="922" t="s">
        <v>1960</v>
      </c>
      <c r="D386" s="923" t="s">
        <v>1961</v>
      </c>
      <c r="E386" s="924">
        <v>186028.59</v>
      </c>
      <c r="F386" s="149">
        <f t="shared" si="18"/>
        <v>180625.93</v>
      </c>
      <c r="G386" s="660">
        <f t="shared" si="15"/>
        <v>0.84999999723184827</v>
      </c>
      <c r="H386" s="924">
        <v>127771.24</v>
      </c>
      <c r="I386" s="924">
        <v>22547.87</v>
      </c>
      <c r="J386" s="913">
        <v>0</v>
      </c>
      <c r="K386" s="924">
        <v>3212.93</v>
      </c>
      <c r="L386" s="924">
        <v>27093.89</v>
      </c>
      <c r="M386" s="481">
        <v>43488</v>
      </c>
      <c r="N386" s="481">
        <v>43490</v>
      </c>
      <c r="O386" s="759">
        <v>43496</v>
      </c>
      <c r="P386" s="759">
        <v>43511</v>
      </c>
      <c r="Q386" s="759">
        <v>43521</v>
      </c>
      <c r="R386" s="925"/>
      <c r="S386" s="759"/>
      <c r="T386" s="759"/>
      <c r="U386" s="756"/>
      <c r="V386" s="735"/>
    </row>
    <row r="387" spans="1:16382" s="25" customFormat="1" ht="52.5" customHeight="1">
      <c r="A387" s="433" t="s">
        <v>537</v>
      </c>
      <c r="B387" s="921" t="s">
        <v>1962</v>
      </c>
      <c r="C387" s="922" t="s">
        <v>1963</v>
      </c>
      <c r="D387" s="922" t="s">
        <v>970</v>
      </c>
      <c r="E387" s="924">
        <v>778294</v>
      </c>
      <c r="F387" s="149">
        <f t="shared" si="18"/>
        <v>744863</v>
      </c>
      <c r="G387" s="660">
        <f t="shared" si="15"/>
        <v>0.74005830602406086</v>
      </c>
      <c r="H387" s="924">
        <v>432286.24</v>
      </c>
      <c r="I387" s="924">
        <v>76285.81</v>
      </c>
      <c r="J387" s="913">
        <v>0</v>
      </c>
      <c r="K387" s="924">
        <v>42670</v>
      </c>
      <c r="L387" s="924">
        <v>193620.95</v>
      </c>
      <c r="M387" s="481">
        <v>43488</v>
      </c>
      <c r="N387" s="481">
        <v>43490</v>
      </c>
      <c r="O387" s="759">
        <v>43496</v>
      </c>
      <c r="P387" s="759">
        <v>43511</v>
      </c>
      <c r="Q387" s="759">
        <v>43521</v>
      </c>
      <c r="R387" s="925"/>
      <c r="S387" s="759"/>
      <c r="T387" s="759"/>
      <c r="U387" s="756"/>
      <c r="V387" s="735"/>
    </row>
    <row r="388" spans="1:16382" s="25" customFormat="1" ht="51.75" customHeight="1">
      <c r="A388" s="433" t="s">
        <v>537</v>
      </c>
      <c r="B388" s="921" t="s">
        <v>1964</v>
      </c>
      <c r="C388" s="922" t="s">
        <v>1965</v>
      </c>
      <c r="D388" s="922" t="s">
        <v>970</v>
      </c>
      <c r="E388" s="924">
        <v>393395</v>
      </c>
      <c r="F388" s="149">
        <f t="shared" si="18"/>
        <v>329635.5</v>
      </c>
      <c r="G388" s="660">
        <f t="shared" si="15"/>
        <v>0.72132834600642226</v>
      </c>
      <c r="H388" s="924">
        <v>195736.66</v>
      </c>
      <c r="I388" s="924">
        <v>34541.769999999997</v>
      </c>
      <c r="J388" s="913">
        <v>0</v>
      </c>
      <c r="K388" s="924">
        <v>7497</v>
      </c>
      <c r="L388" s="924">
        <v>91860.07</v>
      </c>
      <c r="M388" s="481">
        <v>43488</v>
      </c>
      <c r="N388" s="481">
        <v>43490</v>
      </c>
      <c r="O388" s="759">
        <v>43496</v>
      </c>
      <c r="P388" s="759">
        <v>43511</v>
      </c>
      <c r="Q388" s="759">
        <v>43521</v>
      </c>
      <c r="R388" s="925"/>
      <c r="S388" s="759"/>
      <c r="T388" s="759"/>
      <c r="U388" s="756"/>
      <c r="V388" s="735"/>
    </row>
    <row r="389" spans="1:16382" s="25" customFormat="1" ht="61.5" customHeight="1">
      <c r="A389" s="433" t="s">
        <v>537</v>
      </c>
      <c r="B389" s="921" t="s">
        <v>1966</v>
      </c>
      <c r="C389" s="922" t="s">
        <v>1967</v>
      </c>
      <c r="D389" s="922" t="s">
        <v>169</v>
      </c>
      <c r="E389" s="924">
        <v>168230.3</v>
      </c>
      <c r="F389" s="149">
        <f t="shared" si="18"/>
        <v>97164.849999999991</v>
      </c>
      <c r="G389" s="660">
        <f t="shared" si="15"/>
        <v>0.68425649810605382</v>
      </c>
      <c r="H389" s="924">
        <v>56512.82</v>
      </c>
      <c r="I389" s="924">
        <v>9972.86</v>
      </c>
      <c r="J389" s="913">
        <v>0</v>
      </c>
      <c r="K389" s="924">
        <v>0</v>
      </c>
      <c r="L389" s="924">
        <v>30679.17</v>
      </c>
      <c r="M389" s="481">
        <v>43488</v>
      </c>
      <c r="N389" s="481">
        <v>43490</v>
      </c>
      <c r="O389" s="759">
        <v>43496</v>
      </c>
      <c r="P389" s="759">
        <v>43511</v>
      </c>
      <c r="Q389" s="759">
        <v>43521</v>
      </c>
      <c r="R389" s="925"/>
      <c r="S389" s="759"/>
      <c r="T389" s="759"/>
      <c r="U389" s="756"/>
      <c r="V389" s="735"/>
    </row>
    <row r="390" spans="1:16382" s="25" customFormat="1" ht="43.5" customHeight="1">
      <c r="A390" s="433" t="s">
        <v>537</v>
      </c>
      <c r="B390" s="921" t="s">
        <v>928</v>
      </c>
      <c r="C390" s="922" t="s">
        <v>1968</v>
      </c>
      <c r="D390" s="922" t="s">
        <v>1969</v>
      </c>
      <c r="E390" s="913">
        <v>210994.8</v>
      </c>
      <c r="F390" s="149">
        <f t="shared" si="18"/>
        <v>164457.41999999998</v>
      </c>
      <c r="G390" s="660">
        <f t="shared" si="15"/>
        <v>0.85000001824180393</v>
      </c>
      <c r="H390" s="924">
        <v>118009.12</v>
      </c>
      <c r="I390" s="924">
        <v>20825.14</v>
      </c>
      <c r="J390" s="913">
        <v>0</v>
      </c>
      <c r="K390" s="924">
        <v>954.55</v>
      </c>
      <c r="L390" s="924">
        <v>24668.61</v>
      </c>
      <c r="M390" s="481">
        <v>43488</v>
      </c>
      <c r="N390" s="481">
        <v>43490</v>
      </c>
      <c r="O390" s="759">
        <v>43496</v>
      </c>
      <c r="P390" s="759">
        <v>43511</v>
      </c>
      <c r="Q390" s="759">
        <v>43521</v>
      </c>
      <c r="R390" s="925"/>
      <c r="S390" s="759"/>
      <c r="T390" s="759"/>
      <c r="U390" s="756"/>
      <c r="V390" s="735"/>
    </row>
    <row r="391" spans="1:16382" s="13" customFormat="1" ht="32.25" customHeight="1">
      <c r="A391" s="979" t="s">
        <v>1856</v>
      </c>
      <c r="B391" s="980"/>
      <c r="C391" s="980"/>
      <c r="D391" s="980"/>
      <c r="E391" s="509">
        <f>SUM(E20:E390)</f>
        <v>185662548.18000004</v>
      </c>
      <c r="F391" s="509">
        <f>SUM(F20:F390)</f>
        <v>50588955.460000038</v>
      </c>
      <c r="G391" s="721">
        <f t="shared" si="15"/>
        <v>0.70806928813390391</v>
      </c>
      <c r="H391" s="509">
        <f>SUM(H20:H390)</f>
        <v>29198385.869999997</v>
      </c>
      <c r="I391" s="509">
        <f>SUM(I20:I390)</f>
        <v>2983441.18</v>
      </c>
      <c r="J391" s="509">
        <f>SUM(J20:J390)</f>
        <v>2796076.4899999988</v>
      </c>
      <c r="K391" s="509">
        <f>SUM(K20:K390)</f>
        <v>842582.14</v>
      </c>
      <c r="L391" s="509">
        <f>SUM(L20:L390)</f>
        <v>14768469.779999988</v>
      </c>
      <c r="M391" s="511"/>
      <c r="N391" s="512">
        <f>COUNTA(B20:B390)</f>
        <v>371</v>
      </c>
      <c r="O391" s="513"/>
      <c r="P391" s="513"/>
      <c r="Q391" s="513"/>
      <c r="R391" s="514"/>
      <c r="S391" s="513"/>
      <c r="T391" s="513"/>
      <c r="U391" s="311"/>
      <c r="V391" s="736">
        <f t="shared" si="16"/>
        <v>50588955.459999986</v>
      </c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  <c r="AMJ391" s="1"/>
      <c r="AMK391" s="1"/>
      <c r="AML391" s="1"/>
      <c r="AMM391" s="1"/>
      <c r="AMN391" s="1"/>
      <c r="AMO391" s="1"/>
      <c r="AMP391" s="1"/>
      <c r="AMQ391" s="1"/>
      <c r="AMR391" s="1"/>
      <c r="AMS391" s="1"/>
      <c r="AMT391" s="1"/>
      <c r="AMU391" s="1"/>
      <c r="AMV391" s="1"/>
      <c r="AMW391" s="1"/>
      <c r="AMX391" s="1"/>
      <c r="AMY391" s="1"/>
      <c r="AMZ391" s="1"/>
      <c r="ANA391" s="1"/>
      <c r="ANB391" s="1"/>
      <c r="ANC391" s="1"/>
      <c r="AND391" s="1"/>
      <c r="ANE391" s="1"/>
      <c r="ANF391" s="1"/>
      <c r="ANG391" s="1"/>
      <c r="ANH391" s="1"/>
      <c r="ANI391" s="1"/>
      <c r="ANJ391" s="1"/>
      <c r="ANK391" s="1"/>
      <c r="ANL391" s="1"/>
      <c r="ANM391" s="1"/>
      <c r="ANN391" s="1"/>
      <c r="ANO391" s="1"/>
      <c r="ANP391" s="1"/>
      <c r="ANQ391" s="1"/>
      <c r="ANR391" s="1"/>
      <c r="ANS391" s="1"/>
      <c r="ANT391" s="1"/>
      <c r="ANU391" s="1"/>
      <c r="ANV391" s="1"/>
      <c r="ANW391" s="1"/>
      <c r="ANX391" s="1"/>
      <c r="ANY391" s="1"/>
      <c r="ANZ391" s="1"/>
      <c r="AOA391" s="1"/>
      <c r="AOB391" s="1"/>
      <c r="AOC391" s="1"/>
      <c r="AOD391" s="1"/>
      <c r="AOE391" s="1"/>
      <c r="AOF391" s="1"/>
      <c r="AOG391" s="1"/>
      <c r="AOH391" s="1"/>
      <c r="AOI391" s="1"/>
      <c r="AOJ391" s="1"/>
      <c r="AOK391" s="1"/>
      <c r="AOL391" s="1"/>
      <c r="AOM391" s="1"/>
      <c r="AON391" s="1"/>
      <c r="AOO391" s="1"/>
      <c r="AOP391" s="1"/>
      <c r="AOQ391" s="1"/>
      <c r="AOR391" s="1"/>
      <c r="AOS391" s="1"/>
      <c r="AOT391" s="1"/>
      <c r="AOU391" s="1"/>
      <c r="AOV391" s="1"/>
      <c r="AOW391" s="1"/>
      <c r="AOX391" s="1"/>
      <c r="AOY391" s="1"/>
      <c r="AOZ391" s="1"/>
      <c r="APA391" s="1"/>
      <c r="APB391" s="1"/>
      <c r="APC391" s="1"/>
      <c r="APD391" s="1"/>
      <c r="APE391" s="1"/>
      <c r="APF391" s="1"/>
      <c r="APG391" s="1"/>
      <c r="APH391" s="1"/>
      <c r="API391" s="1"/>
      <c r="APJ391" s="1"/>
      <c r="APK391" s="1"/>
      <c r="APL391" s="1"/>
      <c r="APM391" s="1"/>
      <c r="APN391" s="1"/>
      <c r="APO391" s="1"/>
      <c r="APP391" s="1"/>
      <c r="APQ391" s="1"/>
      <c r="APR391" s="1"/>
      <c r="APS391" s="1"/>
      <c r="APT391" s="1"/>
      <c r="APU391" s="1"/>
      <c r="APV391" s="1"/>
      <c r="APW391" s="1"/>
      <c r="APX391" s="1"/>
      <c r="APY391" s="1"/>
      <c r="APZ391" s="1"/>
      <c r="AQA391" s="1"/>
      <c r="AQB391" s="1"/>
      <c r="AQC391" s="1"/>
      <c r="AQD391" s="1"/>
      <c r="AQE391" s="1"/>
      <c r="AQF391" s="1"/>
      <c r="AQG391" s="1"/>
      <c r="AQH391" s="1"/>
      <c r="AQI391" s="1"/>
      <c r="AQJ391" s="1"/>
      <c r="AQK391" s="1"/>
      <c r="AQL391" s="1"/>
      <c r="AQM391" s="1"/>
      <c r="AQN391" s="1"/>
      <c r="AQO391" s="1"/>
      <c r="AQP391" s="1"/>
      <c r="AQQ391" s="1"/>
      <c r="AQR391" s="1"/>
      <c r="AQS391" s="1"/>
      <c r="AQT391" s="1"/>
      <c r="AQU391" s="1"/>
      <c r="AQV391" s="1"/>
      <c r="AQW391" s="1"/>
      <c r="AQX391" s="1"/>
      <c r="AQY391" s="1"/>
      <c r="AQZ391" s="1"/>
      <c r="ARA391" s="1"/>
      <c r="ARB391" s="1"/>
      <c r="ARC391" s="1"/>
      <c r="ARD391" s="1"/>
      <c r="ARE391" s="1"/>
      <c r="ARF391" s="1"/>
      <c r="ARG391" s="1"/>
      <c r="ARH391" s="1"/>
      <c r="ARI391" s="1"/>
      <c r="ARJ391" s="1"/>
      <c r="ARK391" s="1"/>
      <c r="ARL391" s="1"/>
      <c r="ARM391" s="1"/>
      <c r="ARN391" s="1"/>
      <c r="ARO391" s="1"/>
      <c r="ARP391" s="1"/>
      <c r="ARQ391" s="1"/>
      <c r="ARR391" s="1"/>
      <c r="ARS391" s="1"/>
      <c r="ART391" s="1"/>
      <c r="ARU391" s="1"/>
      <c r="ARV391" s="1"/>
      <c r="ARW391" s="1"/>
      <c r="ARX391" s="1"/>
      <c r="ARY391" s="1"/>
      <c r="ARZ391" s="1"/>
      <c r="ASA391" s="1"/>
      <c r="ASB391" s="1"/>
      <c r="ASC391" s="1"/>
      <c r="ASD391" s="1"/>
      <c r="ASE391" s="1"/>
      <c r="ASF391" s="1"/>
      <c r="ASG391" s="1"/>
      <c r="ASH391" s="1"/>
      <c r="ASI391" s="1"/>
      <c r="ASJ391" s="1"/>
      <c r="ASK391" s="1"/>
      <c r="ASL391" s="1"/>
      <c r="ASM391" s="1"/>
      <c r="ASN391" s="1"/>
      <c r="ASO391" s="1"/>
      <c r="ASP391" s="1"/>
      <c r="ASQ391" s="1"/>
      <c r="ASR391" s="1"/>
      <c r="ASS391" s="1"/>
      <c r="AST391" s="1"/>
      <c r="ASU391" s="1"/>
      <c r="ASV391" s="1"/>
      <c r="ASW391" s="1"/>
      <c r="ASX391" s="1"/>
      <c r="ASY391" s="1"/>
      <c r="ASZ391" s="1"/>
      <c r="ATA391" s="1"/>
      <c r="ATB391" s="1"/>
      <c r="ATC391" s="1"/>
      <c r="ATD391" s="1"/>
      <c r="ATE391" s="1"/>
      <c r="ATF391" s="1"/>
      <c r="ATG391" s="1"/>
      <c r="ATH391" s="1"/>
      <c r="ATI391" s="1"/>
      <c r="ATJ391" s="1"/>
      <c r="ATK391" s="1"/>
      <c r="ATL391" s="1"/>
      <c r="ATM391" s="1"/>
      <c r="ATN391" s="1"/>
      <c r="ATO391" s="1"/>
      <c r="ATP391" s="1"/>
      <c r="ATQ391" s="1"/>
      <c r="ATR391" s="1"/>
      <c r="ATS391" s="1"/>
      <c r="ATT391" s="1"/>
      <c r="ATU391" s="1"/>
      <c r="ATV391" s="1"/>
      <c r="ATW391" s="1"/>
      <c r="ATX391" s="1"/>
      <c r="ATY391" s="1"/>
      <c r="ATZ391" s="1"/>
      <c r="AUA391" s="1"/>
      <c r="AUB391" s="1"/>
      <c r="AUC391" s="1"/>
      <c r="AUD391" s="1"/>
      <c r="AUE391" s="1"/>
      <c r="AUF391" s="1"/>
      <c r="AUG391" s="1"/>
      <c r="AUH391" s="1"/>
      <c r="AUI391" s="1"/>
      <c r="AUJ391" s="1"/>
      <c r="AUK391" s="1"/>
      <c r="AUL391" s="1"/>
      <c r="AUM391" s="1"/>
      <c r="AUN391" s="1"/>
      <c r="AUO391" s="1"/>
      <c r="AUP391" s="1"/>
      <c r="AUQ391" s="1"/>
      <c r="AUR391" s="1"/>
      <c r="AUS391" s="1"/>
      <c r="AUT391" s="1"/>
      <c r="AUU391" s="1"/>
      <c r="AUV391" s="1"/>
      <c r="AUW391" s="1"/>
      <c r="AUX391" s="1"/>
      <c r="AUY391" s="1"/>
      <c r="AUZ391" s="1"/>
      <c r="AVA391" s="1"/>
      <c r="AVB391" s="1"/>
      <c r="AVC391" s="1"/>
      <c r="AVD391" s="1"/>
      <c r="AVE391" s="1"/>
      <c r="AVF391" s="1"/>
      <c r="AVG391" s="1"/>
      <c r="AVH391" s="1"/>
      <c r="AVI391" s="1"/>
      <c r="AVJ391" s="1"/>
      <c r="AVK391" s="1"/>
      <c r="AVL391" s="1"/>
      <c r="AVM391" s="1"/>
      <c r="AVN391" s="1"/>
      <c r="AVO391" s="1"/>
      <c r="AVP391" s="1"/>
      <c r="AVQ391" s="1"/>
      <c r="AVR391" s="1"/>
      <c r="AVS391" s="1"/>
      <c r="AVT391" s="1"/>
      <c r="AVU391" s="1"/>
      <c r="AVV391" s="1"/>
      <c r="AVW391" s="1"/>
      <c r="AVX391" s="1"/>
      <c r="AVY391" s="1"/>
      <c r="AVZ391" s="1"/>
      <c r="AWA391" s="1"/>
      <c r="AWB391" s="1"/>
      <c r="AWC391" s="1"/>
      <c r="AWD391" s="1"/>
      <c r="AWE391" s="1"/>
      <c r="AWF391" s="1"/>
      <c r="AWG391" s="1"/>
      <c r="AWH391" s="1"/>
      <c r="AWI391" s="1"/>
      <c r="AWJ391" s="1"/>
      <c r="AWK391" s="1"/>
      <c r="AWL391" s="1"/>
      <c r="AWM391" s="1"/>
      <c r="AWN391" s="1"/>
      <c r="AWO391" s="1"/>
      <c r="AWP391" s="1"/>
      <c r="AWQ391" s="1"/>
      <c r="AWR391" s="1"/>
      <c r="AWS391" s="1"/>
      <c r="AWT391" s="1"/>
      <c r="AWU391" s="1"/>
      <c r="AWV391" s="1"/>
      <c r="AWW391" s="1"/>
      <c r="AWX391" s="1"/>
      <c r="AWY391" s="1"/>
      <c r="AWZ391" s="1"/>
      <c r="AXA391" s="1"/>
      <c r="AXB391" s="1"/>
      <c r="AXC391" s="1"/>
      <c r="AXD391" s="1"/>
      <c r="AXE391" s="1"/>
      <c r="AXF391" s="1"/>
      <c r="AXG391" s="1"/>
      <c r="AXH391" s="1"/>
      <c r="AXI391" s="1"/>
      <c r="AXJ391" s="1"/>
      <c r="AXK391" s="1"/>
      <c r="AXL391" s="1"/>
      <c r="AXM391" s="1"/>
      <c r="AXN391" s="1"/>
      <c r="AXO391" s="1"/>
      <c r="AXP391" s="1"/>
      <c r="AXQ391" s="1"/>
      <c r="AXR391" s="1"/>
      <c r="AXS391" s="1"/>
      <c r="AXT391" s="1"/>
      <c r="AXU391" s="1"/>
      <c r="AXV391" s="1"/>
      <c r="AXW391" s="1"/>
      <c r="AXX391" s="1"/>
      <c r="AXY391" s="1"/>
      <c r="AXZ391" s="1"/>
      <c r="AYA391" s="1"/>
      <c r="AYB391" s="1"/>
      <c r="AYC391" s="1"/>
      <c r="AYD391" s="1"/>
      <c r="AYE391" s="1"/>
      <c r="AYF391" s="1"/>
      <c r="AYG391" s="1"/>
      <c r="AYH391" s="1"/>
      <c r="AYI391" s="1"/>
      <c r="AYJ391" s="1"/>
      <c r="AYK391" s="1"/>
      <c r="AYL391" s="1"/>
      <c r="AYM391" s="1"/>
      <c r="AYN391" s="1"/>
      <c r="AYO391" s="1"/>
      <c r="AYP391" s="1"/>
      <c r="AYQ391" s="1"/>
      <c r="AYR391" s="1"/>
      <c r="AYS391" s="1"/>
      <c r="AYT391" s="1"/>
      <c r="AYU391" s="1"/>
      <c r="AYV391" s="1"/>
      <c r="AYW391" s="1"/>
      <c r="AYX391" s="1"/>
      <c r="AYY391" s="1"/>
      <c r="AYZ391" s="1"/>
      <c r="AZA391" s="1"/>
      <c r="AZB391" s="1"/>
      <c r="AZC391" s="1"/>
      <c r="AZD391" s="1"/>
      <c r="AZE391" s="1"/>
      <c r="AZF391" s="1"/>
      <c r="AZG391" s="1"/>
      <c r="AZH391" s="1"/>
      <c r="AZI391" s="1"/>
      <c r="AZJ391" s="1"/>
      <c r="AZK391" s="1"/>
      <c r="AZL391" s="1"/>
      <c r="AZM391" s="1"/>
      <c r="AZN391" s="1"/>
      <c r="AZO391" s="1"/>
      <c r="AZP391" s="1"/>
      <c r="AZQ391" s="1"/>
      <c r="AZR391" s="1"/>
      <c r="AZS391" s="1"/>
      <c r="AZT391" s="1"/>
      <c r="AZU391" s="1"/>
      <c r="AZV391" s="1"/>
      <c r="AZW391" s="1"/>
      <c r="AZX391" s="1"/>
      <c r="AZY391" s="1"/>
      <c r="AZZ391" s="1"/>
      <c r="BAA391" s="1"/>
      <c r="BAB391" s="1"/>
      <c r="BAC391" s="1"/>
      <c r="BAD391" s="1"/>
      <c r="BAE391" s="1"/>
      <c r="BAF391" s="1"/>
      <c r="BAG391" s="1"/>
      <c r="BAH391" s="1"/>
      <c r="BAI391" s="1"/>
      <c r="BAJ391" s="1"/>
      <c r="BAK391" s="1"/>
      <c r="BAL391" s="1"/>
      <c r="BAM391" s="1"/>
      <c r="BAN391" s="1"/>
      <c r="BAO391" s="1"/>
      <c r="BAP391" s="1"/>
      <c r="BAQ391" s="1"/>
      <c r="BAR391" s="1"/>
      <c r="BAS391" s="1"/>
      <c r="BAT391" s="1"/>
      <c r="BAU391" s="1"/>
      <c r="BAV391" s="1"/>
      <c r="BAW391" s="1"/>
      <c r="BAX391" s="1"/>
      <c r="BAY391" s="1"/>
      <c r="BAZ391" s="1"/>
      <c r="BBA391" s="1"/>
      <c r="BBB391" s="1"/>
      <c r="BBC391" s="1"/>
      <c r="BBD391" s="1"/>
      <c r="BBE391" s="1"/>
      <c r="BBF391" s="1"/>
      <c r="BBG391" s="1"/>
      <c r="BBH391" s="1"/>
      <c r="BBI391" s="1"/>
      <c r="BBJ391" s="1"/>
      <c r="BBK391" s="1"/>
      <c r="BBL391" s="1"/>
      <c r="BBM391" s="1"/>
      <c r="BBN391" s="1"/>
      <c r="BBO391" s="1"/>
      <c r="BBP391" s="1"/>
      <c r="BBQ391" s="1"/>
      <c r="BBR391" s="1"/>
      <c r="BBS391" s="1"/>
      <c r="BBT391" s="1"/>
      <c r="BBU391" s="1"/>
      <c r="BBV391" s="1"/>
      <c r="BBW391" s="1"/>
      <c r="BBX391" s="1"/>
      <c r="BBY391" s="1"/>
      <c r="BBZ391" s="1"/>
      <c r="BCA391" s="1"/>
      <c r="BCB391" s="1"/>
      <c r="BCC391" s="1"/>
      <c r="BCD391" s="1"/>
      <c r="BCE391" s="1"/>
      <c r="BCF391" s="1"/>
      <c r="BCG391" s="1"/>
      <c r="BCH391" s="1"/>
      <c r="BCI391" s="1"/>
      <c r="BCJ391" s="1"/>
      <c r="BCK391" s="1"/>
      <c r="BCL391" s="1"/>
      <c r="BCM391" s="1"/>
      <c r="BCN391" s="1"/>
      <c r="BCO391" s="1"/>
      <c r="BCP391" s="1"/>
      <c r="BCQ391" s="1"/>
      <c r="BCR391" s="1"/>
      <c r="BCS391" s="1"/>
      <c r="BCT391" s="1"/>
      <c r="BCU391" s="1"/>
      <c r="BCV391" s="1"/>
      <c r="BCW391" s="1"/>
      <c r="BCX391" s="1"/>
      <c r="BCY391" s="1"/>
      <c r="BCZ391" s="1"/>
      <c r="BDA391" s="1"/>
      <c r="BDB391" s="1"/>
      <c r="BDC391" s="1"/>
      <c r="BDD391" s="1"/>
      <c r="BDE391" s="1"/>
      <c r="BDF391" s="1"/>
      <c r="BDG391" s="1"/>
      <c r="BDH391" s="1"/>
      <c r="BDI391" s="1"/>
      <c r="BDJ391" s="1"/>
      <c r="BDK391" s="1"/>
      <c r="BDL391" s="1"/>
      <c r="BDM391" s="1"/>
      <c r="BDN391" s="1"/>
      <c r="BDO391" s="1"/>
      <c r="BDP391" s="1"/>
      <c r="BDQ391" s="1"/>
      <c r="BDR391" s="1"/>
      <c r="BDS391" s="1"/>
      <c r="BDT391" s="1"/>
      <c r="BDU391" s="1"/>
      <c r="BDV391" s="1"/>
      <c r="BDW391" s="1"/>
      <c r="BDX391" s="1"/>
      <c r="BDY391" s="1"/>
      <c r="BDZ391" s="1"/>
      <c r="BEA391" s="1"/>
      <c r="BEB391" s="1"/>
      <c r="BEC391" s="1"/>
      <c r="BED391" s="1"/>
      <c r="BEE391" s="1"/>
      <c r="BEF391" s="1"/>
      <c r="BEG391" s="1"/>
      <c r="BEH391" s="1"/>
      <c r="BEI391" s="1"/>
      <c r="BEJ391" s="1"/>
      <c r="BEK391" s="1"/>
      <c r="BEL391" s="1"/>
      <c r="BEM391" s="1"/>
      <c r="BEN391" s="1"/>
      <c r="BEO391" s="1"/>
      <c r="BEP391" s="1"/>
      <c r="BEQ391" s="1"/>
      <c r="BER391" s="1"/>
      <c r="BES391" s="1"/>
      <c r="BET391" s="1"/>
      <c r="BEU391" s="1"/>
      <c r="BEV391" s="1"/>
      <c r="BEW391" s="1"/>
      <c r="BEX391" s="1"/>
      <c r="BEY391" s="1"/>
      <c r="BEZ391" s="1"/>
      <c r="BFA391" s="1"/>
      <c r="BFB391" s="1"/>
      <c r="BFC391" s="1"/>
      <c r="BFD391" s="1"/>
      <c r="BFE391" s="1"/>
      <c r="BFF391" s="1"/>
      <c r="BFG391" s="1"/>
      <c r="BFH391" s="1"/>
      <c r="BFI391" s="1"/>
      <c r="BFJ391" s="1"/>
      <c r="BFK391" s="1"/>
      <c r="BFL391" s="1"/>
      <c r="BFM391" s="1"/>
      <c r="BFN391" s="1"/>
      <c r="BFO391" s="1"/>
      <c r="BFP391" s="1"/>
      <c r="BFQ391" s="1"/>
      <c r="BFR391" s="1"/>
      <c r="BFS391" s="1"/>
      <c r="BFT391" s="1"/>
      <c r="BFU391" s="1"/>
      <c r="BFV391" s="1"/>
      <c r="BFW391" s="1"/>
      <c r="BFX391" s="1"/>
      <c r="BFY391" s="1"/>
      <c r="BFZ391" s="1"/>
      <c r="BGA391" s="1"/>
      <c r="BGB391" s="1"/>
      <c r="BGC391" s="1"/>
      <c r="BGD391" s="1"/>
      <c r="BGE391" s="1"/>
      <c r="BGF391" s="1"/>
      <c r="BGG391" s="1"/>
      <c r="BGH391" s="1"/>
      <c r="BGI391" s="1"/>
      <c r="BGJ391" s="1"/>
      <c r="BGK391" s="1"/>
      <c r="BGL391" s="1"/>
      <c r="BGM391" s="1"/>
      <c r="BGN391" s="1"/>
      <c r="BGO391" s="1"/>
      <c r="BGP391" s="1"/>
      <c r="BGQ391" s="1"/>
      <c r="BGR391" s="1"/>
      <c r="BGS391" s="1"/>
      <c r="BGT391" s="1"/>
      <c r="BGU391" s="1"/>
      <c r="BGV391" s="1"/>
      <c r="BGW391" s="1"/>
      <c r="BGX391" s="1"/>
      <c r="BGY391" s="1"/>
      <c r="BGZ391" s="1"/>
      <c r="BHA391" s="1"/>
      <c r="BHB391" s="1"/>
      <c r="BHC391" s="1"/>
      <c r="BHD391" s="1"/>
      <c r="BHE391" s="1"/>
      <c r="BHF391" s="1"/>
      <c r="BHG391" s="1"/>
      <c r="BHH391" s="1"/>
      <c r="BHI391" s="1"/>
      <c r="BHJ391" s="1"/>
      <c r="BHK391" s="1"/>
      <c r="BHL391" s="1"/>
      <c r="BHM391" s="1"/>
      <c r="BHN391" s="1"/>
      <c r="BHO391" s="1"/>
      <c r="BHP391" s="1"/>
      <c r="BHQ391" s="1"/>
      <c r="BHR391" s="1"/>
      <c r="BHS391" s="1"/>
      <c r="BHT391" s="1"/>
      <c r="BHU391" s="1"/>
      <c r="BHV391" s="1"/>
      <c r="BHW391" s="1"/>
      <c r="BHX391" s="1"/>
      <c r="BHY391" s="1"/>
      <c r="BHZ391" s="1"/>
      <c r="BIA391" s="1"/>
      <c r="BIB391" s="1"/>
      <c r="BIC391" s="1"/>
      <c r="BID391" s="1"/>
      <c r="BIE391" s="1"/>
      <c r="BIF391" s="1"/>
      <c r="BIG391" s="1"/>
      <c r="BIH391" s="1"/>
      <c r="BII391" s="1"/>
      <c r="BIJ391" s="1"/>
      <c r="BIK391" s="1"/>
      <c r="BIL391" s="1"/>
      <c r="BIM391" s="1"/>
      <c r="BIN391" s="1"/>
      <c r="BIO391" s="1"/>
      <c r="BIP391" s="1"/>
      <c r="BIQ391" s="1"/>
      <c r="BIR391" s="1"/>
      <c r="BIS391" s="1"/>
      <c r="BIT391" s="1"/>
      <c r="BIU391" s="1"/>
      <c r="BIV391" s="1"/>
      <c r="BIW391" s="1"/>
      <c r="BIX391" s="1"/>
      <c r="BIY391" s="1"/>
      <c r="BIZ391" s="1"/>
      <c r="BJA391" s="1"/>
      <c r="BJB391" s="1"/>
      <c r="BJC391" s="1"/>
      <c r="BJD391" s="1"/>
      <c r="BJE391" s="1"/>
      <c r="BJF391" s="1"/>
      <c r="BJG391" s="1"/>
      <c r="BJH391" s="1"/>
      <c r="BJI391" s="1"/>
      <c r="BJJ391" s="1"/>
      <c r="BJK391" s="1"/>
      <c r="BJL391" s="1"/>
      <c r="BJM391" s="1"/>
      <c r="BJN391" s="1"/>
      <c r="BJO391" s="1"/>
      <c r="BJP391" s="1"/>
      <c r="BJQ391" s="1"/>
      <c r="BJR391" s="1"/>
      <c r="BJS391" s="1"/>
      <c r="BJT391" s="1"/>
      <c r="BJU391" s="1"/>
      <c r="BJV391" s="1"/>
      <c r="BJW391" s="1"/>
      <c r="BJX391" s="1"/>
      <c r="BJY391" s="1"/>
      <c r="BJZ391" s="1"/>
      <c r="BKA391" s="1"/>
      <c r="BKB391" s="1"/>
      <c r="BKC391" s="1"/>
      <c r="BKD391" s="1"/>
      <c r="BKE391" s="1"/>
      <c r="BKF391" s="1"/>
      <c r="BKG391" s="1"/>
      <c r="BKH391" s="1"/>
      <c r="BKI391" s="1"/>
      <c r="BKJ391" s="1"/>
      <c r="BKK391" s="1"/>
      <c r="BKL391" s="1"/>
      <c r="BKM391" s="1"/>
      <c r="BKN391" s="1"/>
      <c r="BKO391" s="1"/>
      <c r="BKP391" s="1"/>
      <c r="BKQ391" s="1"/>
      <c r="BKR391" s="1"/>
      <c r="BKS391" s="1"/>
      <c r="BKT391" s="1"/>
      <c r="BKU391" s="1"/>
      <c r="BKV391" s="1"/>
      <c r="BKW391" s="1"/>
      <c r="BKX391" s="1"/>
      <c r="BKY391" s="1"/>
      <c r="BKZ391" s="1"/>
      <c r="BLA391" s="1"/>
      <c r="BLB391" s="1"/>
      <c r="BLC391" s="1"/>
      <c r="BLD391" s="1"/>
      <c r="BLE391" s="1"/>
      <c r="BLF391" s="1"/>
      <c r="BLG391" s="1"/>
      <c r="BLH391" s="1"/>
      <c r="BLI391" s="1"/>
      <c r="BLJ391" s="1"/>
      <c r="BLK391" s="1"/>
      <c r="BLL391" s="1"/>
      <c r="BLM391" s="1"/>
      <c r="BLN391" s="1"/>
      <c r="BLO391" s="1"/>
      <c r="BLP391" s="1"/>
      <c r="BLQ391" s="1"/>
      <c r="BLR391" s="1"/>
      <c r="BLS391" s="1"/>
      <c r="BLT391" s="1"/>
      <c r="BLU391" s="1"/>
      <c r="BLV391" s="1"/>
      <c r="BLW391" s="1"/>
      <c r="BLX391" s="1"/>
      <c r="BLY391" s="1"/>
      <c r="BLZ391" s="1"/>
      <c r="BMA391" s="1"/>
      <c r="BMB391" s="1"/>
      <c r="BMC391" s="1"/>
      <c r="BMD391" s="1"/>
      <c r="BME391" s="1"/>
      <c r="BMF391" s="1"/>
      <c r="BMG391" s="1"/>
      <c r="BMH391" s="1"/>
      <c r="BMI391" s="1"/>
      <c r="BMJ391" s="1"/>
      <c r="BMK391" s="1"/>
      <c r="BML391" s="1"/>
      <c r="BMM391" s="1"/>
      <c r="BMN391" s="1"/>
      <c r="BMO391" s="1"/>
      <c r="BMP391" s="1"/>
      <c r="BMQ391" s="1"/>
      <c r="BMR391" s="1"/>
      <c r="BMS391" s="1"/>
      <c r="BMT391" s="1"/>
      <c r="BMU391" s="1"/>
      <c r="BMV391" s="1"/>
      <c r="BMW391" s="1"/>
      <c r="BMX391" s="1"/>
      <c r="BMY391" s="1"/>
      <c r="BMZ391" s="1"/>
      <c r="BNA391" s="1"/>
      <c r="BNB391" s="1"/>
      <c r="BNC391" s="1"/>
      <c r="BND391" s="1"/>
      <c r="BNE391" s="1"/>
      <c r="BNF391" s="1"/>
      <c r="BNG391" s="1"/>
      <c r="BNH391" s="1"/>
      <c r="BNI391" s="1"/>
      <c r="BNJ391" s="1"/>
      <c r="BNK391" s="1"/>
      <c r="BNL391" s="1"/>
      <c r="BNM391" s="1"/>
      <c r="BNN391" s="1"/>
      <c r="BNO391" s="1"/>
      <c r="BNP391" s="1"/>
      <c r="BNQ391" s="1"/>
      <c r="BNR391" s="1"/>
      <c r="BNS391" s="1"/>
      <c r="BNT391" s="1"/>
      <c r="BNU391" s="1"/>
      <c r="BNV391" s="1"/>
      <c r="BNW391" s="1"/>
      <c r="BNX391" s="1"/>
      <c r="BNY391" s="1"/>
      <c r="BNZ391" s="1"/>
      <c r="BOA391" s="1"/>
      <c r="BOB391" s="1"/>
      <c r="BOC391" s="1"/>
      <c r="BOD391" s="1"/>
      <c r="BOE391" s="1"/>
      <c r="BOF391" s="1"/>
      <c r="BOG391" s="1"/>
      <c r="BOH391" s="1"/>
      <c r="BOI391" s="1"/>
      <c r="BOJ391" s="1"/>
      <c r="BOK391" s="1"/>
      <c r="BOL391" s="1"/>
      <c r="BOM391" s="1"/>
      <c r="BON391" s="1"/>
      <c r="BOO391" s="1"/>
      <c r="BOP391" s="1"/>
      <c r="BOQ391" s="1"/>
      <c r="BOR391" s="1"/>
      <c r="BOS391" s="1"/>
      <c r="BOT391" s="1"/>
      <c r="BOU391" s="1"/>
      <c r="BOV391" s="1"/>
      <c r="BOW391" s="1"/>
      <c r="BOX391" s="1"/>
      <c r="BOY391" s="1"/>
      <c r="BOZ391" s="1"/>
      <c r="BPA391" s="1"/>
      <c r="BPB391" s="1"/>
      <c r="BPC391" s="1"/>
      <c r="BPD391" s="1"/>
      <c r="BPE391" s="1"/>
      <c r="BPF391" s="1"/>
      <c r="BPG391" s="1"/>
      <c r="BPH391" s="1"/>
      <c r="BPI391" s="1"/>
      <c r="BPJ391" s="1"/>
      <c r="BPK391" s="1"/>
      <c r="BPL391" s="1"/>
      <c r="BPM391" s="1"/>
      <c r="BPN391" s="1"/>
      <c r="BPO391" s="1"/>
      <c r="BPP391" s="1"/>
      <c r="BPQ391" s="1"/>
      <c r="BPR391" s="1"/>
      <c r="BPS391" s="1"/>
      <c r="BPT391" s="1"/>
      <c r="BPU391" s="1"/>
      <c r="BPV391" s="1"/>
      <c r="BPW391" s="1"/>
      <c r="BPX391" s="1"/>
      <c r="BPY391" s="1"/>
      <c r="BPZ391" s="1"/>
      <c r="BQA391" s="1"/>
      <c r="BQB391" s="1"/>
      <c r="BQC391" s="1"/>
      <c r="BQD391" s="1"/>
      <c r="BQE391" s="1"/>
      <c r="BQF391" s="1"/>
      <c r="BQG391" s="1"/>
      <c r="BQH391" s="1"/>
      <c r="BQI391" s="1"/>
      <c r="BQJ391" s="1"/>
      <c r="BQK391" s="1"/>
      <c r="BQL391" s="1"/>
      <c r="BQM391" s="1"/>
      <c r="BQN391" s="1"/>
      <c r="BQO391" s="1"/>
      <c r="BQP391" s="1"/>
      <c r="BQQ391" s="1"/>
      <c r="BQR391" s="1"/>
      <c r="BQS391" s="1"/>
      <c r="BQT391" s="1"/>
      <c r="BQU391" s="1"/>
      <c r="BQV391" s="1"/>
      <c r="BQW391" s="1"/>
      <c r="BQX391" s="1"/>
      <c r="BQY391" s="1"/>
      <c r="BQZ391" s="1"/>
      <c r="BRA391" s="1"/>
      <c r="BRB391" s="1"/>
      <c r="BRC391" s="1"/>
      <c r="BRD391" s="1"/>
      <c r="BRE391" s="1"/>
      <c r="BRF391" s="1"/>
      <c r="BRG391" s="1"/>
      <c r="BRH391" s="1"/>
      <c r="BRI391" s="1"/>
      <c r="BRJ391" s="1"/>
      <c r="BRK391" s="1"/>
      <c r="BRL391" s="1"/>
      <c r="BRM391" s="1"/>
      <c r="BRN391" s="1"/>
      <c r="BRO391" s="1"/>
      <c r="BRP391" s="1"/>
      <c r="BRQ391" s="1"/>
      <c r="BRR391" s="1"/>
      <c r="BRS391" s="1"/>
      <c r="BRT391" s="1"/>
      <c r="BRU391" s="1"/>
      <c r="BRV391" s="1"/>
      <c r="BRW391" s="1"/>
      <c r="BRX391" s="1"/>
      <c r="BRY391" s="1"/>
      <c r="BRZ391" s="1"/>
      <c r="BSA391" s="1"/>
      <c r="BSB391" s="1"/>
      <c r="BSC391" s="1"/>
      <c r="BSD391" s="1"/>
      <c r="BSE391" s="1"/>
      <c r="BSF391" s="1"/>
      <c r="BSG391" s="1"/>
      <c r="BSH391" s="1"/>
      <c r="BSI391" s="1"/>
      <c r="BSJ391" s="1"/>
      <c r="BSK391" s="1"/>
      <c r="BSL391" s="1"/>
      <c r="BSM391" s="1"/>
      <c r="BSN391" s="1"/>
      <c r="BSO391" s="1"/>
      <c r="BSP391" s="1"/>
      <c r="BSQ391" s="1"/>
      <c r="BSR391" s="1"/>
      <c r="BSS391" s="1"/>
      <c r="BST391" s="1"/>
      <c r="BSU391" s="1"/>
      <c r="BSV391" s="1"/>
      <c r="BSW391" s="1"/>
      <c r="BSX391" s="1"/>
      <c r="BSY391" s="1"/>
      <c r="BSZ391" s="1"/>
      <c r="BTA391" s="1"/>
      <c r="BTB391" s="1"/>
      <c r="BTC391" s="1"/>
      <c r="BTD391" s="1"/>
      <c r="BTE391" s="1"/>
      <c r="BTF391" s="1"/>
      <c r="BTG391" s="1"/>
      <c r="BTH391" s="1"/>
      <c r="BTI391" s="1"/>
      <c r="BTJ391" s="1"/>
      <c r="BTK391" s="1"/>
      <c r="BTL391" s="1"/>
      <c r="BTM391" s="1"/>
      <c r="BTN391" s="1"/>
      <c r="BTO391" s="1"/>
      <c r="BTP391" s="1"/>
      <c r="BTQ391" s="1"/>
      <c r="BTR391" s="1"/>
      <c r="BTS391" s="1"/>
      <c r="BTT391" s="1"/>
      <c r="BTU391" s="1"/>
      <c r="BTV391" s="1"/>
      <c r="BTW391" s="1"/>
      <c r="BTX391" s="1"/>
      <c r="BTY391" s="1"/>
      <c r="BTZ391" s="1"/>
      <c r="BUA391" s="1"/>
      <c r="BUB391" s="1"/>
      <c r="BUC391" s="1"/>
      <c r="BUD391" s="1"/>
      <c r="BUE391" s="1"/>
      <c r="BUF391" s="1"/>
      <c r="BUG391" s="1"/>
      <c r="BUH391" s="1"/>
      <c r="BUI391" s="1"/>
      <c r="BUJ391" s="1"/>
      <c r="BUK391" s="1"/>
      <c r="BUL391" s="1"/>
      <c r="BUM391" s="1"/>
      <c r="BUN391" s="1"/>
      <c r="BUO391" s="1"/>
      <c r="BUP391" s="1"/>
      <c r="BUQ391" s="1"/>
      <c r="BUR391" s="1"/>
      <c r="BUS391" s="1"/>
      <c r="BUT391" s="1"/>
      <c r="BUU391" s="1"/>
      <c r="BUV391" s="1"/>
      <c r="BUW391" s="1"/>
      <c r="BUX391" s="1"/>
      <c r="BUY391" s="1"/>
      <c r="BUZ391" s="1"/>
      <c r="BVA391" s="1"/>
      <c r="BVB391" s="1"/>
      <c r="BVC391" s="1"/>
      <c r="BVD391" s="1"/>
      <c r="BVE391" s="1"/>
      <c r="BVF391" s="1"/>
      <c r="BVG391" s="1"/>
      <c r="BVH391" s="1"/>
      <c r="BVI391" s="1"/>
      <c r="BVJ391" s="1"/>
      <c r="BVK391" s="1"/>
      <c r="BVL391" s="1"/>
      <c r="BVM391" s="1"/>
      <c r="BVN391" s="1"/>
      <c r="BVO391" s="1"/>
      <c r="BVP391" s="1"/>
      <c r="BVQ391" s="1"/>
      <c r="BVR391" s="1"/>
      <c r="BVS391" s="1"/>
      <c r="BVT391" s="1"/>
      <c r="BVU391" s="1"/>
      <c r="BVV391" s="1"/>
      <c r="BVW391" s="1"/>
      <c r="BVX391" s="1"/>
      <c r="BVY391" s="1"/>
      <c r="BVZ391" s="1"/>
      <c r="BWA391" s="1"/>
      <c r="BWB391" s="1"/>
      <c r="BWC391" s="1"/>
      <c r="BWD391" s="1"/>
      <c r="BWE391" s="1"/>
      <c r="BWF391" s="1"/>
      <c r="BWG391" s="1"/>
      <c r="BWH391" s="1"/>
      <c r="BWI391" s="1"/>
      <c r="BWJ391" s="1"/>
      <c r="BWK391" s="1"/>
      <c r="BWL391" s="1"/>
      <c r="BWM391" s="1"/>
      <c r="BWN391" s="1"/>
      <c r="BWO391" s="1"/>
      <c r="BWP391" s="1"/>
      <c r="BWQ391" s="1"/>
      <c r="BWR391" s="1"/>
      <c r="BWS391" s="1"/>
      <c r="BWT391" s="1"/>
      <c r="BWU391" s="1"/>
      <c r="BWV391" s="1"/>
      <c r="BWW391" s="1"/>
      <c r="BWX391" s="1"/>
      <c r="BWY391" s="1"/>
      <c r="BWZ391" s="1"/>
      <c r="BXA391" s="1"/>
      <c r="BXB391" s="1"/>
      <c r="BXC391" s="1"/>
      <c r="BXD391" s="1"/>
      <c r="BXE391" s="1"/>
      <c r="BXF391" s="1"/>
      <c r="BXG391" s="1"/>
      <c r="BXH391" s="1"/>
      <c r="BXI391" s="1"/>
      <c r="BXJ391" s="1"/>
      <c r="BXK391" s="1"/>
      <c r="BXL391" s="1"/>
      <c r="BXM391" s="1"/>
      <c r="BXN391" s="1"/>
      <c r="BXO391" s="1"/>
      <c r="BXP391" s="1"/>
      <c r="BXQ391" s="1"/>
      <c r="BXR391" s="1"/>
      <c r="BXS391" s="1"/>
      <c r="BXT391" s="1"/>
      <c r="BXU391" s="1"/>
      <c r="BXV391" s="1"/>
      <c r="BXW391" s="1"/>
      <c r="BXX391" s="1"/>
      <c r="BXY391" s="1"/>
      <c r="BXZ391" s="1"/>
      <c r="BYA391" s="1"/>
      <c r="BYB391" s="1"/>
      <c r="BYC391" s="1"/>
      <c r="BYD391" s="1"/>
      <c r="BYE391" s="1"/>
      <c r="BYF391" s="1"/>
      <c r="BYG391" s="1"/>
      <c r="BYH391" s="1"/>
      <c r="BYI391" s="1"/>
      <c r="BYJ391" s="1"/>
      <c r="BYK391" s="1"/>
      <c r="BYL391" s="1"/>
      <c r="BYM391" s="1"/>
      <c r="BYN391" s="1"/>
      <c r="BYO391" s="1"/>
      <c r="BYP391" s="1"/>
      <c r="BYQ391" s="1"/>
      <c r="BYR391" s="1"/>
      <c r="BYS391" s="1"/>
      <c r="BYT391" s="1"/>
      <c r="BYU391" s="1"/>
      <c r="BYV391" s="1"/>
      <c r="BYW391" s="1"/>
      <c r="BYX391" s="1"/>
      <c r="BYY391" s="1"/>
      <c r="BYZ391" s="1"/>
      <c r="BZA391" s="1"/>
      <c r="BZB391" s="1"/>
      <c r="BZC391" s="1"/>
      <c r="BZD391" s="1"/>
      <c r="BZE391" s="1"/>
      <c r="BZF391" s="1"/>
      <c r="BZG391" s="1"/>
      <c r="BZH391" s="1"/>
      <c r="BZI391" s="1"/>
      <c r="BZJ391" s="1"/>
      <c r="BZK391" s="1"/>
      <c r="BZL391" s="1"/>
      <c r="BZM391" s="1"/>
      <c r="BZN391" s="1"/>
      <c r="BZO391" s="1"/>
      <c r="BZP391" s="1"/>
      <c r="BZQ391" s="1"/>
      <c r="BZR391" s="1"/>
      <c r="BZS391" s="1"/>
      <c r="BZT391" s="1"/>
      <c r="BZU391" s="1"/>
      <c r="BZV391" s="1"/>
      <c r="BZW391" s="1"/>
      <c r="BZX391" s="1"/>
      <c r="BZY391" s="1"/>
      <c r="BZZ391" s="1"/>
      <c r="CAA391" s="1"/>
      <c r="CAB391" s="1"/>
      <c r="CAC391" s="1"/>
      <c r="CAD391" s="1"/>
      <c r="CAE391" s="1"/>
      <c r="CAF391" s="1"/>
      <c r="CAG391" s="1"/>
      <c r="CAH391" s="1"/>
      <c r="CAI391" s="1"/>
      <c r="CAJ391" s="1"/>
      <c r="CAK391" s="1"/>
      <c r="CAL391" s="1"/>
      <c r="CAM391" s="1"/>
      <c r="CAN391" s="1"/>
      <c r="CAO391" s="1"/>
      <c r="CAP391" s="1"/>
      <c r="CAQ391" s="1"/>
      <c r="CAR391" s="1"/>
      <c r="CAS391" s="1"/>
      <c r="CAT391" s="1"/>
      <c r="CAU391" s="1"/>
      <c r="CAV391" s="1"/>
      <c r="CAW391" s="1"/>
      <c r="CAX391" s="1"/>
      <c r="CAY391" s="1"/>
      <c r="CAZ391" s="1"/>
      <c r="CBA391" s="1"/>
      <c r="CBB391" s="1"/>
      <c r="CBC391" s="1"/>
      <c r="CBD391" s="1"/>
      <c r="CBE391" s="1"/>
      <c r="CBF391" s="1"/>
      <c r="CBG391" s="1"/>
      <c r="CBH391" s="1"/>
      <c r="CBI391" s="1"/>
      <c r="CBJ391" s="1"/>
      <c r="CBK391" s="1"/>
      <c r="CBL391" s="1"/>
      <c r="CBM391" s="1"/>
      <c r="CBN391" s="1"/>
      <c r="CBO391" s="1"/>
      <c r="CBP391" s="1"/>
      <c r="CBQ391" s="1"/>
      <c r="CBR391" s="1"/>
      <c r="CBS391" s="1"/>
      <c r="CBT391" s="1"/>
      <c r="CBU391" s="1"/>
      <c r="CBV391" s="1"/>
      <c r="CBW391" s="1"/>
      <c r="CBX391" s="1"/>
      <c r="CBY391" s="1"/>
      <c r="CBZ391" s="1"/>
      <c r="CCA391" s="1"/>
      <c r="CCB391" s="1"/>
      <c r="CCC391" s="1"/>
      <c r="CCD391" s="1"/>
      <c r="CCE391" s="1"/>
      <c r="CCF391" s="1"/>
      <c r="CCG391" s="1"/>
      <c r="CCH391" s="1"/>
      <c r="CCI391" s="1"/>
      <c r="CCJ391" s="1"/>
      <c r="CCK391" s="1"/>
      <c r="CCL391" s="1"/>
      <c r="CCM391" s="1"/>
      <c r="CCN391" s="1"/>
      <c r="CCO391" s="1"/>
      <c r="CCP391" s="1"/>
      <c r="CCQ391" s="1"/>
      <c r="CCR391" s="1"/>
      <c r="CCS391" s="1"/>
      <c r="CCT391" s="1"/>
      <c r="CCU391" s="1"/>
      <c r="CCV391" s="1"/>
      <c r="CCW391" s="1"/>
      <c r="CCX391" s="1"/>
      <c r="CCY391" s="1"/>
      <c r="CCZ391" s="1"/>
      <c r="CDA391" s="1"/>
      <c r="CDB391" s="1"/>
      <c r="CDC391" s="1"/>
      <c r="CDD391" s="1"/>
      <c r="CDE391" s="1"/>
      <c r="CDF391" s="1"/>
      <c r="CDG391" s="1"/>
      <c r="CDH391" s="1"/>
      <c r="CDI391" s="1"/>
      <c r="CDJ391" s="1"/>
      <c r="CDK391" s="1"/>
      <c r="CDL391" s="1"/>
      <c r="CDM391" s="1"/>
      <c r="CDN391" s="1"/>
      <c r="CDO391" s="1"/>
      <c r="CDP391" s="1"/>
      <c r="CDQ391" s="1"/>
      <c r="CDR391" s="1"/>
      <c r="CDS391" s="1"/>
      <c r="CDT391" s="1"/>
      <c r="CDU391" s="1"/>
      <c r="CDV391" s="1"/>
      <c r="CDW391" s="1"/>
      <c r="CDX391" s="1"/>
      <c r="CDY391" s="1"/>
      <c r="CDZ391" s="1"/>
      <c r="CEA391" s="1"/>
      <c r="CEB391" s="1"/>
      <c r="CEC391" s="1"/>
      <c r="CED391" s="1"/>
      <c r="CEE391" s="1"/>
      <c r="CEF391" s="1"/>
      <c r="CEG391" s="1"/>
      <c r="CEH391" s="1"/>
      <c r="CEI391" s="1"/>
      <c r="CEJ391" s="1"/>
      <c r="CEK391" s="1"/>
      <c r="CEL391" s="1"/>
      <c r="CEM391" s="1"/>
      <c r="CEN391" s="1"/>
      <c r="CEO391" s="1"/>
      <c r="CEP391" s="1"/>
      <c r="CEQ391" s="1"/>
      <c r="CER391" s="1"/>
      <c r="CES391" s="1"/>
      <c r="CET391" s="1"/>
      <c r="CEU391" s="1"/>
      <c r="CEV391" s="1"/>
      <c r="CEW391" s="1"/>
      <c r="CEX391" s="1"/>
      <c r="CEY391" s="1"/>
      <c r="CEZ391" s="1"/>
      <c r="CFA391" s="1"/>
      <c r="CFB391" s="1"/>
      <c r="CFC391" s="1"/>
      <c r="CFD391" s="1"/>
      <c r="CFE391" s="1"/>
      <c r="CFF391" s="1"/>
      <c r="CFG391" s="1"/>
      <c r="CFH391" s="1"/>
      <c r="CFI391" s="1"/>
      <c r="CFJ391" s="1"/>
      <c r="CFK391" s="1"/>
      <c r="CFL391" s="1"/>
      <c r="CFM391" s="1"/>
      <c r="CFN391" s="1"/>
      <c r="CFO391" s="1"/>
      <c r="CFP391" s="1"/>
      <c r="CFQ391" s="1"/>
      <c r="CFR391" s="1"/>
      <c r="CFS391" s="1"/>
      <c r="CFT391" s="1"/>
      <c r="CFU391" s="1"/>
      <c r="CFV391" s="1"/>
      <c r="CFW391" s="1"/>
      <c r="CFX391" s="1"/>
      <c r="CFY391" s="1"/>
      <c r="CFZ391" s="1"/>
      <c r="CGA391" s="1"/>
      <c r="CGB391" s="1"/>
      <c r="CGC391" s="1"/>
      <c r="CGD391" s="1"/>
      <c r="CGE391" s="1"/>
      <c r="CGF391" s="1"/>
      <c r="CGG391" s="1"/>
      <c r="CGH391" s="1"/>
      <c r="CGI391" s="1"/>
      <c r="CGJ391" s="1"/>
      <c r="CGK391" s="1"/>
      <c r="CGL391" s="1"/>
      <c r="CGM391" s="1"/>
      <c r="CGN391" s="1"/>
      <c r="CGO391" s="1"/>
      <c r="CGP391" s="1"/>
      <c r="CGQ391" s="1"/>
      <c r="CGR391" s="1"/>
      <c r="CGS391" s="1"/>
      <c r="CGT391" s="1"/>
      <c r="CGU391" s="1"/>
      <c r="CGV391" s="1"/>
      <c r="CGW391" s="1"/>
      <c r="CGX391" s="1"/>
      <c r="CGY391" s="1"/>
      <c r="CGZ391" s="1"/>
      <c r="CHA391" s="1"/>
      <c r="CHB391" s="1"/>
      <c r="CHC391" s="1"/>
      <c r="CHD391" s="1"/>
      <c r="CHE391" s="1"/>
      <c r="CHF391" s="1"/>
      <c r="CHG391" s="1"/>
      <c r="CHH391" s="1"/>
      <c r="CHI391" s="1"/>
      <c r="CHJ391" s="1"/>
      <c r="CHK391" s="1"/>
      <c r="CHL391" s="1"/>
      <c r="CHM391" s="1"/>
      <c r="CHN391" s="1"/>
      <c r="CHO391" s="1"/>
      <c r="CHP391" s="1"/>
      <c r="CHQ391" s="1"/>
      <c r="CHR391" s="1"/>
      <c r="CHS391" s="1"/>
      <c r="CHT391" s="1"/>
      <c r="CHU391" s="1"/>
      <c r="CHV391" s="1"/>
      <c r="CHW391" s="1"/>
      <c r="CHX391" s="1"/>
      <c r="CHY391" s="1"/>
      <c r="CHZ391" s="1"/>
      <c r="CIA391" s="1"/>
      <c r="CIB391" s="1"/>
      <c r="CIC391" s="1"/>
      <c r="CID391" s="1"/>
      <c r="CIE391" s="1"/>
      <c r="CIF391" s="1"/>
      <c r="CIG391" s="1"/>
      <c r="CIH391" s="1"/>
      <c r="CII391" s="1"/>
      <c r="CIJ391" s="1"/>
      <c r="CIK391" s="1"/>
      <c r="CIL391" s="1"/>
      <c r="CIM391" s="1"/>
      <c r="CIN391" s="1"/>
      <c r="CIO391" s="1"/>
      <c r="CIP391" s="1"/>
      <c r="CIQ391" s="1"/>
      <c r="CIR391" s="1"/>
      <c r="CIS391" s="1"/>
      <c r="CIT391" s="1"/>
      <c r="CIU391" s="1"/>
      <c r="CIV391" s="1"/>
      <c r="CIW391" s="1"/>
      <c r="CIX391" s="1"/>
      <c r="CIY391" s="1"/>
      <c r="CIZ391" s="1"/>
      <c r="CJA391" s="1"/>
      <c r="CJB391" s="1"/>
      <c r="CJC391" s="1"/>
      <c r="CJD391" s="1"/>
      <c r="CJE391" s="1"/>
      <c r="CJF391" s="1"/>
      <c r="CJG391" s="1"/>
      <c r="CJH391" s="1"/>
      <c r="CJI391" s="1"/>
      <c r="CJJ391" s="1"/>
      <c r="CJK391" s="1"/>
      <c r="CJL391" s="1"/>
      <c r="CJM391" s="1"/>
      <c r="CJN391" s="1"/>
      <c r="CJO391" s="1"/>
      <c r="CJP391" s="1"/>
      <c r="CJQ391" s="1"/>
      <c r="CJR391" s="1"/>
      <c r="CJS391" s="1"/>
      <c r="CJT391" s="1"/>
      <c r="CJU391" s="1"/>
      <c r="CJV391" s="1"/>
      <c r="CJW391" s="1"/>
      <c r="CJX391" s="1"/>
      <c r="CJY391" s="1"/>
      <c r="CJZ391" s="1"/>
      <c r="CKA391" s="1"/>
      <c r="CKB391" s="1"/>
      <c r="CKC391" s="1"/>
      <c r="CKD391" s="1"/>
      <c r="CKE391" s="1"/>
      <c r="CKF391" s="1"/>
      <c r="CKG391" s="1"/>
      <c r="CKH391" s="1"/>
      <c r="CKI391" s="1"/>
      <c r="CKJ391" s="1"/>
      <c r="CKK391" s="1"/>
      <c r="CKL391" s="1"/>
      <c r="CKM391" s="1"/>
      <c r="CKN391" s="1"/>
      <c r="CKO391" s="1"/>
      <c r="CKP391" s="1"/>
      <c r="CKQ391" s="1"/>
      <c r="CKR391" s="1"/>
      <c r="CKS391" s="1"/>
      <c r="CKT391" s="1"/>
      <c r="CKU391" s="1"/>
      <c r="CKV391" s="1"/>
      <c r="CKW391" s="1"/>
      <c r="CKX391" s="1"/>
      <c r="CKY391" s="1"/>
      <c r="CKZ391" s="1"/>
      <c r="CLA391" s="1"/>
      <c r="CLB391" s="1"/>
      <c r="CLC391" s="1"/>
      <c r="CLD391" s="1"/>
      <c r="CLE391" s="1"/>
      <c r="CLF391" s="1"/>
      <c r="CLG391" s="1"/>
      <c r="CLH391" s="1"/>
      <c r="CLI391" s="1"/>
      <c r="CLJ391" s="1"/>
      <c r="CLK391" s="1"/>
      <c r="CLL391" s="1"/>
      <c r="CLM391" s="1"/>
      <c r="CLN391" s="1"/>
      <c r="CLO391" s="1"/>
      <c r="CLP391" s="1"/>
      <c r="CLQ391" s="1"/>
      <c r="CLR391" s="1"/>
      <c r="CLS391" s="1"/>
      <c r="CLT391" s="1"/>
      <c r="CLU391" s="1"/>
      <c r="CLV391" s="1"/>
      <c r="CLW391" s="1"/>
      <c r="CLX391" s="1"/>
      <c r="CLY391" s="1"/>
      <c r="CLZ391" s="1"/>
      <c r="CMA391" s="1"/>
      <c r="CMB391" s="1"/>
      <c r="CMC391" s="1"/>
      <c r="CMD391" s="1"/>
      <c r="CME391" s="1"/>
      <c r="CMF391" s="1"/>
      <c r="CMG391" s="1"/>
      <c r="CMH391" s="1"/>
      <c r="CMI391" s="1"/>
      <c r="CMJ391" s="1"/>
      <c r="CMK391" s="1"/>
      <c r="CML391" s="1"/>
      <c r="CMM391" s="1"/>
      <c r="CMN391" s="1"/>
      <c r="CMO391" s="1"/>
      <c r="CMP391" s="1"/>
      <c r="CMQ391" s="1"/>
      <c r="CMR391" s="1"/>
      <c r="CMS391" s="1"/>
      <c r="CMT391" s="1"/>
      <c r="CMU391" s="1"/>
      <c r="CMV391" s="1"/>
      <c r="CMW391" s="1"/>
      <c r="CMX391" s="1"/>
      <c r="CMY391" s="1"/>
      <c r="CMZ391" s="1"/>
      <c r="CNA391" s="1"/>
      <c r="CNB391" s="1"/>
      <c r="CNC391" s="1"/>
      <c r="CND391" s="1"/>
      <c r="CNE391" s="1"/>
      <c r="CNF391" s="1"/>
      <c r="CNG391" s="1"/>
      <c r="CNH391" s="1"/>
      <c r="CNI391" s="1"/>
      <c r="CNJ391" s="1"/>
      <c r="CNK391" s="1"/>
      <c r="CNL391" s="1"/>
      <c r="CNM391" s="1"/>
      <c r="CNN391" s="1"/>
      <c r="CNO391" s="1"/>
      <c r="CNP391" s="1"/>
      <c r="CNQ391" s="1"/>
      <c r="CNR391" s="1"/>
      <c r="CNS391" s="1"/>
      <c r="CNT391" s="1"/>
      <c r="CNU391" s="1"/>
      <c r="CNV391" s="1"/>
      <c r="CNW391" s="1"/>
      <c r="CNX391" s="1"/>
      <c r="CNY391" s="1"/>
      <c r="CNZ391" s="1"/>
      <c r="COA391" s="1"/>
      <c r="COB391" s="1"/>
      <c r="COC391" s="1"/>
      <c r="COD391" s="1"/>
      <c r="COE391" s="1"/>
      <c r="COF391" s="1"/>
      <c r="COG391" s="1"/>
      <c r="COH391" s="1"/>
      <c r="COI391" s="1"/>
      <c r="COJ391" s="1"/>
      <c r="COK391" s="1"/>
      <c r="COL391" s="1"/>
      <c r="COM391" s="1"/>
      <c r="CON391" s="1"/>
      <c r="COO391" s="1"/>
      <c r="COP391" s="1"/>
      <c r="COQ391" s="1"/>
      <c r="COR391" s="1"/>
      <c r="COS391" s="1"/>
      <c r="COT391" s="1"/>
      <c r="COU391" s="1"/>
      <c r="COV391" s="1"/>
      <c r="COW391" s="1"/>
      <c r="COX391" s="1"/>
      <c r="COY391" s="1"/>
      <c r="COZ391" s="1"/>
      <c r="CPA391" s="1"/>
      <c r="CPB391" s="1"/>
      <c r="CPC391" s="1"/>
      <c r="CPD391" s="1"/>
      <c r="CPE391" s="1"/>
      <c r="CPF391" s="1"/>
      <c r="CPG391" s="1"/>
      <c r="CPH391" s="1"/>
      <c r="CPI391" s="1"/>
      <c r="CPJ391" s="1"/>
      <c r="CPK391" s="1"/>
      <c r="CPL391" s="1"/>
      <c r="CPM391" s="1"/>
      <c r="CPN391" s="1"/>
      <c r="CPO391" s="1"/>
      <c r="CPP391" s="1"/>
      <c r="CPQ391" s="1"/>
      <c r="CPR391" s="1"/>
      <c r="CPS391" s="1"/>
      <c r="CPT391" s="1"/>
      <c r="CPU391" s="1"/>
      <c r="CPV391" s="1"/>
      <c r="CPW391" s="1"/>
      <c r="CPX391" s="1"/>
      <c r="CPY391" s="1"/>
      <c r="CPZ391" s="1"/>
      <c r="CQA391" s="1"/>
      <c r="CQB391" s="1"/>
      <c r="CQC391" s="1"/>
      <c r="CQD391" s="1"/>
      <c r="CQE391" s="1"/>
      <c r="CQF391" s="1"/>
      <c r="CQG391" s="1"/>
      <c r="CQH391" s="1"/>
      <c r="CQI391" s="1"/>
      <c r="CQJ391" s="1"/>
      <c r="CQK391" s="1"/>
      <c r="CQL391" s="1"/>
      <c r="CQM391" s="1"/>
      <c r="CQN391" s="1"/>
      <c r="CQO391" s="1"/>
      <c r="CQP391" s="1"/>
      <c r="CQQ391" s="1"/>
      <c r="CQR391" s="1"/>
      <c r="CQS391" s="1"/>
      <c r="CQT391" s="1"/>
      <c r="CQU391" s="1"/>
      <c r="CQV391" s="1"/>
      <c r="CQW391" s="1"/>
      <c r="CQX391" s="1"/>
      <c r="CQY391" s="1"/>
      <c r="CQZ391" s="1"/>
      <c r="CRA391" s="1"/>
      <c r="CRB391" s="1"/>
      <c r="CRC391" s="1"/>
      <c r="CRD391" s="1"/>
      <c r="CRE391" s="1"/>
      <c r="CRF391" s="1"/>
      <c r="CRG391" s="1"/>
      <c r="CRH391" s="1"/>
      <c r="CRI391" s="1"/>
      <c r="CRJ391" s="1"/>
      <c r="CRK391" s="1"/>
      <c r="CRL391" s="1"/>
      <c r="CRM391" s="1"/>
      <c r="CRN391" s="1"/>
      <c r="CRO391" s="1"/>
      <c r="CRP391" s="1"/>
      <c r="CRQ391" s="1"/>
      <c r="CRR391" s="1"/>
      <c r="CRS391" s="1"/>
      <c r="CRT391" s="1"/>
      <c r="CRU391" s="1"/>
      <c r="CRV391" s="1"/>
      <c r="CRW391" s="1"/>
      <c r="CRX391" s="1"/>
      <c r="CRY391" s="1"/>
      <c r="CRZ391" s="1"/>
      <c r="CSA391" s="1"/>
      <c r="CSB391" s="1"/>
      <c r="CSC391" s="1"/>
      <c r="CSD391" s="1"/>
      <c r="CSE391" s="1"/>
      <c r="CSF391" s="1"/>
      <c r="CSG391" s="1"/>
      <c r="CSH391" s="1"/>
      <c r="CSI391" s="1"/>
      <c r="CSJ391" s="1"/>
      <c r="CSK391" s="1"/>
      <c r="CSL391" s="1"/>
      <c r="CSM391" s="1"/>
      <c r="CSN391" s="1"/>
      <c r="CSO391" s="1"/>
      <c r="CSP391" s="1"/>
      <c r="CSQ391" s="1"/>
      <c r="CSR391" s="1"/>
      <c r="CSS391" s="1"/>
      <c r="CST391" s="1"/>
      <c r="CSU391" s="1"/>
      <c r="CSV391" s="1"/>
      <c r="CSW391" s="1"/>
      <c r="CSX391" s="1"/>
      <c r="CSY391" s="1"/>
      <c r="CSZ391" s="1"/>
      <c r="CTA391" s="1"/>
      <c r="CTB391" s="1"/>
      <c r="CTC391" s="1"/>
      <c r="CTD391" s="1"/>
      <c r="CTE391" s="1"/>
      <c r="CTF391" s="1"/>
      <c r="CTG391" s="1"/>
      <c r="CTH391" s="1"/>
      <c r="CTI391" s="1"/>
      <c r="CTJ391" s="1"/>
      <c r="CTK391" s="1"/>
      <c r="CTL391" s="1"/>
      <c r="CTM391" s="1"/>
      <c r="CTN391" s="1"/>
      <c r="CTO391" s="1"/>
      <c r="CTP391" s="1"/>
      <c r="CTQ391" s="1"/>
      <c r="CTR391" s="1"/>
      <c r="CTS391" s="1"/>
      <c r="CTT391" s="1"/>
      <c r="CTU391" s="1"/>
      <c r="CTV391" s="1"/>
      <c r="CTW391" s="1"/>
      <c r="CTX391" s="1"/>
      <c r="CTY391" s="1"/>
      <c r="CTZ391" s="1"/>
      <c r="CUA391" s="1"/>
      <c r="CUB391" s="1"/>
      <c r="CUC391" s="1"/>
      <c r="CUD391" s="1"/>
      <c r="CUE391" s="1"/>
      <c r="CUF391" s="1"/>
      <c r="CUG391" s="1"/>
      <c r="CUH391" s="1"/>
      <c r="CUI391" s="1"/>
      <c r="CUJ391" s="1"/>
      <c r="CUK391" s="1"/>
      <c r="CUL391" s="1"/>
      <c r="CUM391" s="1"/>
      <c r="CUN391" s="1"/>
      <c r="CUO391" s="1"/>
      <c r="CUP391" s="1"/>
      <c r="CUQ391" s="1"/>
      <c r="CUR391" s="1"/>
      <c r="CUS391" s="1"/>
      <c r="CUT391" s="1"/>
      <c r="CUU391" s="1"/>
      <c r="CUV391" s="1"/>
      <c r="CUW391" s="1"/>
      <c r="CUX391" s="1"/>
      <c r="CUY391" s="1"/>
      <c r="CUZ391" s="1"/>
      <c r="CVA391" s="1"/>
      <c r="CVB391" s="1"/>
      <c r="CVC391" s="1"/>
      <c r="CVD391" s="1"/>
      <c r="CVE391" s="1"/>
      <c r="CVF391" s="1"/>
      <c r="CVG391" s="1"/>
      <c r="CVH391" s="1"/>
      <c r="CVI391" s="1"/>
      <c r="CVJ391" s="1"/>
      <c r="CVK391" s="1"/>
      <c r="CVL391" s="1"/>
      <c r="CVM391" s="1"/>
      <c r="CVN391" s="1"/>
      <c r="CVO391" s="1"/>
      <c r="CVP391" s="1"/>
      <c r="CVQ391" s="1"/>
      <c r="CVR391" s="1"/>
      <c r="CVS391" s="1"/>
      <c r="CVT391" s="1"/>
      <c r="CVU391" s="1"/>
      <c r="CVV391" s="1"/>
      <c r="CVW391" s="1"/>
      <c r="CVX391" s="1"/>
      <c r="CVY391" s="1"/>
      <c r="CVZ391" s="1"/>
      <c r="CWA391" s="1"/>
      <c r="CWB391" s="1"/>
      <c r="CWC391" s="1"/>
      <c r="CWD391" s="1"/>
      <c r="CWE391" s="1"/>
      <c r="CWF391" s="1"/>
      <c r="CWG391" s="1"/>
      <c r="CWH391" s="1"/>
      <c r="CWI391" s="1"/>
      <c r="CWJ391" s="1"/>
      <c r="CWK391" s="1"/>
      <c r="CWL391" s="1"/>
      <c r="CWM391" s="1"/>
      <c r="CWN391" s="1"/>
      <c r="CWO391" s="1"/>
      <c r="CWP391" s="1"/>
      <c r="CWQ391" s="1"/>
      <c r="CWR391" s="1"/>
      <c r="CWS391" s="1"/>
      <c r="CWT391" s="1"/>
      <c r="CWU391" s="1"/>
      <c r="CWV391" s="1"/>
      <c r="CWW391" s="1"/>
      <c r="CWX391" s="1"/>
      <c r="CWY391" s="1"/>
      <c r="CWZ391" s="1"/>
      <c r="CXA391" s="1"/>
      <c r="CXB391" s="1"/>
      <c r="CXC391" s="1"/>
      <c r="CXD391" s="1"/>
      <c r="CXE391" s="1"/>
      <c r="CXF391" s="1"/>
      <c r="CXG391" s="1"/>
      <c r="CXH391" s="1"/>
      <c r="CXI391" s="1"/>
      <c r="CXJ391" s="1"/>
      <c r="CXK391" s="1"/>
      <c r="CXL391" s="1"/>
      <c r="CXM391" s="1"/>
      <c r="CXN391" s="1"/>
      <c r="CXO391" s="1"/>
      <c r="CXP391" s="1"/>
      <c r="CXQ391" s="1"/>
      <c r="CXR391" s="1"/>
      <c r="CXS391" s="1"/>
      <c r="CXT391" s="1"/>
      <c r="CXU391" s="1"/>
      <c r="CXV391" s="1"/>
      <c r="CXW391" s="1"/>
      <c r="CXX391" s="1"/>
      <c r="CXY391" s="1"/>
      <c r="CXZ391" s="1"/>
      <c r="CYA391" s="1"/>
      <c r="CYB391" s="1"/>
      <c r="CYC391" s="1"/>
      <c r="CYD391" s="1"/>
      <c r="CYE391" s="1"/>
      <c r="CYF391" s="1"/>
      <c r="CYG391" s="1"/>
      <c r="CYH391" s="1"/>
      <c r="CYI391" s="1"/>
      <c r="CYJ391" s="1"/>
      <c r="CYK391" s="1"/>
      <c r="CYL391" s="1"/>
      <c r="CYM391" s="1"/>
      <c r="CYN391" s="1"/>
      <c r="CYO391" s="1"/>
      <c r="CYP391" s="1"/>
      <c r="CYQ391" s="1"/>
      <c r="CYR391" s="1"/>
      <c r="CYS391" s="1"/>
      <c r="CYT391" s="1"/>
      <c r="CYU391" s="1"/>
      <c r="CYV391" s="1"/>
      <c r="CYW391" s="1"/>
      <c r="CYX391" s="1"/>
      <c r="CYY391" s="1"/>
      <c r="CYZ391" s="1"/>
      <c r="CZA391" s="1"/>
      <c r="CZB391" s="1"/>
      <c r="CZC391" s="1"/>
      <c r="CZD391" s="1"/>
      <c r="CZE391" s="1"/>
      <c r="CZF391" s="1"/>
      <c r="CZG391" s="1"/>
      <c r="CZH391" s="1"/>
      <c r="CZI391" s="1"/>
      <c r="CZJ391" s="1"/>
      <c r="CZK391" s="1"/>
      <c r="CZL391" s="1"/>
      <c r="CZM391" s="1"/>
      <c r="CZN391" s="1"/>
      <c r="CZO391" s="1"/>
      <c r="CZP391" s="1"/>
      <c r="CZQ391" s="1"/>
      <c r="CZR391" s="1"/>
      <c r="CZS391" s="1"/>
      <c r="CZT391" s="1"/>
      <c r="CZU391" s="1"/>
      <c r="CZV391" s="1"/>
      <c r="CZW391" s="1"/>
      <c r="CZX391" s="1"/>
      <c r="CZY391" s="1"/>
      <c r="CZZ391" s="1"/>
      <c r="DAA391" s="1"/>
      <c r="DAB391" s="1"/>
      <c r="DAC391" s="1"/>
      <c r="DAD391" s="1"/>
      <c r="DAE391" s="1"/>
      <c r="DAF391" s="1"/>
      <c r="DAG391" s="1"/>
      <c r="DAH391" s="1"/>
      <c r="DAI391" s="1"/>
      <c r="DAJ391" s="1"/>
      <c r="DAK391" s="1"/>
      <c r="DAL391" s="1"/>
      <c r="DAM391" s="1"/>
      <c r="DAN391" s="1"/>
      <c r="DAO391" s="1"/>
      <c r="DAP391" s="1"/>
      <c r="DAQ391" s="1"/>
      <c r="DAR391" s="1"/>
      <c r="DAS391" s="1"/>
      <c r="DAT391" s="1"/>
      <c r="DAU391" s="1"/>
      <c r="DAV391" s="1"/>
      <c r="DAW391" s="1"/>
      <c r="DAX391" s="1"/>
      <c r="DAY391" s="1"/>
      <c r="DAZ391" s="1"/>
      <c r="DBA391" s="1"/>
      <c r="DBB391" s="1"/>
      <c r="DBC391" s="1"/>
      <c r="DBD391" s="1"/>
      <c r="DBE391" s="1"/>
      <c r="DBF391" s="1"/>
      <c r="DBG391" s="1"/>
      <c r="DBH391" s="1"/>
      <c r="DBI391" s="1"/>
      <c r="DBJ391" s="1"/>
      <c r="DBK391" s="1"/>
      <c r="DBL391" s="1"/>
      <c r="DBM391" s="1"/>
      <c r="DBN391" s="1"/>
      <c r="DBO391" s="1"/>
      <c r="DBP391" s="1"/>
      <c r="DBQ391" s="1"/>
      <c r="DBR391" s="1"/>
      <c r="DBS391" s="1"/>
      <c r="DBT391" s="1"/>
      <c r="DBU391" s="1"/>
      <c r="DBV391" s="1"/>
      <c r="DBW391" s="1"/>
      <c r="DBX391" s="1"/>
      <c r="DBY391" s="1"/>
      <c r="DBZ391" s="1"/>
      <c r="DCA391" s="1"/>
      <c r="DCB391" s="1"/>
      <c r="DCC391" s="1"/>
      <c r="DCD391" s="1"/>
      <c r="DCE391" s="1"/>
      <c r="DCF391" s="1"/>
      <c r="DCG391" s="1"/>
      <c r="DCH391" s="1"/>
      <c r="DCI391" s="1"/>
      <c r="DCJ391" s="1"/>
      <c r="DCK391" s="1"/>
      <c r="DCL391" s="1"/>
      <c r="DCM391" s="1"/>
      <c r="DCN391" s="1"/>
      <c r="DCO391" s="1"/>
      <c r="DCP391" s="1"/>
      <c r="DCQ391" s="1"/>
      <c r="DCR391" s="1"/>
      <c r="DCS391" s="1"/>
      <c r="DCT391" s="1"/>
      <c r="DCU391" s="1"/>
      <c r="DCV391" s="1"/>
      <c r="DCW391" s="1"/>
      <c r="DCX391" s="1"/>
      <c r="DCY391" s="1"/>
      <c r="DCZ391" s="1"/>
      <c r="DDA391" s="1"/>
      <c r="DDB391" s="1"/>
      <c r="DDC391" s="1"/>
      <c r="DDD391" s="1"/>
      <c r="DDE391" s="1"/>
      <c r="DDF391" s="1"/>
      <c r="DDG391" s="1"/>
      <c r="DDH391" s="1"/>
      <c r="DDI391" s="1"/>
      <c r="DDJ391" s="1"/>
      <c r="DDK391" s="1"/>
      <c r="DDL391" s="1"/>
      <c r="DDM391" s="1"/>
      <c r="DDN391" s="1"/>
      <c r="DDO391" s="1"/>
      <c r="DDP391" s="1"/>
      <c r="DDQ391" s="1"/>
      <c r="DDR391" s="1"/>
      <c r="DDS391" s="1"/>
      <c r="DDT391" s="1"/>
      <c r="DDU391" s="1"/>
      <c r="DDV391" s="1"/>
      <c r="DDW391" s="1"/>
      <c r="DDX391" s="1"/>
      <c r="DDY391" s="1"/>
      <c r="DDZ391" s="1"/>
      <c r="DEA391" s="1"/>
      <c r="DEB391" s="1"/>
      <c r="DEC391" s="1"/>
      <c r="DED391" s="1"/>
      <c r="DEE391" s="1"/>
      <c r="DEF391" s="1"/>
      <c r="DEG391" s="1"/>
      <c r="DEH391" s="1"/>
      <c r="DEI391" s="1"/>
      <c r="DEJ391" s="1"/>
      <c r="DEK391" s="1"/>
      <c r="DEL391" s="1"/>
      <c r="DEM391" s="1"/>
      <c r="DEN391" s="1"/>
      <c r="DEO391" s="1"/>
      <c r="DEP391" s="1"/>
      <c r="DEQ391" s="1"/>
      <c r="DER391" s="1"/>
      <c r="DES391" s="1"/>
      <c r="DET391" s="1"/>
      <c r="DEU391" s="1"/>
      <c r="DEV391" s="1"/>
      <c r="DEW391" s="1"/>
      <c r="DEX391" s="1"/>
      <c r="DEY391" s="1"/>
      <c r="DEZ391" s="1"/>
      <c r="DFA391" s="1"/>
      <c r="DFB391" s="1"/>
      <c r="DFC391" s="1"/>
      <c r="DFD391" s="1"/>
      <c r="DFE391" s="1"/>
      <c r="DFF391" s="1"/>
      <c r="DFG391" s="1"/>
      <c r="DFH391" s="1"/>
      <c r="DFI391" s="1"/>
      <c r="DFJ391" s="1"/>
      <c r="DFK391" s="1"/>
      <c r="DFL391" s="1"/>
      <c r="DFM391" s="1"/>
      <c r="DFN391" s="1"/>
      <c r="DFO391" s="1"/>
      <c r="DFP391" s="1"/>
      <c r="DFQ391" s="1"/>
      <c r="DFR391" s="1"/>
      <c r="DFS391" s="1"/>
      <c r="DFT391" s="1"/>
      <c r="DFU391" s="1"/>
      <c r="DFV391" s="1"/>
      <c r="DFW391" s="1"/>
      <c r="DFX391" s="1"/>
      <c r="DFY391" s="1"/>
      <c r="DFZ391" s="1"/>
      <c r="DGA391" s="1"/>
      <c r="DGB391" s="1"/>
      <c r="DGC391" s="1"/>
      <c r="DGD391" s="1"/>
      <c r="DGE391" s="1"/>
      <c r="DGF391" s="1"/>
      <c r="DGG391" s="1"/>
      <c r="DGH391" s="1"/>
      <c r="DGI391" s="1"/>
      <c r="DGJ391" s="1"/>
      <c r="DGK391" s="1"/>
      <c r="DGL391" s="1"/>
      <c r="DGM391" s="1"/>
      <c r="DGN391" s="1"/>
      <c r="DGO391" s="1"/>
      <c r="DGP391" s="1"/>
      <c r="DGQ391" s="1"/>
      <c r="DGR391" s="1"/>
      <c r="DGS391" s="1"/>
      <c r="DGT391" s="1"/>
      <c r="DGU391" s="1"/>
      <c r="DGV391" s="1"/>
      <c r="DGW391" s="1"/>
      <c r="DGX391" s="1"/>
      <c r="DGY391" s="1"/>
      <c r="DGZ391" s="1"/>
      <c r="DHA391" s="1"/>
      <c r="DHB391" s="1"/>
      <c r="DHC391" s="1"/>
      <c r="DHD391" s="1"/>
      <c r="DHE391" s="1"/>
      <c r="DHF391" s="1"/>
      <c r="DHG391" s="1"/>
      <c r="DHH391" s="1"/>
      <c r="DHI391" s="1"/>
      <c r="DHJ391" s="1"/>
      <c r="DHK391" s="1"/>
      <c r="DHL391" s="1"/>
      <c r="DHM391" s="1"/>
      <c r="DHN391" s="1"/>
      <c r="DHO391" s="1"/>
      <c r="DHP391" s="1"/>
      <c r="DHQ391" s="1"/>
      <c r="DHR391" s="1"/>
      <c r="DHS391" s="1"/>
      <c r="DHT391" s="1"/>
      <c r="DHU391" s="1"/>
      <c r="DHV391" s="1"/>
      <c r="DHW391" s="1"/>
      <c r="DHX391" s="1"/>
      <c r="DHY391" s="1"/>
      <c r="DHZ391" s="1"/>
      <c r="DIA391" s="1"/>
      <c r="DIB391" s="1"/>
      <c r="DIC391" s="1"/>
      <c r="DID391" s="1"/>
      <c r="DIE391" s="1"/>
      <c r="DIF391" s="1"/>
      <c r="DIG391" s="1"/>
      <c r="DIH391" s="1"/>
      <c r="DII391" s="1"/>
      <c r="DIJ391" s="1"/>
      <c r="DIK391" s="1"/>
      <c r="DIL391" s="1"/>
      <c r="DIM391" s="1"/>
      <c r="DIN391" s="1"/>
      <c r="DIO391" s="1"/>
      <c r="DIP391" s="1"/>
      <c r="DIQ391" s="1"/>
      <c r="DIR391" s="1"/>
      <c r="DIS391" s="1"/>
      <c r="DIT391" s="1"/>
      <c r="DIU391" s="1"/>
      <c r="DIV391" s="1"/>
      <c r="DIW391" s="1"/>
      <c r="DIX391" s="1"/>
      <c r="DIY391" s="1"/>
      <c r="DIZ391" s="1"/>
      <c r="DJA391" s="1"/>
      <c r="DJB391" s="1"/>
      <c r="DJC391" s="1"/>
      <c r="DJD391" s="1"/>
      <c r="DJE391" s="1"/>
      <c r="DJF391" s="1"/>
      <c r="DJG391" s="1"/>
      <c r="DJH391" s="1"/>
      <c r="DJI391" s="1"/>
      <c r="DJJ391" s="1"/>
      <c r="DJK391" s="1"/>
      <c r="DJL391" s="1"/>
      <c r="DJM391" s="1"/>
      <c r="DJN391" s="1"/>
      <c r="DJO391" s="1"/>
      <c r="DJP391" s="1"/>
      <c r="DJQ391" s="1"/>
      <c r="DJR391" s="1"/>
      <c r="DJS391" s="1"/>
      <c r="DJT391" s="1"/>
      <c r="DJU391" s="1"/>
      <c r="DJV391" s="1"/>
      <c r="DJW391" s="1"/>
      <c r="DJX391" s="1"/>
      <c r="DJY391" s="1"/>
      <c r="DJZ391" s="1"/>
      <c r="DKA391" s="1"/>
      <c r="DKB391" s="1"/>
      <c r="DKC391" s="1"/>
      <c r="DKD391" s="1"/>
      <c r="DKE391" s="1"/>
      <c r="DKF391" s="1"/>
      <c r="DKG391" s="1"/>
      <c r="DKH391" s="1"/>
      <c r="DKI391" s="1"/>
      <c r="DKJ391" s="1"/>
      <c r="DKK391" s="1"/>
      <c r="DKL391" s="1"/>
      <c r="DKM391" s="1"/>
      <c r="DKN391" s="1"/>
      <c r="DKO391" s="1"/>
      <c r="DKP391" s="1"/>
      <c r="DKQ391" s="1"/>
      <c r="DKR391" s="1"/>
      <c r="DKS391" s="1"/>
      <c r="DKT391" s="1"/>
      <c r="DKU391" s="1"/>
      <c r="DKV391" s="1"/>
      <c r="DKW391" s="1"/>
      <c r="DKX391" s="1"/>
      <c r="DKY391" s="1"/>
      <c r="DKZ391" s="1"/>
      <c r="DLA391" s="1"/>
      <c r="DLB391" s="1"/>
      <c r="DLC391" s="1"/>
      <c r="DLD391" s="1"/>
      <c r="DLE391" s="1"/>
      <c r="DLF391" s="1"/>
      <c r="DLG391" s="1"/>
      <c r="DLH391" s="1"/>
      <c r="DLI391" s="1"/>
      <c r="DLJ391" s="1"/>
      <c r="DLK391" s="1"/>
      <c r="DLL391" s="1"/>
      <c r="DLM391" s="1"/>
      <c r="DLN391" s="1"/>
      <c r="DLO391" s="1"/>
      <c r="DLP391" s="1"/>
      <c r="DLQ391" s="1"/>
      <c r="DLR391" s="1"/>
      <c r="DLS391" s="1"/>
      <c r="DLT391" s="1"/>
      <c r="DLU391" s="1"/>
      <c r="DLV391" s="1"/>
      <c r="DLW391" s="1"/>
      <c r="DLX391" s="1"/>
      <c r="DLY391" s="1"/>
      <c r="DLZ391" s="1"/>
      <c r="DMA391" s="1"/>
      <c r="DMB391" s="1"/>
      <c r="DMC391" s="1"/>
      <c r="DMD391" s="1"/>
      <c r="DME391" s="1"/>
      <c r="DMF391" s="1"/>
      <c r="DMG391" s="1"/>
      <c r="DMH391" s="1"/>
      <c r="DMI391" s="1"/>
      <c r="DMJ391" s="1"/>
      <c r="DMK391" s="1"/>
      <c r="DML391" s="1"/>
      <c r="DMM391" s="1"/>
      <c r="DMN391" s="1"/>
      <c r="DMO391" s="1"/>
      <c r="DMP391" s="1"/>
      <c r="DMQ391" s="1"/>
      <c r="DMR391" s="1"/>
      <c r="DMS391" s="1"/>
      <c r="DMT391" s="1"/>
      <c r="DMU391" s="1"/>
      <c r="DMV391" s="1"/>
      <c r="DMW391" s="1"/>
      <c r="DMX391" s="1"/>
      <c r="DMY391" s="1"/>
      <c r="DMZ391" s="1"/>
      <c r="DNA391" s="1"/>
      <c r="DNB391" s="1"/>
      <c r="DNC391" s="1"/>
      <c r="DND391" s="1"/>
      <c r="DNE391" s="1"/>
      <c r="DNF391" s="1"/>
      <c r="DNG391" s="1"/>
      <c r="DNH391" s="1"/>
      <c r="DNI391" s="1"/>
      <c r="DNJ391" s="1"/>
      <c r="DNK391" s="1"/>
      <c r="DNL391" s="1"/>
      <c r="DNM391" s="1"/>
      <c r="DNN391" s="1"/>
      <c r="DNO391" s="1"/>
      <c r="DNP391" s="1"/>
      <c r="DNQ391" s="1"/>
      <c r="DNR391" s="1"/>
      <c r="DNS391" s="1"/>
      <c r="DNT391" s="1"/>
      <c r="DNU391" s="1"/>
      <c r="DNV391" s="1"/>
      <c r="DNW391" s="1"/>
      <c r="DNX391" s="1"/>
      <c r="DNY391" s="1"/>
      <c r="DNZ391" s="1"/>
      <c r="DOA391" s="1"/>
      <c r="DOB391" s="1"/>
      <c r="DOC391" s="1"/>
      <c r="DOD391" s="1"/>
      <c r="DOE391" s="1"/>
      <c r="DOF391" s="1"/>
      <c r="DOG391" s="1"/>
      <c r="DOH391" s="1"/>
      <c r="DOI391" s="1"/>
      <c r="DOJ391" s="1"/>
      <c r="DOK391" s="1"/>
      <c r="DOL391" s="1"/>
      <c r="DOM391" s="1"/>
      <c r="DON391" s="1"/>
      <c r="DOO391" s="1"/>
      <c r="DOP391" s="1"/>
      <c r="DOQ391" s="1"/>
      <c r="DOR391" s="1"/>
      <c r="DOS391" s="1"/>
      <c r="DOT391" s="1"/>
      <c r="DOU391" s="1"/>
      <c r="DOV391" s="1"/>
      <c r="DOW391" s="1"/>
      <c r="DOX391" s="1"/>
      <c r="DOY391" s="1"/>
      <c r="DOZ391" s="1"/>
      <c r="DPA391" s="1"/>
      <c r="DPB391" s="1"/>
      <c r="DPC391" s="1"/>
      <c r="DPD391" s="1"/>
      <c r="DPE391" s="1"/>
      <c r="DPF391" s="1"/>
      <c r="DPG391" s="1"/>
      <c r="DPH391" s="1"/>
      <c r="DPI391" s="1"/>
      <c r="DPJ391" s="1"/>
      <c r="DPK391" s="1"/>
      <c r="DPL391" s="1"/>
      <c r="DPM391" s="1"/>
      <c r="DPN391" s="1"/>
      <c r="DPO391" s="1"/>
      <c r="DPP391" s="1"/>
      <c r="DPQ391" s="1"/>
      <c r="DPR391" s="1"/>
      <c r="DPS391" s="1"/>
      <c r="DPT391" s="1"/>
      <c r="DPU391" s="1"/>
      <c r="DPV391" s="1"/>
      <c r="DPW391" s="1"/>
      <c r="DPX391" s="1"/>
      <c r="DPY391" s="1"/>
      <c r="DPZ391" s="1"/>
      <c r="DQA391" s="1"/>
      <c r="DQB391" s="1"/>
      <c r="DQC391" s="1"/>
      <c r="DQD391" s="1"/>
      <c r="DQE391" s="1"/>
      <c r="DQF391" s="1"/>
      <c r="DQG391" s="1"/>
      <c r="DQH391" s="1"/>
      <c r="DQI391" s="1"/>
      <c r="DQJ391" s="1"/>
      <c r="DQK391" s="1"/>
      <c r="DQL391" s="1"/>
      <c r="DQM391" s="1"/>
      <c r="DQN391" s="1"/>
      <c r="DQO391" s="1"/>
      <c r="DQP391" s="1"/>
      <c r="DQQ391" s="1"/>
      <c r="DQR391" s="1"/>
      <c r="DQS391" s="1"/>
      <c r="DQT391" s="1"/>
      <c r="DQU391" s="1"/>
      <c r="DQV391" s="1"/>
      <c r="DQW391" s="1"/>
      <c r="DQX391" s="1"/>
      <c r="DQY391" s="1"/>
      <c r="DQZ391" s="1"/>
      <c r="DRA391" s="1"/>
      <c r="DRB391" s="1"/>
      <c r="DRC391" s="1"/>
      <c r="DRD391" s="1"/>
      <c r="DRE391" s="1"/>
      <c r="DRF391" s="1"/>
      <c r="DRG391" s="1"/>
      <c r="DRH391" s="1"/>
      <c r="DRI391" s="1"/>
      <c r="DRJ391" s="1"/>
      <c r="DRK391" s="1"/>
      <c r="DRL391" s="1"/>
      <c r="DRM391" s="1"/>
      <c r="DRN391" s="1"/>
      <c r="DRO391" s="1"/>
      <c r="DRP391" s="1"/>
      <c r="DRQ391" s="1"/>
      <c r="DRR391" s="1"/>
      <c r="DRS391" s="1"/>
      <c r="DRT391" s="1"/>
      <c r="DRU391" s="1"/>
      <c r="DRV391" s="1"/>
      <c r="DRW391" s="1"/>
      <c r="DRX391" s="1"/>
      <c r="DRY391" s="1"/>
      <c r="DRZ391" s="1"/>
      <c r="DSA391" s="1"/>
      <c r="DSB391" s="1"/>
      <c r="DSC391" s="1"/>
      <c r="DSD391" s="1"/>
      <c r="DSE391" s="1"/>
      <c r="DSF391" s="1"/>
      <c r="DSG391" s="1"/>
      <c r="DSH391" s="1"/>
      <c r="DSI391" s="1"/>
      <c r="DSJ391" s="1"/>
      <c r="DSK391" s="1"/>
      <c r="DSL391" s="1"/>
      <c r="DSM391" s="1"/>
      <c r="DSN391" s="1"/>
      <c r="DSO391" s="1"/>
      <c r="DSP391" s="1"/>
      <c r="DSQ391" s="1"/>
      <c r="DSR391" s="1"/>
      <c r="DSS391" s="1"/>
      <c r="DST391" s="1"/>
      <c r="DSU391" s="1"/>
      <c r="DSV391" s="1"/>
      <c r="DSW391" s="1"/>
      <c r="DSX391" s="1"/>
      <c r="DSY391" s="1"/>
      <c r="DSZ391" s="1"/>
      <c r="DTA391" s="1"/>
      <c r="DTB391" s="1"/>
      <c r="DTC391" s="1"/>
      <c r="DTD391" s="1"/>
      <c r="DTE391" s="1"/>
      <c r="DTF391" s="1"/>
      <c r="DTG391" s="1"/>
      <c r="DTH391" s="1"/>
      <c r="DTI391" s="1"/>
      <c r="DTJ391" s="1"/>
      <c r="DTK391" s="1"/>
      <c r="DTL391" s="1"/>
      <c r="DTM391" s="1"/>
      <c r="DTN391" s="1"/>
      <c r="DTO391" s="1"/>
      <c r="DTP391" s="1"/>
      <c r="DTQ391" s="1"/>
      <c r="DTR391" s="1"/>
      <c r="DTS391" s="1"/>
      <c r="DTT391" s="1"/>
      <c r="DTU391" s="1"/>
      <c r="DTV391" s="1"/>
      <c r="DTW391" s="1"/>
      <c r="DTX391" s="1"/>
      <c r="DTY391" s="1"/>
      <c r="DTZ391" s="1"/>
      <c r="DUA391" s="1"/>
      <c r="DUB391" s="1"/>
      <c r="DUC391" s="1"/>
      <c r="DUD391" s="1"/>
      <c r="DUE391" s="1"/>
      <c r="DUF391" s="1"/>
      <c r="DUG391" s="1"/>
      <c r="DUH391" s="1"/>
      <c r="DUI391" s="1"/>
      <c r="DUJ391" s="1"/>
      <c r="DUK391" s="1"/>
      <c r="DUL391" s="1"/>
      <c r="DUM391" s="1"/>
      <c r="DUN391" s="1"/>
      <c r="DUO391" s="1"/>
      <c r="DUP391" s="1"/>
      <c r="DUQ391" s="1"/>
      <c r="DUR391" s="1"/>
      <c r="DUS391" s="1"/>
      <c r="DUT391" s="1"/>
      <c r="DUU391" s="1"/>
      <c r="DUV391" s="1"/>
      <c r="DUW391" s="1"/>
      <c r="DUX391" s="1"/>
      <c r="DUY391" s="1"/>
      <c r="DUZ391" s="1"/>
      <c r="DVA391" s="1"/>
      <c r="DVB391" s="1"/>
      <c r="DVC391" s="1"/>
      <c r="DVD391" s="1"/>
      <c r="DVE391" s="1"/>
      <c r="DVF391" s="1"/>
      <c r="DVG391" s="1"/>
      <c r="DVH391" s="1"/>
      <c r="DVI391" s="1"/>
      <c r="DVJ391" s="1"/>
      <c r="DVK391" s="1"/>
      <c r="DVL391" s="1"/>
      <c r="DVM391" s="1"/>
      <c r="DVN391" s="1"/>
      <c r="DVO391" s="1"/>
      <c r="DVP391" s="1"/>
      <c r="DVQ391" s="1"/>
      <c r="DVR391" s="1"/>
      <c r="DVS391" s="1"/>
      <c r="DVT391" s="1"/>
      <c r="DVU391" s="1"/>
      <c r="DVV391" s="1"/>
      <c r="DVW391" s="1"/>
      <c r="DVX391" s="1"/>
      <c r="DVY391" s="1"/>
      <c r="DVZ391" s="1"/>
      <c r="DWA391" s="1"/>
      <c r="DWB391" s="1"/>
      <c r="DWC391" s="1"/>
      <c r="DWD391" s="1"/>
      <c r="DWE391" s="1"/>
      <c r="DWF391" s="1"/>
      <c r="DWG391" s="1"/>
      <c r="DWH391" s="1"/>
      <c r="DWI391" s="1"/>
      <c r="DWJ391" s="1"/>
      <c r="DWK391" s="1"/>
      <c r="DWL391" s="1"/>
      <c r="DWM391" s="1"/>
      <c r="DWN391" s="1"/>
      <c r="DWO391" s="1"/>
      <c r="DWP391" s="1"/>
      <c r="DWQ391" s="1"/>
      <c r="DWR391" s="1"/>
      <c r="DWS391" s="1"/>
      <c r="DWT391" s="1"/>
      <c r="DWU391" s="1"/>
      <c r="DWV391" s="1"/>
      <c r="DWW391" s="1"/>
      <c r="DWX391" s="1"/>
      <c r="DWY391" s="1"/>
      <c r="DWZ391" s="1"/>
      <c r="DXA391" s="1"/>
      <c r="DXB391" s="1"/>
      <c r="DXC391" s="1"/>
      <c r="DXD391" s="1"/>
      <c r="DXE391" s="1"/>
      <c r="DXF391" s="1"/>
      <c r="DXG391" s="1"/>
      <c r="DXH391" s="1"/>
      <c r="DXI391" s="1"/>
      <c r="DXJ391" s="1"/>
      <c r="DXK391" s="1"/>
      <c r="DXL391" s="1"/>
      <c r="DXM391" s="1"/>
      <c r="DXN391" s="1"/>
      <c r="DXO391" s="1"/>
      <c r="DXP391" s="1"/>
      <c r="DXQ391" s="1"/>
      <c r="DXR391" s="1"/>
      <c r="DXS391" s="1"/>
      <c r="DXT391" s="1"/>
      <c r="DXU391" s="1"/>
      <c r="DXV391" s="1"/>
      <c r="DXW391" s="1"/>
      <c r="DXX391" s="1"/>
      <c r="DXY391" s="1"/>
      <c r="DXZ391" s="1"/>
      <c r="DYA391" s="1"/>
      <c r="DYB391" s="1"/>
      <c r="DYC391" s="1"/>
      <c r="DYD391" s="1"/>
      <c r="DYE391" s="1"/>
      <c r="DYF391" s="1"/>
      <c r="DYG391" s="1"/>
      <c r="DYH391" s="1"/>
      <c r="DYI391" s="1"/>
      <c r="DYJ391" s="1"/>
      <c r="DYK391" s="1"/>
      <c r="DYL391" s="1"/>
      <c r="DYM391" s="1"/>
      <c r="DYN391" s="1"/>
      <c r="DYO391" s="1"/>
      <c r="DYP391" s="1"/>
      <c r="DYQ391" s="1"/>
      <c r="DYR391" s="1"/>
      <c r="DYS391" s="1"/>
      <c r="DYT391" s="1"/>
      <c r="DYU391" s="1"/>
      <c r="DYV391" s="1"/>
      <c r="DYW391" s="1"/>
      <c r="DYX391" s="1"/>
      <c r="DYY391" s="1"/>
      <c r="DYZ391" s="1"/>
      <c r="DZA391" s="1"/>
      <c r="DZB391" s="1"/>
      <c r="DZC391" s="1"/>
      <c r="DZD391" s="1"/>
      <c r="DZE391" s="1"/>
      <c r="DZF391" s="1"/>
      <c r="DZG391" s="1"/>
      <c r="DZH391" s="1"/>
      <c r="DZI391" s="1"/>
      <c r="DZJ391" s="1"/>
      <c r="DZK391" s="1"/>
      <c r="DZL391" s="1"/>
      <c r="DZM391" s="1"/>
      <c r="DZN391" s="1"/>
      <c r="DZO391" s="1"/>
      <c r="DZP391" s="1"/>
      <c r="DZQ391" s="1"/>
      <c r="DZR391" s="1"/>
      <c r="DZS391" s="1"/>
      <c r="DZT391" s="1"/>
      <c r="DZU391" s="1"/>
      <c r="DZV391" s="1"/>
      <c r="DZW391" s="1"/>
      <c r="DZX391" s="1"/>
      <c r="DZY391" s="1"/>
      <c r="DZZ391" s="1"/>
      <c r="EAA391" s="1"/>
      <c r="EAB391" s="1"/>
      <c r="EAC391" s="1"/>
      <c r="EAD391" s="1"/>
      <c r="EAE391" s="1"/>
      <c r="EAF391" s="1"/>
      <c r="EAG391" s="1"/>
      <c r="EAH391" s="1"/>
      <c r="EAI391" s="1"/>
      <c r="EAJ391" s="1"/>
      <c r="EAK391" s="1"/>
      <c r="EAL391" s="1"/>
      <c r="EAM391" s="1"/>
      <c r="EAN391" s="1"/>
      <c r="EAO391" s="1"/>
      <c r="EAP391" s="1"/>
      <c r="EAQ391" s="1"/>
      <c r="EAR391" s="1"/>
      <c r="EAS391" s="1"/>
      <c r="EAT391" s="1"/>
      <c r="EAU391" s="1"/>
      <c r="EAV391" s="1"/>
      <c r="EAW391" s="1"/>
      <c r="EAX391" s="1"/>
      <c r="EAY391" s="1"/>
      <c r="EAZ391" s="1"/>
      <c r="EBA391" s="1"/>
      <c r="EBB391" s="1"/>
      <c r="EBC391" s="1"/>
      <c r="EBD391" s="1"/>
      <c r="EBE391" s="1"/>
      <c r="EBF391" s="1"/>
      <c r="EBG391" s="1"/>
      <c r="EBH391" s="1"/>
      <c r="EBI391" s="1"/>
      <c r="EBJ391" s="1"/>
      <c r="EBK391" s="1"/>
      <c r="EBL391" s="1"/>
      <c r="EBM391" s="1"/>
      <c r="EBN391" s="1"/>
      <c r="EBO391" s="1"/>
      <c r="EBP391" s="1"/>
      <c r="EBQ391" s="1"/>
      <c r="EBR391" s="1"/>
      <c r="EBS391" s="1"/>
      <c r="EBT391" s="1"/>
      <c r="EBU391" s="1"/>
      <c r="EBV391" s="1"/>
      <c r="EBW391" s="1"/>
      <c r="EBX391" s="1"/>
      <c r="EBY391" s="1"/>
      <c r="EBZ391" s="1"/>
      <c r="ECA391" s="1"/>
      <c r="ECB391" s="1"/>
      <c r="ECC391" s="1"/>
      <c r="ECD391" s="1"/>
      <c r="ECE391" s="1"/>
      <c r="ECF391" s="1"/>
      <c r="ECG391" s="1"/>
      <c r="ECH391" s="1"/>
      <c r="ECI391" s="1"/>
      <c r="ECJ391" s="1"/>
      <c r="ECK391" s="1"/>
      <c r="ECL391" s="1"/>
      <c r="ECM391" s="1"/>
      <c r="ECN391" s="1"/>
      <c r="ECO391" s="1"/>
      <c r="ECP391" s="1"/>
      <c r="ECQ391" s="1"/>
      <c r="ECR391" s="1"/>
      <c r="ECS391" s="1"/>
      <c r="ECT391" s="1"/>
      <c r="ECU391" s="1"/>
      <c r="ECV391" s="1"/>
      <c r="ECW391" s="1"/>
      <c r="ECX391" s="1"/>
      <c r="ECY391" s="1"/>
      <c r="ECZ391" s="1"/>
      <c r="EDA391" s="1"/>
      <c r="EDB391" s="1"/>
      <c r="EDC391" s="1"/>
      <c r="EDD391" s="1"/>
      <c r="EDE391" s="1"/>
      <c r="EDF391" s="1"/>
      <c r="EDG391" s="1"/>
      <c r="EDH391" s="1"/>
      <c r="EDI391" s="1"/>
      <c r="EDJ391" s="1"/>
      <c r="EDK391" s="1"/>
      <c r="EDL391" s="1"/>
      <c r="EDM391" s="1"/>
      <c r="EDN391" s="1"/>
      <c r="EDO391" s="1"/>
      <c r="EDP391" s="1"/>
      <c r="EDQ391" s="1"/>
      <c r="EDR391" s="1"/>
      <c r="EDS391" s="1"/>
      <c r="EDT391" s="1"/>
      <c r="EDU391" s="1"/>
      <c r="EDV391" s="1"/>
      <c r="EDW391" s="1"/>
      <c r="EDX391" s="1"/>
      <c r="EDY391" s="1"/>
      <c r="EDZ391" s="1"/>
      <c r="EEA391" s="1"/>
      <c r="EEB391" s="1"/>
      <c r="EEC391" s="1"/>
      <c r="EED391" s="1"/>
      <c r="EEE391" s="1"/>
      <c r="EEF391" s="1"/>
      <c r="EEG391" s="1"/>
      <c r="EEH391" s="1"/>
      <c r="EEI391" s="1"/>
      <c r="EEJ391" s="1"/>
      <c r="EEK391" s="1"/>
      <c r="EEL391" s="1"/>
      <c r="EEM391" s="1"/>
      <c r="EEN391" s="1"/>
      <c r="EEO391" s="1"/>
      <c r="EEP391" s="1"/>
      <c r="EEQ391" s="1"/>
      <c r="EER391" s="1"/>
      <c r="EES391" s="1"/>
      <c r="EET391" s="1"/>
      <c r="EEU391" s="1"/>
      <c r="EEV391" s="1"/>
      <c r="EEW391" s="1"/>
      <c r="EEX391" s="1"/>
      <c r="EEY391" s="1"/>
      <c r="EEZ391" s="1"/>
      <c r="EFA391" s="1"/>
      <c r="EFB391" s="1"/>
      <c r="EFC391" s="1"/>
      <c r="EFD391" s="1"/>
      <c r="EFE391" s="1"/>
      <c r="EFF391" s="1"/>
      <c r="EFG391" s="1"/>
      <c r="EFH391" s="1"/>
      <c r="EFI391" s="1"/>
      <c r="EFJ391" s="1"/>
      <c r="EFK391" s="1"/>
      <c r="EFL391" s="1"/>
      <c r="EFM391" s="1"/>
      <c r="EFN391" s="1"/>
      <c r="EFO391" s="1"/>
      <c r="EFP391" s="1"/>
      <c r="EFQ391" s="1"/>
      <c r="EFR391" s="1"/>
      <c r="EFS391" s="1"/>
      <c r="EFT391" s="1"/>
      <c r="EFU391" s="1"/>
      <c r="EFV391" s="1"/>
      <c r="EFW391" s="1"/>
      <c r="EFX391" s="1"/>
      <c r="EFY391" s="1"/>
      <c r="EFZ391" s="1"/>
      <c r="EGA391" s="1"/>
      <c r="EGB391" s="1"/>
      <c r="EGC391" s="1"/>
      <c r="EGD391" s="1"/>
      <c r="EGE391" s="1"/>
      <c r="EGF391" s="1"/>
      <c r="EGG391" s="1"/>
      <c r="EGH391" s="1"/>
      <c r="EGI391" s="1"/>
      <c r="EGJ391" s="1"/>
      <c r="EGK391" s="1"/>
      <c r="EGL391" s="1"/>
      <c r="EGM391" s="1"/>
      <c r="EGN391" s="1"/>
      <c r="EGO391" s="1"/>
      <c r="EGP391" s="1"/>
      <c r="EGQ391" s="1"/>
      <c r="EGR391" s="1"/>
      <c r="EGS391" s="1"/>
      <c r="EGT391" s="1"/>
      <c r="EGU391" s="1"/>
      <c r="EGV391" s="1"/>
      <c r="EGW391" s="1"/>
      <c r="EGX391" s="1"/>
      <c r="EGY391" s="1"/>
      <c r="EGZ391" s="1"/>
      <c r="EHA391" s="1"/>
      <c r="EHB391" s="1"/>
      <c r="EHC391" s="1"/>
      <c r="EHD391" s="1"/>
      <c r="EHE391" s="1"/>
      <c r="EHF391" s="1"/>
      <c r="EHG391" s="1"/>
      <c r="EHH391" s="1"/>
      <c r="EHI391" s="1"/>
      <c r="EHJ391" s="1"/>
      <c r="EHK391" s="1"/>
      <c r="EHL391" s="1"/>
      <c r="EHM391" s="1"/>
      <c r="EHN391" s="1"/>
      <c r="EHO391" s="1"/>
      <c r="EHP391" s="1"/>
      <c r="EHQ391" s="1"/>
      <c r="EHR391" s="1"/>
      <c r="EHS391" s="1"/>
      <c r="EHT391" s="1"/>
      <c r="EHU391" s="1"/>
      <c r="EHV391" s="1"/>
      <c r="EHW391" s="1"/>
      <c r="EHX391" s="1"/>
      <c r="EHY391" s="1"/>
      <c r="EHZ391" s="1"/>
      <c r="EIA391" s="1"/>
      <c r="EIB391" s="1"/>
      <c r="EIC391" s="1"/>
      <c r="EID391" s="1"/>
      <c r="EIE391" s="1"/>
      <c r="EIF391" s="1"/>
      <c r="EIG391" s="1"/>
      <c r="EIH391" s="1"/>
      <c r="EII391" s="1"/>
      <c r="EIJ391" s="1"/>
      <c r="EIK391" s="1"/>
      <c r="EIL391" s="1"/>
      <c r="EIM391" s="1"/>
      <c r="EIN391" s="1"/>
      <c r="EIO391" s="1"/>
      <c r="EIP391" s="1"/>
      <c r="EIQ391" s="1"/>
      <c r="EIR391" s="1"/>
      <c r="EIS391" s="1"/>
      <c r="EIT391" s="1"/>
      <c r="EIU391" s="1"/>
      <c r="EIV391" s="1"/>
      <c r="EIW391" s="1"/>
      <c r="EIX391" s="1"/>
      <c r="EIY391" s="1"/>
      <c r="EIZ391" s="1"/>
      <c r="EJA391" s="1"/>
      <c r="EJB391" s="1"/>
      <c r="EJC391" s="1"/>
      <c r="EJD391" s="1"/>
      <c r="EJE391" s="1"/>
      <c r="EJF391" s="1"/>
      <c r="EJG391" s="1"/>
      <c r="EJH391" s="1"/>
      <c r="EJI391" s="1"/>
      <c r="EJJ391" s="1"/>
      <c r="EJK391" s="1"/>
      <c r="EJL391" s="1"/>
      <c r="EJM391" s="1"/>
      <c r="EJN391" s="1"/>
      <c r="EJO391" s="1"/>
      <c r="EJP391" s="1"/>
      <c r="EJQ391" s="1"/>
      <c r="EJR391" s="1"/>
      <c r="EJS391" s="1"/>
      <c r="EJT391" s="1"/>
      <c r="EJU391" s="1"/>
      <c r="EJV391" s="1"/>
      <c r="EJW391" s="1"/>
      <c r="EJX391" s="1"/>
      <c r="EJY391" s="1"/>
      <c r="EJZ391" s="1"/>
      <c r="EKA391" s="1"/>
      <c r="EKB391" s="1"/>
      <c r="EKC391" s="1"/>
      <c r="EKD391" s="1"/>
      <c r="EKE391" s="1"/>
      <c r="EKF391" s="1"/>
      <c r="EKG391" s="1"/>
      <c r="EKH391" s="1"/>
      <c r="EKI391" s="1"/>
      <c r="EKJ391" s="1"/>
      <c r="EKK391" s="1"/>
      <c r="EKL391" s="1"/>
      <c r="EKM391" s="1"/>
      <c r="EKN391" s="1"/>
      <c r="EKO391" s="1"/>
      <c r="EKP391" s="1"/>
      <c r="EKQ391" s="1"/>
      <c r="EKR391" s="1"/>
      <c r="EKS391" s="1"/>
      <c r="EKT391" s="1"/>
      <c r="EKU391" s="1"/>
      <c r="EKV391" s="1"/>
      <c r="EKW391" s="1"/>
      <c r="EKX391" s="1"/>
      <c r="EKY391" s="1"/>
      <c r="EKZ391" s="1"/>
      <c r="ELA391" s="1"/>
      <c r="ELB391" s="1"/>
      <c r="ELC391" s="1"/>
      <c r="ELD391" s="1"/>
      <c r="ELE391" s="1"/>
      <c r="ELF391" s="1"/>
      <c r="ELG391" s="1"/>
      <c r="ELH391" s="1"/>
      <c r="ELI391" s="1"/>
      <c r="ELJ391" s="1"/>
      <c r="ELK391" s="1"/>
      <c r="ELL391" s="1"/>
      <c r="ELM391" s="1"/>
      <c r="ELN391" s="1"/>
      <c r="ELO391" s="1"/>
      <c r="ELP391" s="1"/>
      <c r="ELQ391" s="1"/>
      <c r="ELR391" s="1"/>
      <c r="ELS391" s="1"/>
      <c r="ELT391" s="1"/>
      <c r="ELU391" s="1"/>
      <c r="ELV391" s="1"/>
      <c r="ELW391" s="1"/>
      <c r="ELX391" s="1"/>
      <c r="ELY391" s="1"/>
      <c r="ELZ391" s="1"/>
      <c r="EMA391" s="1"/>
      <c r="EMB391" s="1"/>
      <c r="EMC391" s="1"/>
      <c r="EMD391" s="1"/>
      <c r="EME391" s="1"/>
      <c r="EMF391" s="1"/>
      <c r="EMG391" s="1"/>
      <c r="EMH391" s="1"/>
      <c r="EMI391" s="1"/>
      <c r="EMJ391" s="1"/>
      <c r="EMK391" s="1"/>
      <c r="EML391" s="1"/>
      <c r="EMM391" s="1"/>
      <c r="EMN391" s="1"/>
      <c r="EMO391" s="1"/>
      <c r="EMP391" s="1"/>
      <c r="EMQ391" s="1"/>
      <c r="EMR391" s="1"/>
      <c r="EMS391" s="1"/>
      <c r="EMT391" s="1"/>
      <c r="EMU391" s="1"/>
      <c r="EMV391" s="1"/>
      <c r="EMW391" s="1"/>
      <c r="EMX391" s="1"/>
      <c r="EMY391" s="1"/>
      <c r="EMZ391" s="1"/>
      <c r="ENA391" s="1"/>
      <c r="ENB391" s="1"/>
      <c r="ENC391" s="1"/>
      <c r="END391" s="1"/>
      <c r="ENE391" s="1"/>
      <c r="ENF391" s="1"/>
      <c r="ENG391" s="1"/>
      <c r="ENH391" s="1"/>
      <c r="ENI391" s="1"/>
      <c r="ENJ391" s="1"/>
      <c r="ENK391" s="1"/>
      <c r="ENL391" s="1"/>
      <c r="ENM391" s="1"/>
      <c r="ENN391" s="1"/>
      <c r="ENO391" s="1"/>
      <c r="ENP391" s="1"/>
      <c r="ENQ391" s="1"/>
      <c r="ENR391" s="1"/>
      <c r="ENS391" s="1"/>
      <c r="ENT391" s="1"/>
      <c r="ENU391" s="1"/>
      <c r="ENV391" s="1"/>
      <c r="ENW391" s="1"/>
      <c r="ENX391" s="1"/>
      <c r="ENY391" s="1"/>
      <c r="ENZ391" s="1"/>
      <c r="EOA391" s="1"/>
      <c r="EOB391" s="1"/>
      <c r="EOC391" s="1"/>
      <c r="EOD391" s="1"/>
      <c r="EOE391" s="1"/>
      <c r="EOF391" s="1"/>
      <c r="EOG391" s="1"/>
      <c r="EOH391" s="1"/>
      <c r="EOI391" s="1"/>
      <c r="EOJ391" s="1"/>
      <c r="EOK391" s="1"/>
      <c r="EOL391" s="1"/>
      <c r="EOM391" s="1"/>
      <c r="EON391" s="1"/>
      <c r="EOO391" s="1"/>
      <c r="EOP391" s="1"/>
      <c r="EOQ391" s="1"/>
      <c r="EOR391" s="1"/>
      <c r="EOS391" s="1"/>
      <c r="EOT391" s="1"/>
      <c r="EOU391" s="1"/>
      <c r="EOV391" s="1"/>
      <c r="EOW391" s="1"/>
      <c r="EOX391" s="1"/>
      <c r="EOY391" s="1"/>
      <c r="EOZ391" s="1"/>
      <c r="EPA391" s="1"/>
      <c r="EPB391" s="1"/>
      <c r="EPC391" s="1"/>
      <c r="EPD391" s="1"/>
      <c r="EPE391" s="1"/>
      <c r="EPF391" s="1"/>
      <c r="EPG391" s="1"/>
      <c r="EPH391" s="1"/>
      <c r="EPI391" s="1"/>
      <c r="EPJ391" s="1"/>
      <c r="EPK391" s="1"/>
      <c r="EPL391" s="1"/>
      <c r="EPM391" s="1"/>
      <c r="EPN391" s="1"/>
      <c r="EPO391" s="1"/>
      <c r="EPP391" s="1"/>
      <c r="EPQ391" s="1"/>
      <c r="EPR391" s="1"/>
      <c r="EPS391" s="1"/>
      <c r="EPT391" s="1"/>
      <c r="EPU391" s="1"/>
      <c r="EPV391" s="1"/>
      <c r="EPW391" s="1"/>
      <c r="EPX391" s="1"/>
      <c r="EPY391" s="1"/>
      <c r="EPZ391" s="1"/>
      <c r="EQA391" s="1"/>
      <c r="EQB391" s="1"/>
      <c r="EQC391" s="1"/>
      <c r="EQD391" s="1"/>
      <c r="EQE391" s="1"/>
      <c r="EQF391" s="1"/>
      <c r="EQG391" s="1"/>
      <c r="EQH391" s="1"/>
      <c r="EQI391" s="1"/>
      <c r="EQJ391" s="1"/>
      <c r="EQK391" s="1"/>
      <c r="EQL391" s="1"/>
      <c r="EQM391" s="1"/>
      <c r="EQN391" s="1"/>
      <c r="EQO391" s="1"/>
      <c r="EQP391" s="1"/>
      <c r="EQQ391" s="1"/>
      <c r="EQR391" s="1"/>
      <c r="EQS391" s="1"/>
      <c r="EQT391" s="1"/>
      <c r="EQU391" s="1"/>
      <c r="EQV391" s="1"/>
      <c r="EQW391" s="1"/>
      <c r="EQX391" s="1"/>
      <c r="EQY391" s="1"/>
      <c r="EQZ391" s="1"/>
      <c r="ERA391" s="1"/>
      <c r="ERB391" s="1"/>
      <c r="ERC391" s="1"/>
      <c r="ERD391" s="1"/>
      <c r="ERE391" s="1"/>
      <c r="ERF391" s="1"/>
      <c r="ERG391" s="1"/>
      <c r="ERH391" s="1"/>
      <c r="ERI391" s="1"/>
      <c r="ERJ391" s="1"/>
      <c r="ERK391" s="1"/>
      <c r="ERL391" s="1"/>
      <c r="ERM391" s="1"/>
      <c r="ERN391" s="1"/>
      <c r="ERO391" s="1"/>
      <c r="ERP391" s="1"/>
      <c r="ERQ391" s="1"/>
      <c r="ERR391" s="1"/>
      <c r="ERS391" s="1"/>
      <c r="ERT391" s="1"/>
      <c r="ERU391" s="1"/>
      <c r="ERV391" s="1"/>
      <c r="ERW391" s="1"/>
      <c r="ERX391" s="1"/>
      <c r="ERY391" s="1"/>
      <c r="ERZ391" s="1"/>
      <c r="ESA391" s="1"/>
      <c r="ESB391" s="1"/>
      <c r="ESC391" s="1"/>
      <c r="ESD391" s="1"/>
      <c r="ESE391" s="1"/>
      <c r="ESF391" s="1"/>
      <c r="ESG391" s="1"/>
      <c r="ESH391" s="1"/>
      <c r="ESI391" s="1"/>
      <c r="ESJ391" s="1"/>
      <c r="ESK391" s="1"/>
      <c r="ESL391" s="1"/>
      <c r="ESM391" s="1"/>
      <c r="ESN391" s="1"/>
      <c r="ESO391" s="1"/>
      <c r="ESP391" s="1"/>
      <c r="ESQ391" s="1"/>
      <c r="ESR391" s="1"/>
      <c r="ESS391" s="1"/>
      <c r="EST391" s="1"/>
      <c r="ESU391" s="1"/>
      <c r="ESV391" s="1"/>
      <c r="ESW391" s="1"/>
      <c r="ESX391" s="1"/>
      <c r="ESY391" s="1"/>
      <c r="ESZ391" s="1"/>
      <c r="ETA391" s="1"/>
      <c r="ETB391" s="1"/>
      <c r="ETC391" s="1"/>
      <c r="ETD391" s="1"/>
      <c r="ETE391" s="1"/>
      <c r="ETF391" s="1"/>
      <c r="ETG391" s="1"/>
      <c r="ETH391" s="1"/>
      <c r="ETI391" s="1"/>
      <c r="ETJ391" s="1"/>
      <c r="ETK391" s="1"/>
      <c r="ETL391" s="1"/>
      <c r="ETM391" s="1"/>
      <c r="ETN391" s="1"/>
      <c r="ETO391" s="1"/>
      <c r="ETP391" s="1"/>
      <c r="ETQ391" s="1"/>
      <c r="ETR391" s="1"/>
      <c r="ETS391" s="1"/>
      <c r="ETT391" s="1"/>
      <c r="ETU391" s="1"/>
      <c r="ETV391" s="1"/>
      <c r="ETW391" s="1"/>
      <c r="ETX391" s="1"/>
      <c r="ETY391" s="1"/>
      <c r="ETZ391" s="1"/>
      <c r="EUA391" s="1"/>
      <c r="EUB391" s="1"/>
      <c r="EUC391" s="1"/>
      <c r="EUD391" s="1"/>
      <c r="EUE391" s="1"/>
      <c r="EUF391" s="1"/>
      <c r="EUG391" s="1"/>
      <c r="EUH391" s="1"/>
      <c r="EUI391" s="1"/>
      <c r="EUJ391" s="1"/>
      <c r="EUK391" s="1"/>
      <c r="EUL391" s="1"/>
      <c r="EUM391" s="1"/>
      <c r="EUN391" s="1"/>
      <c r="EUO391" s="1"/>
      <c r="EUP391" s="1"/>
      <c r="EUQ391" s="1"/>
      <c r="EUR391" s="1"/>
      <c r="EUS391" s="1"/>
      <c r="EUT391" s="1"/>
      <c r="EUU391" s="1"/>
      <c r="EUV391" s="1"/>
      <c r="EUW391" s="1"/>
      <c r="EUX391" s="1"/>
      <c r="EUY391" s="1"/>
      <c r="EUZ391" s="1"/>
      <c r="EVA391" s="1"/>
      <c r="EVB391" s="1"/>
      <c r="EVC391" s="1"/>
      <c r="EVD391" s="1"/>
      <c r="EVE391" s="1"/>
      <c r="EVF391" s="1"/>
      <c r="EVG391" s="1"/>
      <c r="EVH391" s="1"/>
      <c r="EVI391" s="1"/>
      <c r="EVJ391" s="1"/>
      <c r="EVK391" s="1"/>
      <c r="EVL391" s="1"/>
      <c r="EVM391" s="1"/>
      <c r="EVN391" s="1"/>
      <c r="EVO391" s="1"/>
      <c r="EVP391" s="1"/>
      <c r="EVQ391" s="1"/>
      <c r="EVR391" s="1"/>
      <c r="EVS391" s="1"/>
      <c r="EVT391" s="1"/>
      <c r="EVU391" s="1"/>
      <c r="EVV391" s="1"/>
      <c r="EVW391" s="1"/>
      <c r="EVX391" s="1"/>
      <c r="EVY391" s="1"/>
      <c r="EVZ391" s="1"/>
      <c r="EWA391" s="1"/>
      <c r="EWB391" s="1"/>
      <c r="EWC391" s="1"/>
      <c r="EWD391" s="1"/>
      <c r="EWE391" s="1"/>
      <c r="EWF391" s="1"/>
      <c r="EWG391" s="1"/>
      <c r="EWH391" s="1"/>
      <c r="EWI391" s="1"/>
      <c r="EWJ391" s="1"/>
      <c r="EWK391" s="1"/>
      <c r="EWL391" s="1"/>
      <c r="EWM391" s="1"/>
      <c r="EWN391" s="1"/>
      <c r="EWO391" s="1"/>
      <c r="EWP391" s="1"/>
      <c r="EWQ391" s="1"/>
      <c r="EWR391" s="1"/>
      <c r="EWS391" s="1"/>
      <c r="EWT391" s="1"/>
      <c r="EWU391" s="1"/>
      <c r="EWV391" s="1"/>
      <c r="EWW391" s="1"/>
      <c r="EWX391" s="1"/>
      <c r="EWY391" s="1"/>
      <c r="EWZ391" s="1"/>
      <c r="EXA391" s="1"/>
      <c r="EXB391" s="1"/>
      <c r="EXC391" s="1"/>
      <c r="EXD391" s="1"/>
      <c r="EXE391" s="1"/>
      <c r="EXF391" s="1"/>
      <c r="EXG391" s="1"/>
      <c r="EXH391" s="1"/>
      <c r="EXI391" s="1"/>
      <c r="EXJ391" s="1"/>
      <c r="EXK391" s="1"/>
      <c r="EXL391" s="1"/>
      <c r="EXM391" s="1"/>
      <c r="EXN391" s="1"/>
      <c r="EXO391" s="1"/>
      <c r="EXP391" s="1"/>
      <c r="EXQ391" s="1"/>
      <c r="EXR391" s="1"/>
      <c r="EXS391" s="1"/>
      <c r="EXT391" s="1"/>
      <c r="EXU391" s="1"/>
      <c r="EXV391" s="1"/>
      <c r="EXW391" s="1"/>
      <c r="EXX391" s="1"/>
      <c r="EXY391" s="1"/>
      <c r="EXZ391" s="1"/>
      <c r="EYA391" s="1"/>
      <c r="EYB391" s="1"/>
      <c r="EYC391" s="1"/>
      <c r="EYD391" s="1"/>
      <c r="EYE391" s="1"/>
      <c r="EYF391" s="1"/>
      <c r="EYG391" s="1"/>
      <c r="EYH391" s="1"/>
      <c r="EYI391" s="1"/>
      <c r="EYJ391" s="1"/>
      <c r="EYK391" s="1"/>
      <c r="EYL391" s="1"/>
      <c r="EYM391" s="1"/>
      <c r="EYN391" s="1"/>
      <c r="EYO391" s="1"/>
      <c r="EYP391" s="1"/>
      <c r="EYQ391" s="1"/>
      <c r="EYR391" s="1"/>
      <c r="EYS391" s="1"/>
      <c r="EYT391" s="1"/>
      <c r="EYU391" s="1"/>
      <c r="EYV391" s="1"/>
      <c r="EYW391" s="1"/>
      <c r="EYX391" s="1"/>
      <c r="EYY391" s="1"/>
      <c r="EYZ391" s="1"/>
      <c r="EZA391" s="1"/>
      <c r="EZB391" s="1"/>
      <c r="EZC391" s="1"/>
      <c r="EZD391" s="1"/>
      <c r="EZE391" s="1"/>
      <c r="EZF391" s="1"/>
      <c r="EZG391" s="1"/>
      <c r="EZH391" s="1"/>
      <c r="EZI391" s="1"/>
      <c r="EZJ391" s="1"/>
      <c r="EZK391" s="1"/>
      <c r="EZL391" s="1"/>
      <c r="EZM391" s="1"/>
      <c r="EZN391" s="1"/>
      <c r="EZO391" s="1"/>
      <c r="EZP391" s="1"/>
      <c r="EZQ391" s="1"/>
      <c r="EZR391" s="1"/>
      <c r="EZS391" s="1"/>
      <c r="EZT391" s="1"/>
      <c r="EZU391" s="1"/>
      <c r="EZV391" s="1"/>
      <c r="EZW391" s="1"/>
      <c r="EZX391" s="1"/>
      <c r="EZY391" s="1"/>
      <c r="EZZ391" s="1"/>
      <c r="FAA391" s="1"/>
      <c r="FAB391" s="1"/>
      <c r="FAC391" s="1"/>
      <c r="FAD391" s="1"/>
      <c r="FAE391" s="1"/>
      <c r="FAF391" s="1"/>
      <c r="FAG391" s="1"/>
      <c r="FAH391" s="1"/>
      <c r="FAI391" s="1"/>
      <c r="FAJ391" s="1"/>
      <c r="FAK391" s="1"/>
      <c r="FAL391" s="1"/>
      <c r="FAM391" s="1"/>
      <c r="FAN391" s="1"/>
      <c r="FAO391" s="1"/>
      <c r="FAP391" s="1"/>
      <c r="FAQ391" s="1"/>
      <c r="FAR391" s="1"/>
      <c r="FAS391" s="1"/>
      <c r="FAT391" s="1"/>
      <c r="FAU391" s="1"/>
      <c r="FAV391" s="1"/>
      <c r="FAW391" s="1"/>
      <c r="FAX391" s="1"/>
      <c r="FAY391" s="1"/>
      <c r="FAZ391" s="1"/>
      <c r="FBA391" s="1"/>
      <c r="FBB391" s="1"/>
      <c r="FBC391" s="1"/>
      <c r="FBD391" s="1"/>
      <c r="FBE391" s="1"/>
      <c r="FBF391" s="1"/>
      <c r="FBG391" s="1"/>
      <c r="FBH391" s="1"/>
      <c r="FBI391" s="1"/>
      <c r="FBJ391" s="1"/>
      <c r="FBK391" s="1"/>
      <c r="FBL391" s="1"/>
      <c r="FBM391" s="1"/>
      <c r="FBN391" s="1"/>
      <c r="FBO391" s="1"/>
      <c r="FBP391" s="1"/>
      <c r="FBQ391" s="1"/>
      <c r="FBR391" s="1"/>
      <c r="FBS391" s="1"/>
      <c r="FBT391" s="1"/>
      <c r="FBU391" s="1"/>
      <c r="FBV391" s="1"/>
      <c r="FBW391" s="1"/>
      <c r="FBX391" s="1"/>
      <c r="FBY391" s="1"/>
      <c r="FBZ391" s="1"/>
      <c r="FCA391" s="1"/>
      <c r="FCB391" s="1"/>
      <c r="FCC391" s="1"/>
      <c r="FCD391" s="1"/>
      <c r="FCE391" s="1"/>
      <c r="FCF391" s="1"/>
      <c r="FCG391" s="1"/>
      <c r="FCH391" s="1"/>
      <c r="FCI391" s="1"/>
      <c r="FCJ391" s="1"/>
      <c r="FCK391" s="1"/>
      <c r="FCL391" s="1"/>
      <c r="FCM391" s="1"/>
      <c r="FCN391" s="1"/>
      <c r="FCO391" s="1"/>
      <c r="FCP391" s="1"/>
      <c r="FCQ391" s="1"/>
      <c r="FCR391" s="1"/>
      <c r="FCS391" s="1"/>
      <c r="FCT391" s="1"/>
      <c r="FCU391" s="1"/>
      <c r="FCV391" s="1"/>
      <c r="FCW391" s="1"/>
      <c r="FCX391" s="1"/>
      <c r="FCY391" s="1"/>
      <c r="FCZ391" s="1"/>
      <c r="FDA391" s="1"/>
      <c r="FDB391" s="1"/>
      <c r="FDC391" s="1"/>
      <c r="FDD391" s="1"/>
      <c r="FDE391" s="1"/>
      <c r="FDF391" s="1"/>
      <c r="FDG391" s="1"/>
      <c r="FDH391" s="1"/>
      <c r="FDI391" s="1"/>
      <c r="FDJ391" s="1"/>
      <c r="FDK391" s="1"/>
      <c r="FDL391" s="1"/>
      <c r="FDM391" s="1"/>
      <c r="FDN391" s="1"/>
      <c r="FDO391" s="1"/>
      <c r="FDP391" s="1"/>
      <c r="FDQ391" s="1"/>
      <c r="FDR391" s="1"/>
      <c r="FDS391" s="1"/>
      <c r="FDT391" s="1"/>
      <c r="FDU391" s="1"/>
      <c r="FDV391" s="1"/>
      <c r="FDW391" s="1"/>
      <c r="FDX391" s="1"/>
      <c r="FDY391" s="1"/>
      <c r="FDZ391" s="1"/>
      <c r="FEA391" s="1"/>
      <c r="FEB391" s="1"/>
      <c r="FEC391" s="1"/>
      <c r="FED391" s="1"/>
      <c r="FEE391" s="1"/>
      <c r="FEF391" s="1"/>
      <c r="FEG391" s="1"/>
      <c r="FEH391" s="1"/>
      <c r="FEI391" s="1"/>
      <c r="FEJ391" s="1"/>
      <c r="FEK391" s="1"/>
      <c r="FEL391" s="1"/>
      <c r="FEM391" s="1"/>
      <c r="FEN391" s="1"/>
      <c r="FEO391" s="1"/>
      <c r="FEP391" s="1"/>
      <c r="FEQ391" s="1"/>
      <c r="FER391" s="1"/>
      <c r="FES391" s="1"/>
      <c r="FET391" s="1"/>
      <c r="FEU391" s="1"/>
      <c r="FEV391" s="1"/>
      <c r="FEW391" s="1"/>
      <c r="FEX391" s="1"/>
      <c r="FEY391" s="1"/>
      <c r="FEZ391" s="1"/>
      <c r="FFA391" s="1"/>
      <c r="FFB391" s="1"/>
      <c r="FFC391" s="1"/>
      <c r="FFD391" s="1"/>
      <c r="FFE391" s="1"/>
      <c r="FFF391" s="1"/>
      <c r="FFG391" s="1"/>
      <c r="FFH391" s="1"/>
      <c r="FFI391" s="1"/>
      <c r="FFJ391" s="1"/>
      <c r="FFK391" s="1"/>
      <c r="FFL391" s="1"/>
      <c r="FFM391" s="1"/>
      <c r="FFN391" s="1"/>
      <c r="FFO391" s="1"/>
      <c r="FFP391" s="1"/>
      <c r="FFQ391" s="1"/>
      <c r="FFR391" s="1"/>
      <c r="FFS391" s="1"/>
      <c r="FFT391" s="1"/>
      <c r="FFU391" s="1"/>
      <c r="FFV391" s="1"/>
      <c r="FFW391" s="1"/>
      <c r="FFX391" s="1"/>
      <c r="FFY391" s="1"/>
      <c r="FFZ391" s="1"/>
      <c r="FGA391" s="1"/>
      <c r="FGB391" s="1"/>
      <c r="FGC391" s="1"/>
      <c r="FGD391" s="1"/>
      <c r="FGE391" s="1"/>
      <c r="FGF391" s="1"/>
      <c r="FGG391" s="1"/>
      <c r="FGH391" s="1"/>
      <c r="FGI391" s="1"/>
      <c r="FGJ391" s="1"/>
      <c r="FGK391" s="1"/>
      <c r="FGL391" s="1"/>
      <c r="FGM391" s="1"/>
      <c r="FGN391" s="1"/>
      <c r="FGO391" s="1"/>
      <c r="FGP391" s="1"/>
      <c r="FGQ391" s="1"/>
      <c r="FGR391" s="1"/>
      <c r="FGS391" s="1"/>
      <c r="FGT391" s="1"/>
      <c r="FGU391" s="1"/>
      <c r="FGV391" s="1"/>
      <c r="FGW391" s="1"/>
      <c r="FGX391" s="1"/>
      <c r="FGY391" s="1"/>
      <c r="FGZ391" s="1"/>
      <c r="FHA391" s="1"/>
      <c r="FHB391" s="1"/>
      <c r="FHC391" s="1"/>
      <c r="FHD391" s="1"/>
      <c r="FHE391" s="1"/>
      <c r="FHF391" s="1"/>
      <c r="FHG391" s="1"/>
      <c r="FHH391" s="1"/>
      <c r="FHI391" s="1"/>
      <c r="FHJ391" s="1"/>
      <c r="FHK391" s="1"/>
      <c r="FHL391" s="1"/>
      <c r="FHM391" s="1"/>
      <c r="FHN391" s="1"/>
      <c r="FHO391" s="1"/>
      <c r="FHP391" s="1"/>
      <c r="FHQ391" s="1"/>
      <c r="FHR391" s="1"/>
      <c r="FHS391" s="1"/>
      <c r="FHT391" s="1"/>
      <c r="FHU391" s="1"/>
      <c r="FHV391" s="1"/>
      <c r="FHW391" s="1"/>
      <c r="FHX391" s="1"/>
      <c r="FHY391" s="1"/>
      <c r="FHZ391" s="1"/>
      <c r="FIA391" s="1"/>
      <c r="FIB391" s="1"/>
      <c r="FIC391" s="1"/>
      <c r="FID391" s="1"/>
      <c r="FIE391" s="1"/>
      <c r="FIF391" s="1"/>
      <c r="FIG391" s="1"/>
      <c r="FIH391" s="1"/>
      <c r="FII391" s="1"/>
      <c r="FIJ391" s="1"/>
      <c r="FIK391" s="1"/>
      <c r="FIL391" s="1"/>
      <c r="FIM391" s="1"/>
      <c r="FIN391" s="1"/>
      <c r="FIO391" s="1"/>
      <c r="FIP391" s="1"/>
      <c r="FIQ391" s="1"/>
      <c r="FIR391" s="1"/>
      <c r="FIS391" s="1"/>
      <c r="FIT391" s="1"/>
      <c r="FIU391" s="1"/>
      <c r="FIV391" s="1"/>
      <c r="FIW391" s="1"/>
      <c r="FIX391" s="1"/>
      <c r="FIY391" s="1"/>
      <c r="FIZ391" s="1"/>
      <c r="FJA391" s="1"/>
      <c r="FJB391" s="1"/>
      <c r="FJC391" s="1"/>
      <c r="FJD391" s="1"/>
      <c r="FJE391" s="1"/>
      <c r="FJF391" s="1"/>
      <c r="FJG391" s="1"/>
      <c r="FJH391" s="1"/>
      <c r="FJI391" s="1"/>
      <c r="FJJ391" s="1"/>
      <c r="FJK391" s="1"/>
      <c r="FJL391" s="1"/>
      <c r="FJM391" s="1"/>
      <c r="FJN391" s="1"/>
      <c r="FJO391" s="1"/>
      <c r="FJP391" s="1"/>
      <c r="FJQ391" s="1"/>
      <c r="FJR391" s="1"/>
      <c r="FJS391" s="1"/>
      <c r="FJT391" s="1"/>
      <c r="FJU391" s="1"/>
      <c r="FJV391" s="1"/>
      <c r="FJW391" s="1"/>
      <c r="FJX391" s="1"/>
      <c r="FJY391" s="1"/>
      <c r="FJZ391" s="1"/>
      <c r="FKA391" s="1"/>
      <c r="FKB391" s="1"/>
      <c r="FKC391" s="1"/>
      <c r="FKD391" s="1"/>
      <c r="FKE391" s="1"/>
      <c r="FKF391" s="1"/>
      <c r="FKG391" s="1"/>
      <c r="FKH391" s="1"/>
      <c r="FKI391" s="1"/>
      <c r="FKJ391" s="1"/>
      <c r="FKK391" s="1"/>
      <c r="FKL391" s="1"/>
      <c r="FKM391" s="1"/>
      <c r="FKN391" s="1"/>
      <c r="FKO391" s="1"/>
      <c r="FKP391" s="1"/>
      <c r="FKQ391" s="1"/>
      <c r="FKR391" s="1"/>
      <c r="FKS391" s="1"/>
      <c r="FKT391" s="1"/>
      <c r="FKU391" s="1"/>
      <c r="FKV391" s="1"/>
      <c r="FKW391" s="1"/>
      <c r="FKX391" s="1"/>
      <c r="FKY391" s="1"/>
      <c r="FKZ391" s="1"/>
      <c r="FLA391" s="1"/>
      <c r="FLB391" s="1"/>
      <c r="FLC391" s="1"/>
      <c r="FLD391" s="1"/>
      <c r="FLE391" s="1"/>
      <c r="FLF391" s="1"/>
      <c r="FLG391" s="1"/>
      <c r="FLH391" s="1"/>
      <c r="FLI391" s="1"/>
      <c r="FLJ391" s="1"/>
      <c r="FLK391" s="1"/>
      <c r="FLL391" s="1"/>
      <c r="FLM391" s="1"/>
      <c r="FLN391" s="1"/>
      <c r="FLO391" s="1"/>
      <c r="FLP391" s="1"/>
      <c r="FLQ391" s="1"/>
      <c r="FLR391" s="1"/>
      <c r="FLS391" s="1"/>
      <c r="FLT391" s="1"/>
      <c r="FLU391" s="1"/>
      <c r="FLV391" s="1"/>
      <c r="FLW391" s="1"/>
      <c r="FLX391" s="1"/>
      <c r="FLY391" s="1"/>
      <c r="FLZ391" s="1"/>
      <c r="FMA391" s="1"/>
      <c r="FMB391" s="1"/>
      <c r="FMC391" s="1"/>
      <c r="FMD391" s="1"/>
      <c r="FME391" s="1"/>
      <c r="FMF391" s="1"/>
      <c r="FMG391" s="1"/>
      <c r="FMH391" s="1"/>
      <c r="FMI391" s="1"/>
      <c r="FMJ391" s="1"/>
      <c r="FMK391" s="1"/>
      <c r="FML391" s="1"/>
      <c r="FMM391" s="1"/>
      <c r="FMN391" s="1"/>
      <c r="FMO391" s="1"/>
      <c r="FMP391" s="1"/>
      <c r="FMQ391" s="1"/>
      <c r="FMR391" s="1"/>
      <c r="FMS391" s="1"/>
      <c r="FMT391" s="1"/>
      <c r="FMU391" s="1"/>
      <c r="FMV391" s="1"/>
      <c r="FMW391" s="1"/>
      <c r="FMX391" s="1"/>
      <c r="FMY391" s="1"/>
      <c r="FMZ391" s="1"/>
      <c r="FNA391" s="1"/>
      <c r="FNB391" s="1"/>
      <c r="FNC391" s="1"/>
      <c r="FND391" s="1"/>
      <c r="FNE391" s="1"/>
      <c r="FNF391" s="1"/>
      <c r="FNG391" s="1"/>
      <c r="FNH391" s="1"/>
      <c r="FNI391" s="1"/>
      <c r="FNJ391" s="1"/>
      <c r="FNK391" s="1"/>
      <c r="FNL391" s="1"/>
      <c r="FNM391" s="1"/>
      <c r="FNN391" s="1"/>
      <c r="FNO391" s="1"/>
      <c r="FNP391" s="1"/>
      <c r="FNQ391" s="1"/>
      <c r="FNR391" s="1"/>
      <c r="FNS391" s="1"/>
      <c r="FNT391" s="1"/>
      <c r="FNU391" s="1"/>
      <c r="FNV391" s="1"/>
      <c r="FNW391" s="1"/>
      <c r="FNX391" s="1"/>
      <c r="FNY391" s="1"/>
      <c r="FNZ391" s="1"/>
      <c r="FOA391" s="1"/>
      <c r="FOB391" s="1"/>
      <c r="FOC391" s="1"/>
      <c r="FOD391" s="1"/>
      <c r="FOE391" s="1"/>
      <c r="FOF391" s="1"/>
      <c r="FOG391" s="1"/>
      <c r="FOH391" s="1"/>
      <c r="FOI391" s="1"/>
      <c r="FOJ391" s="1"/>
      <c r="FOK391" s="1"/>
      <c r="FOL391" s="1"/>
      <c r="FOM391" s="1"/>
      <c r="FON391" s="1"/>
      <c r="FOO391" s="1"/>
      <c r="FOP391" s="1"/>
      <c r="FOQ391" s="1"/>
      <c r="FOR391" s="1"/>
      <c r="FOS391" s="1"/>
      <c r="FOT391" s="1"/>
      <c r="FOU391" s="1"/>
      <c r="FOV391" s="1"/>
      <c r="FOW391" s="1"/>
      <c r="FOX391" s="1"/>
      <c r="FOY391" s="1"/>
      <c r="FOZ391" s="1"/>
      <c r="FPA391" s="1"/>
      <c r="FPB391" s="1"/>
      <c r="FPC391" s="1"/>
      <c r="FPD391" s="1"/>
      <c r="FPE391" s="1"/>
      <c r="FPF391" s="1"/>
      <c r="FPG391" s="1"/>
      <c r="FPH391" s="1"/>
      <c r="FPI391" s="1"/>
      <c r="FPJ391" s="1"/>
      <c r="FPK391" s="1"/>
      <c r="FPL391" s="1"/>
      <c r="FPM391" s="1"/>
      <c r="FPN391" s="1"/>
      <c r="FPO391" s="1"/>
      <c r="FPP391" s="1"/>
      <c r="FPQ391" s="1"/>
      <c r="FPR391" s="1"/>
      <c r="FPS391" s="1"/>
      <c r="FPT391" s="1"/>
      <c r="FPU391" s="1"/>
      <c r="FPV391" s="1"/>
      <c r="FPW391" s="1"/>
      <c r="FPX391" s="1"/>
      <c r="FPY391" s="1"/>
      <c r="FPZ391" s="1"/>
      <c r="FQA391" s="1"/>
      <c r="FQB391" s="1"/>
      <c r="FQC391" s="1"/>
      <c r="FQD391" s="1"/>
      <c r="FQE391" s="1"/>
      <c r="FQF391" s="1"/>
      <c r="FQG391" s="1"/>
      <c r="FQH391" s="1"/>
      <c r="FQI391" s="1"/>
      <c r="FQJ391" s="1"/>
      <c r="FQK391" s="1"/>
      <c r="FQL391" s="1"/>
      <c r="FQM391" s="1"/>
      <c r="FQN391" s="1"/>
      <c r="FQO391" s="1"/>
      <c r="FQP391" s="1"/>
      <c r="FQQ391" s="1"/>
      <c r="FQR391" s="1"/>
      <c r="FQS391" s="1"/>
      <c r="FQT391" s="1"/>
      <c r="FQU391" s="1"/>
      <c r="FQV391" s="1"/>
      <c r="FQW391" s="1"/>
      <c r="FQX391" s="1"/>
      <c r="FQY391" s="1"/>
      <c r="FQZ391" s="1"/>
      <c r="FRA391" s="1"/>
      <c r="FRB391" s="1"/>
      <c r="FRC391" s="1"/>
      <c r="FRD391" s="1"/>
      <c r="FRE391" s="1"/>
      <c r="FRF391" s="1"/>
      <c r="FRG391" s="1"/>
      <c r="FRH391" s="1"/>
      <c r="FRI391" s="1"/>
      <c r="FRJ391" s="1"/>
      <c r="FRK391" s="1"/>
      <c r="FRL391" s="1"/>
      <c r="FRM391" s="1"/>
      <c r="FRN391" s="1"/>
      <c r="FRO391" s="1"/>
      <c r="FRP391" s="1"/>
      <c r="FRQ391" s="1"/>
      <c r="FRR391" s="1"/>
      <c r="FRS391" s="1"/>
      <c r="FRT391" s="1"/>
      <c r="FRU391" s="1"/>
      <c r="FRV391" s="1"/>
      <c r="FRW391" s="1"/>
      <c r="FRX391" s="1"/>
      <c r="FRY391" s="1"/>
      <c r="FRZ391" s="1"/>
      <c r="FSA391" s="1"/>
      <c r="FSB391" s="1"/>
      <c r="FSC391" s="1"/>
      <c r="FSD391" s="1"/>
      <c r="FSE391" s="1"/>
      <c r="FSF391" s="1"/>
      <c r="FSG391" s="1"/>
      <c r="FSH391" s="1"/>
      <c r="FSI391" s="1"/>
      <c r="FSJ391" s="1"/>
      <c r="FSK391" s="1"/>
      <c r="FSL391" s="1"/>
      <c r="FSM391" s="1"/>
      <c r="FSN391" s="1"/>
      <c r="FSO391" s="1"/>
      <c r="FSP391" s="1"/>
      <c r="FSQ391" s="1"/>
      <c r="FSR391" s="1"/>
      <c r="FSS391" s="1"/>
      <c r="FST391" s="1"/>
      <c r="FSU391" s="1"/>
      <c r="FSV391" s="1"/>
      <c r="FSW391" s="1"/>
      <c r="FSX391" s="1"/>
      <c r="FSY391" s="1"/>
      <c r="FSZ391" s="1"/>
      <c r="FTA391" s="1"/>
      <c r="FTB391" s="1"/>
      <c r="FTC391" s="1"/>
      <c r="FTD391" s="1"/>
      <c r="FTE391" s="1"/>
      <c r="FTF391" s="1"/>
      <c r="FTG391" s="1"/>
      <c r="FTH391" s="1"/>
      <c r="FTI391" s="1"/>
      <c r="FTJ391" s="1"/>
      <c r="FTK391" s="1"/>
      <c r="FTL391" s="1"/>
      <c r="FTM391" s="1"/>
      <c r="FTN391" s="1"/>
      <c r="FTO391" s="1"/>
      <c r="FTP391" s="1"/>
      <c r="FTQ391" s="1"/>
      <c r="FTR391" s="1"/>
      <c r="FTS391" s="1"/>
      <c r="FTT391" s="1"/>
      <c r="FTU391" s="1"/>
      <c r="FTV391" s="1"/>
      <c r="FTW391" s="1"/>
      <c r="FTX391" s="1"/>
      <c r="FTY391" s="1"/>
      <c r="FTZ391" s="1"/>
      <c r="FUA391" s="1"/>
      <c r="FUB391" s="1"/>
      <c r="FUC391" s="1"/>
      <c r="FUD391" s="1"/>
      <c r="FUE391" s="1"/>
      <c r="FUF391" s="1"/>
      <c r="FUG391" s="1"/>
      <c r="FUH391" s="1"/>
      <c r="FUI391" s="1"/>
      <c r="FUJ391" s="1"/>
      <c r="FUK391" s="1"/>
      <c r="FUL391" s="1"/>
      <c r="FUM391" s="1"/>
      <c r="FUN391" s="1"/>
      <c r="FUO391" s="1"/>
      <c r="FUP391" s="1"/>
      <c r="FUQ391" s="1"/>
      <c r="FUR391" s="1"/>
      <c r="FUS391" s="1"/>
      <c r="FUT391" s="1"/>
      <c r="FUU391" s="1"/>
      <c r="FUV391" s="1"/>
      <c r="FUW391" s="1"/>
      <c r="FUX391" s="1"/>
      <c r="FUY391" s="1"/>
      <c r="FUZ391" s="1"/>
      <c r="FVA391" s="1"/>
      <c r="FVB391" s="1"/>
      <c r="FVC391" s="1"/>
      <c r="FVD391" s="1"/>
      <c r="FVE391" s="1"/>
      <c r="FVF391" s="1"/>
      <c r="FVG391" s="1"/>
      <c r="FVH391" s="1"/>
      <c r="FVI391" s="1"/>
      <c r="FVJ391" s="1"/>
      <c r="FVK391" s="1"/>
      <c r="FVL391" s="1"/>
      <c r="FVM391" s="1"/>
      <c r="FVN391" s="1"/>
      <c r="FVO391" s="1"/>
      <c r="FVP391" s="1"/>
      <c r="FVQ391" s="1"/>
      <c r="FVR391" s="1"/>
      <c r="FVS391" s="1"/>
      <c r="FVT391" s="1"/>
      <c r="FVU391" s="1"/>
      <c r="FVV391" s="1"/>
      <c r="FVW391" s="1"/>
      <c r="FVX391" s="1"/>
      <c r="FVY391" s="1"/>
      <c r="FVZ391" s="1"/>
      <c r="FWA391" s="1"/>
      <c r="FWB391" s="1"/>
      <c r="FWC391" s="1"/>
      <c r="FWD391" s="1"/>
      <c r="FWE391" s="1"/>
      <c r="FWF391" s="1"/>
      <c r="FWG391" s="1"/>
      <c r="FWH391" s="1"/>
      <c r="FWI391" s="1"/>
      <c r="FWJ391" s="1"/>
      <c r="FWK391" s="1"/>
      <c r="FWL391" s="1"/>
      <c r="FWM391" s="1"/>
      <c r="FWN391" s="1"/>
      <c r="FWO391" s="1"/>
      <c r="FWP391" s="1"/>
      <c r="FWQ391" s="1"/>
      <c r="FWR391" s="1"/>
      <c r="FWS391" s="1"/>
      <c r="FWT391" s="1"/>
      <c r="FWU391" s="1"/>
      <c r="FWV391" s="1"/>
      <c r="FWW391" s="1"/>
      <c r="FWX391" s="1"/>
      <c r="FWY391" s="1"/>
      <c r="FWZ391" s="1"/>
      <c r="FXA391" s="1"/>
      <c r="FXB391" s="1"/>
      <c r="FXC391" s="1"/>
      <c r="FXD391" s="1"/>
      <c r="FXE391" s="1"/>
      <c r="FXF391" s="1"/>
      <c r="FXG391" s="1"/>
      <c r="FXH391" s="1"/>
      <c r="FXI391" s="1"/>
      <c r="FXJ391" s="1"/>
      <c r="FXK391" s="1"/>
      <c r="FXL391" s="1"/>
      <c r="FXM391" s="1"/>
      <c r="FXN391" s="1"/>
      <c r="FXO391" s="1"/>
      <c r="FXP391" s="1"/>
      <c r="FXQ391" s="1"/>
      <c r="FXR391" s="1"/>
      <c r="FXS391" s="1"/>
      <c r="FXT391" s="1"/>
      <c r="FXU391" s="1"/>
      <c r="FXV391" s="1"/>
      <c r="FXW391" s="1"/>
      <c r="FXX391" s="1"/>
      <c r="FXY391" s="1"/>
      <c r="FXZ391" s="1"/>
      <c r="FYA391" s="1"/>
      <c r="FYB391" s="1"/>
      <c r="FYC391" s="1"/>
      <c r="FYD391" s="1"/>
      <c r="FYE391" s="1"/>
      <c r="FYF391" s="1"/>
      <c r="FYG391" s="1"/>
      <c r="FYH391" s="1"/>
      <c r="FYI391" s="1"/>
      <c r="FYJ391" s="1"/>
      <c r="FYK391" s="1"/>
      <c r="FYL391" s="1"/>
      <c r="FYM391" s="1"/>
      <c r="FYN391" s="1"/>
      <c r="FYO391" s="1"/>
      <c r="FYP391" s="1"/>
      <c r="FYQ391" s="1"/>
      <c r="FYR391" s="1"/>
      <c r="FYS391" s="1"/>
      <c r="FYT391" s="1"/>
      <c r="FYU391" s="1"/>
      <c r="FYV391" s="1"/>
      <c r="FYW391" s="1"/>
      <c r="FYX391" s="1"/>
      <c r="FYY391" s="1"/>
      <c r="FYZ391" s="1"/>
      <c r="FZA391" s="1"/>
      <c r="FZB391" s="1"/>
      <c r="FZC391" s="1"/>
      <c r="FZD391" s="1"/>
      <c r="FZE391" s="1"/>
      <c r="FZF391" s="1"/>
      <c r="FZG391" s="1"/>
      <c r="FZH391" s="1"/>
      <c r="FZI391" s="1"/>
      <c r="FZJ391" s="1"/>
      <c r="FZK391" s="1"/>
      <c r="FZL391" s="1"/>
      <c r="FZM391" s="1"/>
      <c r="FZN391" s="1"/>
      <c r="FZO391" s="1"/>
      <c r="FZP391" s="1"/>
      <c r="FZQ391" s="1"/>
      <c r="FZR391" s="1"/>
      <c r="FZS391" s="1"/>
      <c r="FZT391" s="1"/>
      <c r="FZU391" s="1"/>
      <c r="FZV391" s="1"/>
      <c r="FZW391" s="1"/>
      <c r="FZX391" s="1"/>
      <c r="FZY391" s="1"/>
      <c r="FZZ391" s="1"/>
      <c r="GAA391" s="1"/>
      <c r="GAB391" s="1"/>
      <c r="GAC391" s="1"/>
      <c r="GAD391" s="1"/>
      <c r="GAE391" s="1"/>
      <c r="GAF391" s="1"/>
      <c r="GAG391" s="1"/>
      <c r="GAH391" s="1"/>
      <c r="GAI391" s="1"/>
      <c r="GAJ391" s="1"/>
      <c r="GAK391" s="1"/>
      <c r="GAL391" s="1"/>
      <c r="GAM391" s="1"/>
      <c r="GAN391" s="1"/>
      <c r="GAO391" s="1"/>
      <c r="GAP391" s="1"/>
      <c r="GAQ391" s="1"/>
      <c r="GAR391" s="1"/>
      <c r="GAS391" s="1"/>
      <c r="GAT391" s="1"/>
      <c r="GAU391" s="1"/>
      <c r="GAV391" s="1"/>
      <c r="GAW391" s="1"/>
      <c r="GAX391" s="1"/>
      <c r="GAY391" s="1"/>
      <c r="GAZ391" s="1"/>
      <c r="GBA391" s="1"/>
      <c r="GBB391" s="1"/>
      <c r="GBC391" s="1"/>
      <c r="GBD391" s="1"/>
      <c r="GBE391" s="1"/>
      <c r="GBF391" s="1"/>
      <c r="GBG391" s="1"/>
      <c r="GBH391" s="1"/>
      <c r="GBI391" s="1"/>
      <c r="GBJ391" s="1"/>
      <c r="GBK391" s="1"/>
      <c r="GBL391" s="1"/>
      <c r="GBM391" s="1"/>
      <c r="GBN391" s="1"/>
      <c r="GBO391" s="1"/>
      <c r="GBP391" s="1"/>
      <c r="GBQ391" s="1"/>
      <c r="GBR391" s="1"/>
      <c r="GBS391" s="1"/>
      <c r="GBT391" s="1"/>
      <c r="GBU391" s="1"/>
      <c r="GBV391" s="1"/>
      <c r="GBW391" s="1"/>
      <c r="GBX391" s="1"/>
      <c r="GBY391" s="1"/>
      <c r="GBZ391" s="1"/>
      <c r="GCA391" s="1"/>
      <c r="GCB391" s="1"/>
      <c r="GCC391" s="1"/>
      <c r="GCD391" s="1"/>
      <c r="GCE391" s="1"/>
      <c r="GCF391" s="1"/>
      <c r="GCG391" s="1"/>
      <c r="GCH391" s="1"/>
      <c r="GCI391" s="1"/>
      <c r="GCJ391" s="1"/>
      <c r="GCK391" s="1"/>
      <c r="GCL391" s="1"/>
      <c r="GCM391" s="1"/>
      <c r="GCN391" s="1"/>
      <c r="GCO391" s="1"/>
      <c r="GCP391" s="1"/>
      <c r="GCQ391" s="1"/>
      <c r="GCR391" s="1"/>
      <c r="GCS391" s="1"/>
      <c r="GCT391" s="1"/>
      <c r="GCU391" s="1"/>
      <c r="GCV391" s="1"/>
      <c r="GCW391" s="1"/>
      <c r="GCX391" s="1"/>
      <c r="GCY391" s="1"/>
      <c r="GCZ391" s="1"/>
      <c r="GDA391" s="1"/>
      <c r="GDB391" s="1"/>
      <c r="GDC391" s="1"/>
      <c r="GDD391" s="1"/>
      <c r="GDE391" s="1"/>
      <c r="GDF391" s="1"/>
      <c r="GDG391" s="1"/>
      <c r="GDH391" s="1"/>
      <c r="GDI391" s="1"/>
      <c r="GDJ391" s="1"/>
      <c r="GDK391" s="1"/>
      <c r="GDL391" s="1"/>
      <c r="GDM391" s="1"/>
      <c r="GDN391" s="1"/>
      <c r="GDO391" s="1"/>
      <c r="GDP391" s="1"/>
      <c r="GDQ391" s="1"/>
      <c r="GDR391" s="1"/>
      <c r="GDS391" s="1"/>
      <c r="GDT391" s="1"/>
      <c r="GDU391" s="1"/>
      <c r="GDV391" s="1"/>
      <c r="GDW391" s="1"/>
      <c r="GDX391" s="1"/>
      <c r="GDY391" s="1"/>
      <c r="GDZ391" s="1"/>
      <c r="GEA391" s="1"/>
      <c r="GEB391" s="1"/>
      <c r="GEC391" s="1"/>
      <c r="GED391" s="1"/>
      <c r="GEE391" s="1"/>
      <c r="GEF391" s="1"/>
      <c r="GEG391" s="1"/>
      <c r="GEH391" s="1"/>
      <c r="GEI391" s="1"/>
      <c r="GEJ391" s="1"/>
      <c r="GEK391" s="1"/>
      <c r="GEL391" s="1"/>
      <c r="GEM391" s="1"/>
      <c r="GEN391" s="1"/>
      <c r="GEO391" s="1"/>
      <c r="GEP391" s="1"/>
      <c r="GEQ391" s="1"/>
      <c r="GER391" s="1"/>
      <c r="GES391" s="1"/>
      <c r="GET391" s="1"/>
      <c r="GEU391" s="1"/>
      <c r="GEV391" s="1"/>
      <c r="GEW391" s="1"/>
      <c r="GEX391" s="1"/>
      <c r="GEY391" s="1"/>
      <c r="GEZ391" s="1"/>
      <c r="GFA391" s="1"/>
      <c r="GFB391" s="1"/>
      <c r="GFC391" s="1"/>
      <c r="GFD391" s="1"/>
      <c r="GFE391" s="1"/>
      <c r="GFF391" s="1"/>
      <c r="GFG391" s="1"/>
      <c r="GFH391" s="1"/>
      <c r="GFI391" s="1"/>
      <c r="GFJ391" s="1"/>
      <c r="GFK391" s="1"/>
      <c r="GFL391" s="1"/>
      <c r="GFM391" s="1"/>
      <c r="GFN391" s="1"/>
      <c r="GFO391" s="1"/>
      <c r="GFP391" s="1"/>
      <c r="GFQ391" s="1"/>
      <c r="GFR391" s="1"/>
      <c r="GFS391" s="1"/>
      <c r="GFT391" s="1"/>
      <c r="GFU391" s="1"/>
      <c r="GFV391" s="1"/>
      <c r="GFW391" s="1"/>
      <c r="GFX391" s="1"/>
      <c r="GFY391" s="1"/>
      <c r="GFZ391" s="1"/>
      <c r="GGA391" s="1"/>
      <c r="GGB391" s="1"/>
      <c r="GGC391" s="1"/>
      <c r="GGD391" s="1"/>
      <c r="GGE391" s="1"/>
      <c r="GGF391" s="1"/>
      <c r="GGG391" s="1"/>
      <c r="GGH391" s="1"/>
      <c r="GGI391" s="1"/>
      <c r="GGJ391" s="1"/>
      <c r="GGK391" s="1"/>
      <c r="GGL391" s="1"/>
      <c r="GGM391" s="1"/>
      <c r="GGN391" s="1"/>
      <c r="GGO391" s="1"/>
      <c r="GGP391" s="1"/>
      <c r="GGQ391" s="1"/>
      <c r="GGR391" s="1"/>
      <c r="GGS391" s="1"/>
      <c r="GGT391" s="1"/>
      <c r="GGU391" s="1"/>
      <c r="GGV391" s="1"/>
      <c r="GGW391" s="1"/>
      <c r="GGX391" s="1"/>
      <c r="GGY391" s="1"/>
      <c r="GGZ391" s="1"/>
      <c r="GHA391" s="1"/>
      <c r="GHB391" s="1"/>
      <c r="GHC391" s="1"/>
      <c r="GHD391" s="1"/>
      <c r="GHE391" s="1"/>
      <c r="GHF391" s="1"/>
      <c r="GHG391" s="1"/>
      <c r="GHH391" s="1"/>
      <c r="GHI391" s="1"/>
      <c r="GHJ391" s="1"/>
      <c r="GHK391" s="1"/>
      <c r="GHL391" s="1"/>
      <c r="GHM391" s="1"/>
      <c r="GHN391" s="1"/>
      <c r="GHO391" s="1"/>
      <c r="GHP391" s="1"/>
      <c r="GHQ391" s="1"/>
      <c r="GHR391" s="1"/>
      <c r="GHS391" s="1"/>
      <c r="GHT391" s="1"/>
      <c r="GHU391" s="1"/>
      <c r="GHV391" s="1"/>
      <c r="GHW391" s="1"/>
      <c r="GHX391" s="1"/>
      <c r="GHY391" s="1"/>
      <c r="GHZ391" s="1"/>
      <c r="GIA391" s="1"/>
      <c r="GIB391" s="1"/>
      <c r="GIC391" s="1"/>
      <c r="GID391" s="1"/>
      <c r="GIE391" s="1"/>
      <c r="GIF391" s="1"/>
      <c r="GIG391" s="1"/>
      <c r="GIH391" s="1"/>
      <c r="GII391" s="1"/>
      <c r="GIJ391" s="1"/>
      <c r="GIK391" s="1"/>
      <c r="GIL391" s="1"/>
      <c r="GIM391" s="1"/>
      <c r="GIN391" s="1"/>
      <c r="GIO391" s="1"/>
      <c r="GIP391" s="1"/>
      <c r="GIQ391" s="1"/>
      <c r="GIR391" s="1"/>
      <c r="GIS391" s="1"/>
      <c r="GIT391" s="1"/>
      <c r="GIU391" s="1"/>
      <c r="GIV391" s="1"/>
      <c r="GIW391" s="1"/>
      <c r="GIX391" s="1"/>
      <c r="GIY391" s="1"/>
      <c r="GIZ391" s="1"/>
      <c r="GJA391" s="1"/>
      <c r="GJB391" s="1"/>
      <c r="GJC391" s="1"/>
      <c r="GJD391" s="1"/>
      <c r="GJE391" s="1"/>
      <c r="GJF391" s="1"/>
      <c r="GJG391" s="1"/>
      <c r="GJH391" s="1"/>
      <c r="GJI391" s="1"/>
      <c r="GJJ391" s="1"/>
      <c r="GJK391" s="1"/>
      <c r="GJL391" s="1"/>
      <c r="GJM391" s="1"/>
      <c r="GJN391" s="1"/>
      <c r="GJO391" s="1"/>
      <c r="GJP391" s="1"/>
      <c r="GJQ391" s="1"/>
      <c r="GJR391" s="1"/>
      <c r="GJS391" s="1"/>
      <c r="GJT391" s="1"/>
      <c r="GJU391" s="1"/>
      <c r="GJV391" s="1"/>
      <c r="GJW391" s="1"/>
      <c r="GJX391" s="1"/>
      <c r="GJY391" s="1"/>
      <c r="GJZ391" s="1"/>
      <c r="GKA391" s="1"/>
      <c r="GKB391" s="1"/>
      <c r="GKC391" s="1"/>
      <c r="GKD391" s="1"/>
      <c r="GKE391" s="1"/>
      <c r="GKF391" s="1"/>
      <c r="GKG391" s="1"/>
      <c r="GKH391" s="1"/>
      <c r="GKI391" s="1"/>
      <c r="GKJ391" s="1"/>
      <c r="GKK391" s="1"/>
      <c r="GKL391" s="1"/>
      <c r="GKM391" s="1"/>
      <c r="GKN391" s="1"/>
      <c r="GKO391" s="1"/>
      <c r="GKP391" s="1"/>
      <c r="GKQ391" s="1"/>
      <c r="GKR391" s="1"/>
      <c r="GKS391" s="1"/>
      <c r="GKT391" s="1"/>
      <c r="GKU391" s="1"/>
      <c r="GKV391" s="1"/>
      <c r="GKW391" s="1"/>
      <c r="GKX391" s="1"/>
      <c r="GKY391" s="1"/>
      <c r="GKZ391" s="1"/>
      <c r="GLA391" s="1"/>
      <c r="GLB391" s="1"/>
      <c r="GLC391" s="1"/>
      <c r="GLD391" s="1"/>
      <c r="GLE391" s="1"/>
      <c r="GLF391" s="1"/>
      <c r="GLG391" s="1"/>
      <c r="GLH391" s="1"/>
      <c r="GLI391" s="1"/>
      <c r="GLJ391" s="1"/>
      <c r="GLK391" s="1"/>
      <c r="GLL391" s="1"/>
      <c r="GLM391" s="1"/>
      <c r="GLN391" s="1"/>
      <c r="GLO391" s="1"/>
      <c r="GLP391" s="1"/>
      <c r="GLQ391" s="1"/>
      <c r="GLR391" s="1"/>
      <c r="GLS391" s="1"/>
      <c r="GLT391" s="1"/>
      <c r="GLU391" s="1"/>
      <c r="GLV391" s="1"/>
      <c r="GLW391" s="1"/>
      <c r="GLX391" s="1"/>
      <c r="GLY391" s="1"/>
      <c r="GLZ391" s="1"/>
      <c r="GMA391" s="1"/>
      <c r="GMB391" s="1"/>
      <c r="GMC391" s="1"/>
      <c r="GMD391" s="1"/>
      <c r="GME391" s="1"/>
      <c r="GMF391" s="1"/>
      <c r="GMG391" s="1"/>
      <c r="GMH391" s="1"/>
      <c r="GMI391" s="1"/>
      <c r="GMJ391" s="1"/>
      <c r="GMK391" s="1"/>
      <c r="GML391" s="1"/>
      <c r="GMM391" s="1"/>
      <c r="GMN391" s="1"/>
      <c r="GMO391" s="1"/>
      <c r="GMP391" s="1"/>
      <c r="GMQ391" s="1"/>
      <c r="GMR391" s="1"/>
      <c r="GMS391" s="1"/>
      <c r="GMT391" s="1"/>
      <c r="GMU391" s="1"/>
      <c r="GMV391" s="1"/>
      <c r="GMW391" s="1"/>
      <c r="GMX391" s="1"/>
      <c r="GMY391" s="1"/>
      <c r="GMZ391" s="1"/>
      <c r="GNA391" s="1"/>
      <c r="GNB391" s="1"/>
      <c r="GNC391" s="1"/>
      <c r="GND391" s="1"/>
      <c r="GNE391" s="1"/>
      <c r="GNF391" s="1"/>
      <c r="GNG391" s="1"/>
      <c r="GNH391" s="1"/>
      <c r="GNI391" s="1"/>
      <c r="GNJ391" s="1"/>
      <c r="GNK391" s="1"/>
      <c r="GNL391" s="1"/>
      <c r="GNM391" s="1"/>
      <c r="GNN391" s="1"/>
      <c r="GNO391" s="1"/>
      <c r="GNP391" s="1"/>
      <c r="GNQ391" s="1"/>
      <c r="GNR391" s="1"/>
      <c r="GNS391" s="1"/>
      <c r="GNT391" s="1"/>
      <c r="GNU391" s="1"/>
      <c r="GNV391" s="1"/>
      <c r="GNW391" s="1"/>
      <c r="GNX391" s="1"/>
      <c r="GNY391" s="1"/>
      <c r="GNZ391" s="1"/>
      <c r="GOA391" s="1"/>
      <c r="GOB391" s="1"/>
      <c r="GOC391" s="1"/>
      <c r="GOD391" s="1"/>
      <c r="GOE391" s="1"/>
      <c r="GOF391" s="1"/>
      <c r="GOG391" s="1"/>
      <c r="GOH391" s="1"/>
      <c r="GOI391" s="1"/>
      <c r="GOJ391" s="1"/>
      <c r="GOK391" s="1"/>
      <c r="GOL391" s="1"/>
      <c r="GOM391" s="1"/>
      <c r="GON391" s="1"/>
      <c r="GOO391" s="1"/>
      <c r="GOP391" s="1"/>
      <c r="GOQ391" s="1"/>
      <c r="GOR391" s="1"/>
      <c r="GOS391" s="1"/>
      <c r="GOT391" s="1"/>
      <c r="GOU391" s="1"/>
      <c r="GOV391" s="1"/>
      <c r="GOW391" s="1"/>
      <c r="GOX391" s="1"/>
      <c r="GOY391" s="1"/>
      <c r="GOZ391" s="1"/>
      <c r="GPA391" s="1"/>
      <c r="GPB391" s="1"/>
      <c r="GPC391" s="1"/>
      <c r="GPD391" s="1"/>
      <c r="GPE391" s="1"/>
      <c r="GPF391" s="1"/>
      <c r="GPG391" s="1"/>
      <c r="GPH391" s="1"/>
      <c r="GPI391" s="1"/>
      <c r="GPJ391" s="1"/>
      <c r="GPK391" s="1"/>
      <c r="GPL391" s="1"/>
      <c r="GPM391" s="1"/>
      <c r="GPN391" s="1"/>
      <c r="GPO391" s="1"/>
      <c r="GPP391" s="1"/>
      <c r="GPQ391" s="1"/>
      <c r="GPR391" s="1"/>
      <c r="GPS391" s="1"/>
      <c r="GPT391" s="1"/>
      <c r="GPU391" s="1"/>
      <c r="GPV391" s="1"/>
      <c r="GPW391" s="1"/>
      <c r="GPX391" s="1"/>
      <c r="GPY391" s="1"/>
      <c r="GPZ391" s="1"/>
      <c r="GQA391" s="1"/>
      <c r="GQB391" s="1"/>
      <c r="GQC391" s="1"/>
      <c r="GQD391" s="1"/>
      <c r="GQE391" s="1"/>
      <c r="GQF391" s="1"/>
      <c r="GQG391" s="1"/>
      <c r="GQH391" s="1"/>
      <c r="GQI391" s="1"/>
      <c r="GQJ391" s="1"/>
      <c r="GQK391" s="1"/>
      <c r="GQL391" s="1"/>
      <c r="GQM391" s="1"/>
      <c r="GQN391" s="1"/>
      <c r="GQO391" s="1"/>
      <c r="GQP391" s="1"/>
      <c r="GQQ391" s="1"/>
      <c r="GQR391" s="1"/>
      <c r="GQS391" s="1"/>
      <c r="GQT391" s="1"/>
      <c r="GQU391" s="1"/>
      <c r="GQV391" s="1"/>
      <c r="GQW391" s="1"/>
      <c r="GQX391" s="1"/>
      <c r="GQY391" s="1"/>
      <c r="GQZ391" s="1"/>
      <c r="GRA391" s="1"/>
      <c r="GRB391" s="1"/>
      <c r="GRC391" s="1"/>
      <c r="GRD391" s="1"/>
      <c r="GRE391" s="1"/>
      <c r="GRF391" s="1"/>
      <c r="GRG391" s="1"/>
      <c r="GRH391" s="1"/>
      <c r="GRI391" s="1"/>
      <c r="GRJ391" s="1"/>
      <c r="GRK391" s="1"/>
      <c r="GRL391" s="1"/>
      <c r="GRM391" s="1"/>
      <c r="GRN391" s="1"/>
      <c r="GRO391" s="1"/>
      <c r="GRP391" s="1"/>
      <c r="GRQ391" s="1"/>
      <c r="GRR391" s="1"/>
      <c r="GRS391" s="1"/>
      <c r="GRT391" s="1"/>
      <c r="GRU391" s="1"/>
      <c r="GRV391" s="1"/>
      <c r="GRW391" s="1"/>
      <c r="GRX391" s="1"/>
      <c r="GRY391" s="1"/>
      <c r="GRZ391" s="1"/>
      <c r="GSA391" s="1"/>
      <c r="GSB391" s="1"/>
      <c r="GSC391" s="1"/>
      <c r="GSD391" s="1"/>
      <c r="GSE391" s="1"/>
      <c r="GSF391" s="1"/>
      <c r="GSG391" s="1"/>
      <c r="GSH391" s="1"/>
      <c r="GSI391" s="1"/>
      <c r="GSJ391" s="1"/>
      <c r="GSK391" s="1"/>
      <c r="GSL391" s="1"/>
      <c r="GSM391" s="1"/>
      <c r="GSN391" s="1"/>
      <c r="GSO391" s="1"/>
      <c r="GSP391" s="1"/>
      <c r="GSQ391" s="1"/>
      <c r="GSR391" s="1"/>
      <c r="GSS391" s="1"/>
      <c r="GST391" s="1"/>
      <c r="GSU391" s="1"/>
      <c r="GSV391" s="1"/>
      <c r="GSW391" s="1"/>
      <c r="GSX391" s="1"/>
      <c r="GSY391" s="1"/>
      <c r="GSZ391" s="1"/>
      <c r="GTA391" s="1"/>
      <c r="GTB391" s="1"/>
      <c r="GTC391" s="1"/>
      <c r="GTD391" s="1"/>
      <c r="GTE391" s="1"/>
      <c r="GTF391" s="1"/>
      <c r="GTG391" s="1"/>
      <c r="GTH391" s="1"/>
      <c r="GTI391" s="1"/>
      <c r="GTJ391" s="1"/>
      <c r="GTK391" s="1"/>
      <c r="GTL391" s="1"/>
      <c r="GTM391" s="1"/>
      <c r="GTN391" s="1"/>
      <c r="GTO391" s="1"/>
      <c r="GTP391" s="1"/>
      <c r="GTQ391" s="1"/>
      <c r="GTR391" s="1"/>
      <c r="GTS391" s="1"/>
      <c r="GTT391" s="1"/>
      <c r="GTU391" s="1"/>
      <c r="GTV391" s="1"/>
      <c r="GTW391" s="1"/>
      <c r="GTX391" s="1"/>
      <c r="GTY391" s="1"/>
      <c r="GTZ391" s="1"/>
      <c r="GUA391" s="1"/>
      <c r="GUB391" s="1"/>
      <c r="GUC391" s="1"/>
      <c r="GUD391" s="1"/>
      <c r="GUE391" s="1"/>
      <c r="GUF391" s="1"/>
      <c r="GUG391" s="1"/>
      <c r="GUH391" s="1"/>
      <c r="GUI391" s="1"/>
      <c r="GUJ391" s="1"/>
      <c r="GUK391" s="1"/>
      <c r="GUL391" s="1"/>
      <c r="GUM391" s="1"/>
      <c r="GUN391" s="1"/>
      <c r="GUO391" s="1"/>
      <c r="GUP391" s="1"/>
      <c r="GUQ391" s="1"/>
      <c r="GUR391" s="1"/>
      <c r="GUS391" s="1"/>
      <c r="GUT391" s="1"/>
      <c r="GUU391" s="1"/>
      <c r="GUV391" s="1"/>
      <c r="GUW391" s="1"/>
      <c r="GUX391" s="1"/>
      <c r="GUY391" s="1"/>
      <c r="GUZ391" s="1"/>
      <c r="GVA391" s="1"/>
      <c r="GVB391" s="1"/>
      <c r="GVC391" s="1"/>
      <c r="GVD391" s="1"/>
      <c r="GVE391" s="1"/>
      <c r="GVF391" s="1"/>
      <c r="GVG391" s="1"/>
      <c r="GVH391" s="1"/>
      <c r="GVI391" s="1"/>
      <c r="GVJ391" s="1"/>
      <c r="GVK391" s="1"/>
      <c r="GVL391" s="1"/>
      <c r="GVM391" s="1"/>
      <c r="GVN391" s="1"/>
      <c r="GVO391" s="1"/>
      <c r="GVP391" s="1"/>
      <c r="GVQ391" s="1"/>
      <c r="GVR391" s="1"/>
      <c r="GVS391" s="1"/>
      <c r="GVT391" s="1"/>
      <c r="GVU391" s="1"/>
      <c r="GVV391" s="1"/>
      <c r="GVW391" s="1"/>
      <c r="GVX391" s="1"/>
      <c r="GVY391" s="1"/>
      <c r="GVZ391" s="1"/>
      <c r="GWA391" s="1"/>
      <c r="GWB391" s="1"/>
      <c r="GWC391" s="1"/>
      <c r="GWD391" s="1"/>
      <c r="GWE391" s="1"/>
      <c r="GWF391" s="1"/>
      <c r="GWG391" s="1"/>
      <c r="GWH391" s="1"/>
      <c r="GWI391" s="1"/>
      <c r="GWJ391" s="1"/>
      <c r="GWK391" s="1"/>
      <c r="GWL391" s="1"/>
      <c r="GWM391" s="1"/>
      <c r="GWN391" s="1"/>
      <c r="GWO391" s="1"/>
      <c r="GWP391" s="1"/>
      <c r="GWQ391" s="1"/>
      <c r="GWR391" s="1"/>
      <c r="GWS391" s="1"/>
      <c r="GWT391" s="1"/>
      <c r="GWU391" s="1"/>
      <c r="GWV391" s="1"/>
      <c r="GWW391" s="1"/>
      <c r="GWX391" s="1"/>
      <c r="GWY391" s="1"/>
      <c r="GWZ391" s="1"/>
      <c r="GXA391" s="1"/>
      <c r="GXB391" s="1"/>
      <c r="GXC391" s="1"/>
      <c r="GXD391" s="1"/>
      <c r="GXE391" s="1"/>
      <c r="GXF391" s="1"/>
      <c r="GXG391" s="1"/>
      <c r="GXH391" s="1"/>
      <c r="GXI391" s="1"/>
      <c r="GXJ391" s="1"/>
      <c r="GXK391" s="1"/>
      <c r="GXL391" s="1"/>
      <c r="GXM391" s="1"/>
      <c r="GXN391" s="1"/>
      <c r="GXO391" s="1"/>
      <c r="GXP391" s="1"/>
      <c r="GXQ391" s="1"/>
      <c r="GXR391" s="1"/>
      <c r="GXS391" s="1"/>
      <c r="GXT391" s="1"/>
      <c r="GXU391" s="1"/>
      <c r="GXV391" s="1"/>
      <c r="GXW391" s="1"/>
      <c r="GXX391" s="1"/>
      <c r="GXY391" s="1"/>
      <c r="GXZ391" s="1"/>
      <c r="GYA391" s="1"/>
      <c r="GYB391" s="1"/>
      <c r="GYC391" s="1"/>
      <c r="GYD391" s="1"/>
      <c r="GYE391" s="1"/>
      <c r="GYF391" s="1"/>
      <c r="GYG391" s="1"/>
      <c r="GYH391" s="1"/>
      <c r="GYI391" s="1"/>
      <c r="GYJ391" s="1"/>
      <c r="GYK391" s="1"/>
      <c r="GYL391" s="1"/>
      <c r="GYM391" s="1"/>
      <c r="GYN391" s="1"/>
      <c r="GYO391" s="1"/>
      <c r="GYP391" s="1"/>
      <c r="GYQ391" s="1"/>
      <c r="GYR391" s="1"/>
      <c r="GYS391" s="1"/>
      <c r="GYT391" s="1"/>
      <c r="GYU391" s="1"/>
      <c r="GYV391" s="1"/>
      <c r="GYW391" s="1"/>
      <c r="GYX391" s="1"/>
      <c r="GYY391" s="1"/>
      <c r="GYZ391" s="1"/>
      <c r="GZA391" s="1"/>
      <c r="GZB391" s="1"/>
      <c r="GZC391" s="1"/>
      <c r="GZD391" s="1"/>
      <c r="GZE391" s="1"/>
      <c r="GZF391" s="1"/>
      <c r="GZG391" s="1"/>
      <c r="GZH391" s="1"/>
      <c r="GZI391" s="1"/>
      <c r="GZJ391" s="1"/>
      <c r="GZK391" s="1"/>
      <c r="GZL391" s="1"/>
      <c r="GZM391" s="1"/>
      <c r="GZN391" s="1"/>
      <c r="GZO391" s="1"/>
      <c r="GZP391" s="1"/>
      <c r="GZQ391" s="1"/>
      <c r="GZR391" s="1"/>
      <c r="GZS391" s="1"/>
      <c r="GZT391" s="1"/>
      <c r="GZU391" s="1"/>
      <c r="GZV391" s="1"/>
      <c r="GZW391" s="1"/>
      <c r="GZX391" s="1"/>
      <c r="GZY391" s="1"/>
      <c r="GZZ391" s="1"/>
      <c r="HAA391" s="1"/>
      <c r="HAB391" s="1"/>
      <c r="HAC391" s="1"/>
      <c r="HAD391" s="1"/>
      <c r="HAE391" s="1"/>
      <c r="HAF391" s="1"/>
      <c r="HAG391" s="1"/>
      <c r="HAH391" s="1"/>
      <c r="HAI391" s="1"/>
      <c r="HAJ391" s="1"/>
      <c r="HAK391" s="1"/>
      <c r="HAL391" s="1"/>
      <c r="HAM391" s="1"/>
      <c r="HAN391" s="1"/>
      <c r="HAO391" s="1"/>
      <c r="HAP391" s="1"/>
      <c r="HAQ391" s="1"/>
      <c r="HAR391" s="1"/>
      <c r="HAS391" s="1"/>
      <c r="HAT391" s="1"/>
      <c r="HAU391" s="1"/>
      <c r="HAV391" s="1"/>
      <c r="HAW391" s="1"/>
      <c r="HAX391" s="1"/>
      <c r="HAY391" s="1"/>
      <c r="HAZ391" s="1"/>
      <c r="HBA391" s="1"/>
      <c r="HBB391" s="1"/>
      <c r="HBC391" s="1"/>
      <c r="HBD391" s="1"/>
      <c r="HBE391" s="1"/>
      <c r="HBF391" s="1"/>
      <c r="HBG391" s="1"/>
      <c r="HBH391" s="1"/>
      <c r="HBI391" s="1"/>
      <c r="HBJ391" s="1"/>
      <c r="HBK391" s="1"/>
      <c r="HBL391" s="1"/>
      <c r="HBM391" s="1"/>
      <c r="HBN391" s="1"/>
      <c r="HBO391" s="1"/>
      <c r="HBP391" s="1"/>
      <c r="HBQ391" s="1"/>
      <c r="HBR391" s="1"/>
      <c r="HBS391" s="1"/>
      <c r="HBT391" s="1"/>
      <c r="HBU391" s="1"/>
      <c r="HBV391" s="1"/>
      <c r="HBW391" s="1"/>
      <c r="HBX391" s="1"/>
      <c r="HBY391" s="1"/>
      <c r="HBZ391" s="1"/>
      <c r="HCA391" s="1"/>
      <c r="HCB391" s="1"/>
      <c r="HCC391" s="1"/>
      <c r="HCD391" s="1"/>
      <c r="HCE391" s="1"/>
      <c r="HCF391" s="1"/>
      <c r="HCG391" s="1"/>
      <c r="HCH391" s="1"/>
      <c r="HCI391" s="1"/>
      <c r="HCJ391" s="1"/>
      <c r="HCK391" s="1"/>
      <c r="HCL391" s="1"/>
      <c r="HCM391" s="1"/>
      <c r="HCN391" s="1"/>
      <c r="HCO391" s="1"/>
      <c r="HCP391" s="1"/>
      <c r="HCQ391" s="1"/>
      <c r="HCR391" s="1"/>
      <c r="HCS391" s="1"/>
      <c r="HCT391" s="1"/>
      <c r="HCU391" s="1"/>
      <c r="HCV391" s="1"/>
      <c r="HCW391" s="1"/>
      <c r="HCX391" s="1"/>
      <c r="HCY391" s="1"/>
      <c r="HCZ391" s="1"/>
      <c r="HDA391" s="1"/>
      <c r="HDB391" s="1"/>
      <c r="HDC391" s="1"/>
      <c r="HDD391" s="1"/>
      <c r="HDE391" s="1"/>
      <c r="HDF391" s="1"/>
      <c r="HDG391" s="1"/>
      <c r="HDH391" s="1"/>
      <c r="HDI391" s="1"/>
      <c r="HDJ391" s="1"/>
      <c r="HDK391" s="1"/>
      <c r="HDL391" s="1"/>
      <c r="HDM391" s="1"/>
      <c r="HDN391" s="1"/>
      <c r="HDO391" s="1"/>
      <c r="HDP391" s="1"/>
      <c r="HDQ391" s="1"/>
      <c r="HDR391" s="1"/>
      <c r="HDS391" s="1"/>
      <c r="HDT391" s="1"/>
      <c r="HDU391" s="1"/>
      <c r="HDV391" s="1"/>
      <c r="HDW391" s="1"/>
      <c r="HDX391" s="1"/>
      <c r="HDY391" s="1"/>
      <c r="HDZ391" s="1"/>
      <c r="HEA391" s="1"/>
      <c r="HEB391" s="1"/>
      <c r="HEC391" s="1"/>
      <c r="HED391" s="1"/>
      <c r="HEE391" s="1"/>
      <c r="HEF391" s="1"/>
      <c r="HEG391" s="1"/>
      <c r="HEH391" s="1"/>
      <c r="HEI391" s="1"/>
      <c r="HEJ391" s="1"/>
      <c r="HEK391" s="1"/>
      <c r="HEL391" s="1"/>
      <c r="HEM391" s="1"/>
      <c r="HEN391" s="1"/>
      <c r="HEO391" s="1"/>
      <c r="HEP391" s="1"/>
      <c r="HEQ391" s="1"/>
      <c r="HER391" s="1"/>
      <c r="HES391" s="1"/>
      <c r="HET391" s="1"/>
      <c r="HEU391" s="1"/>
      <c r="HEV391" s="1"/>
      <c r="HEW391" s="1"/>
      <c r="HEX391" s="1"/>
      <c r="HEY391" s="1"/>
      <c r="HEZ391" s="1"/>
      <c r="HFA391" s="1"/>
      <c r="HFB391" s="1"/>
      <c r="HFC391" s="1"/>
      <c r="HFD391" s="1"/>
      <c r="HFE391" s="1"/>
      <c r="HFF391" s="1"/>
      <c r="HFG391" s="1"/>
      <c r="HFH391" s="1"/>
      <c r="HFI391" s="1"/>
      <c r="HFJ391" s="1"/>
      <c r="HFK391" s="1"/>
      <c r="HFL391" s="1"/>
      <c r="HFM391" s="1"/>
      <c r="HFN391" s="1"/>
      <c r="HFO391" s="1"/>
      <c r="HFP391" s="1"/>
      <c r="HFQ391" s="1"/>
      <c r="HFR391" s="1"/>
      <c r="HFS391" s="1"/>
      <c r="HFT391" s="1"/>
      <c r="HFU391" s="1"/>
      <c r="HFV391" s="1"/>
      <c r="HFW391" s="1"/>
      <c r="HFX391" s="1"/>
      <c r="HFY391" s="1"/>
      <c r="HFZ391" s="1"/>
      <c r="HGA391" s="1"/>
      <c r="HGB391" s="1"/>
      <c r="HGC391" s="1"/>
      <c r="HGD391" s="1"/>
      <c r="HGE391" s="1"/>
      <c r="HGF391" s="1"/>
      <c r="HGG391" s="1"/>
      <c r="HGH391" s="1"/>
      <c r="HGI391" s="1"/>
      <c r="HGJ391" s="1"/>
      <c r="HGK391" s="1"/>
      <c r="HGL391" s="1"/>
      <c r="HGM391" s="1"/>
      <c r="HGN391" s="1"/>
      <c r="HGO391" s="1"/>
      <c r="HGP391" s="1"/>
      <c r="HGQ391" s="1"/>
      <c r="HGR391" s="1"/>
      <c r="HGS391" s="1"/>
      <c r="HGT391" s="1"/>
      <c r="HGU391" s="1"/>
      <c r="HGV391" s="1"/>
      <c r="HGW391" s="1"/>
      <c r="HGX391" s="1"/>
      <c r="HGY391" s="1"/>
      <c r="HGZ391" s="1"/>
      <c r="HHA391" s="1"/>
      <c r="HHB391" s="1"/>
      <c r="HHC391" s="1"/>
      <c r="HHD391" s="1"/>
      <c r="HHE391" s="1"/>
      <c r="HHF391" s="1"/>
      <c r="HHG391" s="1"/>
      <c r="HHH391" s="1"/>
      <c r="HHI391" s="1"/>
      <c r="HHJ391" s="1"/>
      <c r="HHK391" s="1"/>
      <c r="HHL391" s="1"/>
      <c r="HHM391" s="1"/>
      <c r="HHN391" s="1"/>
      <c r="HHO391" s="1"/>
      <c r="HHP391" s="1"/>
      <c r="HHQ391" s="1"/>
      <c r="HHR391" s="1"/>
      <c r="HHS391" s="1"/>
      <c r="HHT391" s="1"/>
      <c r="HHU391" s="1"/>
      <c r="HHV391" s="1"/>
      <c r="HHW391" s="1"/>
      <c r="HHX391" s="1"/>
      <c r="HHY391" s="1"/>
      <c r="HHZ391" s="1"/>
      <c r="HIA391" s="1"/>
      <c r="HIB391" s="1"/>
      <c r="HIC391" s="1"/>
      <c r="HID391" s="1"/>
      <c r="HIE391" s="1"/>
      <c r="HIF391" s="1"/>
      <c r="HIG391" s="1"/>
      <c r="HIH391" s="1"/>
      <c r="HII391" s="1"/>
      <c r="HIJ391" s="1"/>
      <c r="HIK391" s="1"/>
      <c r="HIL391" s="1"/>
      <c r="HIM391" s="1"/>
      <c r="HIN391" s="1"/>
      <c r="HIO391" s="1"/>
      <c r="HIP391" s="1"/>
      <c r="HIQ391" s="1"/>
      <c r="HIR391" s="1"/>
      <c r="HIS391" s="1"/>
      <c r="HIT391" s="1"/>
      <c r="HIU391" s="1"/>
      <c r="HIV391" s="1"/>
      <c r="HIW391" s="1"/>
      <c r="HIX391" s="1"/>
      <c r="HIY391" s="1"/>
      <c r="HIZ391" s="1"/>
      <c r="HJA391" s="1"/>
      <c r="HJB391" s="1"/>
      <c r="HJC391" s="1"/>
      <c r="HJD391" s="1"/>
      <c r="HJE391" s="1"/>
      <c r="HJF391" s="1"/>
      <c r="HJG391" s="1"/>
      <c r="HJH391" s="1"/>
      <c r="HJI391" s="1"/>
      <c r="HJJ391" s="1"/>
      <c r="HJK391" s="1"/>
      <c r="HJL391" s="1"/>
      <c r="HJM391" s="1"/>
      <c r="HJN391" s="1"/>
      <c r="HJO391" s="1"/>
      <c r="HJP391" s="1"/>
      <c r="HJQ391" s="1"/>
      <c r="HJR391" s="1"/>
      <c r="HJS391" s="1"/>
      <c r="HJT391" s="1"/>
      <c r="HJU391" s="1"/>
      <c r="HJV391" s="1"/>
      <c r="HJW391" s="1"/>
      <c r="HJX391" s="1"/>
      <c r="HJY391" s="1"/>
      <c r="HJZ391" s="1"/>
      <c r="HKA391" s="1"/>
      <c r="HKB391" s="1"/>
      <c r="HKC391" s="1"/>
      <c r="HKD391" s="1"/>
      <c r="HKE391" s="1"/>
      <c r="HKF391" s="1"/>
      <c r="HKG391" s="1"/>
      <c r="HKH391" s="1"/>
      <c r="HKI391" s="1"/>
      <c r="HKJ391" s="1"/>
      <c r="HKK391" s="1"/>
      <c r="HKL391" s="1"/>
      <c r="HKM391" s="1"/>
      <c r="HKN391" s="1"/>
      <c r="HKO391" s="1"/>
      <c r="HKP391" s="1"/>
      <c r="HKQ391" s="1"/>
      <c r="HKR391" s="1"/>
      <c r="HKS391" s="1"/>
      <c r="HKT391" s="1"/>
      <c r="HKU391" s="1"/>
      <c r="HKV391" s="1"/>
      <c r="HKW391" s="1"/>
      <c r="HKX391" s="1"/>
      <c r="HKY391" s="1"/>
      <c r="HKZ391" s="1"/>
      <c r="HLA391" s="1"/>
      <c r="HLB391" s="1"/>
      <c r="HLC391" s="1"/>
      <c r="HLD391" s="1"/>
      <c r="HLE391" s="1"/>
      <c r="HLF391" s="1"/>
      <c r="HLG391" s="1"/>
      <c r="HLH391" s="1"/>
      <c r="HLI391" s="1"/>
      <c r="HLJ391" s="1"/>
      <c r="HLK391" s="1"/>
      <c r="HLL391" s="1"/>
      <c r="HLM391" s="1"/>
      <c r="HLN391" s="1"/>
      <c r="HLO391" s="1"/>
      <c r="HLP391" s="1"/>
      <c r="HLQ391" s="1"/>
      <c r="HLR391" s="1"/>
      <c r="HLS391" s="1"/>
      <c r="HLT391" s="1"/>
      <c r="HLU391" s="1"/>
      <c r="HLV391" s="1"/>
      <c r="HLW391" s="1"/>
      <c r="HLX391" s="1"/>
      <c r="HLY391" s="1"/>
      <c r="HLZ391" s="1"/>
      <c r="HMA391" s="1"/>
      <c r="HMB391" s="1"/>
      <c r="HMC391" s="1"/>
      <c r="HMD391" s="1"/>
      <c r="HME391" s="1"/>
      <c r="HMF391" s="1"/>
      <c r="HMG391" s="1"/>
      <c r="HMH391" s="1"/>
      <c r="HMI391" s="1"/>
      <c r="HMJ391" s="1"/>
      <c r="HMK391" s="1"/>
      <c r="HML391" s="1"/>
      <c r="HMM391" s="1"/>
      <c r="HMN391" s="1"/>
      <c r="HMO391" s="1"/>
      <c r="HMP391" s="1"/>
      <c r="HMQ391" s="1"/>
      <c r="HMR391" s="1"/>
      <c r="HMS391" s="1"/>
      <c r="HMT391" s="1"/>
      <c r="HMU391" s="1"/>
      <c r="HMV391" s="1"/>
      <c r="HMW391" s="1"/>
      <c r="HMX391" s="1"/>
      <c r="HMY391" s="1"/>
      <c r="HMZ391" s="1"/>
      <c r="HNA391" s="1"/>
      <c r="HNB391" s="1"/>
      <c r="HNC391" s="1"/>
      <c r="HND391" s="1"/>
      <c r="HNE391" s="1"/>
      <c r="HNF391" s="1"/>
      <c r="HNG391" s="1"/>
      <c r="HNH391" s="1"/>
      <c r="HNI391" s="1"/>
      <c r="HNJ391" s="1"/>
      <c r="HNK391" s="1"/>
      <c r="HNL391" s="1"/>
      <c r="HNM391" s="1"/>
      <c r="HNN391" s="1"/>
      <c r="HNO391" s="1"/>
      <c r="HNP391" s="1"/>
      <c r="HNQ391" s="1"/>
      <c r="HNR391" s="1"/>
      <c r="HNS391" s="1"/>
      <c r="HNT391" s="1"/>
      <c r="HNU391" s="1"/>
      <c r="HNV391" s="1"/>
      <c r="HNW391" s="1"/>
      <c r="HNX391" s="1"/>
      <c r="HNY391" s="1"/>
      <c r="HNZ391" s="1"/>
      <c r="HOA391" s="1"/>
      <c r="HOB391" s="1"/>
      <c r="HOC391" s="1"/>
      <c r="HOD391" s="1"/>
      <c r="HOE391" s="1"/>
      <c r="HOF391" s="1"/>
      <c r="HOG391" s="1"/>
      <c r="HOH391" s="1"/>
      <c r="HOI391" s="1"/>
      <c r="HOJ391" s="1"/>
      <c r="HOK391" s="1"/>
      <c r="HOL391" s="1"/>
      <c r="HOM391" s="1"/>
      <c r="HON391" s="1"/>
      <c r="HOO391" s="1"/>
      <c r="HOP391" s="1"/>
      <c r="HOQ391" s="1"/>
      <c r="HOR391" s="1"/>
      <c r="HOS391" s="1"/>
      <c r="HOT391" s="1"/>
      <c r="HOU391" s="1"/>
      <c r="HOV391" s="1"/>
      <c r="HOW391" s="1"/>
      <c r="HOX391" s="1"/>
      <c r="HOY391" s="1"/>
      <c r="HOZ391" s="1"/>
      <c r="HPA391" s="1"/>
      <c r="HPB391" s="1"/>
      <c r="HPC391" s="1"/>
      <c r="HPD391" s="1"/>
      <c r="HPE391" s="1"/>
      <c r="HPF391" s="1"/>
      <c r="HPG391" s="1"/>
      <c r="HPH391" s="1"/>
      <c r="HPI391" s="1"/>
      <c r="HPJ391" s="1"/>
      <c r="HPK391" s="1"/>
      <c r="HPL391" s="1"/>
      <c r="HPM391" s="1"/>
      <c r="HPN391" s="1"/>
      <c r="HPO391" s="1"/>
      <c r="HPP391" s="1"/>
      <c r="HPQ391" s="1"/>
      <c r="HPR391" s="1"/>
      <c r="HPS391" s="1"/>
      <c r="HPT391" s="1"/>
      <c r="HPU391" s="1"/>
      <c r="HPV391" s="1"/>
      <c r="HPW391" s="1"/>
      <c r="HPX391" s="1"/>
      <c r="HPY391" s="1"/>
      <c r="HPZ391" s="1"/>
      <c r="HQA391" s="1"/>
      <c r="HQB391" s="1"/>
      <c r="HQC391" s="1"/>
      <c r="HQD391" s="1"/>
      <c r="HQE391" s="1"/>
      <c r="HQF391" s="1"/>
      <c r="HQG391" s="1"/>
      <c r="HQH391" s="1"/>
      <c r="HQI391" s="1"/>
      <c r="HQJ391" s="1"/>
      <c r="HQK391" s="1"/>
      <c r="HQL391" s="1"/>
      <c r="HQM391" s="1"/>
      <c r="HQN391" s="1"/>
      <c r="HQO391" s="1"/>
      <c r="HQP391" s="1"/>
      <c r="HQQ391" s="1"/>
      <c r="HQR391" s="1"/>
      <c r="HQS391" s="1"/>
      <c r="HQT391" s="1"/>
      <c r="HQU391" s="1"/>
      <c r="HQV391" s="1"/>
      <c r="HQW391" s="1"/>
      <c r="HQX391" s="1"/>
      <c r="HQY391" s="1"/>
      <c r="HQZ391" s="1"/>
      <c r="HRA391" s="1"/>
      <c r="HRB391" s="1"/>
      <c r="HRC391" s="1"/>
      <c r="HRD391" s="1"/>
      <c r="HRE391" s="1"/>
      <c r="HRF391" s="1"/>
      <c r="HRG391" s="1"/>
      <c r="HRH391" s="1"/>
      <c r="HRI391" s="1"/>
      <c r="HRJ391" s="1"/>
      <c r="HRK391" s="1"/>
      <c r="HRL391" s="1"/>
      <c r="HRM391" s="1"/>
      <c r="HRN391" s="1"/>
      <c r="HRO391" s="1"/>
      <c r="HRP391" s="1"/>
      <c r="HRQ391" s="1"/>
      <c r="HRR391" s="1"/>
      <c r="HRS391" s="1"/>
      <c r="HRT391" s="1"/>
      <c r="HRU391" s="1"/>
      <c r="HRV391" s="1"/>
      <c r="HRW391" s="1"/>
      <c r="HRX391" s="1"/>
      <c r="HRY391" s="1"/>
      <c r="HRZ391" s="1"/>
      <c r="HSA391" s="1"/>
      <c r="HSB391" s="1"/>
      <c r="HSC391" s="1"/>
      <c r="HSD391" s="1"/>
      <c r="HSE391" s="1"/>
      <c r="HSF391" s="1"/>
      <c r="HSG391" s="1"/>
      <c r="HSH391" s="1"/>
      <c r="HSI391" s="1"/>
      <c r="HSJ391" s="1"/>
      <c r="HSK391" s="1"/>
      <c r="HSL391" s="1"/>
      <c r="HSM391" s="1"/>
      <c r="HSN391" s="1"/>
      <c r="HSO391" s="1"/>
      <c r="HSP391" s="1"/>
      <c r="HSQ391" s="1"/>
      <c r="HSR391" s="1"/>
      <c r="HSS391" s="1"/>
      <c r="HST391" s="1"/>
      <c r="HSU391" s="1"/>
      <c r="HSV391" s="1"/>
      <c r="HSW391" s="1"/>
      <c r="HSX391" s="1"/>
      <c r="HSY391" s="1"/>
      <c r="HSZ391" s="1"/>
      <c r="HTA391" s="1"/>
      <c r="HTB391" s="1"/>
      <c r="HTC391" s="1"/>
      <c r="HTD391" s="1"/>
      <c r="HTE391" s="1"/>
      <c r="HTF391" s="1"/>
      <c r="HTG391" s="1"/>
      <c r="HTH391" s="1"/>
      <c r="HTI391" s="1"/>
      <c r="HTJ391" s="1"/>
      <c r="HTK391" s="1"/>
      <c r="HTL391" s="1"/>
      <c r="HTM391" s="1"/>
      <c r="HTN391" s="1"/>
      <c r="HTO391" s="1"/>
      <c r="HTP391" s="1"/>
      <c r="HTQ391" s="1"/>
      <c r="HTR391" s="1"/>
      <c r="HTS391" s="1"/>
      <c r="HTT391" s="1"/>
      <c r="HTU391" s="1"/>
      <c r="HTV391" s="1"/>
      <c r="HTW391" s="1"/>
      <c r="HTX391" s="1"/>
      <c r="HTY391" s="1"/>
      <c r="HTZ391" s="1"/>
      <c r="HUA391" s="1"/>
      <c r="HUB391" s="1"/>
      <c r="HUC391" s="1"/>
      <c r="HUD391" s="1"/>
      <c r="HUE391" s="1"/>
      <c r="HUF391" s="1"/>
      <c r="HUG391" s="1"/>
      <c r="HUH391" s="1"/>
      <c r="HUI391" s="1"/>
      <c r="HUJ391" s="1"/>
      <c r="HUK391" s="1"/>
      <c r="HUL391" s="1"/>
      <c r="HUM391" s="1"/>
      <c r="HUN391" s="1"/>
      <c r="HUO391" s="1"/>
      <c r="HUP391" s="1"/>
      <c r="HUQ391" s="1"/>
      <c r="HUR391" s="1"/>
      <c r="HUS391" s="1"/>
      <c r="HUT391" s="1"/>
      <c r="HUU391" s="1"/>
      <c r="HUV391" s="1"/>
      <c r="HUW391" s="1"/>
      <c r="HUX391" s="1"/>
      <c r="HUY391" s="1"/>
      <c r="HUZ391" s="1"/>
      <c r="HVA391" s="1"/>
      <c r="HVB391" s="1"/>
      <c r="HVC391" s="1"/>
      <c r="HVD391" s="1"/>
      <c r="HVE391" s="1"/>
      <c r="HVF391" s="1"/>
      <c r="HVG391" s="1"/>
      <c r="HVH391" s="1"/>
      <c r="HVI391" s="1"/>
      <c r="HVJ391" s="1"/>
      <c r="HVK391" s="1"/>
      <c r="HVL391" s="1"/>
      <c r="HVM391" s="1"/>
      <c r="HVN391" s="1"/>
      <c r="HVO391" s="1"/>
      <c r="HVP391" s="1"/>
      <c r="HVQ391" s="1"/>
      <c r="HVR391" s="1"/>
      <c r="HVS391" s="1"/>
      <c r="HVT391" s="1"/>
      <c r="HVU391" s="1"/>
      <c r="HVV391" s="1"/>
      <c r="HVW391" s="1"/>
      <c r="HVX391" s="1"/>
      <c r="HVY391" s="1"/>
      <c r="HVZ391" s="1"/>
      <c r="HWA391" s="1"/>
      <c r="HWB391" s="1"/>
      <c r="HWC391" s="1"/>
      <c r="HWD391" s="1"/>
      <c r="HWE391" s="1"/>
      <c r="HWF391" s="1"/>
      <c r="HWG391" s="1"/>
      <c r="HWH391" s="1"/>
      <c r="HWI391" s="1"/>
      <c r="HWJ391" s="1"/>
      <c r="HWK391" s="1"/>
      <c r="HWL391" s="1"/>
      <c r="HWM391" s="1"/>
      <c r="HWN391" s="1"/>
      <c r="HWO391" s="1"/>
      <c r="HWP391" s="1"/>
      <c r="HWQ391" s="1"/>
      <c r="HWR391" s="1"/>
      <c r="HWS391" s="1"/>
      <c r="HWT391" s="1"/>
      <c r="HWU391" s="1"/>
      <c r="HWV391" s="1"/>
      <c r="HWW391" s="1"/>
      <c r="HWX391" s="1"/>
      <c r="HWY391" s="1"/>
      <c r="HWZ391" s="1"/>
      <c r="HXA391" s="1"/>
      <c r="HXB391" s="1"/>
      <c r="HXC391" s="1"/>
      <c r="HXD391" s="1"/>
      <c r="HXE391" s="1"/>
      <c r="HXF391" s="1"/>
      <c r="HXG391" s="1"/>
      <c r="HXH391" s="1"/>
      <c r="HXI391" s="1"/>
      <c r="HXJ391" s="1"/>
      <c r="HXK391" s="1"/>
      <c r="HXL391" s="1"/>
      <c r="HXM391" s="1"/>
      <c r="HXN391" s="1"/>
      <c r="HXO391" s="1"/>
      <c r="HXP391" s="1"/>
      <c r="HXQ391" s="1"/>
      <c r="HXR391" s="1"/>
      <c r="HXS391" s="1"/>
      <c r="HXT391" s="1"/>
      <c r="HXU391" s="1"/>
      <c r="HXV391" s="1"/>
      <c r="HXW391" s="1"/>
      <c r="HXX391" s="1"/>
      <c r="HXY391" s="1"/>
      <c r="HXZ391" s="1"/>
      <c r="HYA391" s="1"/>
      <c r="HYB391" s="1"/>
      <c r="HYC391" s="1"/>
      <c r="HYD391" s="1"/>
      <c r="HYE391" s="1"/>
      <c r="HYF391" s="1"/>
      <c r="HYG391" s="1"/>
      <c r="HYH391" s="1"/>
      <c r="HYI391" s="1"/>
      <c r="HYJ391" s="1"/>
      <c r="HYK391" s="1"/>
      <c r="HYL391" s="1"/>
      <c r="HYM391" s="1"/>
      <c r="HYN391" s="1"/>
      <c r="HYO391" s="1"/>
      <c r="HYP391" s="1"/>
      <c r="HYQ391" s="1"/>
      <c r="HYR391" s="1"/>
      <c r="HYS391" s="1"/>
      <c r="HYT391" s="1"/>
      <c r="HYU391" s="1"/>
      <c r="HYV391" s="1"/>
      <c r="HYW391" s="1"/>
      <c r="HYX391" s="1"/>
      <c r="HYY391" s="1"/>
      <c r="HYZ391" s="1"/>
      <c r="HZA391" s="1"/>
      <c r="HZB391" s="1"/>
      <c r="HZC391" s="1"/>
      <c r="HZD391" s="1"/>
      <c r="HZE391" s="1"/>
      <c r="HZF391" s="1"/>
      <c r="HZG391" s="1"/>
      <c r="HZH391" s="1"/>
      <c r="HZI391" s="1"/>
      <c r="HZJ391" s="1"/>
      <c r="HZK391" s="1"/>
      <c r="HZL391" s="1"/>
      <c r="HZM391" s="1"/>
      <c r="HZN391" s="1"/>
      <c r="HZO391" s="1"/>
      <c r="HZP391" s="1"/>
      <c r="HZQ391" s="1"/>
      <c r="HZR391" s="1"/>
      <c r="HZS391" s="1"/>
      <c r="HZT391" s="1"/>
      <c r="HZU391" s="1"/>
      <c r="HZV391" s="1"/>
      <c r="HZW391" s="1"/>
      <c r="HZX391" s="1"/>
      <c r="HZY391" s="1"/>
      <c r="HZZ391" s="1"/>
      <c r="IAA391" s="1"/>
      <c r="IAB391" s="1"/>
      <c r="IAC391" s="1"/>
      <c r="IAD391" s="1"/>
      <c r="IAE391" s="1"/>
      <c r="IAF391" s="1"/>
      <c r="IAG391" s="1"/>
      <c r="IAH391" s="1"/>
      <c r="IAI391" s="1"/>
      <c r="IAJ391" s="1"/>
      <c r="IAK391" s="1"/>
      <c r="IAL391" s="1"/>
      <c r="IAM391" s="1"/>
      <c r="IAN391" s="1"/>
      <c r="IAO391" s="1"/>
      <c r="IAP391" s="1"/>
      <c r="IAQ391" s="1"/>
      <c r="IAR391" s="1"/>
      <c r="IAS391" s="1"/>
      <c r="IAT391" s="1"/>
      <c r="IAU391" s="1"/>
      <c r="IAV391" s="1"/>
      <c r="IAW391" s="1"/>
      <c r="IAX391" s="1"/>
      <c r="IAY391" s="1"/>
      <c r="IAZ391" s="1"/>
      <c r="IBA391" s="1"/>
      <c r="IBB391" s="1"/>
      <c r="IBC391" s="1"/>
      <c r="IBD391" s="1"/>
      <c r="IBE391" s="1"/>
      <c r="IBF391" s="1"/>
      <c r="IBG391" s="1"/>
      <c r="IBH391" s="1"/>
      <c r="IBI391" s="1"/>
      <c r="IBJ391" s="1"/>
      <c r="IBK391" s="1"/>
      <c r="IBL391" s="1"/>
      <c r="IBM391" s="1"/>
      <c r="IBN391" s="1"/>
      <c r="IBO391" s="1"/>
      <c r="IBP391" s="1"/>
      <c r="IBQ391" s="1"/>
      <c r="IBR391" s="1"/>
      <c r="IBS391" s="1"/>
      <c r="IBT391" s="1"/>
      <c r="IBU391" s="1"/>
      <c r="IBV391" s="1"/>
      <c r="IBW391" s="1"/>
      <c r="IBX391" s="1"/>
      <c r="IBY391" s="1"/>
      <c r="IBZ391" s="1"/>
      <c r="ICA391" s="1"/>
      <c r="ICB391" s="1"/>
      <c r="ICC391" s="1"/>
      <c r="ICD391" s="1"/>
      <c r="ICE391" s="1"/>
      <c r="ICF391" s="1"/>
      <c r="ICG391" s="1"/>
      <c r="ICH391" s="1"/>
      <c r="ICI391" s="1"/>
      <c r="ICJ391" s="1"/>
      <c r="ICK391" s="1"/>
      <c r="ICL391" s="1"/>
      <c r="ICM391" s="1"/>
      <c r="ICN391" s="1"/>
      <c r="ICO391" s="1"/>
      <c r="ICP391" s="1"/>
      <c r="ICQ391" s="1"/>
      <c r="ICR391" s="1"/>
      <c r="ICS391" s="1"/>
      <c r="ICT391" s="1"/>
      <c r="ICU391" s="1"/>
      <c r="ICV391" s="1"/>
      <c r="ICW391" s="1"/>
      <c r="ICX391" s="1"/>
      <c r="ICY391" s="1"/>
      <c r="ICZ391" s="1"/>
      <c r="IDA391" s="1"/>
      <c r="IDB391" s="1"/>
      <c r="IDC391" s="1"/>
      <c r="IDD391" s="1"/>
      <c r="IDE391" s="1"/>
      <c r="IDF391" s="1"/>
      <c r="IDG391" s="1"/>
      <c r="IDH391" s="1"/>
      <c r="IDI391" s="1"/>
      <c r="IDJ391" s="1"/>
      <c r="IDK391" s="1"/>
      <c r="IDL391" s="1"/>
      <c r="IDM391" s="1"/>
      <c r="IDN391" s="1"/>
      <c r="IDO391" s="1"/>
      <c r="IDP391" s="1"/>
      <c r="IDQ391" s="1"/>
      <c r="IDR391" s="1"/>
      <c r="IDS391" s="1"/>
      <c r="IDT391" s="1"/>
      <c r="IDU391" s="1"/>
      <c r="IDV391" s="1"/>
      <c r="IDW391" s="1"/>
      <c r="IDX391" s="1"/>
      <c r="IDY391" s="1"/>
      <c r="IDZ391" s="1"/>
      <c r="IEA391" s="1"/>
      <c r="IEB391" s="1"/>
      <c r="IEC391" s="1"/>
      <c r="IED391" s="1"/>
      <c r="IEE391" s="1"/>
      <c r="IEF391" s="1"/>
      <c r="IEG391" s="1"/>
      <c r="IEH391" s="1"/>
      <c r="IEI391" s="1"/>
      <c r="IEJ391" s="1"/>
      <c r="IEK391" s="1"/>
      <c r="IEL391" s="1"/>
      <c r="IEM391" s="1"/>
      <c r="IEN391" s="1"/>
      <c r="IEO391" s="1"/>
      <c r="IEP391" s="1"/>
      <c r="IEQ391" s="1"/>
      <c r="IER391" s="1"/>
      <c r="IES391" s="1"/>
      <c r="IET391" s="1"/>
      <c r="IEU391" s="1"/>
      <c r="IEV391" s="1"/>
      <c r="IEW391" s="1"/>
      <c r="IEX391" s="1"/>
      <c r="IEY391" s="1"/>
      <c r="IEZ391" s="1"/>
      <c r="IFA391" s="1"/>
      <c r="IFB391" s="1"/>
      <c r="IFC391" s="1"/>
      <c r="IFD391" s="1"/>
      <c r="IFE391" s="1"/>
      <c r="IFF391" s="1"/>
      <c r="IFG391" s="1"/>
      <c r="IFH391" s="1"/>
      <c r="IFI391" s="1"/>
      <c r="IFJ391" s="1"/>
      <c r="IFK391" s="1"/>
      <c r="IFL391" s="1"/>
      <c r="IFM391" s="1"/>
      <c r="IFN391" s="1"/>
      <c r="IFO391" s="1"/>
      <c r="IFP391" s="1"/>
      <c r="IFQ391" s="1"/>
      <c r="IFR391" s="1"/>
      <c r="IFS391" s="1"/>
      <c r="IFT391" s="1"/>
      <c r="IFU391" s="1"/>
      <c r="IFV391" s="1"/>
      <c r="IFW391" s="1"/>
      <c r="IFX391" s="1"/>
      <c r="IFY391" s="1"/>
      <c r="IFZ391" s="1"/>
      <c r="IGA391" s="1"/>
      <c r="IGB391" s="1"/>
      <c r="IGC391" s="1"/>
      <c r="IGD391" s="1"/>
      <c r="IGE391" s="1"/>
      <c r="IGF391" s="1"/>
      <c r="IGG391" s="1"/>
      <c r="IGH391" s="1"/>
      <c r="IGI391" s="1"/>
      <c r="IGJ391" s="1"/>
      <c r="IGK391" s="1"/>
      <c r="IGL391" s="1"/>
      <c r="IGM391" s="1"/>
      <c r="IGN391" s="1"/>
      <c r="IGO391" s="1"/>
      <c r="IGP391" s="1"/>
      <c r="IGQ391" s="1"/>
      <c r="IGR391" s="1"/>
      <c r="IGS391" s="1"/>
      <c r="IGT391" s="1"/>
      <c r="IGU391" s="1"/>
      <c r="IGV391" s="1"/>
      <c r="IGW391" s="1"/>
      <c r="IGX391" s="1"/>
      <c r="IGY391" s="1"/>
      <c r="IGZ391" s="1"/>
      <c r="IHA391" s="1"/>
      <c r="IHB391" s="1"/>
      <c r="IHC391" s="1"/>
      <c r="IHD391" s="1"/>
      <c r="IHE391" s="1"/>
      <c r="IHF391" s="1"/>
      <c r="IHG391" s="1"/>
      <c r="IHH391" s="1"/>
      <c r="IHI391" s="1"/>
      <c r="IHJ391" s="1"/>
      <c r="IHK391" s="1"/>
      <c r="IHL391" s="1"/>
      <c r="IHM391" s="1"/>
      <c r="IHN391" s="1"/>
      <c r="IHO391" s="1"/>
      <c r="IHP391" s="1"/>
      <c r="IHQ391" s="1"/>
      <c r="IHR391" s="1"/>
      <c r="IHS391" s="1"/>
      <c r="IHT391" s="1"/>
      <c r="IHU391" s="1"/>
      <c r="IHV391" s="1"/>
      <c r="IHW391" s="1"/>
      <c r="IHX391" s="1"/>
      <c r="IHY391" s="1"/>
      <c r="IHZ391" s="1"/>
      <c r="IIA391" s="1"/>
      <c r="IIB391" s="1"/>
      <c r="IIC391" s="1"/>
      <c r="IID391" s="1"/>
      <c r="IIE391" s="1"/>
      <c r="IIF391" s="1"/>
      <c r="IIG391" s="1"/>
      <c r="IIH391" s="1"/>
      <c r="III391" s="1"/>
      <c r="IIJ391" s="1"/>
      <c r="IIK391" s="1"/>
      <c r="IIL391" s="1"/>
      <c r="IIM391" s="1"/>
      <c r="IIN391" s="1"/>
      <c r="IIO391" s="1"/>
      <c r="IIP391" s="1"/>
      <c r="IIQ391" s="1"/>
      <c r="IIR391" s="1"/>
      <c r="IIS391" s="1"/>
      <c r="IIT391" s="1"/>
      <c r="IIU391" s="1"/>
      <c r="IIV391" s="1"/>
      <c r="IIW391" s="1"/>
      <c r="IIX391" s="1"/>
      <c r="IIY391" s="1"/>
      <c r="IIZ391" s="1"/>
      <c r="IJA391" s="1"/>
      <c r="IJB391" s="1"/>
      <c r="IJC391" s="1"/>
      <c r="IJD391" s="1"/>
      <c r="IJE391" s="1"/>
      <c r="IJF391" s="1"/>
      <c r="IJG391" s="1"/>
      <c r="IJH391" s="1"/>
      <c r="IJI391" s="1"/>
      <c r="IJJ391" s="1"/>
      <c r="IJK391" s="1"/>
      <c r="IJL391" s="1"/>
      <c r="IJM391" s="1"/>
      <c r="IJN391" s="1"/>
      <c r="IJO391" s="1"/>
      <c r="IJP391" s="1"/>
      <c r="IJQ391" s="1"/>
      <c r="IJR391" s="1"/>
      <c r="IJS391" s="1"/>
      <c r="IJT391" s="1"/>
      <c r="IJU391" s="1"/>
      <c r="IJV391" s="1"/>
      <c r="IJW391" s="1"/>
      <c r="IJX391" s="1"/>
      <c r="IJY391" s="1"/>
      <c r="IJZ391" s="1"/>
      <c r="IKA391" s="1"/>
      <c r="IKB391" s="1"/>
      <c r="IKC391" s="1"/>
      <c r="IKD391" s="1"/>
      <c r="IKE391" s="1"/>
      <c r="IKF391" s="1"/>
      <c r="IKG391" s="1"/>
      <c r="IKH391" s="1"/>
      <c r="IKI391" s="1"/>
      <c r="IKJ391" s="1"/>
      <c r="IKK391" s="1"/>
      <c r="IKL391" s="1"/>
      <c r="IKM391" s="1"/>
      <c r="IKN391" s="1"/>
      <c r="IKO391" s="1"/>
      <c r="IKP391" s="1"/>
      <c r="IKQ391" s="1"/>
      <c r="IKR391" s="1"/>
      <c r="IKS391" s="1"/>
      <c r="IKT391" s="1"/>
      <c r="IKU391" s="1"/>
      <c r="IKV391" s="1"/>
      <c r="IKW391" s="1"/>
      <c r="IKX391" s="1"/>
      <c r="IKY391" s="1"/>
      <c r="IKZ391" s="1"/>
      <c r="ILA391" s="1"/>
      <c r="ILB391" s="1"/>
      <c r="ILC391" s="1"/>
      <c r="ILD391" s="1"/>
      <c r="ILE391" s="1"/>
      <c r="ILF391" s="1"/>
      <c r="ILG391" s="1"/>
      <c r="ILH391" s="1"/>
      <c r="ILI391" s="1"/>
      <c r="ILJ391" s="1"/>
      <c r="ILK391" s="1"/>
      <c r="ILL391" s="1"/>
      <c r="ILM391" s="1"/>
      <c r="ILN391" s="1"/>
      <c r="ILO391" s="1"/>
      <c r="ILP391" s="1"/>
      <c r="ILQ391" s="1"/>
      <c r="ILR391" s="1"/>
      <c r="ILS391" s="1"/>
      <c r="ILT391" s="1"/>
      <c r="ILU391" s="1"/>
      <c r="ILV391" s="1"/>
      <c r="ILW391" s="1"/>
      <c r="ILX391" s="1"/>
      <c r="ILY391" s="1"/>
      <c r="ILZ391" s="1"/>
      <c r="IMA391" s="1"/>
      <c r="IMB391" s="1"/>
      <c r="IMC391" s="1"/>
      <c r="IMD391" s="1"/>
      <c r="IME391" s="1"/>
      <c r="IMF391" s="1"/>
      <c r="IMG391" s="1"/>
      <c r="IMH391" s="1"/>
      <c r="IMI391" s="1"/>
      <c r="IMJ391" s="1"/>
      <c r="IMK391" s="1"/>
      <c r="IML391" s="1"/>
      <c r="IMM391" s="1"/>
      <c r="IMN391" s="1"/>
      <c r="IMO391" s="1"/>
      <c r="IMP391" s="1"/>
      <c r="IMQ391" s="1"/>
      <c r="IMR391" s="1"/>
      <c r="IMS391" s="1"/>
      <c r="IMT391" s="1"/>
      <c r="IMU391" s="1"/>
      <c r="IMV391" s="1"/>
      <c r="IMW391" s="1"/>
      <c r="IMX391" s="1"/>
      <c r="IMY391" s="1"/>
      <c r="IMZ391" s="1"/>
      <c r="INA391" s="1"/>
      <c r="INB391" s="1"/>
      <c r="INC391" s="1"/>
      <c r="IND391" s="1"/>
      <c r="INE391" s="1"/>
      <c r="INF391" s="1"/>
      <c r="ING391" s="1"/>
      <c r="INH391" s="1"/>
      <c r="INI391" s="1"/>
      <c r="INJ391" s="1"/>
      <c r="INK391" s="1"/>
      <c r="INL391" s="1"/>
      <c r="INM391" s="1"/>
      <c r="INN391" s="1"/>
      <c r="INO391" s="1"/>
      <c r="INP391" s="1"/>
      <c r="INQ391" s="1"/>
      <c r="INR391" s="1"/>
      <c r="INS391" s="1"/>
      <c r="INT391" s="1"/>
      <c r="INU391" s="1"/>
      <c r="INV391" s="1"/>
      <c r="INW391" s="1"/>
      <c r="INX391" s="1"/>
      <c r="INY391" s="1"/>
      <c r="INZ391" s="1"/>
      <c r="IOA391" s="1"/>
      <c r="IOB391" s="1"/>
      <c r="IOC391" s="1"/>
      <c r="IOD391" s="1"/>
      <c r="IOE391" s="1"/>
      <c r="IOF391" s="1"/>
      <c r="IOG391" s="1"/>
      <c r="IOH391" s="1"/>
      <c r="IOI391" s="1"/>
      <c r="IOJ391" s="1"/>
      <c r="IOK391" s="1"/>
      <c r="IOL391" s="1"/>
      <c r="IOM391" s="1"/>
      <c r="ION391" s="1"/>
      <c r="IOO391" s="1"/>
      <c r="IOP391" s="1"/>
      <c r="IOQ391" s="1"/>
      <c r="IOR391" s="1"/>
      <c r="IOS391" s="1"/>
      <c r="IOT391" s="1"/>
      <c r="IOU391" s="1"/>
      <c r="IOV391" s="1"/>
      <c r="IOW391" s="1"/>
      <c r="IOX391" s="1"/>
      <c r="IOY391" s="1"/>
      <c r="IOZ391" s="1"/>
      <c r="IPA391" s="1"/>
      <c r="IPB391" s="1"/>
      <c r="IPC391" s="1"/>
      <c r="IPD391" s="1"/>
      <c r="IPE391" s="1"/>
      <c r="IPF391" s="1"/>
      <c r="IPG391" s="1"/>
      <c r="IPH391" s="1"/>
      <c r="IPI391" s="1"/>
      <c r="IPJ391" s="1"/>
      <c r="IPK391" s="1"/>
      <c r="IPL391" s="1"/>
      <c r="IPM391" s="1"/>
      <c r="IPN391" s="1"/>
      <c r="IPO391" s="1"/>
      <c r="IPP391" s="1"/>
      <c r="IPQ391" s="1"/>
      <c r="IPR391" s="1"/>
      <c r="IPS391" s="1"/>
      <c r="IPT391" s="1"/>
      <c r="IPU391" s="1"/>
      <c r="IPV391" s="1"/>
      <c r="IPW391" s="1"/>
      <c r="IPX391" s="1"/>
      <c r="IPY391" s="1"/>
      <c r="IPZ391" s="1"/>
      <c r="IQA391" s="1"/>
      <c r="IQB391" s="1"/>
      <c r="IQC391" s="1"/>
      <c r="IQD391" s="1"/>
      <c r="IQE391" s="1"/>
      <c r="IQF391" s="1"/>
      <c r="IQG391" s="1"/>
      <c r="IQH391" s="1"/>
      <c r="IQI391" s="1"/>
      <c r="IQJ391" s="1"/>
      <c r="IQK391" s="1"/>
      <c r="IQL391" s="1"/>
      <c r="IQM391" s="1"/>
      <c r="IQN391" s="1"/>
      <c r="IQO391" s="1"/>
      <c r="IQP391" s="1"/>
      <c r="IQQ391" s="1"/>
      <c r="IQR391" s="1"/>
      <c r="IQS391" s="1"/>
      <c r="IQT391" s="1"/>
      <c r="IQU391" s="1"/>
      <c r="IQV391" s="1"/>
      <c r="IQW391" s="1"/>
      <c r="IQX391" s="1"/>
      <c r="IQY391" s="1"/>
      <c r="IQZ391" s="1"/>
      <c r="IRA391" s="1"/>
      <c r="IRB391" s="1"/>
      <c r="IRC391" s="1"/>
      <c r="IRD391" s="1"/>
      <c r="IRE391" s="1"/>
      <c r="IRF391" s="1"/>
      <c r="IRG391" s="1"/>
      <c r="IRH391" s="1"/>
      <c r="IRI391" s="1"/>
      <c r="IRJ391" s="1"/>
      <c r="IRK391" s="1"/>
      <c r="IRL391" s="1"/>
      <c r="IRM391" s="1"/>
      <c r="IRN391" s="1"/>
      <c r="IRO391" s="1"/>
      <c r="IRP391" s="1"/>
      <c r="IRQ391" s="1"/>
      <c r="IRR391" s="1"/>
      <c r="IRS391" s="1"/>
      <c r="IRT391" s="1"/>
      <c r="IRU391" s="1"/>
      <c r="IRV391" s="1"/>
      <c r="IRW391" s="1"/>
      <c r="IRX391" s="1"/>
      <c r="IRY391" s="1"/>
      <c r="IRZ391" s="1"/>
      <c r="ISA391" s="1"/>
      <c r="ISB391" s="1"/>
      <c r="ISC391" s="1"/>
      <c r="ISD391" s="1"/>
      <c r="ISE391" s="1"/>
      <c r="ISF391" s="1"/>
      <c r="ISG391" s="1"/>
      <c r="ISH391" s="1"/>
      <c r="ISI391" s="1"/>
      <c r="ISJ391" s="1"/>
      <c r="ISK391" s="1"/>
      <c r="ISL391" s="1"/>
      <c r="ISM391" s="1"/>
      <c r="ISN391" s="1"/>
      <c r="ISO391" s="1"/>
      <c r="ISP391" s="1"/>
      <c r="ISQ391" s="1"/>
      <c r="ISR391" s="1"/>
      <c r="ISS391" s="1"/>
      <c r="IST391" s="1"/>
      <c r="ISU391" s="1"/>
      <c r="ISV391" s="1"/>
      <c r="ISW391" s="1"/>
      <c r="ISX391" s="1"/>
      <c r="ISY391" s="1"/>
      <c r="ISZ391" s="1"/>
      <c r="ITA391" s="1"/>
      <c r="ITB391" s="1"/>
      <c r="ITC391" s="1"/>
      <c r="ITD391" s="1"/>
      <c r="ITE391" s="1"/>
      <c r="ITF391" s="1"/>
      <c r="ITG391" s="1"/>
      <c r="ITH391" s="1"/>
      <c r="ITI391" s="1"/>
      <c r="ITJ391" s="1"/>
      <c r="ITK391" s="1"/>
      <c r="ITL391" s="1"/>
      <c r="ITM391" s="1"/>
      <c r="ITN391" s="1"/>
      <c r="ITO391" s="1"/>
      <c r="ITP391" s="1"/>
      <c r="ITQ391" s="1"/>
      <c r="ITR391" s="1"/>
      <c r="ITS391" s="1"/>
      <c r="ITT391" s="1"/>
      <c r="ITU391" s="1"/>
      <c r="ITV391" s="1"/>
      <c r="ITW391" s="1"/>
      <c r="ITX391" s="1"/>
      <c r="ITY391" s="1"/>
      <c r="ITZ391" s="1"/>
      <c r="IUA391" s="1"/>
      <c r="IUB391" s="1"/>
      <c r="IUC391" s="1"/>
      <c r="IUD391" s="1"/>
      <c r="IUE391" s="1"/>
      <c r="IUF391" s="1"/>
      <c r="IUG391" s="1"/>
      <c r="IUH391" s="1"/>
      <c r="IUI391" s="1"/>
      <c r="IUJ391" s="1"/>
      <c r="IUK391" s="1"/>
      <c r="IUL391" s="1"/>
      <c r="IUM391" s="1"/>
      <c r="IUN391" s="1"/>
      <c r="IUO391" s="1"/>
      <c r="IUP391" s="1"/>
      <c r="IUQ391" s="1"/>
      <c r="IUR391" s="1"/>
      <c r="IUS391" s="1"/>
      <c r="IUT391" s="1"/>
      <c r="IUU391" s="1"/>
      <c r="IUV391" s="1"/>
      <c r="IUW391" s="1"/>
      <c r="IUX391" s="1"/>
      <c r="IUY391" s="1"/>
      <c r="IUZ391" s="1"/>
      <c r="IVA391" s="1"/>
      <c r="IVB391" s="1"/>
      <c r="IVC391" s="1"/>
      <c r="IVD391" s="1"/>
      <c r="IVE391" s="1"/>
      <c r="IVF391" s="1"/>
      <c r="IVG391" s="1"/>
      <c r="IVH391" s="1"/>
      <c r="IVI391" s="1"/>
      <c r="IVJ391" s="1"/>
      <c r="IVK391" s="1"/>
      <c r="IVL391" s="1"/>
      <c r="IVM391" s="1"/>
      <c r="IVN391" s="1"/>
      <c r="IVO391" s="1"/>
      <c r="IVP391" s="1"/>
      <c r="IVQ391" s="1"/>
      <c r="IVR391" s="1"/>
      <c r="IVS391" s="1"/>
      <c r="IVT391" s="1"/>
      <c r="IVU391" s="1"/>
      <c r="IVV391" s="1"/>
      <c r="IVW391" s="1"/>
      <c r="IVX391" s="1"/>
      <c r="IVY391" s="1"/>
      <c r="IVZ391" s="1"/>
      <c r="IWA391" s="1"/>
      <c r="IWB391" s="1"/>
      <c r="IWC391" s="1"/>
      <c r="IWD391" s="1"/>
      <c r="IWE391" s="1"/>
      <c r="IWF391" s="1"/>
      <c r="IWG391" s="1"/>
      <c r="IWH391" s="1"/>
      <c r="IWI391" s="1"/>
      <c r="IWJ391" s="1"/>
      <c r="IWK391" s="1"/>
      <c r="IWL391" s="1"/>
      <c r="IWM391" s="1"/>
      <c r="IWN391" s="1"/>
      <c r="IWO391" s="1"/>
      <c r="IWP391" s="1"/>
      <c r="IWQ391" s="1"/>
      <c r="IWR391" s="1"/>
      <c r="IWS391" s="1"/>
      <c r="IWT391" s="1"/>
      <c r="IWU391" s="1"/>
      <c r="IWV391" s="1"/>
      <c r="IWW391" s="1"/>
      <c r="IWX391" s="1"/>
      <c r="IWY391" s="1"/>
      <c r="IWZ391" s="1"/>
      <c r="IXA391" s="1"/>
      <c r="IXB391" s="1"/>
      <c r="IXC391" s="1"/>
      <c r="IXD391" s="1"/>
      <c r="IXE391" s="1"/>
      <c r="IXF391" s="1"/>
      <c r="IXG391" s="1"/>
      <c r="IXH391" s="1"/>
      <c r="IXI391" s="1"/>
      <c r="IXJ391" s="1"/>
      <c r="IXK391" s="1"/>
      <c r="IXL391" s="1"/>
      <c r="IXM391" s="1"/>
      <c r="IXN391" s="1"/>
      <c r="IXO391" s="1"/>
      <c r="IXP391" s="1"/>
      <c r="IXQ391" s="1"/>
      <c r="IXR391" s="1"/>
      <c r="IXS391" s="1"/>
      <c r="IXT391" s="1"/>
      <c r="IXU391" s="1"/>
      <c r="IXV391" s="1"/>
      <c r="IXW391" s="1"/>
      <c r="IXX391" s="1"/>
      <c r="IXY391" s="1"/>
      <c r="IXZ391" s="1"/>
      <c r="IYA391" s="1"/>
      <c r="IYB391" s="1"/>
      <c r="IYC391" s="1"/>
      <c r="IYD391" s="1"/>
      <c r="IYE391" s="1"/>
      <c r="IYF391" s="1"/>
      <c r="IYG391" s="1"/>
      <c r="IYH391" s="1"/>
      <c r="IYI391" s="1"/>
      <c r="IYJ391" s="1"/>
      <c r="IYK391" s="1"/>
      <c r="IYL391" s="1"/>
      <c r="IYM391" s="1"/>
      <c r="IYN391" s="1"/>
      <c r="IYO391" s="1"/>
      <c r="IYP391" s="1"/>
      <c r="IYQ391" s="1"/>
      <c r="IYR391" s="1"/>
      <c r="IYS391" s="1"/>
      <c r="IYT391" s="1"/>
      <c r="IYU391" s="1"/>
      <c r="IYV391" s="1"/>
      <c r="IYW391" s="1"/>
      <c r="IYX391" s="1"/>
      <c r="IYY391" s="1"/>
      <c r="IYZ391" s="1"/>
      <c r="IZA391" s="1"/>
      <c r="IZB391" s="1"/>
      <c r="IZC391" s="1"/>
      <c r="IZD391" s="1"/>
      <c r="IZE391" s="1"/>
      <c r="IZF391" s="1"/>
      <c r="IZG391" s="1"/>
      <c r="IZH391" s="1"/>
      <c r="IZI391" s="1"/>
      <c r="IZJ391" s="1"/>
      <c r="IZK391" s="1"/>
      <c r="IZL391" s="1"/>
      <c r="IZM391" s="1"/>
      <c r="IZN391" s="1"/>
      <c r="IZO391" s="1"/>
      <c r="IZP391" s="1"/>
      <c r="IZQ391" s="1"/>
      <c r="IZR391" s="1"/>
      <c r="IZS391" s="1"/>
      <c r="IZT391" s="1"/>
      <c r="IZU391" s="1"/>
      <c r="IZV391" s="1"/>
      <c r="IZW391" s="1"/>
      <c r="IZX391" s="1"/>
      <c r="IZY391" s="1"/>
      <c r="IZZ391" s="1"/>
      <c r="JAA391" s="1"/>
      <c r="JAB391" s="1"/>
      <c r="JAC391" s="1"/>
      <c r="JAD391" s="1"/>
      <c r="JAE391" s="1"/>
      <c r="JAF391" s="1"/>
      <c r="JAG391" s="1"/>
      <c r="JAH391" s="1"/>
      <c r="JAI391" s="1"/>
      <c r="JAJ391" s="1"/>
      <c r="JAK391" s="1"/>
      <c r="JAL391" s="1"/>
      <c r="JAM391" s="1"/>
      <c r="JAN391" s="1"/>
      <c r="JAO391" s="1"/>
      <c r="JAP391" s="1"/>
      <c r="JAQ391" s="1"/>
      <c r="JAR391" s="1"/>
      <c r="JAS391" s="1"/>
      <c r="JAT391" s="1"/>
      <c r="JAU391" s="1"/>
      <c r="JAV391" s="1"/>
      <c r="JAW391" s="1"/>
      <c r="JAX391" s="1"/>
      <c r="JAY391" s="1"/>
      <c r="JAZ391" s="1"/>
      <c r="JBA391" s="1"/>
      <c r="JBB391" s="1"/>
      <c r="JBC391" s="1"/>
      <c r="JBD391" s="1"/>
      <c r="JBE391" s="1"/>
      <c r="JBF391" s="1"/>
      <c r="JBG391" s="1"/>
      <c r="JBH391" s="1"/>
      <c r="JBI391" s="1"/>
      <c r="JBJ391" s="1"/>
      <c r="JBK391" s="1"/>
      <c r="JBL391" s="1"/>
      <c r="JBM391" s="1"/>
      <c r="JBN391" s="1"/>
      <c r="JBO391" s="1"/>
      <c r="JBP391" s="1"/>
      <c r="JBQ391" s="1"/>
      <c r="JBR391" s="1"/>
      <c r="JBS391" s="1"/>
      <c r="JBT391" s="1"/>
      <c r="JBU391" s="1"/>
      <c r="JBV391" s="1"/>
      <c r="JBW391" s="1"/>
      <c r="JBX391" s="1"/>
      <c r="JBY391" s="1"/>
      <c r="JBZ391" s="1"/>
      <c r="JCA391" s="1"/>
      <c r="JCB391" s="1"/>
      <c r="JCC391" s="1"/>
      <c r="JCD391" s="1"/>
      <c r="JCE391" s="1"/>
      <c r="JCF391" s="1"/>
      <c r="JCG391" s="1"/>
      <c r="JCH391" s="1"/>
      <c r="JCI391" s="1"/>
      <c r="JCJ391" s="1"/>
      <c r="JCK391" s="1"/>
      <c r="JCL391" s="1"/>
      <c r="JCM391" s="1"/>
      <c r="JCN391" s="1"/>
      <c r="JCO391" s="1"/>
      <c r="JCP391" s="1"/>
      <c r="JCQ391" s="1"/>
      <c r="JCR391" s="1"/>
      <c r="JCS391" s="1"/>
      <c r="JCT391" s="1"/>
      <c r="JCU391" s="1"/>
      <c r="JCV391" s="1"/>
      <c r="JCW391" s="1"/>
      <c r="JCX391" s="1"/>
      <c r="JCY391" s="1"/>
      <c r="JCZ391" s="1"/>
      <c r="JDA391" s="1"/>
      <c r="JDB391" s="1"/>
      <c r="JDC391" s="1"/>
      <c r="JDD391" s="1"/>
      <c r="JDE391" s="1"/>
      <c r="JDF391" s="1"/>
      <c r="JDG391" s="1"/>
      <c r="JDH391" s="1"/>
      <c r="JDI391" s="1"/>
      <c r="JDJ391" s="1"/>
      <c r="JDK391" s="1"/>
      <c r="JDL391" s="1"/>
      <c r="JDM391" s="1"/>
      <c r="JDN391" s="1"/>
      <c r="JDO391" s="1"/>
      <c r="JDP391" s="1"/>
      <c r="JDQ391" s="1"/>
      <c r="JDR391" s="1"/>
      <c r="JDS391" s="1"/>
      <c r="JDT391" s="1"/>
      <c r="JDU391" s="1"/>
      <c r="JDV391" s="1"/>
      <c r="JDW391" s="1"/>
      <c r="JDX391" s="1"/>
      <c r="JDY391" s="1"/>
      <c r="JDZ391" s="1"/>
      <c r="JEA391" s="1"/>
      <c r="JEB391" s="1"/>
      <c r="JEC391" s="1"/>
      <c r="JED391" s="1"/>
      <c r="JEE391" s="1"/>
      <c r="JEF391" s="1"/>
      <c r="JEG391" s="1"/>
      <c r="JEH391" s="1"/>
      <c r="JEI391" s="1"/>
      <c r="JEJ391" s="1"/>
      <c r="JEK391" s="1"/>
      <c r="JEL391" s="1"/>
      <c r="JEM391" s="1"/>
      <c r="JEN391" s="1"/>
      <c r="JEO391" s="1"/>
      <c r="JEP391" s="1"/>
      <c r="JEQ391" s="1"/>
      <c r="JER391" s="1"/>
      <c r="JES391" s="1"/>
      <c r="JET391" s="1"/>
      <c r="JEU391" s="1"/>
      <c r="JEV391" s="1"/>
      <c r="JEW391" s="1"/>
      <c r="JEX391" s="1"/>
      <c r="JEY391" s="1"/>
      <c r="JEZ391" s="1"/>
      <c r="JFA391" s="1"/>
      <c r="JFB391" s="1"/>
      <c r="JFC391" s="1"/>
      <c r="JFD391" s="1"/>
      <c r="JFE391" s="1"/>
      <c r="JFF391" s="1"/>
      <c r="JFG391" s="1"/>
      <c r="JFH391" s="1"/>
      <c r="JFI391" s="1"/>
      <c r="JFJ391" s="1"/>
      <c r="JFK391" s="1"/>
      <c r="JFL391" s="1"/>
      <c r="JFM391" s="1"/>
      <c r="JFN391" s="1"/>
      <c r="JFO391" s="1"/>
      <c r="JFP391" s="1"/>
      <c r="JFQ391" s="1"/>
      <c r="JFR391" s="1"/>
      <c r="JFS391" s="1"/>
      <c r="JFT391" s="1"/>
      <c r="JFU391" s="1"/>
      <c r="JFV391" s="1"/>
      <c r="JFW391" s="1"/>
      <c r="JFX391" s="1"/>
      <c r="JFY391" s="1"/>
      <c r="JFZ391" s="1"/>
      <c r="JGA391" s="1"/>
      <c r="JGB391" s="1"/>
      <c r="JGC391" s="1"/>
      <c r="JGD391" s="1"/>
      <c r="JGE391" s="1"/>
      <c r="JGF391" s="1"/>
      <c r="JGG391" s="1"/>
      <c r="JGH391" s="1"/>
      <c r="JGI391" s="1"/>
      <c r="JGJ391" s="1"/>
      <c r="JGK391" s="1"/>
      <c r="JGL391" s="1"/>
      <c r="JGM391" s="1"/>
      <c r="JGN391" s="1"/>
      <c r="JGO391" s="1"/>
      <c r="JGP391" s="1"/>
      <c r="JGQ391" s="1"/>
      <c r="JGR391" s="1"/>
      <c r="JGS391" s="1"/>
      <c r="JGT391" s="1"/>
      <c r="JGU391" s="1"/>
      <c r="JGV391" s="1"/>
      <c r="JGW391" s="1"/>
      <c r="JGX391" s="1"/>
      <c r="JGY391" s="1"/>
      <c r="JGZ391" s="1"/>
      <c r="JHA391" s="1"/>
      <c r="JHB391" s="1"/>
      <c r="JHC391" s="1"/>
      <c r="JHD391" s="1"/>
      <c r="JHE391" s="1"/>
      <c r="JHF391" s="1"/>
      <c r="JHG391" s="1"/>
      <c r="JHH391" s="1"/>
      <c r="JHI391" s="1"/>
      <c r="JHJ391" s="1"/>
      <c r="JHK391" s="1"/>
      <c r="JHL391" s="1"/>
      <c r="JHM391" s="1"/>
      <c r="JHN391" s="1"/>
      <c r="JHO391" s="1"/>
      <c r="JHP391" s="1"/>
      <c r="JHQ391" s="1"/>
      <c r="JHR391" s="1"/>
      <c r="JHS391" s="1"/>
      <c r="JHT391" s="1"/>
      <c r="JHU391" s="1"/>
      <c r="JHV391" s="1"/>
      <c r="JHW391" s="1"/>
      <c r="JHX391" s="1"/>
      <c r="JHY391" s="1"/>
      <c r="JHZ391" s="1"/>
      <c r="JIA391" s="1"/>
      <c r="JIB391" s="1"/>
      <c r="JIC391" s="1"/>
      <c r="JID391" s="1"/>
      <c r="JIE391" s="1"/>
      <c r="JIF391" s="1"/>
      <c r="JIG391" s="1"/>
      <c r="JIH391" s="1"/>
      <c r="JII391" s="1"/>
      <c r="JIJ391" s="1"/>
      <c r="JIK391" s="1"/>
      <c r="JIL391" s="1"/>
      <c r="JIM391" s="1"/>
      <c r="JIN391" s="1"/>
      <c r="JIO391" s="1"/>
      <c r="JIP391" s="1"/>
      <c r="JIQ391" s="1"/>
      <c r="JIR391" s="1"/>
      <c r="JIS391" s="1"/>
      <c r="JIT391" s="1"/>
      <c r="JIU391" s="1"/>
      <c r="JIV391" s="1"/>
      <c r="JIW391" s="1"/>
      <c r="JIX391" s="1"/>
      <c r="JIY391" s="1"/>
      <c r="JIZ391" s="1"/>
      <c r="JJA391" s="1"/>
      <c r="JJB391" s="1"/>
      <c r="JJC391" s="1"/>
      <c r="JJD391" s="1"/>
      <c r="JJE391" s="1"/>
      <c r="JJF391" s="1"/>
      <c r="JJG391" s="1"/>
      <c r="JJH391" s="1"/>
      <c r="JJI391" s="1"/>
      <c r="JJJ391" s="1"/>
      <c r="JJK391" s="1"/>
      <c r="JJL391" s="1"/>
      <c r="JJM391" s="1"/>
      <c r="JJN391" s="1"/>
      <c r="JJO391" s="1"/>
      <c r="JJP391" s="1"/>
      <c r="JJQ391" s="1"/>
      <c r="JJR391" s="1"/>
      <c r="JJS391" s="1"/>
      <c r="JJT391" s="1"/>
      <c r="JJU391" s="1"/>
      <c r="JJV391" s="1"/>
      <c r="JJW391" s="1"/>
      <c r="JJX391" s="1"/>
      <c r="JJY391" s="1"/>
      <c r="JJZ391" s="1"/>
      <c r="JKA391" s="1"/>
      <c r="JKB391" s="1"/>
      <c r="JKC391" s="1"/>
      <c r="JKD391" s="1"/>
      <c r="JKE391" s="1"/>
      <c r="JKF391" s="1"/>
      <c r="JKG391" s="1"/>
      <c r="JKH391" s="1"/>
      <c r="JKI391" s="1"/>
      <c r="JKJ391" s="1"/>
      <c r="JKK391" s="1"/>
      <c r="JKL391" s="1"/>
      <c r="JKM391" s="1"/>
      <c r="JKN391" s="1"/>
      <c r="JKO391" s="1"/>
      <c r="JKP391" s="1"/>
      <c r="JKQ391" s="1"/>
      <c r="JKR391" s="1"/>
      <c r="JKS391" s="1"/>
      <c r="JKT391" s="1"/>
      <c r="JKU391" s="1"/>
      <c r="JKV391" s="1"/>
      <c r="JKW391" s="1"/>
      <c r="JKX391" s="1"/>
      <c r="JKY391" s="1"/>
      <c r="JKZ391" s="1"/>
      <c r="JLA391" s="1"/>
      <c r="JLB391" s="1"/>
      <c r="JLC391" s="1"/>
      <c r="JLD391" s="1"/>
      <c r="JLE391" s="1"/>
      <c r="JLF391" s="1"/>
      <c r="JLG391" s="1"/>
      <c r="JLH391" s="1"/>
      <c r="JLI391" s="1"/>
      <c r="JLJ391" s="1"/>
      <c r="JLK391" s="1"/>
      <c r="JLL391" s="1"/>
      <c r="JLM391" s="1"/>
      <c r="JLN391" s="1"/>
      <c r="JLO391" s="1"/>
      <c r="JLP391" s="1"/>
      <c r="JLQ391" s="1"/>
      <c r="JLR391" s="1"/>
      <c r="JLS391" s="1"/>
      <c r="JLT391" s="1"/>
      <c r="JLU391" s="1"/>
      <c r="JLV391" s="1"/>
      <c r="JLW391" s="1"/>
      <c r="JLX391" s="1"/>
      <c r="JLY391" s="1"/>
      <c r="JLZ391" s="1"/>
      <c r="JMA391" s="1"/>
      <c r="JMB391" s="1"/>
      <c r="JMC391" s="1"/>
      <c r="JMD391" s="1"/>
      <c r="JME391" s="1"/>
      <c r="JMF391" s="1"/>
      <c r="JMG391" s="1"/>
      <c r="JMH391" s="1"/>
      <c r="JMI391" s="1"/>
      <c r="JMJ391" s="1"/>
      <c r="JMK391" s="1"/>
      <c r="JML391" s="1"/>
      <c r="JMM391" s="1"/>
      <c r="JMN391" s="1"/>
      <c r="JMO391" s="1"/>
      <c r="JMP391" s="1"/>
      <c r="JMQ391" s="1"/>
      <c r="JMR391" s="1"/>
      <c r="JMS391" s="1"/>
      <c r="JMT391" s="1"/>
      <c r="JMU391" s="1"/>
      <c r="JMV391" s="1"/>
      <c r="JMW391" s="1"/>
      <c r="JMX391" s="1"/>
      <c r="JMY391" s="1"/>
      <c r="JMZ391" s="1"/>
      <c r="JNA391" s="1"/>
      <c r="JNB391" s="1"/>
      <c r="JNC391" s="1"/>
      <c r="JND391" s="1"/>
      <c r="JNE391" s="1"/>
      <c r="JNF391" s="1"/>
      <c r="JNG391" s="1"/>
      <c r="JNH391" s="1"/>
      <c r="JNI391" s="1"/>
      <c r="JNJ391" s="1"/>
      <c r="JNK391" s="1"/>
      <c r="JNL391" s="1"/>
      <c r="JNM391" s="1"/>
      <c r="JNN391" s="1"/>
      <c r="JNO391" s="1"/>
      <c r="JNP391" s="1"/>
      <c r="JNQ391" s="1"/>
      <c r="JNR391" s="1"/>
      <c r="JNS391" s="1"/>
      <c r="JNT391" s="1"/>
      <c r="JNU391" s="1"/>
      <c r="JNV391" s="1"/>
      <c r="JNW391" s="1"/>
      <c r="JNX391" s="1"/>
      <c r="JNY391" s="1"/>
      <c r="JNZ391" s="1"/>
      <c r="JOA391" s="1"/>
      <c r="JOB391" s="1"/>
      <c r="JOC391" s="1"/>
      <c r="JOD391" s="1"/>
      <c r="JOE391" s="1"/>
      <c r="JOF391" s="1"/>
      <c r="JOG391" s="1"/>
      <c r="JOH391" s="1"/>
      <c r="JOI391" s="1"/>
      <c r="JOJ391" s="1"/>
      <c r="JOK391" s="1"/>
      <c r="JOL391" s="1"/>
      <c r="JOM391" s="1"/>
      <c r="JON391" s="1"/>
      <c r="JOO391" s="1"/>
      <c r="JOP391" s="1"/>
      <c r="JOQ391" s="1"/>
      <c r="JOR391" s="1"/>
      <c r="JOS391" s="1"/>
      <c r="JOT391" s="1"/>
      <c r="JOU391" s="1"/>
      <c r="JOV391" s="1"/>
      <c r="JOW391" s="1"/>
      <c r="JOX391" s="1"/>
      <c r="JOY391" s="1"/>
      <c r="JOZ391" s="1"/>
      <c r="JPA391" s="1"/>
      <c r="JPB391" s="1"/>
      <c r="JPC391" s="1"/>
      <c r="JPD391" s="1"/>
      <c r="JPE391" s="1"/>
      <c r="JPF391" s="1"/>
      <c r="JPG391" s="1"/>
      <c r="JPH391" s="1"/>
      <c r="JPI391" s="1"/>
      <c r="JPJ391" s="1"/>
      <c r="JPK391" s="1"/>
      <c r="JPL391" s="1"/>
      <c r="JPM391" s="1"/>
      <c r="JPN391" s="1"/>
      <c r="JPO391" s="1"/>
      <c r="JPP391" s="1"/>
      <c r="JPQ391" s="1"/>
      <c r="JPR391" s="1"/>
      <c r="JPS391" s="1"/>
      <c r="JPT391" s="1"/>
      <c r="JPU391" s="1"/>
      <c r="JPV391" s="1"/>
      <c r="JPW391" s="1"/>
      <c r="JPX391" s="1"/>
      <c r="JPY391" s="1"/>
      <c r="JPZ391" s="1"/>
      <c r="JQA391" s="1"/>
      <c r="JQB391" s="1"/>
      <c r="JQC391" s="1"/>
      <c r="JQD391" s="1"/>
      <c r="JQE391" s="1"/>
      <c r="JQF391" s="1"/>
      <c r="JQG391" s="1"/>
      <c r="JQH391" s="1"/>
      <c r="JQI391" s="1"/>
      <c r="JQJ391" s="1"/>
      <c r="JQK391" s="1"/>
      <c r="JQL391" s="1"/>
      <c r="JQM391" s="1"/>
      <c r="JQN391" s="1"/>
      <c r="JQO391" s="1"/>
      <c r="JQP391" s="1"/>
      <c r="JQQ391" s="1"/>
      <c r="JQR391" s="1"/>
      <c r="JQS391" s="1"/>
      <c r="JQT391" s="1"/>
      <c r="JQU391" s="1"/>
      <c r="JQV391" s="1"/>
      <c r="JQW391" s="1"/>
      <c r="JQX391" s="1"/>
      <c r="JQY391" s="1"/>
      <c r="JQZ391" s="1"/>
      <c r="JRA391" s="1"/>
      <c r="JRB391" s="1"/>
      <c r="JRC391" s="1"/>
      <c r="JRD391" s="1"/>
      <c r="JRE391" s="1"/>
      <c r="JRF391" s="1"/>
      <c r="JRG391" s="1"/>
      <c r="JRH391" s="1"/>
      <c r="JRI391" s="1"/>
      <c r="JRJ391" s="1"/>
      <c r="JRK391" s="1"/>
      <c r="JRL391" s="1"/>
      <c r="JRM391" s="1"/>
      <c r="JRN391" s="1"/>
      <c r="JRO391" s="1"/>
      <c r="JRP391" s="1"/>
      <c r="JRQ391" s="1"/>
      <c r="JRR391" s="1"/>
      <c r="JRS391" s="1"/>
      <c r="JRT391" s="1"/>
      <c r="JRU391" s="1"/>
      <c r="JRV391" s="1"/>
      <c r="JRW391" s="1"/>
      <c r="JRX391" s="1"/>
      <c r="JRY391" s="1"/>
      <c r="JRZ391" s="1"/>
      <c r="JSA391" s="1"/>
      <c r="JSB391" s="1"/>
      <c r="JSC391" s="1"/>
      <c r="JSD391" s="1"/>
      <c r="JSE391" s="1"/>
      <c r="JSF391" s="1"/>
      <c r="JSG391" s="1"/>
      <c r="JSH391" s="1"/>
      <c r="JSI391" s="1"/>
      <c r="JSJ391" s="1"/>
      <c r="JSK391" s="1"/>
      <c r="JSL391" s="1"/>
      <c r="JSM391" s="1"/>
      <c r="JSN391" s="1"/>
      <c r="JSO391" s="1"/>
      <c r="JSP391" s="1"/>
      <c r="JSQ391" s="1"/>
      <c r="JSR391" s="1"/>
      <c r="JSS391" s="1"/>
      <c r="JST391" s="1"/>
      <c r="JSU391" s="1"/>
      <c r="JSV391" s="1"/>
      <c r="JSW391" s="1"/>
      <c r="JSX391" s="1"/>
      <c r="JSY391" s="1"/>
      <c r="JSZ391" s="1"/>
      <c r="JTA391" s="1"/>
      <c r="JTB391" s="1"/>
      <c r="JTC391" s="1"/>
      <c r="JTD391" s="1"/>
      <c r="JTE391" s="1"/>
      <c r="JTF391" s="1"/>
      <c r="JTG391" s="1"/>
      <c r="JTH391" s="1"/>
      <c r="JTI391" s="1"/>
      <c r="JTJ391" s="1"/>
      <c r="JTK391" s="1"/>
      <c r="JTL391" s="1"/>
      <c r="JTM391" s="1"/>
      <c r="JTN391" s="1"/>
      <c r="JTO391" s="1"/>
      <c r="JTP391" s="1"/>
      <c r="JTQ391" s="1"/>
      <c r="JTR391" s="1"/>
      <c r="JTS391" s="1"/>
      <c r="JTT391" s="1"/>
      <c r="JTU391" s="1"/>
      <c r="JTV391" s="1"/>
      <c r="JTW391" s="1"/>
      <c r="JTX391" s="1"/>
      <c r="JTY391" s="1"/>
      <c r="JTZ391" s="1"/>
      <c r="JUA391" s="1"/>
      <c r="JUB391" s="1"/>
      <c r="JUC391" s="1"/>
      <c r="JUD391" s="1"/>
      <c r="JUE391" s="1"/>
      <c r="JUF391" s="1"/>
      <c r="JUG391" s="1"/>
      <c r="JUH391" s="1"/>
      <c r="JUI391" s="1"/>
      <c r="JUJ391" s="1"/>
      <c r="JUK391" s="1"/>
      <c r="JUL391" s="1"/>
      <c r="JUM391" s="1"/>
      <c r="JUN391" s="1"/>
      <c r="JUO391" s="1"/>
      <c r="JUP391" s="1"/>
      <c r="JUQ391" s="1"/>
      <c r="JUR391" s="1"/>
      <c r="JUS391" s="1"/>
      <c r="JUT391" s="1"/>
      <c r="JUU391" s="1"/>
      <c r="JUV391" s="1"/>
      <c r="JUW391" s="1"/>
      <c r="JUX391" s="1"/>
      <c r="JUY391" s="1"/>
      <c r="JUZ391" s="1"/>
      <c r="JVA391" s="1"/>
      <c r="JVB391" s="1"/>
      <c r="JVC391" s="1"/>
      <c r="JVD391" s="1"/>
      <c r="JVE391" s="1"/>
      <c r="JVF391" s="1"/>
      <c r="JVG391" s="1"/>
      <c r="JVH391" s="1"/>
      <c r="JVI391" s="1"/>
      <c r="JVJ391" s="1"/>
      <c r="JVK391" s="1"/>
      <c r="JVL391" s="1"/>
      <c r="JVM391" s="1"/>
      <c r="JVN391" s="1"/>
      <c r="JVO391" s="1"/>
      <c r="JVP391" s="1"/>
      <c r="JVQ391" s="1"/>
      <c r="JVR391" s="1"/>
      <c r="JVS391" s="1"/>
      <c r="JVT391" s="1"/>
      <c r="JVU391" s="1"/>
      <c r="JVV391" s="1"/>
      <c r="JVW391" s="1"/>
      <c r="JVX391" s="1"/>
      <c r="JVY391" s="1"/>
      <c r="JVZ391" s="1"/>
      <c r="JWA391" s="1"/>
      <c r="JWB391" s="1"/>
      <c r="JWC391" s="1"/>
      <c r="JWD391" s="1"/>
      <c r="JWE391" s="1"/>
      <c r="JWF391" s="1"/>
      <c r="JWG391" s="1"/>
      <c r="JWH391" s="1"/>
      <c r="JWI391" s="1"/>
      <c r="JWJ391" s="1"/>
      <c r="JWK391" s="1"/>
      <c r="JWL391" s="1"/>
      <c r="JWM391" s="1"/>
      <c r="JWN391" s="1"/>
      <c r="JWO391" s="1"/>
      <c r="JWP391" s="1"/>
      <c r="JWQ391" s="1"/>
      <c r="JWR391" s="1"/>
      <c r="JWS391" s="1"/>
      <c r="JWT391" s="1"/>
      <c r="JWU391" s="1"/>
      <c r="JWV391" s="1"/>
      <c r="JWW391" s="1"/>
      <c r="JWX391" s="1"/>
      <c r="JWY391" s="1"/>
      <c r="JWZ391" s="1"/>
      <c r="JXA391" s="1"/>
      <c r="JXB391" s="1"/>
      <c r="JXC391" s="1"/>
      <c r="JXD391" s="1"/>
      <c r="JXE391" s="1"/>
      <c r="JXF391" s="1"/>
      <c r="JXG391" s="1"/>
      <c r="JXH391" s="1"/>
      <c r="JXI391" s="1"/>
      <c r="JXJ391" s="1"/>
      <c r="JXK391" s="1"/>
      <c r="JXL391" s="1"/>
      <c r="JXM391" s="1"/>
      <c r="JXN391" s="1"/>
      <c r="JXO391" s="1"/>
      <c r="JXP391" s="1"/>
      <c r="JXQ391" s="1"/>
      <c r="JXR391" s="1"/>
      <c r="JXS391" s="1"/>
      <c r="JXT391" s="1"/>
      <c r="JXU391" s="1"/>
      <c r="JXV391" s="1"/>
      <c r="JXW391" s="1"/>
      <c r="JXX391" s="1"/>
      <c r="JXY391" s="1"/>
      <c r="JXZ391" s="1"/>
      <c r="JYA391" s="1"/>
      <c r="JYB391" s="1"/>
      <c r="JYC391" s="1"/>
      <c r="JYD391" s="1"/>
      <c r="JYE391" s="1"/>
      <c r="JYF391" s="1"/>
      <c r="JYG391" s="1"/>
      <c r="JYH391" s="1"/>
      <c r="JYI391" s="1"/>
      <c r="JYJ391" s="1"/>
      <c r="JYK391" s="1"/>
      <c r="JYL391" s="1"/>
      <c r="JYM391" s="1"/>
      <c r="JYN391" s="1"/>
      <c r="JYO391" s="1"/>
      <c r="JYP391" s="1"/>
      <c r="JYQ391" s="1"/>
      <c r="JYR391" s="1"/>
      <c r="JYS391" s="1"/>
      <c r="JYT391" s="1"/>
      <c r="JYU391" s="1"/>
      <c r="JYV391" s="1"/>
      <c r="JYW391" s="1"/>
      <c r="JYX391" s="1"/>
      <c r="JYY391" s="1"/>
      <c r="JYZ391" s="1"/>
      <c r="JZA391" s="1"/>
      <c r="JZB391" s="1"/>
      <c r="JZC391" s="1"/>
      <c r="JZD391" s="1"/>
      <c r="JZE391" s="1"/>
      <c r="JZF391" s="1"/>
      <c r="JZG391" s="1"/>
      <c r="JZH391" s="1"/>
      <c r="JZI391" s="1"/>
      <c r="JZJ391" s="1"/>
      <c r="JZK391" s="1"/>
      <c r="JZL391" s="1"/>
      <c r="JZM391" s="1"/>
      <c r="JZN391" s="1"/>
      <c r="JZO391" s="1"/>
      <c r="JZP391" s="1"/>
      <c r="JZQ391" s="1"/>
      <c r="JZR391" s="1"/>
      <c r="JZS391" s="1"/>
      <c r="JZT391" s="1"/>
      <c r="JZU391" s="1"/>
      <c r="JZV391" s="1"/>
      <c r="JZW391" s="1"/>
      <c r="JZX391" s="1"/>
      <c r="JZY391" s="1"/>
      <c r="JZZ391" s="1"/>
      <c r="KAA391" s="1"/>
      <c r="KAB391" s="1"/>
      <c r="KAC391" s="1"/>
      <c r="KAD391" s="1"/>
      <c r="KAE391" s="1"/>
      <c r="KAF391" s="1"/>
      <c r="KAG391" s="1"/>
      <c r="KAH391" s="1"/>
      <c r="KAI391" s="1"/>
      <c r="KAJ391" s="1"/>
      <c r="KAK391" s="1"/>
      <c r="KAL391" s="1"/>
      <c r="KAM391" s="1"/>
      <c r="KAN391" s="1"/>
      <c r="KAO391" s="1"/>
      <c r="KAP391" s="1"/>
      <c r="KAQ391" s="1"/>
      <c r="KAR391" s="1"/>
      <c r="KAS391" s="1"/>
      <c r="KAT391" s="1"/>
      <c r="KAU391" s="1"/>
      <c r="KAV391" s="1"/>
      <c r="KAW391" s="1"/>
      <c r="KAX391" s="1"/>
      <c r="KAY391" s="1"/>
      <c r="KAZ391" s="1"/>
      <c r="KBA391" s="1"/>
      <c r="KBB391" s="1"/>
      <c r="KBC391" s="1"/>
      <c r="KBD391" s="1"/>
      <c r="KBE391" s="1"/>
      <c r="KBF391" s="1"/>
      <c r="KBG391" s="1"/>
      <c r="KBH391" s="1"/>
      <c r="KBI391" s="1"/>
      <c r="KBJ391" s="1"/>
      <c r="KBK391" s="1"/>
      <c r="KBL391" s="1"/>
      <c r="KBM391" s="1"/>
      <c r="KBN391" s="1"/>
      <c r="KBO391" s="1"/>
      <c r="KBP391" s="1"/>
      <c r="KBQ391" s="1"/>
      <c r="KBR391" s="1"/>
      <c r="KBS391" s="1"/>
      <c r="KBT391" s="1"/>
      <c r="KBU391" s="1"/>
      <c r="KBV391" s="1"/>
      <c r="KBW391" s="1"/>
      <c r="KBX391" s="1"/>
      <c r="KBY391" s="1"/>
      <c r="KBZ391" s="1"/>
      <c r="KCA391" s="1"/>
      <c r="KCB391" s="1"/>
      <c r="KCC391" s="1"/>
      <c r="KCD391" s="1"/>
      <c r="KCE391" s="1"/>
      <c r="KCF391" s="1"/>
      <c r="KCG391" s="1"/>
      <c r="KCH391" s="1"/>
      <c r="KCI391" s="1"/>
      <c r="KCJ391" s="1"/>
      <c r="KCK391" s="1"/>
      <c r="KCL391" s="1"/>
      <c r="KCM391" s="1"/>
      <c r="KCN391" s="1"/>
      <c r="KCO391" s="1"/>
      <c r="KCP391" s="1"/>
      <c r="KCQ391" s="1"/>
      <c r="KCR391" s="1"/>
      <c r="KCS391" s="1"/>
      <c r="KCT391" s="1"/>
      <c r="KCU391" s="1"/>
      <c r="KCV391" s="1"/>
      <c r="KCW391" s="1"/>
      <c r="KCX391" s="1"/>
      <c r="KCY391" s="1"/>
      <c r="KCZ391" s="1"/>
      <c r="KDA391" s="1"/>
      <c r="KDB391" s="1"/>
      <c r="KDC391" s="1"/>
      <c r="KDD391" s="1"/>
      <c r="KDE391" s="1"/>
      <c r="KDF391" s="1"/>
      <c r="KDG391" s="1"/>
      <c r="KDH391" s="1"/>
      <c r="KDI391" s="1"/>
      <c r="KDJ391" s="1"/>
      <c r="KDK391" s="1"/>
      <c r="KDL391" s="1"/>
      <c r="KDM391" s="1"/>
      <c r="KDN391" s="1"/>
      <c r="KDO391" s="1"/>
      <c r="KDP391" s="1"/>
      <c r="KDQ391" s="1"/>
      <c r="KDR391" s="1"/>
      <c r="KDS391" s="1"/>
      <c r="KDT391" s="1"/>
      <c r="KDU391" s="1"/>
      <c r="KDV391" s="1"/>
      <c r="KDW391" s="1"/>
      <c r="KDX391" s="1"/>
      <c r="KDY391" s="1"/>
      <c r="KDZ391" s="1"/>
      <c r="KEA391" s="1"/>
      <c r="KEB391" s="1"/>
      <c r="KEC391" s="1"/>
      <c r="KED391" s="1"/>
      <c r="KEE391" s="1"/>
      <c r="KEF391" s="1"/>
      <c r="KEG391" s="1"/>
      <c r="KEH391" s="1"/>
      <c r="KEI391" s="1"/>
      <c r="KEJ391" s="1"/>
      <c r="KEK391" s="1"/>
      <c r="KEL391" s="1"/>
      <c r="KEM391" s="1"/>
      <c r="KEN391" s="1"/>
      <c r="KEO391" s="1"/>
      <c r="KEP391" s="1"/>
      <c r="KEQ391" s="1"/>
      <c r="KER391" s="1"/>
      <c r="KES391" s="1"/>
      <c r="KET391" s="1"/>
      <c r="KEU391" s="1"/>
      <c r="KEV391" s="1"/>
      <c r="KEW391" s="1"/>
      <c r="KEX391" s="1"/>
      <c r="KEY391" s="1"/>
      <c r="KEZ391" s="1"/>
      <c r="KFA391" s="1"/>
      <c r="KFB391" s="1"/>
      <c r="KFC391" s="1"/>
      <c r="KFD391" s="1"/>
      <c r="KFE391" s="1"/>
      <c r="KFF391" s="1"/>
      <c r="KFG391" s="1"/>
      <c r="KFH391" s="1"/>
      <c r="KFI391" s="1"/>
      <c r="KFJ391" s="1"/>
      <c r="KFK391" s="1"/>
      <c r="KFL391" s="1"/>
      <c r="KFM391" s="1"/>
      <c r="KFN391" s="1"/>
      <c r="KFO391" s="1"/>
      <c r="KFP391" s="1"/>
      <c r="KFQ391" s="1"/>
      <c r="KFR391" s="1"/>
      <c r="KFS391" s="1"/>
      <c r="KFT391" s="1"/>
      <c r="KFU391" s="1"/>
      <c r="KFV391" s="1"/>
      <c r="KFW391" s="1"/>
      <c r="KFX391" s="1"/>
      <c r="KFY391" s="1"/>
      <c r="KFZ391" s="1"/>
      <c r="KGA391" s="1"/>
      <c r="KGB391" s="1"/>
      <c r="KGC391" s="1"/>
      <c r="KGD391" s="1"/>
      <c r="KGE391" s="1"/>
      <c r="KGF391" s="1"/>
      <c r="KGG391" s="1"/>
      <c r="KGH391" s="1"/>
      <c r="KGI391" s="1"/>
      <c r="KGJ391" s="1"/>
      <c r="KGK391" s="1"/>
      <c r="KGL391" s="1"/>
      <c r="KGM391" s="1"/>
      <c r="KGN391" s="1"/>
      <c r="KGO391" s="1"/>
      <c r="KGP391" s="1"/>
      <c r="KGQ391" s="1"/>
      <c r="KGR391" s="1"/>
      <c r="KGS391" s="1"/>
      <c r="KGT391" s="1"/>
      <c r="KGU391" s="1"/>
      <c r="KGV391" s="1"/>
      <c r="KGW391" s="1"/>
      <c r="KGX391" s="1"/>
      <c r="KGY391" s="1"/>
      <c r="KGZ391" s="1"/>
      <c r="KHA391" s="1"/>
      <c r="KHB391" s="1"/>
      <c r="KHC391" s="1"/>
      <c r="KHD391" s="1"/>
      <c r="KHE391" s="1"/>
      <c r="KHF391" s="1"/>
      <c r="KHG391" s="1"/>
      <c r="KHH391" s="1"/>
      <c r="KHI391" s="1"/>
      <c r="KHJ391" s="1"/>
      <c r="KHK391" s="1"/>
      <c r="KHL391" s="1"/>
      <c r="KHM391" s="1"/>
      <c r="KHN391" s="1"/>
      <c r="KHO391" s="1"/>
      <c r="KHP391" s="1"/>
      <c r="KHQ391" s="1"/>
      <c r="KHR391" s="1"/>
      <c r="KHS391" s="1"/>
      <c r="KHT391" s="1"/>
      <c r="KHU391" s="1"/>
      <c r="KHV391" s="1"/>
      <c r="KHW391" s="1"/>
      <c r="KHX391" s="1"/>
      <c r="KHY391" s="1"/>
      <c r="KHZ391" s="1"/>
      <c r="KIA391" s="1"/>
      <c r="KIB391" s="1"/>
      <c r="KIC391" s="1"/>
      <c r="KID391" s="1"/>
      <c r="KIE391" s="1"/>
      <c r="KIF391" s="1"/>
      <c r="KIG391" s="1"/>
      <c r="KIH391" s="1"/>
      <c r="KII391" s="1"/>
      <c r="KIJ391" s="1"/>
      <c r="KIK391" s="1"/>
      <c r="KIL391" s="1"/>
      <c r="KIM391" s="1"/>
      <c r="KIN391" s="1"/>
      <c r="KIO391" s="1"/>
      <c r="KIP391" s="1"/>
      <c r="KIQ391" s="1"/>
      <c r="KIR391" s="1"/>
      <c r="KIS391" s="1"/>
      <c r="KIT391" s="1"/>
      <c r="KIU391" s="1"/>
      <c r="KIV391" s="1"/>
      <c r="KIW391" s="1"/>
      <c r="KIX391" s="1"/>
      <c r="KIY391" s="1"/>
      <c r="KIZ391" s="1"/>
      <c r="KJA391" s="1"/>
      <c r="KJB391" s="1"/>
      <c r="KJC391" s="1"/>
      <c r="KJD391" s="1"/>
      <c r="KJE391" s="1"/>
      <c r="KJF391" s="1"/>
      <c r="KJG391" s="1"/>
      <c r="KJH391" s="1"/>
      <c r="KJI391" s="1"/>
      <c r="KJJ391" s="1"/>
      <c r="KJK391" s="1"/>
      <c r="KJL391" s="1"/>
      <c r="KJM391" s="1"/>
      <c r="KJN391" s="1"/>
      <c r="KJO391" s="1"/>
      <c r="KJP391" s="1"/>
      <c r="KJQ391" s="1"/>
      <c r="KJR391" s="1"/>
      <c r="KJS391" s="1"/>
      <c r="KJT391" s="1"/>
      <c r="KJU391" s="1"/>
      <c r="KJV391" s="1"/>
      <c r="KJW391" s="1"/>
      <c r="KJX391" s="1"/>
      <c r="KJY391" s="1"/>
      <c r="KJZ391" s="1"/>
      <c r="KKA391" s="1"/>
      <c r="KKB391" s="1"/>
      <c r="KKC391" s="1"/>
      <c r="KKD391" s="1"/>
      <c r="KKE391" s="1"/>
      <c r="KKF391" s="1"/>
      <c r="KKG391" s="1"/>
      <c r="KKH391" s="1"/>
      <c r="KKI391" s="1"/>
      <c r="KKJ391" s="1"/>
      <c r="KKK391" s="1"/>
      <c r="KKL391" s="1"/>
      <c r="KKM391" s="1"/>
      <c r="KKN391" s="1"/>
      <c r="KKO391" s="1"/>
      <c r="KKP391" s="1"/>
      <c r="KKQ391" s="1"/>
      <c r="KKR391" s="1"/>
      <c r="KKS391" s="1"/>
      <c r="KKT391" s="1"/>
      <c r="KKU391" s="1"/>
      <c r="KKV391" s="1"/>
      <c r="KKW391" s="1"/>
      <c r="KKX391" s="1"/>
      <c r="KKY391" s="1"/>
      <c r="KKZ391" s="1"/>
      <c r="KLA391" s="1"/>
      <c r="KLB391" s="1"/>
      <c r="KLC391" s="1"/>
      <c r="KLD391" s="1"/>
      <c r="KLE391" s="1"/>
      <c r="KLF391" s="1"/>
      <c r="KLG391" s="1"/>
      <c r="KLH391" s="1"/>
      <c r="KLI391" s="1"/>
      <c r="KLJ391" s="1"/>
      <c r="KLK391" s="1"/>
      <c r="KLL391" s="1"/>
      <c r="KLM391" s="1"/>
      <c r="KLN391" s="1"/>
      <c r="KLO391" s="1"/>
      <c r="KLP391" s="1"/>
      <c r="KLQ391" s="1"/>
      <c r="KLR391" s="1"/>
      <c r="KLS391" s="1"/>
      <c r="KLT391" s="1"/>
      <c r="KLU391" s="1"/>
      <c r="KLV391" s="1"/>
      <c r="KLW391" s="1"/>
      <c r="KLX391" s="1"/>
      <c r="KLY391" s="1"/>
      <c r="KLZ391" s="1"/>
      <c r="KMA391" s="1"/>
      <c r="KMB391" s="1"/>
      <c r="KMC391" s="1"/>
      <c r="KMD391" s="1"/>
      <c r="KME391" s="1"/>
      <c r="KMF391" s="1"/>
      <c r="KMG391" s="1"/>
      <c r="KMH391" s="1"/>
      <c r="KMI391" s="1"/>
      <c r="KMJ391" s="1"/>
      <c r="KMK391" s="1"/>
      <c r="KML391" s="1"/>
      <c r="KMM391" s="1"/>
      <c r="KMN391" s="1"/>
      <c r="KMO391" s="1"/>
      <c r="KMP391" s="1"/>
      <c r="KMQ391" s="1"/>
      <c r="KMR391" s="1"/>
      <c r="KMS391" s="1"/>
      <c r="KMT391" s="1"/>
      <c r="KMU391" s="1"/>
      <c r="KMV391" s="1"/>
      <c r="KMW391" s="1"/>
      <c r="KMX391" s="1"/>
      <c r="KMY391" s="1"/>
      <c r="KMZ391" s="1"/>
      <c r="KNA391" s="1"/>
      <c r="KNB391" s="1"/>
      <c r="KNC391" s="1"/>
      <c r="KND391" s="1"/>
      <c r="KNE391" s="1"/>
      <c r="KNF391" s="1"/>
      <c r="KNG391" s="1"/>
      <c r="KNH391" s="1"/>
      <c r="KNI391" s="1"/>
      <c r="KNJ391" s="1"/>
      <c r="KNK391" s="1"/>
      <c r="KNL391" s="1"/>
      <c r="KNM391" s="1"/>
      <c r="KNN391" s="1"/>
      <c r="KNO391" s="1"/>
      <c r="KNP391" s="1"/>
      <c r="KNQ391" s="1"/>
      <c r="KNR391" s="1"/>
      <c r="KNS391" s="1"/>
      <c r="KNT391" s="1"/>
      <c r="KNU391" s="1"/>
      <c r="KNV391" s="1"/>
      <c r="KNW391" s="1"/>
      <c r="KNX391" s="1"/>
      <c r="KNY391" s="1"/>
      <c r="KNZ391" s="1"/>
      <c r="KOA391" s="1"/>
      <c r="KOB391" s="1"/>
      <c r="KOC391" s="1"/>
      <c r="KOD391" s="1"/>
      <c r="KOE391" s="1"/>
      <c r="KOF391" s="1"/>
      <c r="KOG391" s="1"/>
      <c r="KOH391" s="1"/>
      <c r="KOI391" s="1"/>
      <c r="KOJ391" s="1"/>
      <c r="KOK391" s="1"/>
      <c r="KOL391" s="1"/>
      <c r="KOM391" s="1"/>
      <c r="KON391" s="1"/>
      <c r="KOO391" s="1"/>
      <c r="KOP391" s="1"/>
      <c r="KOQ391" s="1"/>
      <c r="KOR391" s="1"/>
      <c r="KOS391" s="1"/>
      <c r="KOT391" s="1"/>
      <c r="KOU391" s="1"/>
      <c r="KOV391" s="1"/>
      <c r="KOW391" s="1"/>
      <c r="KOX391" s="1"/>
      <c r="KOY391" s="1"/>
      <c r="KOZ391" s="1"/>
      <c r="KPA391" s="1"/>
      <c r="KPB391" s="1"/>
      <c r="KPC391" s="1"/>
      <c r="KPD391" s="1"/>
      <c r="KPE391" s="1"/>
      <c r="KPF391" s="1"/>
      <c r="KPG391" s="1"/>
      <c r="KPH391" s="1"/>
      <c r="KPI391" s="1"/>
      <c r="KPJ391" s="1"/>
      <c r="KPK391" s="1"/>
      <c r="KPL391" s="1"/>
      <c r="KPM391" s="1"/>
      <c r="KPN391" s="1"/>
      <c r="KPO391" s="1"/>
      <c r="KPP391" s="1"/>
      <c r="KPQ391" s="1"/>
      <c r="KPR391" s="1"/>
      <c r="KPS391" s="1"/>
      <c r="KPT391" s="1"/>
      <c r="KPU391" s="1"/>
      <c r="KPV391" s="1"/>
      <c r="KPW391" s="1"/>
      <c r="KPX391" s="1"/>
      <c r="KPY391" s="1"/>
      <c r="KPZ391" s="1"/>
      <c r="KQA391" s="1"/>
      <c r="KQB391" s="1"/>
      <c r="KQC391" s="1"/>
      <c r="KQD391" s="1"/>
      <c r="KQE391" s="1"/>
      <c r="KQF391" s="1"/>
      <c r="KQG391" s="1"/>
      <c r="KQH391" s="1"/>
      <c r="KQI391" s="1"/>
      <c r="KQJ391" s="1"/>
      <c r="KQK391" s="1"/>
      <c r="KQL391" s="1"/>
      <c r="KQM391" s="1"/>
      <c r="KQN391" s="1"/>
      <c r="KQO391" s="1"/>
      <c r="KQP391" s="1"/>
      <c r="KQQ391" s="1"/>
      <c r="KQR391" s="1"/>
      <c r="KQS391" s="1"/>
      <c r="KQT391" s="1"/>
      <c r="KQU391" s="1"/>
      <c r="KQV391" s="1"/>
      <c r="KQW391" s="1"/>
      <c r="KQX391" s="1"/>
      <c r="KQY391" s="1"/>
      <c r="KQZ391" s="1"/>
      <c r="KRA391" s="1"/>
      <c r="KRB391" s="1"/>
      <c r="KRC391" s="1"/>
      <c r="KRD391" s="1"/>
      <c r="KRE391" s="1"/>
      <c r="KRF391" s="1"/>
      <c r="KRG391" s="1"/>
      <c r="KRH391" s="1"/>
      <c r="KRI391" s="1"/>
      <c r="KRJ391" s="1"/>
      <c r="KRK391" s="1"/>
      <c r="KRL391" s="1"/>
      <c r="KRM391" s="1"/>
      <c r="KRN391" s="1"/>
      <c r="KRO391" s="1"/>
      <c r="KRP391" s="1"/>
      <c r="KRQ391" s="1"/>
      <c r="KRR391" s="1"/>
      <c r="KRS391" s="1"/>
      <c r="KRT391" s="1"/>
      <c r="KRU391" s="1"/>
      <c r="KRV391" s="1"/>
      <c r="KRW391" s="1"/>
      <c r="KRX391" s="1"/>
      <c r="KRY391" s="1"/>
      <c r="KRZ391" s="1"/>
      <c r="KSA391" s="1"/>
      <c r="KSB391" s="1"/>
      <c r="KSC391" s="1"/>
      <c r="KSD391" s="1"/>
      <c r="KSE391" s="1"/>
      <c r="KSF391" s="1"/>
      <c r="KSG391" s="1"/>
      <c r="KSH391" s="1"/>
      <c r="KSI391" s="1"/>
      <c r="KSJ391" s="1"/>
      <c r="KSK391" s="1"/>
      <c r="KSL391" s="1"/>
      <c r="KSM391" s="1"/>
      <c r="KSN391" s="1"/>
      <c r="KSO391" s="1"/>
      <c r="KSP391" s="1"/>
      <c r="KSQ391" s="1"/>
      <c r="KSR391" s="1"/>
      <c r="KSS391" s="1"/>
      <c r="KST391" s="1"/>
      <c r="KSU391" s="1"/>
      <c r="KSV391" s="1"/>
      <c r="KSW391" s="1"/>
      <c r="KSX391" s="1"/>
      <c r="KSY391" s="1"/>
      <c r="KSZ391" s="1"/>
      <c r="KTA391" s="1"/>
      <c r="KTB391" s="1"/>
      <c r="KTC391" s="1"/>
      <c r="KTD391" s="1"/>
      <c r="KTE391" s="1"/>
      <c r="KTF391" s="1"/>
      <c r="KTG391" s="1"/>
      <c r="KTH391" s="1"/>
      <c r="KTI391" s="1"/>
      <c r="KTJ391" s="1"/>
      <c r="KTK391" s="1"/>
      <c r="KTL391" s="1"/>
      <c r="KTM391" s="1"/>
      <c r="KTN391" s="1"/>
      <c r="KTO391" s="1"/>
      <c r="KTP391" s="1"/>
      <c r="KTQ391" s="1"/>
      <c r="KTR391" s="1"/>
      <c r="KTS391" s="1"/>
      <c r="KTT391" s="1"/>
      <c r="KTU391" s="1"/>
      <c r="KTV391" s="1"/>
      <c r="KTW391" s="1"/>
      <c r="KTX391" s="1"/>
      <c r="KTY391" s="1"/>
      <c r="KTZ391" s="1"/>
      <c r="KUA391" s="1"/>
      <c r="KUB391" s="1"/>
      <c r="KUC391" s="1"/>
      <c r="KUD391" s="1"/>
      <c r="KUE391" s="1"/>
      <c r="KUF391" s="1"/>
      <c r="KUG391" s="1"/>
      <c r="KUH391" s="1"/>
      <c r="KUI391" s="1"/>
      <c r="KUJ391" s="1"/>
      <c r="KUK391" s="1"/>
      <c r="KUL391" s="1"/>
      <c r="KUM391" s="1"/>
      <c r="KUN391" s="1"/>
      <c r="KUO391" s="1"/>
      <c r="KUP391" s="1"/>
      <c r="KUQ391" s="1"/>
      <c r="KUR391" s="1"/>
      <c r="KUS391" s="1"/>
      <c r="KUT391" s="1"/>
      <c r="KUU391" s="1"/>
      <c r="KUV391" s="1"/>
      <c r="KUW391" s="1"/>
      <c r="KUX391" s="1"/>
      <c r="KUY391" s="1"/>
      <c r="KUZ391" s="1"/>
      <c r="KVA391" s="1"/>
      <c r="KVB391" s="1"/>
      <c r="KVC391" s="1"/>
      <c r="KVD391" s="1"/>
      <c r="KVE391" s="1"/>
      <c r="KVF391" s="1"/>
      <c r="KVG391" s="1"/>
      <c r="KVH391" s="1"/>
      <c r="KVI391" s="1"/>
      <c r="KVJ391" s="1"/>
      <c r="KVK391" s="1"/>
      <c r="KVL391" s="1"/>
      <c r="KVM391" s="1"/>
      <c r="KVN391" s="1"/>
      <c r="KVO391" s="1"/>
      <c r="KVP391" s="1"/>
      <c r="KVQ391" s="1"/>
      <c r="KVR391" s="1"/>
      <c r="KVS391" s="1"/>
      <c r="KVT391" s="1"/>
      <c r="KVU391" s="1"/>
      <c r="KVV391" s="1"/>
      <c r="KVW391" s="1"/>
      <c r="KVX391" s="1"/>
      <c r="KVY391" s="1"/>
      <c r="KVZ391" s="1"/>
      <c r="KWA391" s="1"/>
      <c r="KWB391" s="1"/>
      <c r="KWC391" s="1"/>
      <c r="KWD391" s="1"/>
      <c r="KWE391" s="1"/>
      <c r="KWF391" s="1"/>
      <c r="KWG391" s="1"/>
      <c r="KWH391" s="1"/>
      <c r="KWI391" s="1"/>
      <c r="KWJ391" s="1"/>
      <c r="KWK391" s="1"/>
      <c r="KWL391" s="1"/>
      <c r="KWM391" s="1"/>
      <c r="KWN391" s="1"/>
      <c r="KWO391" s="1"/>
      <c r="KWP391" s="1"/>
      <c r="KWQ391" s="1"/>
      <c r="KWR391" s="1"/>
      <c r="KWS391" s="1"/>
      <c r="KWT391" s="1"/>
      <c r="KWU391" s="1"/>
      <c r="KWV391" s="1"/>
      <c r="KWW391" s="1"/>
      <c r="KWX391" s="1"/>
      <c r="KWY391" s="1"/>
      <c r="KWZ391" s="1"/>
      <c r="KXA391" s="1"/>
      <c r="KXB391" s="1"/>
      <c r="KXC391" s="1"/>
      <c r="KXD391" s="1"/>
      <c r="KXE391" s="1"/>
      <c r="KXF391" s="1"/>
      <c r="KXG391" s="1"/>
      <c r="KXH391" s="1"/>
      <c r="KXI391" s="1"/>
      <c r="KXJ391" s="1"/>
      <c r="KXK391" s="1"/>
      <c r="KXL391" s="1"/>
      <c r="KXM391" s="1"/>
      <c r="KXN391" s="1"/>
      <c r="KXO391" s="1"/>
      <c r="KXP391" s="1"/>
      <c r="KXQ391" s="1"/>
      <c r="KXR391" s="1"/>
      <c r="KXS391" s="1"/>
      <c r="KXT391" s="1"/>
      <c r="KXU391" s="1"/>
      <c r="KXV391" s="1"/>
      <c r="KXW391" s="1"/>
      <c r="KXX391" s="1"/>
      <c r="KXY391" s="1"/>
      <c r="KXZ391" s="1"/>
      <c r="KYA391" s="1"/>
      <c r="KYB391" s="1"/>
      <c r="KYC391" s="1"/>
      <c r="KYD391" s="1"/>
      <c r="KYE391" s="1"/>
      <c r="KYF391" s="1"/>
      <c r="KYG391" s="1"/>
      <c r="KYH391" s="1"/>
      <c r="KYI391" s="1"/>
      <c r="KYJ391" s="1"/>
      <c r="KYK391" s="1"/>
      <c r="KYL391" s="1"/>
      <c r="KYM391" s="1"/>
      <c r="KYN391" s="1"/>
      <c r="KYO391" s="1"/>
      <c r="KYP391" s="1"/>
      <c r="KYQ391" s="1"/>
      <c r="KYR391" s="1"/>
      <c r="KYS391" s="1"/>
      <c r="KYT391" s="1"/>
      <c r="KYU391" s="1"/>
      <c r="KYV391" s="1"/>
      <c r="KYW391" s="1"/>
      <c r="KYX391" s="1"/>
      <c r="KYY391" s="1"/>
      <c r="KYZ391" s="1"/>
      <c r="KZA391" s="1"/>
      <c r="KZB391" s="1"/>
      <c r="KZC391" s="1"/>
      <c r="KZD391" s="1"/>
      <c r="KZE391" s="1"/>
      <c r="KZF391" s="1"/>
      <c r="KZG391" s="1"/>
      <c r="KZH391" s="1"/>
      <c r="KZI391" s="1"/>
      <c r="KZJ391" s="1"/>
      <c r="KZK391" s="1"/>
      <c r="KZL391" s="1"/>
      <c r="KZM391" s="1"/>
      <c r="KZN391" s="1"/>
      <c r="KZO391" s="1"/>
      <c r="KZP391" s="1"/>
      <c r="KZQ391" s="1"/>
      <c r="KZR391" s="1"/>
      <c r="KZS391" s="1"/>
      <c r="KZT391" s="1"/>
      <c r="KZU391" s="1"/>
      <c r="KZV391" s="1"/>
      <c r="KZW391" s="1"/>
      <c r="KZX391" s="1"/>
      <c r="KZY391" s="1"/>
      <c r="KZZ391" s="1"/>
      <c r="LAA391" s="1"/>
      <c r="LAB391" s="1"/>
      <c r="LAC391" s="1"/>
      <c r="LAD391" s="1"/>
      <c r="LAE391" s="1"/>
      <c r="LAF391" s="1"/>
      <c r="LAG391" s="1"/>
      <c r="LAH391" s="1"/>
      <c r="LAI391" s="1"/>
      <c r="LAJ391" s="1"/>
      <c r="LAK391" s="1"/>
      <c r="LAL391" s="1"/>
      <c r="LAM391" s="1"/>
      <c r="LAN391" s="1"/>
      <c r="LAO391" s="1"/>
      <c r="LAP391" s="1"/>
      <c r="LAQ391" s="1"/>
      <c r="LAR391" s="1"/>
      <c r="LAS391" s="1"/>
      <c r="LAT391" s="1"/>
      <c r="LAU391" s="1"/>
      <c r="LAV391" s="1"/>
      <c r="LAW391" s="1"/>
      <c r="LAX391" s="1"/>
      <c r="LAY391" s="1"/>
      <c r="LAZ391" s="1"/>
      <c r="LBA391" s="1"/>
      <c r="LBB391" s="1"/>
      <c r="LBC391" s="1"/>
      <c r="LBD391" s="1"/>
      <c r="LBE391" s="1"/>
      <c r="LBF391" s="1"/>
      <c r="LBG391" s="1"/>
      <c r="LBH391" s="1"/>
      <c r="LBI391" s="1"/>
      <c r="LBJ391" s="1"/>
      <c r="LBK391" s="1"/>
      <c r="LBL391" s="1"/>
      <c r="LBM391" s="1"/>
      <c r="LBN391" s="1"/>
      <c r="LBO391" s="1"/>
      <c r="LBP391" s="1"/>
      <c r="LBQ391" s="1"/>
      <c r="LBR391" s="1"/>
      <c r="LBS391" s="1"/>
      <c r="LBT391" s="1"/>
      <c r="LBU391" s="1"/>
      <c r="LBV391" s="1"/>
      <c r="LBW391" s="1"/>
      <c r="LBX391" s="1"/>
      <c r="LBY391" s="1"/>
      <c r="LBZ391" s="1"/>
      <c r="LCA391" s="1"/>
      <c r="LCB391" s="1"/>
      <c r="LCC391" s="1"/>
      <c r="LCD391" s="1"/>
      <c r="LCE391" s="1"/>
      <c r="LCF391" s="1"/>
      <c r="LCG391" s="1"/>
      <c r="LCH391" s="1"/>
      <c r="LCI391" s="1"/>
      <c r="LCJ391" s="1"/>
      <c r="LCK391" s="1"/>
      <c r="LCL391" s="1"/>
      <c r="LCM391" s="1"/>
      <c r="LCN391" s="1"/>
      <c r="LCO391" s="1"/>
      <c r="LCP391" s="1"/>
      <c r="LCQ391" s="1"/>
      <c r="LCR391" s="1"/>
      <c r="LCS391" s="1"/>
      <c r="LCT391" s="1"/>
      <c r="LCU391" s="1"/>
      <c r="LCV391" s="1"/>
      <c r="LCW391" s="1"/>
      <c r="LCX391" s="1"/>
      <c r="LCY391" s="1"/>
      <c r="LCZ391" s="1"/>
      <c r="LDA391" s="1"/>
      <c r="LDB391" s="1"/>
      <c r="LDC391" s="1"/>
      <c r="LDD391" s="1"/>
      <c r="LDE391" s="1"/>
      <c r="LDF391" s="1"/>
      <c r="LDG391" s="1"/>
      <c r="LDH391" s="1"/>
      <c r="LDI391" s="1"/>
      <c r="LDJ391" s="1"/>
      <c r="LDK391" s="1"/>
      <c r="LDL391" s="1"/>
      <c r="LDM391" s="1"/>
      <c r="LDN391" s="1"/>
      <c r="LDO391" s="1"/>
      <c r="LDP391" s="1"/>
      <c r="LDQ391" s="1"/>
      <c r="LDR391" s="1"/>
      <c r="LDS391" s="1"/>
      <c r="LDT391" s="1"/>
      <c r="LDU391" s="1"/>
      <c r="LDV391" s="1"/>
      <c r="LDW391" s="1"/>
      <c r="LDX391" s="1"/>
      <c r="LDY391" s="1"/>
      <c r="LDZ391" s="1"/>
      <c r="LEA391" s="1"/>
      <c r="LEB391" s="1"/>
      <c r="LEC391" s="1"/>
      <c r="LED391" s="1"/>
      <c r="LEE391" s="1"/>
      <c r="LEF391" s="1"/>
      <c r="LEG391" s="1"/>
      <c r="LEH391" s="1"/>
      <c r="LEI391" s="1"/>
      <c r="LEJ391" s="1"/>
      <c r="LEK391" s="1"/>
      <c r="LEL391" s="1"/>
      <c r="LEM391" s="1"/>
      <c r="LEN391" s="1"/>
      <c r="LEO391" s="1"/>
      <c r="LEP391" s="1"/>
      <c r="LEQ391" s="1"/>
      <c r="LER391" s="1"/>
      <c r="LES391" s="1"/>
      <c r="LET391" s="1"/>
      <c r="LEU391" s="1"/>
      <c r="LEV391" s="1"/>
      <c r="LEW391" s="1"/>
      <c r="LEX391" s="1"/>
      <c r="LEY391" s="1"/>
      <c r="LEZ391" s="1"/>
      <c r="LFA391" s="1"/>
      <c r="LFB391" s="1"/>
      <c r="LFC391" s="1"/>
      <c r="LFD391" s="1"/>
      <c r="LFE391" s="1"/>
      <c r="LFF391" s="1"/>
      <c r="LFG391" s="1"/>
      <c r="LFH391" s="1"/>
      <c r="LFI391" s="1"/>
      <c r="LFJ391" s="1"/>
      <c r="LFK391" s="1"/>
      <c r="LFL391" s="1"/>
      <c r="LFM391" s="1"/>
      <c r="LFN391" s="1"/>
      <c r="LFO391" s="1"/>
      <c r="LFP391" s="1"/>
      <c r="LFQ391" s="1"/>
      <c r="LFR391" s="1"/>
      <c r="LFS391" s="1"/>
      <c r="LFT391" s="1"/>
      <c r="LFU391" s="1"/>
      <c r="LFV391" s="1"/>
      <c r="LFW391" s="1"/>
      <c r="LFX391" s="1"/>
      <c r="LFY391" s="1"/>
      <c r="LFZ391" s="1"/>
      <c r="LGA391" s="1"/>
      <c r="LGB391" s="1"/>
      <c r="LGC391" s="1"/>
      <c r="LGD391" s="1"/>
      <c r="LGE391" s="1"/>
      <c r="LGF391" s="1"/>
      <c r="LGG391" s="1"/>
      <c r="LGH391" s="1"/>
      <c r="LGI391" s="1"/>
      <c r="LGJ391" s="1"/>
      <c r="LGK391" s="1"/>
      <c r="LGL391" s="1"/>
      <c r="LGM391" s="1"/>
      <c r="LGN391" s="1"/>
      <c r="LGO391" s="1"/>
      <c r="LGP391" s="1"/>
      <c r="LGQ391" s="1"/>
      <c r="LGR391" s="1"/>
      <c r="LGS391" s="1"/>
      <c r="LGT391" s="1"/>
      <c r="LGU391" s="1"/>
      <c r="LGV391" s="1"/>
      <c r="LGW391" s="1"/>
      <c r="LGX391" s="1"/>
      <c r="LGY391" s="1"/>
      <c r="LGZ391" s="1"/>
      <c r="LHA391" s="1"/>
      <c r="LHB391" s="1"/>
      <c r="LHC391" s="1"/>
      <c r="LHD391" s="1"/>
      <c r="LHE391" s="1"/>
      <c r="LHF391" s="1"/>
      <c r="LHG391" s="1"/>
      <c r="LHH391" s="1"/>
      <c r="LHI391" s="1"/>
      <c r="LHJ391" s="1"/>
      <c r="LHK391" s="1"/>
      <c r="LHL391" s="1"/>
      <c r="LHM391" s="1"/>
      <c r="LHN391" s="1"/>
      <c r="LHO391" s="1"/>
      <c r="LHP391" s="1"/>
      <c r="LHQ391" s="1"/>
      <c r="LHR391" s="1"/>
      <c r="LHS391" s="1"/>
      <c r="LHT391" s="1"/>
      <c r="LHU391" s="1"/>
      <c r="LHV391" s="1"/>
      <c r="LHW391" s="1"/>
      <c r="LHX391" s="1"/>
      <c r="LHY391" s="1"/>
      <c r="LHZ391" s="1"/>
      <c r="LIA391" s="1"/>
      <c r="LIB391" s="1"/>
      <c r="LIC391" s="1"/>
      <c r="LID391" s="1"/>
      <c r="LIE391" s="1"/>
      <c r="LIF391" s="1"/>
      <c r="LIG391" s="1"/>
      <c r="LIH391" s="1"/>
      <c r="LII391" s="1"/>
      <c r="LIJ391" s="1"/>
      <c r="LIK391" s="1"/>
      <c r="LIL391" s="1"/>
      <c r="LIM391" s="1"/>
      <c r="LIN391" s="1"/>
      <c r="LIO391" s="1"/>
      <c r="LIP391" s="1"/>
      <c r="LIQ391" s="1"/>
      <c r="LIR391" s="1"/>
      <c r="LIS391" s="1"/>
      <c r="LIT391" s="1"/>
      <c r="LIU391" s="1"/>
      <c r="LIV391" s="1"/>
      <c r="LIW391" s="1"/>
      <c r="LIX391" s="1"/>
      <c r="LIY391" s="1"/>
      <c r="LIZ391" s="1"/>
      <c r="LJA391" s="1"/>
      <c r="LJB391" s="1"/>
      <c r="LJC391" s="1"/>
      <c r="LJD391" s="1"/>
      <c r="LJE391" s="1"/>
      <c r="LJF391" s="1"/>
      <c r="LJG391" s="1"/>
      <c r="LJH391" s="1"/>
      <c r="LJI391" s="1"/>
      <c r="LJJ391" s="1"/>
      <c r="LJK391" s="1"/>
      <c r="LJL391" s="1"/>
      <c r="LJM391" s="1"/>
      <c r="LJN391" s="1"/>
      <c r="LJO391" s="1"/>
      <c r="LJP391" s="1"/>
      <c r="LJQ391" s="1"/>
      <c r="LJR391" s="1"/>
      <c r="LJS391" s="1"/>
      <c r="LJT391" s="1"/>
      <c r="LJU391" s="1"/>
      <c r="LJV391" s="1"/>
      <c r="LJW391" s="1"/>
      <c r="LJX391" s="1"/>
      <c r="LJY391" s="1"/>
      <c r="LJZ391" s="1"/>
      <c r="LKA391" s="1"/>
      <c r="LKB391" s="1"/>
      <c r="LKC391" s="1"/>
      <c r="LKD391" s="1"/>
      <c r="LKE391" s="1"/>
      <c r="LKF391" s="1"/>
      <c r="LKG391" s="1"/>
      <c r="LKH391" s="1"/>
      <c r="LKI391" s="1"/>
      <c r="LKJ391" s="1"/>
      <c r="LKK391" s="1"/>
      <c r="LKL391" s="1"/>
      <c r="LKM391" s="1"/>
      <c r="LKN391" s="1"/>
      <c r="LKO391" s="1"/>
      <c r="LKP391" s="1"/>
      <c r="LKQ391" s="1"/>
      <c r="LKR391" s="1"/>
      <c r="LKS391" s="1"/>
      <c r="LKT391" s="1"/>
      <c r="LKU391" s="1"/>
      <c r="LKV391" s="1"/>
      <c r="LKW391" s="1"/>
      <c r="LKX391" s="1"/>
      <c r="LKY391" s="1"/>
      <c r="LKZ391" s="1"/>
      <c r="LLA391" s="1"/>
      <c r="LLB391" s="1"/>
      <c r="LLC391" s="1"/>
      <c r="LLD391" s="1"/>
      <c r="LLE391" s="1"/>
      <c r="LLF391" s="1"/>
      <c r="LLG391" s="1"/>
      <c r="LLH391" s="1"/>
      <c r="LLI391" s="1"/>
      <c r="LLJ391" s="1"/>
      <c r="LLK391" s="1"/>
      <c r="LLL391" s="1"/>
      <c r="LLM391" s="1"/>
      <c r="LLN391" s="1"/>
      <c r="LLO391" s="1"/>
      <c r="LLP391" s="1"/>
      <c r="LLQ391" s="1"/>
      <c r="LLR391" s="1"/>
      <c r="LLS391" s="1"/>
      <c r="LLT391" s="1"/>
      <c r="LLU391" s="1"/>
      <c r="LLV391" s="1"/>
      <c r="LLW391" s="1"/>
      <c r="LLX391" s="1"/>
      <c r="LLY391" s="1"/>
      <c r="LLZ391" s="1"/>
      <c r="LMA391" s="1"/>
      <c r="LMB391" s="1"/>
      <c r="LMC391" s="1"/>
      <c r="LMD391" s="1"/>
      <c r="LME391" s="1"/>
      <c r="LMF391" s="1"/>
      <c r="LMG391" s="1"/>
      <c r="LMH391" s="1"/>
      <c r="LMI391" s="1"/>
      <c r="LMJ391" s="1"/>
      <c r="LMK391" s="1"/>
      <c r="LML391" s="1"/>
      <c r="LMM391" s="1"/>
      <c r="LMN391" s="1"/>
      <c r="LMO391" s="1"/>
      <c r="LMP391" s="1"/>
      <c r="LMQ391" s="1"/>
      <c r="LMR391" s="1"/>
      <c r="LMS391" s="1"/>
      <c r="LMT391" s="1"/>
      <c r="LMU391" s="1"/>
      <c r="LMV391" s="1"/>
      <c r="LMW391" s="1"/>
      <c r="LMX391" s="1"/>
      <c r="LMY391" s="1"/>
      <c r="LMZ391" s="1"/>
      <c r="LNA391" s="1"/>
      <c r="LNB391" s="1"/>
      <c r="LNC391" s="1"/>
      <c r="LND391" s="1"/>
      <c r="LNE391" s="1"/>
      <c r="LNF391" s="1"/>
      <c r="LNG391" s="1"/>
      <c r="LNH391" s="1"/>
      <c r="LNI391" s="1"/>
      <c r="LNJ391" s="1"/>
      <c r="LNK391" s="1"/>
      <c r="LNL391" s="1"/>
      <c r="LNM391" s="1"/>
      <c r="LNN391" s="1"/>
      <c r="LNO391" s="1"/>
      <c r="LNP391" s="1"/>
      <c r="LNQ391" s="1"/>
      <c r="LNR391" s="1"/>
      <c r="LNS391" s="1"/>
      <c r="LNT391" s="1"/>
      <c r="LNU391" s="1"/>
      <c r="LNV391" s="1"/>
      <c r="LNW391" s="1"/>
      <c r="LNX391" s="1"/>
      <c r="LNY391" s="1"/>
      <c r="LNZ391" s="1"/>
      <c r="LOA391" s="1"/>
      <c r="LOB391" s="1"/>
      <c r="LOC391" s="1"/>
      <c r="LOD391" s="1"/>
      <c r="LOE391" s="1"/>
      <c r="LOF391" s="1"/>
      <c r="LOG391" s="1"/>
      <c r="LOH391" s="1"/>
      <c r="LOI391" s="1"/>
      <c r="LOJ391" s="1"/>
      <c r="LOK391" s="1"/>
      <c r="LOL391" s="1"/>
      <c r="LOM391" s="1"/>
      <c r="LON391" s="1"/>
      <c r="LOO391" s="1"/>
      <c r="LOP391" s="1"/>
      <c r="LOQ391" s="1"/>
      <c r="LOR391" s="1"/>
      <c r="LOS391" s="1"/>
      <c r="LOT391" s="1"/>
      <c r="LOU391" s="1"/>
      <c r="LOV391" s="1"/>
      <c r="LOW391" s="1"/>
      <c r="LOX391" s="1"/>
      <c r="LOY391" s="1"/>
      <c r="LOZ391" s="1"/>
      <c r="LPA391" s="1"/>
      <c r="LPB391" s="1"/>
      <c r="LPC391" s="1"/>
      <c r="LPD391" s="1"/>
      <c r="LPE391" s="1"/>
      <c r="LPF391" s="1"/>
      <c r="LPG391" s="1"/>
      <c r="LPH391" s="1"/>
      <c r="LPI391" s="1"/>
      <c r="LPJ391" s="1"/>
      <c r="LPK391" s="1"/>
      <c r="LPL391" s="1"/>
      <c r="LPM391" s="1"/>
      <c r="LPN391" s="1"/>
      <c r="LPO391" s="1"/>
      <c r="LPP391" s="1"/>
      <c r="LPQ391" s="1"/>
      <c r="LPR391" s="1"/>
      <c r="LPS391" s="1"/>
      <c r="LPT391" s="1"/>
      <c r="LPU391" s="1"/>
      <c r="LPV391" s="1"/>
      <c r="LPW391" s="1"/>
      <c r="LPX391" s="1"/>
      <c r="LPY391" s="1"/>
      <c r="LPZ391" s="1"/>
      <c r="LQA391" s="1"/>
      <c r="LQB391" s="1"/>
      <c r="LQC391" s="1"/>
      <c r="LQD391" s="1"/>
      <c r="LQE391" s="1"/>
      <c r="LQF391" s="1"/>
      <c r="LQG391" s="1"/>
      <c r="LQH391" s="1"/>
      <c r="LQI391" s="1"/>
      <c r="LQJ391" s="1"/>
      <c r="LQK391" s="1"/>
      <c r="LQL391" s="1"/>
      <c r="LQM391" s="1"/>
      <c r="LQN391" s="1"/>
      <c r="LQO391" s="1"/>
      <c r="LQP391" s="1"/>
      <c r="LQQ391" s="1"/>
      <c r="LQR391" s="1"/>
      <c r="LQS391" s="1"/>
      <c r="LQT391" s="1"/>
      <c r="LQU391" s="1"/>
      <c r="LQV391" s="1"/>
      <c r="LQW391" s="1"/>
      <c r="LQX391" s="1"/>
      <c r="LQY391" s="1"/>
      <c r="LQZ391" s="1"/>
      <c r="LRA391" s="1"/>
      <c r="LRB391" s="1"/>
      <c r="LRC391" s="1"/>
      <c r="LRD391" s="1"/>
      <c r="LRE391" s="1"/>
      <c r="LRF391" s="1"/>
      <c r="LRG391" s="1"/>
      <c r="LRH391" s="1"/>
      <c r="LRI391" s="1"/>
      <c r="LRJ391" s="1"/>
      <c r="LRK391" s="1"/>
      <c r="LRL391" s="1"/>
      <c r="LRM391" s="1"/>
      <c r="LRN391" s="1"/>
      <c r="LRO391" s="1"/>
      <c r="LRP391" s="1"/>
      <c r="LRQ391" s="1"/>
      <c r="LRR391" s="1"/>
      <c r="LRS391" s="1"/>
      <c r="LRT391" s="1"/>
      <c r="LRU391" s="1"/>
      <c r="LRV391" s="1"/>
      <c r="LRW391" s="1"/>
      <c r="LRX391" s="1"/>
      <c r="LRY391" s="1"/>
      <c r="LRZ391" s="1"/>
      <c r="LSA391" s="1"/>
      <c r="LSB391" s="1"/>
      <c r="LSC391" s="1"/>
      <c r="LSD391" s="1"/>
      <c r="LSE391" s="1"/>
      <c r="LSF391" s="1"/>
      <c r="LSG391" s="1"/>
      <c r="LSH391" s="1"/>
      <c r="LSI391" s="1"/>
      <c r="LSJ391" s="1"/>
      <c r="LSK391" s="1"/>
      <c r="LSL391" s="1"/>
      <c r="LSM391" s="1"/>
      <c r="LSN391" s="1"/>
      <c r="LSO391" s="1"/>
      <c r="LSP391" s="1"/>
      <c r="LSQ391" s="1"/>
      <c r="LSR391" s="1"/>
      <c r="LSS391" s="1"/>
      <c r="LST391" s="1"/>
      <c r="LSU391" s="1"/>
      <c r="LSV391" s="1"/>
      <c r="LSW391" s="1"/>
      <c r="LSX391" s="1"/>
      <c r="LSY391" s="1"/>
      <c r="LSZ391" s="1"/>
      <c r="LTA391" s="1"/>
      <c r="LTB391" s="1"/>
      <c r="LTC391" s="1"/>
      <c r="LTD391" s="1"/>
      <c r="LTE391" s="1"/>
      <c r="LTF391" s="1"/>
      <c r="LTG391" s="1"/>
      <c r="LTH391" s="1"/>
      <c r="LTI391" s="1"/>
      <c r="LTJ391" s="1"/>
      <c r="LTK391" s="1"/>
      <c r="LTL391" s="1"/>
      <c r="LTM391" s="1"/>
      <c r="LTN391" s="1"/>
      <c r="LTO391" s="1"/>
      <c r="LTP391" s="1"/>
      <c r="LTQ391" s="1"/>
      <c r="LTR391" s="1"/>
      <c r="LTS391" s="1"/>
      <c r="LTT391" s="1"/>
      <c r="LTU391" s="1"/>
      <c r="LTV391" s="1"/>
      <c r="LTW391" s="1"/>
      <c r="LTX391" s="1"/>
      <c r="LTY391" s="1"/>
      <c r="LTZ391" s="1"/>
      <c r="LUA391" s="1"/>
      <c r="LUB391" s="1"/>
      <c r="LUC391" s="1"/>
      <c r="LUD391" s="1"/>
      <c r="LUE391" s="1"/>
      <c r="LUF391" s="1"/>
      <c r="LUG391" s="1"/>
      <c r="LUH391" s="1"/>
      <c r="LUI391" s="1"/>
      <c r="LUJ391" s="1"/>
      <c r="LUK391" s="1"/>
      <c r="LUL391" s="1"/>
      <c r="LUM391" s="1"/>
      <c r="LUN391" s="1"/>
      <c r="LUO391" s="1"/>
      <c r="LUP391" s="1"/>
      <c r="LUQ391" s="1"/>
      <c r="LUR391" s="1"/>
      <c r="LUS391" s="1"/>
      <c r="LUT391" s="1"/>
      <c r="LUU391" s="1"/>
      <c r="LUV391" s="1"/>
      <c r="LUW391" s="1"/>
      <c r="LUX391" s="1"/>
      <c r="LUY391" s="1"/>
      <c r="LUZ391" s="1"/>
      <c r="LVA391" s="1"/>
      <c r="LVB391" s="1"/>
      <c r="LVC391" s="1"/>
      <c r="LVD391" s="1"/>
      <c r="LVE391" s="1"/>
      <c r="LVF391" s="1"/>
      <c r="LVG391" s="1"/>
      <c r="LVH391" s="1"/>
      <c r="LVI391" s="1"/>
      <c r="LVJ391" s="1"/>
      <c r="LVK391" s="1"/>
      <c r="LVL391" s="1"/>
      <c r="LVM391" s="1"/>
      <c r="LVN391" s="1"/>
      <c r="LVO391" s="1"/>
      <c r="LVP391" s="1"/>
      <c r="LVQ391" s="1"/>
      <c r="LVR391" s="1"/>
      <c r="LVS391" s="1"/>
      <c r="LVT391" s="1"/>
      <c r="LVU391" s="1"/>
      <c r="LVV391" s="1"/>
      <c r="LVW391" s="1"/>
      <c r="LVX391" s="1"/>
      <c r="LVY391" s="1"/>
      <c r="LVZ391" s="1"/>
      <c r="LWA391" s="1"/>
      <c r="LWB391" s="1"/>
      <c r="LWC391" s="1"/>
      <c r="LWD391" s="1"/>
      <c r="LWE391" s="1"/>
      <c r="LWF391" s="1"/>
      <c r="LWG391" s="1"/>
      <c r="LWH391" s="1"/>
      <c r="LWI391" s="1"/>
      <c r="LWJ391" s="1"/>
      <c r="LWK391" s="1"/>
      <c r="LWL391" s="1"/>
      <c r="LWM391" s="1"/>
      <c r="LWN391" s="1"/>
      <c r="LWO391" s="1"/>
      <c r="LWP391" s="1"/>
      <c r="LWQ391" s="1"/>
      <c r="LWR391" s="1"/>
      <c r="LWS391" s="1"/>
      <c r="LWT391" s="1"/>
      <c r="LWU391" s="1"/>
      <c r="LWV391" s="1"/>
      <c r="LWW391" s="1"/>
      <c r="LWX391" s="1"/>
      <c r="LWY391" s="1"/>
      <c r="LWZ391" s="1"/>
      <c r="LXA391" s="1"/>
      <c r="LXB391" s="1"/>
      <c r="LXC391" s="1"/>
      <c r="LXD391" s="1"/>
      <c r="LXE391" s="1"/>
      <c r="LXF391" s="1"/>
      <c r="LXG391" s="1"/>
      <c r="LXH391" s="1"/>
      <c r="LXI391" s="1"/>
      <c r="LXJ391" s="1"/>
      <c r="LXK391" s="1"/>
      <c r="LXL391" s="1"/>
      <c r="LXM391" s="1"/>
      <c r="LXN391" s="1"/>
      <c r="LXO391" s="1"/>
      <c r="LXP391" s="1"/>
      <c r="LXQ391" s="1"/>
      <c r="LXR391" s="1"/>
      <c r="LXS391" s="1"/>
      <c r="LXT391" s="1"/>
      <c r="LXU391" s="1"/>
      <c r="LXV391" s="1"/>
      <c r="LXW391" s="1"/>
      <c r="LXX391" s="1"/>
      <c r="LXY391" s="1"/>
      <c r="LXZ391" s="1"/>
      <c r="LYA391" s="1"/>
      <c r="LYB391" s="1"/>
      <c r="LYC391" s="1"/>
      <c r="LYD391" s="1"/>
      <c r="LYE391" s="1"/>
      <c r="LYF391" s="1"/>
      <c r="LYG391" s="1"/>
      <c r="LYH391" s="1"/>
      <c r="LYI391" s="1"/>
      <c r="LYJ391" s="1"/>
      <c r="LYK391" s="1"/>
      <c r="LYL391" s="1"/>
      <c r="LYM391" s="1"/>
      <c r="LYN391" s="1"/>
      <c r="LYO391" s="1"/>
      <c r="LYP391" s="1"/>
      <c r="LYQ391" s="1"/>
      <c r="LYR391" s="1"/>
      <c r="LYS391" s="1"/>
      <c r="LYT391" s="1"/>
      <c r="LYU391" s="1"/>
      <c r="LYV391" s="1"/>
      <c r="LYW391" s="1"/>
      <c r="LYX391" s="1"/>
      <c r="LYY391" s="1"/>
      <c r="LYZ391" s="1"/>
      <c r="LZA391" s="1"/>
      <c r="LZB391" s="1"/>
      <c r="LZC391" s="1"/>
      <c r="LZD391" s="1"/>
      <c r="LZE391" s="1"/>
      <c r="LZF391" s="1"/>
      <c r="LZG391" s="1"/>
      <c r="LZH391" s="1"/>
      <c r="LZI391" s="1"/>
      <c r="LZJ391" s="1"/>
      <c r="LZK391" s="1"/>
      <c r="LZL391" s="1"/>
      <c r="LZM391" s="1"/>
      <c r="LZN391" s="1"/>
      <c r="LZO391" s="1"/>
      <c r="LZP391" s="1"/>
      <c r="LZQ391" s="1"/>
      <c r="LZR391" s="1"/>
      <c r="LZS391" s="1"/>
      <c r="LZT391" s="1"/>
      <c r="LZU391" s="1"/>
      <c r="LZV391" s="1"/>
      <c r="LZW391" s="1"/>
      <c r="LZX391" s="1"/>
      <c r="LZY391" s="1"/>
      <c r="LZZ391" s="1"/>
      <c r="MAA391" s="1"/>
      <c r="MAB391" s="1"/>
      <c r="MAC391" s="1"/>
      <c r="MAD391" s="1"/>
      <c r="MAE391" s="1"/>
      <c r="MAF391" s="1"/>
      <c r="MAG391" s="1"/>
      <c r="MAH391" s="1"/>
      <c r="MAI391" s="1"/>
      <c r="MAJ391" s="1"/>
      <c r="MAK391" s="1"/>
      <c r="MAL391" s="1"/>
      <c r="MAM391" s="1"/>
      <c r="MAN391" s="1"/>
      <c r="MAO391" s="1"/>
      <c r="MAP391" s="1"/>
      <c r="MAQ391" s="1"/>
      <c r="MAR391" s="1"/>
      <c r="MAS391" s="1"/>
      <c r="MAT391" s="1"/>
      <c r="MAU391" s="1"/>
      <c r="MAV391" s="1"/>
      <c r="MAW391" s="1"/>
      <c r="MAX391" s="1"/>
      <c r="MAY391" s="1"/>
      <c r="MAZ391" s="1"/>
      <c r="MBA391" s="1"/>
      <c r="MBB391" s="1"/>
      <c r="MBC391" s="1"/>
      <c r="MBD391" s="1"/>
      <c r="MBE391" s="1"/>
      <c r="MBF391" s="1"/>
      <c r="MBG391" s="1"/>
      <c r="MBH391" s="1"/>
      <c r="MBI391" s="1"/>
      <c r="MBJ391" s="1"/>
      <c r="MBK391" s="1"/>
      <c r="MBL391" s="1"/>
      <c r="MBM391" s="1"/>
      <c r="MBN391" s="1"/>
      <c r="MBO391" s="1"/>
      <c r="MBP391" s="1"/>
      <c r="MBQ391" s="1"/>
      <c r="MBR391" s="1"/>
      <c r="MBS391" s="1"/>
      <c r="MBT391" s="1"/>
      <c r="MBU391" s="1"/>
      <c r="MBV391" s="1"/>
      <c r="MBW391" s="1"/>
      <c r="MBX391" s="1"/>
      <c r="MBY391" s="1"/>
      <c r="MBZ391" s="1"/>
      <c r="MCA391" s="1"/>
      <c r="MCB391" s="1"/>
      <c r="MCC391" s="1"/>
      <c r="MCD391" s="1"/>
      <c r="MCE391" s="1"/>
      <c r="MCF391" s="1"/>
      <c r="MCG391" s="1"/>
      <c r="MCH391" s="1"/>
      <c r="MCI391" s="1"/>
      <c r="MCJ391" s="1"/>
      <c r="MCK391" s="1"/>
      <c r="MCL391" s="1"/>
      <c r="MCM391" s="1"/>
      <c r="MCN391" s="1"/>
      <c r="MCO391" s="1"/>
      <c r="MCP391" s="1"/>
      <c r="MCQ391" s="1"/>
      <c r="MCR391" s="1"/>
      <c r="MCS391" s="1"/>
      <c r="MCT391" s="1"/>
      <c r="MCU391" s="1"/>
      <c r="MCV391" s="1"/>
      <c r="MCW391" s="1"/>
      <c r="MCX391" s="1"/>
      <c r="MCY391" s="1"/>
      <c r="MCZ391" s="1"/>
      <c r="MDA391" s="1"/>
      <c r="MDB391" s="1"/>
      <c r="MDC391" s="1"/>
      <c r="MDD391" s="1"/>
      <c r="MDE391" s="1"/>
      <c r="MDF391" s="1"/>
      <c r="MDG391" s="1"/>
      <c r="MDH391" s="1"/>
      <c r="MDI391" s="1"/>
      <c r="MDJ391" s="1"/>
      <c r="MDK391" s="1"/>
      <c r="MDL391" s="1"/>
      <c r="MDM391" s="1"/>
      <c r="MDN391" s="1"/>
      <c r="MDO391" s="1"/>
      <c r="MDP391" s="1"/>
      <c r="MDQ391" s="1"/>
      <c r="MDR391" s="1"/>
      <c r="MDS391" s="1"/>
      <c r="MDT391" s="1"/>
      <c r="MDU391" s="1"/>
      <c r="MDV391" s="1"/>
      <c r="MDW391" s="1"/>
      <c r="MDX391" s="1"/>
      <c r="MDY391" s="1"/>
      <c r="MDZ391" s="1"/>
      <c r="MEA391" s="1"/>
      <c r="MEB391" s="1"/>
      <c r="MEC391" s="1"/>
      <c r="MED391" s="1"/>
      <c r="MEE391" s="1"/>
      <c r="MEF391" s="1"/>
      <c r="MEG391" s="1"/>
      <c r="MEH391" s="1"/>
      <c r="MEI391" s="1"/>
      <c r="MEJ391" s="1"/>
      <c r="MEK391" s="1"/>
      <c r="MEL391" s="1"/>
      <c r="MEM391" s="1"/>
      <c r="MEN391" s="1"/>
      <c r="MEO391" s="1"/>
      <c r="MEP391" s="1"/>
      <c r="MEQ391" s="1"/>
      <c r="MER391" s="1"/>
      <c r="MES391" s="1"/>
      <c r="MET391" s="1"/>
      <c r="MEU391" s="1"/>
      <c r="MEV391" s="1"/>
      <c r="MEW391" s="1"/>
      <c r="MEX391" s="1"/>
      <c r="MEY391" s="1"/>
      <c r="MEZ391" s="1"/>
      <c r="MFA391" s="1"/>
      <c r="MFB391" s="1"/>
      <c r="MFC391" s="1"/>
      <c r="MFD391" s="1"/>
      <c r="MFE391" s="1"/>
      <c r="MFF391" s="1"/>
      <c r="MFG391" s="1"/>
      <c r="MFH391" s="1"/>
      <c r="MFI391" s="1"/>
      <c r="MFJ391" s="1"/>
      <c r="MFK391" s="1"/>
      <c r="MFL391" s="1"/>
      <c r="MFM391" s="1"/>
      <c r="MFN391" s="1"/>
      <c r="MFO391" s="1"/>
      <c r="MFP391" s="1"/>
      <c r="MFQ391" s="1"/>
      <c r="MFR391" s="1"/>
      <c r="MFS391" s="1"/>
      <c r="MFT391" s="1"/>
      <c r="MFU391" s="1"/>
      <c r="MFV391" s="1"/>
      <c r="MFW391" s="1"/>
      <c r="MFX391" s="1"/>
      <c r="MFY391" s="1"/>
      <c r="MFZ391" s="1"/>
      <c r="MGA391" s="1"/>
      <c r="MGB391" s="1"/>
      <c r="MGC391" s="1"/>
      <c r="MGD391" s="1"/>
      <c r="MGE391" s="1"/>
      <c r="MGF391" s="1"/>
      <c r="MGG391" s="1"/>
      <c r="MGH391" s="1"/>
      <c r="MGI391" s="1"/>
      <c r="MGJ391" s="1"/>
      <c r="MGK391" s="1"/>
      <c r="MGL391" s="1"/>
      <c r="MGM391" s="1"/>
      <c r="MGN391" s="1"/>
      <c r="MGO391" s="1"/>
      <c r="MGP391" s="1"/>
      <c r="MGQ391" s="1"/>
      <c r="MGR391" s="1"/>
      <c r="MGS391" s="1"/>
      <c r="MGT391" s="1"/>
      <c r="MGU391" s="1"/>
      <c r="MGV391" s="1"/>
      <c r="MGW391" s="1"/>
      <c r="MGX391" s="1"/>
      <c r="MGY391" s="1"/>
      <c r="MGZ391" s="1"/>
      <c r="MHA391" s="1"/>
      <c r="MHB391" s="1"/>
      <c r="MHC391" s="1"/>
      <c r="MHD391" s="1"/>
      <c r="MHE391" s="1"/>
      <c r="MHF391" s="1"/>
      <c r="MHG391" s="1"/>
      <c r="MHH391" s="1"/>
      <c r="MHI391" s="1"/>
      <c r="MHJ391" s="1"/>
      <c r="MHK391" s="1"/>
      <c r="MHL391" s="1"/>
      <c r="MHM391" s="1"/>
      <c r="MHN391" s="1"/>
      <c r="MHO391" s="1"/>
      <c r="MHP391" s="1"/>
      <c r="MHQ391" s="1"/>
      <c r="MHR391" s="1"/>
      <c r="MHS391" s="1"/>
      <c r="MHT391" s="1"/>
      <c r="MHU391" s="1"/>
      <c r="MHV391" s="1"/>
      <c r="MHW391" s="1"/>
      <c r="MHX391" s="1"/>
      <c r="MHY391" s="1"/>
      <c r="MHZ391" s="1"/>
      <c r="MIA391" s="1"/>
      <c r="MIB391" s="1"/>
      <c r="MIC391" s="1"/>
      <c r="MID391" s="1"/>
      <c r="MIE391" s="1"/>
      <c r="MIF391" s="1"/>
      <c r="MIG391" s="1"/>
      <c r="MIH391" s="1"/>
      <c r="MII391" s="1"/>
      <c r="MIJ391" s="1"/>
      <c r="MIK391" s="1"/>
      <c r="MIL391" s="1"/>
      <c r="MIM391" s="1"/>
      <c r="MIN391" s="1"/>
      <c r="MIO391" s="1"/>
      <c r="MIP391" s="1"/>
      <c r="MIQ391" s="1"/>
      <c r="MIR391" s="1"/>
      <c r="MIS391" s="1"/>
      <c r="MIT391" s="1"/>
      <c r="MIU391" s="1"/>
      <c r="MIV391" s="1"/>
      <c r="MIW391" s="1"/>
      <c r="MIX391" s="1"/>
      <c r="MIY391" s="1"/>
      <c r="MIZ391" s="1"/>
      <c r="MJA391" s="1"/>
      <c r="MJB391" s="1"/>
      <c r="MJC391" s="1"/>
      <c r="MJD391" s="1"/>
      <c r="MJE391" s="1"/>
      <c r="MJF391" s="1"/>
      <c r="MJG391" s="1"/>
      <c r="MJH391" s="1"/>
      <c r="MJI391" s="1"/>
      <c r="MJJ391" s="1"/>
      <c r="MJK391" s="1"/>
      <c r="MJL391" s="1"/>
      <c r="MJM391" s="1"/>
      <c r="MJN391" s="1"/>
      <c r="MJO391" s="1"/>
      <c r="MJP391" s="1"/>
      <c r="MJQ391" s="1"/>
      <c r="MJR391" s="1"/>
      <c r="MJS391" s="1"/>
      <c r="MJT391" s="1"/>
      <c r="MJU391" s="1"/>
      <c r="MJV391" s="1"/>
      <c r="MJW391" s="1"/>
      <c r="MJX391" s="1"/>
      <c r="MJY391" s="1"/>
      <c r="MJZ391" s="1"/>
      <c r="MKA391" s="1"/>
      <c r="MKB391" s="1"/>
      <c r="MKC391" s="1"/>
      <c r="MKD391" s="1"/>
      <c r="MKE391" s="1"/>
      <c r="MKF391" s="1"/>
      <c r="MKG391" s="1"/>
      <c r="MKH391" s="1"/>
      <c r="MKI391" s="1"/>
      <c r="MKJ391" s="1"/>
      <c r="MKK391" s="1"/>
      <c r="MKL391" s="1"/>
      <c r="MKM391" s="1"/>
      <c r="MKN391" s="1"/>
      <c r="MKO391" s="1"/>
      <c r="MKP391" s="1"/>
      <c r="MKQ391" s="1"/>
      <c r="MKR391" s="1"/>
      <c r="MKS391" s="1"/>
      <c r="MKT391" s="1"/>
      <c r="MKU391" s="1"/>
      <c r="MKV391" s="1"/>
      <c r="MKW391" s="1"/>
      <c r="MKX391" s="1"/>
      <c r="MKY391" s="1"/>
      <c r="MKZ391" s="1"/>
      <c r="MLA391" s="1"/>
      <c r="MLB391" s="1"/>
      <c r="MLC391" s="1"/>
      <c r="MLD391" s="1"/>
      <c r="MLE391" s="1"/>
      <c r="MLF391" s="1"/>
      <c r="MLG391" s="1"/>
      <c r="MLH391" s="1"/>
      <c r="MLI391" s="1"/>
      <c r="MLJ391" s="1"/>
      <c r="MLK391" s="1"/>
      <c r="MLL391" s="1"/>
      <c r="MLM391" s="1"/>
      <c r="MLN391" s="1"/>
      <c r="MLO391" s="1"/>
      <c r="MLP391" s="1"/>
      <c r="MLQ391" s="1"/>
      <c r="MLR391" s="1"/>
      <c r="MLS391" s="1"/>
      <c r="MLT391" s="1"/>
      <c r="MLU391" s="1"/>
      <c r="MLV391" s="1"/>
      <c r="MLW391" s="1"/>
      <c r="MLX391" s="1"/>
      <c r="MLY391" s="1"/>
      <c r="MLZ391" s="1"/>
      <c r="MMA391" s="1"/>
      <c r="MMB391" s="1"/>
      <c r="MMC391" s="1"/>
      <c r="MMD391" s="1"/>
      <c r="MME391" s="1"/>
      <c r="MMF391" s="1"/>
      <c r="MMG391" s="1"/>
      <c r="MMH391" s="1"/>
      <c r="MMI391" s="1"/>
      <c r="MMJ391" s="1"/>
      <c r="MMK391" s="1"/>
      <c r="MML391" s="1"/>
      <c r="MMM391" s="1"/>
      <c r="MMN391" s="1"/>
      <c r="MMO391" s="1"/>
      <c r="MMP391" s="1"/>
      <c r="MMQ391" s="1"/>
      <c r="MMR391" s="1"/>
      <c r="MMS391" s="1"/>
      <c r="MMT391" s="1"/>
      <c r="MMU391" s="1"/>
      <c r="MMV391" s="1"/>
      <c r="MMW391" s="1"/>
      <c r="MMX391" s="1"/>
      <c r="MMY391" s="1"/>
      <c r="MMZ391" s="1"/>
      <c r="MNA391" s="1"/>
      <c r="MNB391" s="1"/>
      <c r="MNC391" s="1"/>
      <c r="MND391" s="1"/>
      <c r="MNE391" s="1"/>
      <c r="MNF391" s="1"/>
      <c r="MNG391" s="1"/>
      <c r="MNH391" s="1"/>
      <c r="MNI391" s="1"/>
      <c r="MNJ391" s="1"/>
      <c r="MNK391" s="1"/>
      <c r="MNL391" s="1"/>
      <c r="MNM391" s="1"/>
      <c r="MNN391" s="1"/>
      <c r="MNO391" s="1"/>
      <c r="MNP391" s="1"/>
      <c r="MNQ391" s="1"/>
      <c r="MNR391" s="1"/>
      <c r="MNS391" s="1"/>
      <c r="MNT391" s="1"/>
      <c r="MNU391" s="1"/>
      <c r="MNV391" s="1"/>
      <c r="MNW391" s="1"/>
      <c r="MNX391" s="1"/>
      <c r="MNY391" s="1"/>
      <c r="MNZ391" s="1"/>
      <c r="MOA391" s="1"/>
      <c r="MOB391" s="1"/>
      <c r="MOC391" s="1"/>
      <c r="MOD391" s="1"/>
      <c r="MOE391" s="1"/>
      <c r="MOF391" s="1"/>
      <c r="MOG391" s="1"/>
      <c r="MOH391" s="1"/>
      <c r="MOI391" s="1"/>
      <c r="MOJ391" s="1"/>
      <c r="MOK391" s="1"/>
      <c r="MOL391" s="1"/>
      <c r="MOM391" s="1"/>
      <c r="MON391" s="1"/>
      <c r="MOO391" s="1"/>
      <c r="MOP391" s="1"/>
      <c r="MOQ391" s="1"/>
      <c r="MOR391" s="1"/>
      <c r="MOS391" s="1"/>
      <c r="MOT391" s="1"/>
      <c r="MOU391" s="1"/>
      <c r="MOV391" s="1"/>
      <c r="MOW391" s="1"/>
      <c r="MOX391" s="1"/>
      <c r="MOY391" s="1"/>
      <c r="MOZ391" s="1"/>
      <c r="MPA391" s="1"/>
      <c r="MPB391" s="1"/>
      <c r="MPC391" s="1"/>
      <c r="MPD391" s="1"/>
      <c r="MPE391" s="1"/>
      <c r="MPF391" s="1"/>
      <c r="MPG391" s="1"/>
      <c r="MPH391" s="1"/>
      <c r="MPI391" s="1"/>
      <c r="MPJ391" s="1"/>
      <c r="MPK391" s="1"/>
      <c r="MPL391" s="1"/>
      <c r="MPM391" s="1"/>
      <c r="MPN391" s="1"/>
      <c r="MPO391" s="1"/>
      <c r="MPP391" s="1"/>
      <c r="MPQ391" s="1"/>
      <c r="MPR391" s="1"/>
      <c r="MPS391" s="1"/>
      <c r="MPT391" s="1"/>
      <c r="MPU391" s="1"/>
      <c r="MPV391" s="1"/>
      <c r="MPW391" s="1"/>
      <c r="MPX391" s="1"/>
      <c r="MPY391" s="1"/>
      <c r="MPZ391" s="1"/>
      <c r="MQA391" s="1"/>
      <c r="MQB391" s="1"/>
      <c r="MQC391" s="1"/>
      <c r="MQD391" s="1"/>
      <c r="MQE391" s="1"/>
      <c r="MQF391" s="1"/>
      <c r="MQG391" s="1"/>
      <c r="MQH391" s="1"/>
      <c r="MQI391" s="1"/>
      <c r="MQJ391" s="1"/>
      <c r="MQK391" s="1"/>
      <c r="MQL391" s="1"/>
      <c r="MQM391" s="1"/>
      <c r="MQN391" s="1"/>
      <c r="MQO391" s="1"/>
      <c r="MQP391" s="1"/>
      <c r="MQQ391" s="1"/>
      <c r="MQR391" s="1"/>
      <c r="MQS391" s="1"/>
      <c r="MQT391" s="1"/>
      <c r="MQU391" s="1"/>
      <c r="MQV391" s="1"/>
      <c r="MQW391" s="1"/>
      <c r="MQX391" s="1"/>
      <c r="MQY391" s="1"/>
      <c r="MQZ391" s="1"/>
      <c r="MRA391" s="1"/>
      <c r="MRB391" s="1"/>
      <c r="MRC391" s="1"/>
      <c r="MRD391" s="1"/>
      <c r="MRE391" s="1"/>
      <c r="MRF391" s="1"/>
      <c r="MRG391" s="1"/>
      <c r="MRH391" s="1"/>
      <c r="MRI391" s="1"/>
      <c r="MRJ391" s="1"/>
      <c r="MRK391" s="1"/>
      <c r="MRL391" s="1"/>
      <c r="MRM391" s="1"/>
      <c r="MRN391" s="1"/>
      <c r="MRO391" s="1"/>
      <c r="MRP391" s="1"/>
      <c r="MRQ391" s="1"/>
      <c r="MRR391" s="1"/>
      <c r="MRS391" s="1"/>
      <c r="MRT391" s="1"/>
      <c r="MRU391" s="1"/>
      <c r="MRV391" s="1"/>
      <c r="MRW391" s="1"/>
      <c r="MRX391" s="1"/>
      <c r="MRY391" s="1"/>
      <c r="MRZ391" s="1"/>
      <c r="MSA391" s="1"/>
      <c r="MSB391" s="1"/>
      <c r="MSC391" s="1"/>
      <c r="MSD391" s="1"/>
      <c r="MSE391" s="1"/>
      <c r="MSF391" s="1"/>
      <c r="MSG391" s="1"/>
      <c r="MSH391" s="1"/>
      <c r="MSI391" s="1"/>
      <c r="MSJ391" s="1"/>
      <c r="MSK391" s="1"/>
      <c r="MSL391" s="1"/>
      <c r="MSM391" s="1"/>
      <c r="MSN391" s="1"/>
      <c r="MSO391" s="1"/>
      <c r="MSP391" s="1"/>
      <c r="MSQ391" s="1"/>
      <c r="MSR391" s="1"/>
      <c r="MSS391" s="1"/>
      <c r="MST391" s="1"/>
      <c r="MSU391" s="1"/>
      <c r="MSV391" s="1"/>
      <c r="MSW391" s="1"/>
      <c r="MSX391" s="1"/>
      <c r="MSY391" s="1"/>
      <c r="MSZ391" s="1"/>
      <c r="MTA391" s="1"/>
      <c r="MTB391" s="1"/>
      <c r="MTC391" s="1"/>
      <c r="MTD391" s="1"/>
      <c r="MTE391" s="1"/>
      <c r="MTF391" s="1"/>
      <c r="MTG391" s="1"/>
      <c r="MTH391" s="1"/>
      <c r="MTI391" s="1"/>
      <c r="MTJ391" s="1"/>
      <c r="MTK391" s="1"/>
      <c r="MTL391" s="1"/>
      <c r="MTM391" s="1"/>
      <c r="MTN391" s="1"/>
      <c r="MTO391" s="1"/>
      <c r="MTP391" s="1"/>
      <c r="MTQ391" s="1"/>
      <c r="MTR391" s="1"/>
      <c r="MTS391" s="1"/>
      <c r="MTT391" s="1"/>
      <c r="MTU391" s="1"/>
      <c r="MTV391" s="1"/>
      <c r="MTW391" s="1"/>
      <c r="MTX391" s="1"/>
      <c r="MTY391" s="1"/>
      <c r="MTZ391" s="1"/>
      <c r="MUA391" s="1"/>
      <c r="MUB391" s="1"/>
      <c r="MUC391" s="1"/>
      <c r="MUD391" s="1"/>
      <c r="MUE391" s="1"/>
      <c r="MUF391" s="1"/>
      <c r="MUG391" s="1"/>
      <c r="MUH391" s="1"/>
      <c r="MUI391" s="1"/>
      <c r="MUJ391" s="1"/>
      <c r="MUK391" s="1"/>
      <c r="MUL391" s="1"/>
      <c r="MUM391" s="1"/>
      <c r="MUN391" s="1"/>
      <c r="MUO391" s="1"/>
      <c r="MUP391" s="1"/>
      <c r="MUQ391" s="1"/>
      <c r="MUR391" s="1"/>
      <c r="MUS391" s="1"/>
      <c r="MUT391" s="1"/>
      <c r="MUU391" s="1"/>
      <c r="MUV391" s="1"/>
      <c r="MUW391" s="1"/>
      <c r="MUX391" s="1"/>
      <c r="MUY391" s="1"/>
      <c r="MUZ391" s="1"/>
      <c r="MVA391" s="1"/>
      <c r="MVB391" s="1"/>
      <c r="MVC391" s="1"/>
      <c r="MVD391" s="1"/>
      <c r="MVE391" s="1"/>
      <c r="MVF391" s="1"/>
      <c r="MVG391" s="1"/>
      <c r="MVH391" s="1"/>
      <c r="MVI391" s="1"/>
      <c r="MVJ391" s="1"/>
      <c r="MVK391" s="1"/>
      <c r="MVL391" s="1"/>
      <c r="MVM391" s="1"/>
      <c r="MVN391" s="1"/>
      <c r="MVO391" s="1"/>
      <c r="MVP391" s="1"/>
      <c r="MVQ391" s="1"/>
      <c r="MVR391" s="1"/>
      <c r="MVS391" s="1"/>
      <c r="MVT391" s="1"/>
      <c r="MVU391" s="1"/>
      <c r="MVV391" s="1"/>
      <c r="MVW391" s="1"/>
      <c r="MVX391" s="1"/>
      <c r="MVY391" s="1"/>
      <c r="MVZ391" s="1"/>
      <c r="MWA391" s="1"/>
      <c r="MWB391" s="1"/>
      <c r="MWC391" s="1"/>
      <c r="MWD391" s="1"/>
      <c r="MWE391" s="1"/>
      <c r="MWF391" s="1"/>
      <c r="MWG391" s="1"/>
      <c r="MWH391" s="1"/>
      <c r="MWI391" s="1"/>
      <c r="MWJ391" s="1"/>
      <c r="MWK391" s="1"/>
      <c r="MWL391" s="1"/>
      <c r="MWM391" s="1"/>
      <c r="MWN391" s="1"/>
      <c r="MWO391" s="1"/>
      <c r="MWP391" s="1"/>
      <c r="MWQ391" s="1"/>
      <c r="MWR391" s="1"/>
      <c r="MWS391" s="1"/>
      <c r="MWT391" s="1"/>
      <c r="MWU391" s="1"/>
      <c r="MWV391" s="1"/>
      <c r="MWW391" s="1"/>
      <c r="MWX391" s="1"/>
      <c r="MWY391" s="1"/>
      <c r="MWZ391" s="1"/>
      <c r="MXA391" s="1"/>
      <c r="MXB391" s="1"/>
      <c r="MXC391" s="1"/>
      <c r="MXD391" s="1"/>
      <c r="MXE391" s="1"/>
      <c r="MXF391" s="1"/>
      <c r="MXG391" s="1"/>
      <c r="MXH391" s="1"/>
      <c r="MXI391" s="1"/>
      <c r="MXJ391" s="1"/>
      <c r="MXK391" s="1"/>
      <c r="MXL391" s="1"/>
      <c r="MXM391" s="1"/>
      <c r="MXN391" s="1"/>
      <c r="MXO391" s="1"/>
      <c r="MXP391" s="1"/>
      <c r="MXQ391" s="1"/>
      <c r="MXR391" s="1"/>
      <c r="MXS391" s="1"/>
      <c r="MXT391" s="1"/>
      <c r="MXU391" s="1"/>
      <c r="MXV391" s="1"/>
      <c r="MXW391" s="1"/>
      <c r="MXX391" s="1"/>
      <c r="MXY391" s="1"/>
      <c r="MXZ391" s="1"/>
      <c r="MYA391" s="1"/>
      <c r="MYB391" s="1"/>
      <c r="MYC391" s="1"/>
      <c r="MYD391" s="1"/>
      <c r="MYE391" s="1"/>
      <c r="MYF391" s="1"/>
      <c r="MYG391" s="1"/>
      <c r="MYH391" s="1"/>
      <c r="MYI391" s="1"/>
      <c r="MYJ391" s="1"/>
      <c r="MYK391" s="1"/>
      <c r="MYL391" s="1"/>
      <c r="MYM391" s="1"/>
      <c r="MYN391" s="1"/>
      <c r="MYO391" s="1"/>
      <c r="MYP391" s="1"/>
      <c r="MYQ391" s="1"/>
      <c r="MYR391" s="1"/>
      <c r="MYS391" s="1"/>
      <c r="MYT391" s="1"/>
      <c r="MYU391" s="1"/>
      <c r="MYV391" s="1"/>
      <c r="MYW391" s="1"/>
      <c r="MYX391" s="1"/>
      <c r="MYY391" s="1"/>
      <c r="MYZ391" s="1"/>
      <c r="MZA391" s="1"/>
      <c r="MZB391" s="1"/>
      <c r="MZC391" s="1"/>
      <c r="MZD391" s="1"/>
      <c r="MZE391" s="1"/>
      <c r="MZF391" s="1"/>
      <c r="MZG391" s="1"/>
      <c r="MZH391" s="1"/>
      <c r="MZI391" s="1"/>
      <c r="MZJ391" s="1"/>
      <c r="MZK391" s="1"/>
      <c r="MZL391" s="1"/>
      <c r="MZM391" s="1"/>
      <c r="MZN391" s="1"/>
      <c r="MZO391" s="1"/>
      <c r="MZP391" s="1"/>
      <c r="MZQ391" s="1"/>
      <c r="MZR391" s="1"/>
      <c r="MZS391" s="1"/>
      <c r="MZT391" s="1"/>
      <c r="MZU391" s="1"/>
      <c r="MZV391" s="1"/>
      <c r="MZW391" s="1"/>
      <c r="MZX391" s="1"/>
      <c r="MZY391" s="1"/>
      <c r="MZZ391" s="1"/>
      <c r="NAA391" s="1"/>
      <c r="NAB391" s="1"/>
      <c r="NAC391" s="1"/>
      <c r="NAD391" s="1"/>
      <c r="NAE391" s="1"/>
      <c r="NAF391" s="1"/>
      <c r="NAG391" s="1"/>
      <c r="NAH391" s="1"/>
      <c r="NAI391" s="1"/>
      <c r="NAJ391" s="1"/>
      <c r="NAK391" s="1"/>
      <c r="NAL391" s="1"/>
      <c r="NAM391" s="1"/>
      <c r="NAN391" s="1"/>
      <c r="NAO391" s="1"/>
      <c r="NAP391" s="1"/>
      <c r="NAQ391" s="1"/>
      <c r="NAR391" s="1"/>
      <c r="NAS391" s="1"/>
      <c r="NAT391" s="1"/>
      <c r="NAU391" s="1"/>
      <c r="NAV391" s="1"/>
      <c r="NAW391" s="1"/>
      <c r="NAX391" s="1"/>
      <c r="NAY391" s="1"/>
      <c r="NAZ391" s="1"/>
      <c r="NBA391" s="1"/>
      <c r="NBB391" s="1"/>
      <c r="NBC391" s="1"/>
      <c r="NBD391" s="1"/>
      <c r="NBE391" s="1"/>
      <c r="NBF391" s="1"/>
      <c r="NBG391" s="1"/>
      <c r="NBH391" s="1"/>
      <c r="NBI391" s="1"/>
      <c r="NBJ391" s="1"/>
      <c r="NBK391" s="1"/>
      <c r="NBL391" s="1"/>
      <c r="NBM391" s="1"/>
      <c r="NBN391" s="1"/>
      <c r="NBO391" s="1"/>
      <c r="NBP391" s="1"/>
      <c r="NBQ391" s="1"/>
      <c r="NBR391" s="1"/>
      <c r="NBS391" s="1"/>
      <c r="NBT391" s="1"/>
      <c r="NBU391" s="1"/>
      <c r="NBV391" s="1"/>
      <c r="NBW391" s="1"/>
      <c r="NBX391" s="1"/>
      <c r="NBY391" s="1"/>
      <c r="NBZ391" s="1"/>
      <c r="NCA391" s="1"/>
      <c r="NCB391" s="1"/>
      <c r="NCC391" s="1"/>
      <c r="NCD391" s="1"/>
      <c r="NCE391" s="1"/>
      <c r="NCF391" s="1"/>
      <c r="NCG391" s="1"/>
      <c r="NCH391" s="1"/>
      <c r="NCI391" s="1"/>
      <c r="NCJ391" s="1"/>
      <c r="NCK391" s="1"/>
      <c r="NCL391" s="1"/>
      <c r="NCM391" s="1"/>
      <c r="NCN391" s="1"/>
      <c r="NCO391" s="1"/>
      <c r="NCP391" s="1"/>
      <c r="NCQ391" s="1"/>
      <c r="NCR391" s="1"/>
      <c r="NCS391" s="1"/>
      <c r="NCT391" s="1"/>
      <c r="NCU391" s="1"/>
      <c r="NCV391" s="1"/>
      <c r="NCW391" s="1"/>
      <c r="NCX391" s="1"/>
      <c r="NCY391" s="1"/>
      <c r="NCZ391" s="1"/>
      <c r="NDA391" s="1"/>
      <c r="NDB391" s="1"/>
      <c r="NDC391" s="1"/>
      <c r="NDD391" s="1"/>
      <c r="NDE391" s="1"/>
      <c r="NDF391" s="1"/>
      <c r="NDG391" s="1"/>
      <c r="NDH391" s="1"/>
      <c r="NDI391" s="1"/>
      <c r="NDJ391" s="1"/>
      <c r="NDK391" s="1"/>
      <c r="NDL391" s="1"/>
      <c r="NDM391" s="1"/>
      <c r="NDN391" s="1"/>
      <c r="NDO391" s="1"/>
      <c r="NDP391" s="1"/>
      <c r="NDQ391" s="1"/>
      <c r="NDR391" s="1"/>
      <c r="NDS391" s="1"/>
      <c r="NDT391" s="1"/>
      <c r="NDU391" s="1"/>
      <c r="NDV391" s="1"/>
      <c r="NDW391" s="1"/>
      <c r="NDX391" s="1"/>
      <c r="NDY391" s="1"/>
      <c r="NDZ391" s="1"/>
      <c r="NEA391" s="1"/>
      <c r="NEB391" s="1"/>
      <c r="NEC391" s="1"/>
      <c r="NED391" s="1"/>
      <c r="NEE391" s="1"/>
      <c r="NEF391" s="1"/>
      <c r="NEG391" s="1"/>
      <c r="NEH391" s="1"/>
      <c r="NEI391" s="1"/>
      <c r="NEJ391" s="1"/>
      <c r="NEK391" s="1"/>
      <c r="NEL391" s="1"/>
      <c r="NEM391" s="1"/>
      <c r="NEN391" s="1"/>
      <c r="NEO391" s="1"/>
      <c r="NEP391" s="1"/>
      <c r="NEQ391" s="1"/>
      <c r="NER391" s="1"/>
      <c r="NES391" s="1"/>
      <c r="NET391" s="1"/>
      <c r="NEU391" s="1"/>
      <c r="NEV391" s="1"/>
      <c r="NEW391" s="1"/>
      <c r="NEX391" s="1"/>
      <c r="NEY391" s="1"/>
      <c r="NEZ391" s="1"/>
      <c r="NFA391" s="1"/>
      <c r="NFB391" s="1"/>
      <c r="NFC391" s="1"/>
      <c r="NFD391" s="1"/>
      <c r="NFE391" s="1"/>
      <c r="NFF391" s="1"/>
      <c r="NFG391" s="1"/>
      <c r="NFH391" s="1"/>
      <c r="NFI391" s="1"/>
      <c r="NFJ391" s="1"/>
      <c r="NFK391" s="1"/>
      <c r="NFL391" s="1"/>
      <c r="NFM391" s="1"/>
      <c r="NFN391" s="1"/>
      <c r="NFO391" s="1"/>
      <c r="NFP391" s="1"/>
      <c r="NFQ391" s="1"/>
      <c r="NFR391" s="1"/>
      <c r="NFS391" s="1"/>
      <c r="NFT391" s="1"/>
      <c r="NFU391" s="1"/>
      <c r="NFV391" s="1"/>
      <c r="NFW391" s="1"/>
      <c r="NFX391" s="1"/>
      <c r="NFY391" s="1"/>
      <c r="NFZ391" s="1"/>
      <c r="NGA391" s="1"/>
      <c r="NGB391" s="1"/>
      <c r="NGC391" s="1"/>
      <c r="NGD391" s="1"/>
      <c r="NGE391" s="1"/>
      <c r="NGF391" s="1"/>
      <c r="NGG391" s="1"/>
      <c r="NGH391" s="1"/>
      <c r="NGI391" s="1"/>
      <c r="NGJ391" s="1"/>
      <c r="NGK391" s="1"/>
      <c r="NGL391" s="1"/>
      <c r="NGM391" s="1"/>
      <c r="NGN391" s="1"/>
      <c r="NGO391" s="1"/>
      <c r="NGP391" s="1"/>
      <c r="NGQ391" s="1"/>
      <c r="NGR391" s="1"/>
      <c r="NGS391" s="1"/>
      <c r="NGT391" s="1"/>
      <c r="NGU391" s="1"/>
      <c r="NGV391" s="1"/>
      <c r="NGW391" s="1"/>
      <c r="NGX391" s="1"/>
      <c r="NGY391" s="1"/>
      <c r="NGZ391" s="1"/>
      <c r="NHA391" s="1"/>
      <c r="NHB391" s="1"/>
      <c r="NHC391" s="1"/>
      <c r="NHD391" s="1"/>
      <c r="NHE391" s="1"/>
      <c r="NHF391" s="1"/>
      <c r="NHG391" s="1"/>
      <c r="NHH391" s="1"/>
      <c r="NHI391" s="1"/>
      <c r="NHJ391" s="1"/>
      <c r="NHK391" s="1"/>
      <c r="NHL391" s="1"/>
      <c r="NHM391" s="1"/>
      <c r="NHN391" s="1"/>
      <c r="NHO391" s="1"/>
      <c r="NHP391" s="1"/>
      <c r="NHQ391" s="1"/>
      <c r="NHR391" s="1"/>
      <c r="NHS391" s="1"/>
      <c r="NHT391" s="1"/>
      <c r="NHU391" s="1"/>
      <c r="NHV391" s="1"/>
      <c r="NHW391" s="1"/>
      <c r="NHX391" s="1"/>
      <c r="NHY391" s="1"/>
      <c r="NHZ391" s="1"/>
      <c r="NIA391" s="1"/>
      <c r="NIB391" s="1"/>
      <c r="NIC391" s="1"/>
      <c r="NID391" s="1"/>
      <c r="NIE391" s="1"/>
      <c r="NIF391" s="1"/>
      <c r="NIG391" s="1"/>
      <c r="NIH391" s="1"/>
      <c r="NII391" s="1"/>
      <c r="NIJ391" s="1"/>
      <c r="NIK391" s="1"/>
      <c r="NIL391" s="1"/>
      <c r="NIM391" s="1"/>
      <c r="NIN391" s="1"/>
      <c r="NIO391" s="1"/>
      <c r="NIP391" s="1"/>
      <c r="NIQ391" s="1"/>
      <c r="NIR391" s="1"/>
      <c r="NIS391" s="1"/>
      <c r="NIT391" s="1"/>
      <c r="NIU391" s="1"/>
      <c r="NIV391" s="1"/>
      <c r="NIW391" s="1"/>
      <c r="NIX391" s="1"/>
      <c r="NIY391" s="1"/>
      <c r="NIZ391" s="1"/>
      <c r="NJA391" s="1"/>
      <c r="NJB391" s="1"/>
      <c r="NJC391" s="1"/>
      <c r="NJD391" s="1"/>
      <c r="NJE391" s="1"/>
      <c r="NJF391" s="1"/>
      <c r="NJG391" s="1"/>
      <c r="NJH391" s="1"/>
      <c r="NJI391" s="1"/>
      <c r="NJJ391" s="1"/>
      <c r="NJK391" s="1"/>
      <c r="NJL391" s="1"/>
      <c r="NJM391" s="1"/>
      <c r="NJN391" s="1"/>
      <c r="NJO391" s="1"/>
      <c r="NJP391" s="1"/>
      <c r="NJQ391" s="1"/>
      <c r="NJR391" s="1"/>
      <c r="NJS391" s="1"/>
      <c r="NJT391" s="1"/>
      <c r="NJU391" s="1"/>
      <c r="NJV391" s="1"/>
      <c r="NJW391" s="1"/>
      <c r="NJX391" s="1"/>
      <c r="NJY391" s="1"/>
      <c r="NJZ391" s="1"/>
      <c r="NKA391" s="1"/>
      <c r="NKB391" s="1"/>
      <c r="NKC391" s="1"/>
      <c r="NKD391" s="1"/>
      <c r="NKE391" s="1"/>
      <c r="NKF391" s="1"/>
      <c r="NKG391" s="1"/>
      <c r="NKH391" s="1"/>
      <c r="NKI391" s="1"/>
      <c r="NKJ391" s="1"/>
      <c r="NKK391" s="1"/>
      <c r="NKL391" s="1"/>
      <c r="NKM391" s="1"/>
      <c r="NKN391" s="1"/>
      <c r="NKO391" s="1"/>
      <c r="NKP391" s="1"/>
      <c r="NKQ391" s="1"/>
      <c r="NKR391" s="1"/>
      <c r="NKS391" s="1"/>
      <c r="NKT391" s="1"/>
      <c r="NKU391" s="1"/>
      <c r="NKV391" s="1"/>
      <c r="NKW391" s="1"/>
      <c r="NKX391" s="1"/>
      <c r="NKY391" s="1"/>
      <c r="NKZ391" s="1"/>
      <c r="NLA391" s="1"/>
      <c r="NLB391" s="1"/>
      <c r="NLC391" s="1"/>
      <c r="NLD391" s="1"/>
      <c r="NLE391" s="1"/>
      <c r="NLF391" s="1"/>
      <c r="NLG391" s="1"/>
      <c r="NLH391" s="1"/>
      <c r="NLI391" s="1"/>
      <c r="NLJ391" s="1"/>
      <c r="NLK391" s="1"/>
      <c r="NLL391" s="1"/>
      <c r="NLM391" s="1"/>
      <c r="NLN391" s="1"/>
      <c r="NLO391" s="1"/>
      <c r="NLP391" s="1"/>
      <c r="NLQ391" s="1"/>
      <c r="NLR391" s="1"/>
      <c r="NLS391" s="1"/>
      <c r="NLT391" s="1"/>
      <c r="NLU391" s="1"/>
      <c r="NLV391" s="1"/>
      <c r="NLW391" s="1"/>
      <c r="NLX391" s="1"/>
      <c r="NLY391" s="1"/>
      <c r="NLZ391" s="1"/>
      <c r="NMA391" s="1"/>
      <c r="NMB391" s="1"/>
      <c r="NMC391" s="1"/>
      <c r="NMD391" s="1"/>
      <c r="NME391" s="1"/>
      <c r="NMF391" s="1"/>
      <c r="NMG391" s="1"/>
      <c r="NMH391" s="1"/>
      <c r="NMI391" s="1"/>
      <c r="NMJ391" s="1"/>
      <c r="NMK391" s="1"/>
      <c r="NML391" s="1"/>
      <c r="NMM391" s="1"/>
      <c r="NMN391" s="1"/>
      <c r="NMO391" s="1"/>
      <c r="NMP391" s="1"/>
      <c r="NMQ391" s="1"/>
      <c r="NMR391" s="1"/>
      <c r="NMS391" s="1"/>
      <c r="NMT391" s="1"/>
      <c r="NMU391" s="1"/>
      <c r="NMV391" s="1"/>
      <c r="NMW391" s="1"/>
      <c r="NMX391" s="1"/>
      <c r="NMY391" s="1"/>
      <c r="NMZ391" s="1"/>
      <c r="NNA391" s="1"/>
      <c r="NNB391" s="1"/>
      <c r="NNC391" s="1"/>
      <c r="NND391" s="1"/>
      <c r="NNE391" s="1"/>
      <c r="NNF391" s="1"/>
      <c r="NNG391" s="1"/>
      <c r="NNH391" s="1"/>
      <c r="NNI391" s="1"/>
      <c r="NNJ391" s="1"/>
      <c r="NNK391" s="1"/>
      <c r="NNL391" s="1"/>
      <c r="NNM391" s="1"/>
      <c r="NNN391" s="1"/>
      <c r="NNO391" s="1"/>
      <c r="NNP391" s="1"/>
      <c r="NNQ391" s="1"/>
      <c r="NNR391" s="1"/>
      <c r="NNS391" s="1"/>
      <c r="NNT391" s="1"/>
      <c r="NNU391" s="1"/>
      <c r="NNV391" s="1"/>
      <c r="NNW391" s="1"/>
      <c r="NNX391" s="1"/>
      <c r="NNY391" s="1"/>
      <c r="NNZ391" s="1"/>
      <c r="NOA391" s="1"/>
      <c r="NOB391" s="1"/>
      <c r="NOC391" s="1"/>
      <c r="NOD391" s="1"/>
      <c r="NOE391" s="1"/>
      <c r="NOF391" s="1"/>
      <c r="NOG391" s="1"/>
      <c r="NOH391" s="1"/>
      <c r="NOI391" s="1"/>
      <c r="NOJ391" s="1"/>
      <c r="NOK391" s="1"/>
      <c r="NOL391" s="1"/>
      <c r="NOM391" s="1"/>
      <c r="NON391" s="1"/>
      <c r="NOO391" s="1"/>
      <c r="NOP391" s="1"/>
      <c r="NOQ391" s="1"/>
      <c r="NOR391" s="1"/>
      <c r="NOS391" s="1"/>
      <c r="NOT391" s="1"/>
      <c r="NOU391" s="1"/>
      <c r="NOV391" s="1"/>
      <c r="NOW391" s="1"/>
      <c r="NOX391" s="1"/>
      <c r="NOY391" s="1"/>
      <c r="NOZ391" s="1"/>
      <c r="NPA391" s="1"/>
      <c r="NPB391" s="1"/>
      <c r="NPC391" s="1"/>
      <c r="NPD391" s="1"/>
      <c r="NPE391" s="1"/>
      <c r="NPF391" s="1"/>
      <c r="NPG391" s="1"/>
      <c r="NPH391" s="1"/>
      <c r="NPI391" s="1"/>
      <c r="NPJ391" s="1"/>
      <c r="NPK391" s="1"/>
      <c r="NPL391" s="1"/>
      <c r="NPM391" s="1"/>
      <c r="NPN391" s="1"/>
      <c r="NPO391" s="1"/>
      <c r="NPP391" s="1"/>
      <c r="NPQ391" s="1"/>
      <c r="NPR391" s="1"/>
      <c r="NPS391" s="1"/>
      <c r="NPT391" s="1"/>
      <c r="NPU391" s="1"/>
      <c r="NPV391" s="1"/>
      <c r="NPW391" s="1"/>
      <c r="NPX391" s="1"/>
      <c r="NPY391" s="1"/>
      <c r="NPZ391" s="1"/>
      <c r="NQA391" s="1"/>
      <c r="NQB391" s="1"/>
      <c r="NQC391" s="1"/>
      <c r="NQD391" s="1"/>
      <c r="NQE391" s="1"/>
      <c r="NQF391" s="1"/>
      <c r="NQG391" s="1"/>
      <c r="NQH391" s="1"/>
      <c r="NQI391" s="1"/>
      <c r="NQJ391" s="1"/>
      <c r="NQK391" s="1"/>
      <c r="NQL391" s="1"/>
      <c r="NQM391" s="1"/>
      <c r="NQN391" s="1"/>
      <c r="NQO391" s="1"/>
      <c r="NQP391" s="1"/>
      <c r="NQQ391" s="1"/>
      <c r="NQR391" s="1"/>
      <c r="NQS391" s="1"/>
      <c r="NQT391" s="1"/>
      <c r="NQU391" s="1"/>
      <c r="NQV391" s="1"/>
      <c r="NQW391" s="1"/>
      <c r="NQX391" s="1"/>
      <c r="NQY391" s="1"/>
      <c r="NQZ391" s="1"/>
      <c r="NRA391" s="1"/>
      <c r="NRB391" s="1"/>
      <c r="NRC391" s="1"/>
      <c r="NRD391" s="1"/>
      <c r="NRE391" s="1"/>
      <c r="NRF391" s="1"/>
      <c r="NRG391" s="1"/>
      <c r="NRH391" s="1"/>
      <c r="NRI391" s="1"/>
      <c r="NRJ391" s="1"/>
      <c r="NRK391" s="1"/>
      <c r="NRL391" s="1"/>
      <c r="NRM391" s="1"/>
      <c r="NRN391" s="1"/>
      <c r="NRO391" s="1"/>
      <c r="NRP391" s="1"/>
      <c r="NRQ391" s="1"/>
      <c r="NRR391" s="1"/>
      <c r="NRS391" s="1"/>
      <c r="NRT391" s="1"/>
      <c r="NRU391" s="1"/>
      <c r="NRV391" s="1"/>
      <c r="NRW391" s="1"/>
      <c r="NRX391" s="1"/>
      <c r="NRY391" s="1"/>
      <c r="NRZ391" s="1"/>
      <c r="NSA391" s="1"/>
      <c r="NSB391" s="1"/>
      <c r="NSC391" s="1"/>
      <c r="NSD391" s="1"/>
      <c r="NSE391" s="1"/>
      <c r="NSF391" s="1"/>
      <c r="NSG391" s="1"/>
      <c r="NSH391" s="1"/>
      <c r="NSI391" s="1"/>
      <c r="NSJ391" s="1"/>
      <c r="NSK391" s="1"/>
      <c r="NSL391" s="1"/>
      <c r="NSM391" s="1"/>
      <c r="NSN391" s="1"/>
      <c r="NSO391" s="1"/>
      <c r="NSP391" s="1"/>
      <c r="NSQ391" s="1"/>
      <c r="NSR391" s="1"/>
      <c r="NSS391" s="1"/>
      <c r="NST391" s="1"/>
      <c r="NSU391" s="1"/>
      <c r="NSV391" s="1"/>
      <c r="NSW391" s="1"/>
      <c r="NSX391" s="1"/>
      <c r="NSY391" s="1"/>
      <c r="NSZ391" s="1"/>
      <c r="NTA391" s="1"/>
      <c r="NTB391" s="1"/>
      <c r="NTC391" s="1"/>
      <c r="NTD391" s="1"/>
      <c r="NTE391" s="1"/>
      <c r="NTF391" s="1"/>
      <c r="NTG391" s="1"/>
      <c r="NTH391" s="1"/>
      <c r="NTI391" s="1"/>
      <c r="NTJ391" s="1"/>
      <c r="NTK391" s="1"/>
      <c r="NTL391" s="1"/>
      <c r="NTM391" s="1"/>
      <c r="NTN391" s="1"/>
      <c r="NTO391" s="1"/>
      <c r="NTP391" s="1"/>
      <c r="NTQ391" s="1"/>
      <c r="NTR391" s="1"/>
      <c r="NTS391" s="1"/>
      <c r="NTT391" s="1"/>
      <c r="NTU391" s="1"/>
      <c r="NTV391" s="1"/>
      <c r="NTW391" s="1"/>
      <c r="NTX391" s="1"/>
      <c r="NTY391" s="1"/>
      <c r="NTZ391" s="1"/>
      <c r="NUA391" s="1"/>
      <c r="NUB391" s="1"/>
      <c r="NUC391" s="1"/>
      <c r="NUD391" s="1"/>
      <c r="NUE391" s="1"/>
      <c r="NUF391" s="1"/>
      <c r="NUG391" s="1"/>
      <c r="NUH391" s="1"/>
      <c r="NUI391" s="1"/>
      <c r="NUJ391" s="1"/>
      <c r="NUK391" s="1"/>
      <c r="NUL391" s="1"/>
      <c r="NUM391" s="1"/>
      <c r="NUN391" s="1"/>
      <c r="NUO391" s="1"/>
      <c r="NUP391" s="1"/>
      <c r="NUQ391" s="1"/>
      <c r="NUR391" s="1"/>
      <c r="NUS391" s="1"/>
      <c r="NUT391" s="1"/>
      <c r="NUU391" s="1"/>
      <c r="NUV391" s="1"/>
      <c r="NUW391" s="1"/>
      <c r="NUX391" s="1"/>
      <c r="NUY391" s="1"/>
      <c r="NUZ391" s="1"/>
      <c r="NVA391" s="1"/>
      <c r="NVB391" s="1"/>
      <c r="NVC391" s="1"/>
      <c r="NVD391" s="1"/>
      <c r="NVE391" s="1"/>
      <c r="NVF391" s="1"/>
      <c r="NVG391" s="1"/>
      <c r="NVH391" s="1"/>
      <c r="NVI391" s="1"/>
      <c r="NVJ391" s="1"/>
      <c r="NVK391" s="1"/>
      <c r="NVL391" s="1"/>
      <c r="NVM391" s="1"/>
      <c r="NVN391" s="1"/>
      <c r="NVO391" s="1"/>
      <c r="NVP391" s="1"/>
      <c r="NVQ391" s="1"/>
      <c r="NVR391" s="1"/>
      <c r="NVS391" s="1"/>
      <c r="NVT391" s="1"/>
      <c r="NVU391" s="1"/>
      <c r="NVV391" s="1"/>
      <c r="NVW391" s="1"/>
      <c r="NVX391" s="1"/>
      <c r="NVY391" s="1"/>
      <c r="NVZ391" s="1"/>
      <c r="NWA391" s="1"/>
      <c r="NWB391" s="1"/>
      <c r="NWC391" s="1"/>
      <c r="NWD391" s="1"/>
      <c r="NWE391" s="1"/>
      <c r="NWF391" s="1"/>
      <c r="NWG391" s="1"/>
      <c r="NWH391" s="1"/>
      <c r="NWI391" s="1"/>
      <c r="NWJ391" s="1"/>
      <c r="NWK391" s="1"/>
      <c r="NWL391" s="1"/>
      <c r="NWM391" s="1"/>
      <c r="NWN391" s="1"/>
      <c r="NWO391" s="1"/>
      <c r="NWP391" s="1"/>
      <c r="NWQ391" s="1"/>
      <c r="NWR391" s="1"/>
      <c r="NWS391" s="1"/>
      <c r="NWT391" s="1"/>
      <c r="NWU391" s="1"/>
      <c r="NWV391" s="1"/>
      <c r="NWW391" s="1"/>
      <c r="NWX391" s="1"/>
      <c r="NWY391" s="1"/>
      <c r="NWZ391" s="1"/>
      <c r="NXA391" s="1"/>
      <c r="NXB391" s="1"/>
      <c r="NXC391" s="1"/>
      <c r="NXD391" s="1"/>
      <c r="NXE391" s="1"/>
      <c r="NXF391" s="1"/>
      <c r="NXG391" s="1"/>
      <c r="NXH391" s="1"/>
      <c r="NXI391" s="1"/>
      <c r="NXJ391" s="1"/>
      <c r="NXK391" s="1"/>
      <c r="NXL391" s="1"/>
      <c r="NXM391" s="1"/>
      <c r="NXN391" s="1"/>
      <c r="NXO391" s="1"/>
      <c r="NXP391" s="1"/>
      <c r="NXQ391" s="1"/>
      <c r="NXR391" s="1"/>
      <c r="NXS391" s="1"/>
      <c r="NXT391" s="1"/>
      <c r="NXU391" s="1"/>
      <c r="NXV391" s="1"/>
      <c r="NXW391" s="1"/>
      <c r="NXX391" s="1"/>
      <c r="NXY391" s="1"/>
      <c r="NXZ391" s="1"/>
      <c r="NYA391" s="1"/>
      <c r="NYB391" s="1"/>
      <c r="NYC391" s="1"/>
      <c r="NYD391" s="1"/>
      <c r="NYE391" s="1"/>
      <c r="NYF391" s="1"/>
      <c r="NYG391" s="1"/>
      <c r="NYH391" s="1"/>
      <c r="NYI391" s="1"/>
      <c r="NYJ391" s="1"/>
      <c r="NYK391" s="1"/>
      <c r="NYL391" s="1"/>
      <c r="NYM391" s="1"/>
      <c r="NYN391" s="1"/>
      <c r="NYO391" s="1"/>
      <c r="NYP391" s="1"/>
      <c r="NYQ391" s="1"/>
      <c r="NYR391" s="1"/>
      <c r="NYS391" s="1"/>
      <c r="NYT391" s="1"/>
      <c r="NYU391" s="1"/>
      <c r="NYV391" s="1"/>
      <c r="NYW391" s="1"/>
      <c r="NYX391" s="1"/>
      <c r="NYY391" s="1"/>
      <c r="NYZ391" s="1"/>
      <c r="NZA391" s="1"/>
      <c r="NZB391" s="1"/>
      <c r="NZC391" s="1"/>
      <c r="NZD391" s="1"/>
      <c r="NZE391" s="1"/>
      <c r="NZF391" s="1"/>
      <c r="NZG391" s="1"/>
      <c r="NZH391" s="1"/>
      <c r="NZI391" s="1"/>
      <c r="NZJ391" s="1"/>
      <c r="NZK391" s="1"/>
      <c r="NZL391" s="1"/>
      <c r="NZM391" s="1"/>
      <c r="NZN391" s="1"/>
      <c r="NZO391" s="1"/>
      <c r="NZP391" s="1"/>
      <c r="NZQ391" s="1"/>
      <c r="NZR391" s="1"/>
      <c r="NZS391" s="1"/>
      <c r="NZT391" s="1"/>
      <c r="NZU391" s="1"/>
      <c r="NZV391" s="1"/>
      <c r="NZW391" s="1"/>
      <c r="NZX391" s="1"/>
      <c r="NZY391" s="1"/>
      <c r="NZZ391" s="1"/>
      <c r="OAA391" s="1"/>
      <c r="OAB391" s="1"/>
      <c r="OAC391" s="1"/>
      <c r="OAD391" s="1"/>
      <c r="OAE391" s="1"/>
      <c r="OAF391" s="1"/>
      <c r="OAG391" s="1"/>
      <c r="OAH391" s="1"/>
      <c r="OAI391" s="1"/>
      <c r="OAJ391" s="1"/>
      <c r="OAK391" s="1"/>
      <c r="OAL391" s="1"/>
      <c r="OAM391" s="1"/>
      <c r="OAN391" s="1"/>
      <c r="OAO391" s="1"/>
      <c r="OAP391" s="1"/>
      <c r="OAQ391" s="1"/>
      <c r="OAR391" s="1"/>
      <c r="OAS391" s="1"/>
      <c r="OAT391" s="1"/>
      <c r="OAU391" s="1"/>
      <c r="OAV391" s="1"/>
      <c r="OAW391" s="1"/>
      <c r="OAX391" s="1"/>
      <c r="OAY391" s="1"/>
      <c r="OAZ391" s="1"/>
      <c r="OBA391" s="1"/>
      <c r="OBB391" s="1"/>
      <c r="OBC391" s="1"/>
      <c r="OBD391" s="1"/>
      <c r="OBE391" s="1"/>
      <c r="OBF391" s="1"/>
      <c r="OBG391" s="1"/>
      <c r="OBH391" s="1"/>
      <c r="OBI391" s="1"/>
      <c r="OBJ391" s="1"/>
      <c r="OBK391" s="1"/>
      <c r="OBL391" s="1"/>
      <c r="OBM391" s="1"/>
      <c r="OBN391" s="1"/>
      <c r="OBO391" s="1"/>
      <c r="OBP391" s="1"/>
      <c r="OBQ391" s="1"/>
      <c r="OBR391" s="1"/>
      <c r="OBS391" s="1"/>
      <c r="OBT391" s="1"/>
      <c r="OBU391" s="1"/>
      <c r="OBV391" s="1"/>
      <c r="OBW391" s="1"/>
      <c r="OBX391" s="1"/>
      <c r="OBY391" s="1"/>
      <c r="OBZ391" s="1"/>
      <c r="OCA391" s="1"/>
      <c r="OCB391" s="1"/>
      <c r="OCC391" s="1"/>
      <c r="OCD391" s="1"/>
      <c r="OCE391" s="1"/>
      <c r="OCF391" s="1"/>
      <c r="OCG391" s="1"/>
      <c r="OCH391" s="1"/>
      <c r="OCI391" s="1"/>
      <c r="OCJ391" s="1"/>
      <c r="OCK391" s="1"/>
      <c r="OCL391" s="1"/>
      <c r="OCM391" s="1"/>
      <c r="OCN391" s="1"/>
      <c r="OCO391" s="1"/>
      <c r="OCP391" s="1"/>
      <c r="OCQ391" s="1"/>
      <c r="OCR391" s="1"/>
      <c r="OCS391" s="1"/>
      <c r="OCT391" s="1"/>
      <c r="OCU391" s="1"/>
      <c r="OCV391" s="1"/>
      <c r="OCW391" s="1"/>
      <c r="OCX391" s="1"/>
      <c r="OCY391" s="1"/>
      <c r="OCZ391" s="1"/>
      <c r="ODA391" s="1"/>
      <c r="ODB391" s="1"/>
      <c r="ODC391" s="1"/>
      <c r="ODD391" s="1"/>
      <c r="ODE391" s="1"/>
      <c r="ODF391" s="1"/>
      <c r="ODG391" s="1"/>
      <c r="ODH391" s="1"/>
      <c r="ODI391" s="1"/>
      <c r="ODJ391" s="1"/>
      <c r="ODK391" s="1"/>
      <c r="ODL391" s="1"/>
      <c r="ODM391" s="1"/>
      <c r="ODN391" s="1"/>
      <c r="ODO391" s="1"/>
      <c r="ODP391" s="1"/>
      <c r="ODQ391" s="1"/>
      <c r="ODR391" s="1"/>
      <c r="ODS391" s="1"/>
      <c r="ODT391" s="1"/>
      <c r="ODU391" s="1"/>
      <c r="ODV391" s="1"/>
      <c r="ODW391" s="1"/>
      <c r="ODX391" s="1"/>
      <c r="ODY391" s="1"/>
      <c r="ODZ391" s="1"/>
      <c r="OEA391" s="1"/>
      <c r="OEB391" s="1"/>
      <c r="OEC391" s="1"/>
      <c r="OED391" s="1"/>
      <c r="OEE391" s="1"/>
      <c r="OEF391" s="1"/>
      <c r="OEG391" s="1"/>
      <c r="OEH391" s="1"/>
      <c r="OEI391" s="1"/>
      <c r="OEJ391" s="1"/>
      <c r="OEK391" s="1"/>
      <c r="OEL391" s="1"/>
      <c r="OEM391" s="1"/>
      <c r="OEN391" s="1"/>
      <c r="OEO391" s="1"/>
      <c r="OEP391" s="1"/>
      <c r="OEQ391" s="1"/>
      <c r="OER391" s="1"/>
      <c r="OES391" s="1"/>
      <c r="OET391" s="1"/>
      <c r="OEU391" s="1"/>
      <c r="OEV391" s="1"/>
      <c r="OEW391" s="1"/>
      <c r="OEX391" s="1"/>
      <c r="OEY391" s="1"/>
      <c r="OEZ391" s="1"/>
      <c r="OFA391" s="1"/>
      <c r="OFB391" s="1"/>
      <c r="OFC391" s="1"/>
      <c r="OFD391" s="1"/>
      <c r="OFE391" s="1"/>
      <c r="OFF391" s="1"/>
      <c r="OFG391" s="1"/>
      <c r="OFH391" s="1"/>
      <c r="OFI391" s="1"/>
      <c r="OFJ391" s="1"/>
      <c r="OFK391" s="1"/>
      <c r="OFL391" s="1"/>
      <c r="OFM391" s="1"/>
      <c r="OFN391" s="1"/>
      <c r="OFO391" s="1"/>
      <c r="OFP391" s="1"/>
      <c r="OFQ391" s="1"/>
      <c r="OFR391" s="1"/>
      <c r="OFS391" s="1"/>
      <c r="OFT391" s="1"/>
      <c r="OFU391" s="1"/>
      <c r="OFV391" s="1"/>
      <c r="OFW391" s="1"/>
      <c r="OFX391" s="1"/>
      <c r="OFY391" s="1"/>
      <c r="OFZ391" s="1"/>
      <c r="OGA391" s="1"/>
      <c r="OGB391" s="1"/>
      <c r="OGC391" s="1"/>
      <c r="OGD391" s="1"/>
      <c r="OGE391" s="1"/>
      <c r="OGF391" s="1"/>
      <c r="OGG391" s="1"/>
      <c r="OGH391" s="1"/>
      <c r="OGI391" s="1"/>
      <c r="OGJ391" s="1"/>
      <c r="OGK391" s="1"/>
      <c r="OGL391" s="1"/>
      <c r="OGM391" s="1"/>
      <c r="OGN391" s="1"/>
      <c r="OGO391" s="1"/>
      <c r="OGP391" s="1"/>
      <c r="OGQ391" s="1"/>
      <c r="OGR391" s="1"/>
      <c r="OGS391" s="1"/>
      <c r="OGT391" s="1"/>
      <c r="OGU391" s="1"/>
      <c r="OGV391" s="1"/>
      <c r="OGW391" s="1"/>
      <c r="OGX391" s="1"/>
      <c r="OGY391" s="1"/>
      <c r="OGZ391" s="1"/>
      <c r="OHA391" s="1"/>
      <c r="OHB391" s="1"/>
      <c r="OHC391" s="1"/>
      <c r="OHD391" s="1"/>
      <c r="OHE391" s="1"/>
      <c r="OHF391" s="1"/>
      <c r="OHG391" s="1"/>
      <c r="OHH391" s="1"/>
      <c r="OHI391" s="1"/>
      <c r="OHJ391" s="1"/>
      <c r="OHK391" s="1"/>
      <c r="OHL391" s="1"/>
      <c r="OHM391" s="1"/>
      <c r="OHN391" s="1"/>
      <c r="OHO391" s="1"/>
      <c r="OHP391" s="1"/>
      <c r="OHQ391" s="1"/>
      <c r="OHR391" s="1"/>
      <c r="OHS391" s="1"/>
      <c r="OHT391" s="1"/>
      <c r="OHU391" s="1"/>
      <c r="OHV391" s="1"/>
      <c r="OHW391" s="1"/>
      <c r="OHX391" s="1"/>
      <c r="OHY391" s="1"/>
      <c r="OHZ391" s="1"/>
      <c r="OIA391" s="1"/>
      <c r="OIB391" s="1"/>
      <c r="OIC391" s="1"/>
      <c r="OID391" s="1"/>
      <c r="OIE391" s="1"/>
      <c r="OIF391" s="1"/>
      <c r="OIG391" s="1"/>
      <c r="OIH391" s="1"/>
      <c r="OII391" s="1"/>
      <c r="OIJ391" s="1"/>
      <c r="OIK391" s="1"/>
      <c r="OIL391" s="1"/>
      <c r="OIM391" s="1"/>
      <c r="OIN391" s="1"/>
      <c r="OIO391" s="1"/>
      <c r="OIP391" s="1"/>
      <c r="OIQ391" s="1"/>
      <c r="OIR391" s="1"/>
      <c r="OIS391" s="1"/>
      <c r="OIT391" s="1"/>
      <c r="OIU391" s="1"/>
      <c r="OIV391" s="1"/>
      <c r="OIW391" s="1"/>
      <c r="OIX391" s="1"/>
      <c r="OIY391" s="1"/>
      <c r="OIZ391" s="1"/>
      <c r="OJA391" s="1"/>
      <c r="OJB391" s="1"/>
      <c r="OJC391" s="1"/>
      <c r="OJD391" s="1"/>
      <c r="OJE391" s="1"/>
      <c r="OJF391" s="1"/>
      <c r="OJG391" s="1"/>
      <c r="OJH391" s="1"/>
      <c r="OJI391" s="1"/>
      <c r="OJJ391" s="1"/>
      <c r="OJK391" s="1"/>
      <c r="OJL391" s="1"/>
      <c r="OJM391" s="1"/>
      <c r="OJN391" s="1"/>
      <c r="OJO391" s="1"/>
      <c r="OJP391" s="1"/>
      <c r="OJQ391" s="1"/>
      <c r="OJR391" s="1"/>
      <c r="OJS391" s="1"/>
      <c r="OJT391" s="1"/>
      <c r="OJU391" s="1"/>
      <c r="OJV391" s="1"/>
      <c r="OJW391" s="1"/>
      <c r="OJX391" s="1"/>
      <c r="OJY391" s="1"/>
      <c r="OJZ391" s="1"/>
      <c r="OKA391" s="1"/>
      <c r="OKB391" s="1"/>
      <c r="OKC391" s="1"/>
      <c r="OKD391" s="1"/>
      <c r="OKE391" s="1"/>
      <c r="OKF391" s="1"/>
      <c r="OKG391" s="1"/>
      <c r="OKH391" s="1"/>
      <c r="OKI391" s="1"/>
      <c r="OKJ391" s="1"/>
      <c r="OKK391" s="1"/>
      <c r="OKL391" s="1"/>
      <c r="OKM391" s="1"/>
      <c r="OKN391" s="1"/>
      <c r="OKO391" s="1"/>
      <c r="OKP391" s="1"/>
      <c r="OKQ391" s="1"/>
      <c r="OKR391" s="1"/>
      <c r="OKS391" s="1"/>
      <c r="OKT391" s="1"/>
      <c r="OKU391" s="1"/>
      <c r="OKV391" s="1"/>
      <c r="OKW391" s="1"/>
      <c r="OKX391" s="1"/>
      <c r="OKY391" s="1"/>
      <c r="OKZ391" s="1"/>
      <c r="OLA391" s="1"/>
      <c r="OLB391" s="1"/>
      <c r="OLC391" s="1"/>
      <c r="OLD391" s="1"/>
      <c r="OLE391" s="1"/>
      <c r="OLF391" s="1"/>
      <c r="OLG391" s="1"/>
      <c r="OLH391" s="1"/>
      <c r="OLI391" s="1"/>
      <c r="OLJ391" s="1"/>
      <c r="OLK391" s="1"/>
      <c r="OLL391" s="1"/>
      <c r="OLM391" s="1"/>
      <c r="OLN391" s="1"/>
      <c r="OLO391" s="1"/>
      <c r="OLP391" s="1"/>
      <c r="OLQ391" s="1"/>
      <c r="OLR391" s="1"/>
      <c r="OLS391" s="1"/>
      <c r="OLT391" s="1"/>
      <c r="OLU391" s="1"/>
      <c r="OLV391" s="1"/>
      <c r="OLW391" s="1"/>
      <c r="OLX391" s="1"/>
      <c r="OLY391" s="1"/>
      <c r="OLZ391" s="1"/>
      <c r="OMA391" s="1"/>
      <c r="OMB391" s="1"/>
      <c r="OMC391" s="1"/>
      <c r="OMD391" s="1"/>
      <c r="OME391" s="1"/>
      <c r="OMF391" s="1"/>
      <c r="OMG391" s="1"/>
      <c r="OMH391" s="1"/>
      <c r="OMI391" s="1"/>
      <c r="OMJ391" s="1"/>
      <c r="OMK391" s="1"/>
      <c r="OML391" s="1"/>
      <c r="OMM391" s="1"/>
      <c r="OMN391" s="1"/>
      <c r="OMO391" s="1"/>
      <c r="OMP391" s="1"/>
      <c r="OMQ391" s="1"/>
      <c r="OMR391" s="1"/>
      <c r="OMS391" s="1"/>
      <c r="OMT391" s="1"/>
      <c r="OMU391" s="1"/>
      <c r="OMV391" s="1"/>
      <c r="OMW391" s="1"/>
      <c r="OMX391" s="1"/>
      <c r="OMY391" s="1"/>
      <c r="OMZ391" s="1"/>
      <c r="ONA391" s="1"/>
      <c r="ONB391" s="1"/>
      <c r="ONC391" s="1"/>
      <c r="OND391" s="1"/>
      <c r="ONE391" s="1"/>
      <c r="ONF391" s="1"/>
      <c r="ONG391" s="1"/>
      <c r="ONH391" s="1"/>
      <c r="ONI391" s="1"/>
      <c r="ONJ391" s="1"/>
      <c r="ONK391" s="1"/>
      <c r="ONL391" s="1"/>
      <c r="ONM391" s="1"/>
      <c r="ONN391" s="1"/>
      <c r="ONO391" s="1"/>
      <c r="ONP391" s="1"/>
      <c r="ONQ391" s="1"/>
      <c r="ONR391" s="1"/>
      <c r="ONS391" s="1"/>
      <c r="ONT391" s="1"/>
      <c r="ONU391" s="1"/>
      <c r="ONV391" s="1"/>
      <c r="ONW391" s="1"/>
      <c r="ONX391" s="1"/>
      <c r="ONY391" s="1"/>
      <c r="ONZ391" s="1"/>
      <c r="OOA391" s="1"/>
      <c r="OOB391" s="1"/>
      <c r="OOC391" s="1"/>
      <c r="OOD391" s="1"/>
      <c r="OOE391" s="1"/>
      <c r="OOF391" s="1"/>
      <c r="OOG391" s="1"/>
      <c r="OOH391" s="1"/>
      <c r="OOI391" s="1"/>
      <c r="OOJ391" s="1"/>
      <c r="OOK391" s="1"/>
      <c r="OOL391" s="1"/>
      <c r="OOM391" s="1"/>
      <c r="OON391" s="1"/>
      <c r="OOO391" s="1"/>
      <c r="OOP391" s="1"/>
      <c r="OOQ391" s="1"/>
      <c r="OOR391" s="1"/>
      <c r="OOS391" s="1"/>
      <c r="OOT391" s="1"/>
      <c r="OOU391" s="1"/>
      <c r="OOV391" s="1"/>
      <c r="OOW391" s="1"/>
      <c r="OOX391" s="1"/>
      <c r="OOY391" s="1"/>
      <c r="OOZ391" s="1"/>
      <c r="OPA391" s="1"/>
      <c r="OPB391" s="1"/>
      <c r="OPC391" s="1"/>
      <c r="OPD391" s="1"/>
      <c r="OPE391" s="1"/>
      <c r="OPF391" s="1"/>
      <c r="OPG391" s="1"/>
      <c r="OPH391" s="1"/>
      <c r="OPI391" s="1"/>
      <c r="OPJ391" s="1"/>
      <c r="OPK391" s="1"/>
      <c r="OPL391" s="1"/>
      <c r="OPM391" s="1"/>
      <c r="OPN391" s="1"/>
      <c r="OPO391" s="1"/>
      <c r="OPP391" s="1"/>
      <c r="OPQ391" s="1"/>
      <c r="OPR391" s="1"/>
      <c r="OPS391" s="1"/>
      <c r="OPT391" s="1"/>
      <c r="OPU391" s="1"/>
      <c r="OPV391" s="1"/>
      <c r="OPW391" s="1"/>
      <c r="OPX391" s="1"/>
      <c r="OPY391" s="1"/>
      <c r="OPZ391" s="1"/>
      <c r="OQA391" s="1"/>
      <c r="OQB391" s="1"/>
      <c r="OQC391" s="1"/>
      <c r="OQD391" s="1"/>
      <c r="OQE391" s="1"/>
      <c r="OQF391" s="1"/>
      <c r="OQG391" s="1"/>
      <c r="OQH391" s="1"/>
      <c r="OQI391" s="1"/>
      <c r="OQJ391" s="1"/>
      <c r="OQK391" s="1"/>
      <c r="OQL391" s="1"/>
      <c r="OQM391" s="1"/>
      <c r="OQN391" s="1"/>
      <c r="OQO391" s="1"/>
      <c r="OQP391" s="1"/>
      <c r="OQQ391" s="1"/>
      <c r="OQR391" s="1"/>
      <c r="OQS391" s="1"/>
      <c r="OQT391" s="1"/>
      <c r="OQU391" s="1"/>
      <c r="OQV391" s="1"/>
      <c r="OQW391" s="1"/>
      <c r="OQX391" s="1"/>
      <c r="OQY391" s="1"/>
      <c r="OQZ391" s="1"/>
      <c r="ORA391" s="1"/>
      <c r="ORB391" s="1"/>
      <c r="ORC391" s="1"/>
      <c r="ORD391" s="1"/>
      <c r="ORE391" s="1"/>
      <c r="ORF391" s="1"/>
      <c r="ORG391" s="1"/>
      <c r="ORH391" s="1"/>
      <c r="ORI391" s="1"/>
      <c r="ORJ391" s="1"/>
      <c r="ORK391" s="1"/>
      <c r="ORL391" s="1"/>
      <c r="ORM391" s="1"/>
      <c r="ORN391" s="1"/>
      <c r="ORO391" s="1"/>
      <c r="ORP391" s="1"/>
      <c r="ORQ391" s="1"/>
      <c r="ORR391" s="1"/>
      <c r="ORS391" s="1"/>
      <c r="ORT391" s="1"/>
      <c r="ORU391" s="1"/>
      <c r="ORV391" s="1"/>
      <c r="ORW391" s="1"/>
      <c r="ORX391" s="1"/>
      <c r="ORY391" s="1"/>
      <c r="ORZ391" s="1"/>
      <c r="OSA391" s="1"/>
      <c r="OSB391" s="1"/>
      <c r="OSC391" s="1"/>
      <c r="OSD391" s="1"/>
      <c r="OSE391" s="1"/>
      <c r="OSF391" s="1"/>
      <c r="OSG391" s="1"/>
      <c r="OSH391" s="1"/>
      <c r="OSI391" s="1"/>
      <c r="OSJ391" s="1"/>
      <c r="OSK391" s="1"/>
      <c r="OSL391" s="1"/>
      <c r="OSM391" s="1"/>
      <c r="OSN391" s="1"/>
      <c r="OSO391" s="1"/>
      <c r="OSP391" s="1"/>
      <c r="OSQ391" s="1"/>
      <c r="OSR391" s="1"/>
      <c r="OSS391" s="1"/>
      <c r="OST391" s="1"/>
      <c r="OSU391" s="1"/>
      <c r="OSV391" s="1"/>
      <c r="OSW391" s="1"/>
      <c r="OSX391" s="1"/>
      <c r="OSY391" s="1"/>
      <c r="OSZ391" s="1"/>
      <c r="OTA391" s="1"/>
      <c r="OTB391" s="1"/>
      <c r="OTC391" s="1"/>
      <c r="OTD391" s="1"/>
      <c r="OTE391" s="1"/>
      <c r="OTF391" s="1"/>
      <c r="OTG391" s="1"/>
      <c r="OTH391" s="1"/>
      <c r="OTI391" s="1"/>
      <c r="OTJ391" s="1"/>
      <c r="OTK391" s="1"/>
      <c r="OTL391" s="1"/>
      <c r="OTM391" s="1"/>
      <c r="OTN391" s="1"/>
      <c r="OTO391" s="1"/>
      <c r="OTP391" s="1"/>
      <c r="OTQ391" s="1"/>
      <c r="OTR391" s="1"/>
      <c r="OTS391" s="1"/>
      <c r="OTT391" s="1"/>
      <c r="OTU391" s="1"/>
      <c r="OTV391" s="1"/>
      <c r="OTW391" s="1"/>
      <c r="OTX391" s="1"/>
      <c r="OTY391" s="1"/>
      <c r="OTZ391" s="1"/>
      <c r="OUA391" s="1"/>
      <c r="OUB391" s="1"/>
      <c r="OUC391" s="1"/>
      <c r="OUD391" s="1"/>
      <c r="OUE391" s="1"/>
      <c r="OUF391" s="1"/>
      <c r="OUG391" s="1"/>
      <c r="OUH391" s="1"/>
      <c r="OUI391" s="1"/>
      <c r="OUJ391" s="1"/>
      <c r="OUK391" s="1"/>
      <c r="OUL391" s="1"/>
      <c r="OUM391" s="1"/>
      <c r="OUN391" s="1"/>
      <c r="OUO391" s="1"/>
      <c r="OUP391" s="1"/>
      <c r="OUQ391" s="1"/>
      <c r="OUR391" s="1"/>
      <c r="OUS391" s="1"/>
      <c r="OUT391" s="1"/>
      <c r="OUU391" s="1"/>
      <c r="OUV391" s="1"/>
      <c r="OUW391" s="1"/>
      <c r="OUX391" s="1"/>
      <c r="OUY391" s="1"/>
      <c r="OUZ391" s="1"/>
      <c r="OVA391" s="1"/>
      <c r="OVB391" s="1"/>
      <c r="OVC391" s="1"/>
      <c r="OVD391" s="1"/>
      <c r="OVE391" s="1"/>
      <c r="OVF391" s="1"/>
      <c r="OVG391" s="1"/>
      <c r="OVH391" s="1"/>
      <c r="OVI391" s="1"/>
      <c r="OVJ391" s="1"/>
      <c r="OVK391" s="1"/>
      <c r="OVL391" s="1"/>
      <c r="OVM391" s="1"/>
      <c r="OVN391" s="1"/>
      <c r="OVO391" s="1"/>
      <c r="OVP391" s="1"/>
      <c r="OVQ391" s="1"/>
      <c r="OVR391" s="1"/>
      <c r="OVS391" s="1"/>
      <c r="OVT391" s="1"/>
      <c r="OVU391" s="1"/>
      <c r="OVV391" s="1"/>
      <c r="OVW391" s="1"/>
      <c r="OVX391" s="1"/>
      <c r="OVY391" s="1"/>
      <c r="OVZ391" s="1"/>
      <c r="OWA391" s="1"/>
      <c r="OWB391" s="1"/>
      <c r="OWC391" s="1"/>
      <c r="OWD391" s="1"/>
      <c r="OWE391" s="1"/>
      <c r="OWF391" s="1"/>
      <c r="OWG391" s="1"/>
      <c r="OWH391" s="1"/>
      <c r="OWI391" s="1"/>
      <c r="OWJ391" s="1"/>
      <c r="OWK391" s="1"/>
      <c r="OWL391" s="1"/>
      <c r="OWM391" s="1"/>
      <c r="OWN391" s="1"/>
      <c r="OWO391" s="1"/>
      <c r="OWP391" s="1"/>
      <c r="OWQ391" s="1"/>
      <c r="OWR391" s="1"/>
      <c r="OWS391" s="1"/>
      <c r="OWT391" s="1"/>
      <c r="OWU391" s="1"/>
      <c r="OWV391" s="1"/>
      <c r="OWW391" s="1"/>
      <c r="OWX391" s="1"/>
      <c r="OWY391" s="1"/>
      <c r="OWZ391" s="1"/>
      <c r="OXA391" s="1"/>
      <c r="OXB391" s="1"/>
      <c r="OXC391" s="1"/>
      <c r="OXD391" s="1"/>
      <c r="OXE391" s="1"/>
      <c r="OXF391" s="1"/>
      <c r="OXG391" s="1"/>
      <c r="OXH391" s="1"/>
      <c r="OXI391" s="1"/>
      <c r="OXJ391" s="1"/>
      <c r="OXK391" s="1"/>
      <c r="OXL391" s="1"/>
      <c r="OXM391" s="1"/>
      <c r="OXN391" s="1"/>
      <c r="OXO391" s="1"/>
      <c r="OXP391" s="1"/>
      <c r="OXQ391" s="1"/>
      <c r="OXR391" s="1"/>
      <c r="OXS391" s="1"/>
      <c r="OXT391" s="1"/>
      <c r="OXU391" s="1"/>
      <c r="OXV391" s="1"/>
      <c r="OXW391" s="1"/>
      <c r="OXX391" s="1"/>
      <c r="OXY391" s="1"/>
      <c r="OXZ391" s="1"/>
      <c r="OYA391" s="1"/>
      <c r="OYB391" s="1"/>
      <c r="OYC391" s="1"/>
      <c r="OYD391" s="1"/>
      <c r="OYE391" s="1"/>
      <c r="OYF391" s="1"/>
      <c r="OYG391" s="1"/>
      <c r="OYH391" s="1"/>
      <c r="OYI391" s="1"/>
      <c r="OYJ391" s="1"/>
      <c r="OYK391" s="1"/>
      <c r="OYL391" s="1"/>
      <c r="OYM391" s="1"/>
      <c r="OYN391" s="1"/>
      <c r="OYO391" s="1"/>
      <c r="OYP391" s="1"/>
      <c r="OYQ391" s="1"/>
      <c r="OYR391" s="1"/>
      <c r="OYS391" s="1"/>
      <c r="OYT391" s="1"/>
      <c r="OYU391" s="1"/>
      <c r="OYV391" s="1"/>
      <c r="OYW391" s="1"/>
      <c r="OYX391" s="1"/>
      <c r="OYY391" s="1"/>
      <c r="OYZ391" s="1"/>
      <c r="OZA391" s="1"/>
      <c r="OZB391" s="1"/>
      <c r="OZC391" s="1"/>
      <c r="OZD391" s="1"/>
      <c r="OZE391" s="1"/>
      <c r="OZF391" s="1"/>
      <c r="OZG391" s="1"/>
      <c r="OZH391" s="1"/>
      <c r="OZI391" s="1"/>
      <c r="OZJ391" s="1"/>
      <c r="OZK391" s="1"/>
      <c r="OZL391" s="1"/>
      <c r="OZM391" s="1"/>
      <c r="OZN391" s="1"/>
      <c r="OZO391" s="1"/>
      <c r="OZP391" s="1"/>
      <c r="OZQ391" s="1"/>
      <c r="OZR391" s="1"/>
      <c r="OZS391" s="1"/>
      <c r="OZT391" s="1"/>
      <c r="OZU391" s="1"/>
      <c r="OZV391" s="1"/>
      <c r="OZW391" s="1"/>
      <c r="OZX391" s="1"/>
      <c r="OZY391" s="1"/>
      <c r="OZZ391" s="1"/>
      <c r="PAA391" s="1"/>
      <c r="PAB391" s="1"/>
      <c r="PAC391" s="1"/>
      <c r="PAD391" s="1"/>
      <c r="PAE391" s="1"/>
      <c r="PAF391" s="1"/>
      <c r="PAG391" s="1"/>
      <c r="PAH391" s="1"/>
      <c r="PAI391" s="1"/>
      <c r="PAJ391" s="1"/>
      <c r="PAK391" s="1"/>
      <c r="PAL391" s="1"/>
      <c r="PAM391" s="1"/>
      <c r="PAN391" s="1"/>
      <c r="PAO391" s="1"/>
      <c r="PAP391" s="1"/>
      <c r="PAQ391" s="1"/>
      <c r="PAR391" s="1"/>
      <c r="PAS391" s="1"/>
      <c r="PAT391" s="1"/>
      <c r="PAU391" s="1"/>
      <c r="PAV391" s="1"/>
      <c r="PAW391" s="1"/>
      <c r="PAX391" s="1"/>
      <c r="PAY391" s="1"/>
      <c r="PAZ391" s="1"/>
      <c r="PBA391" s="1"/>
      <c r="PBB391" s="1"/>
      <c r="PBC391" s="1"/>
      <c r="PBD391" s="1"/>
      <c r="PBE391" s="1"/>
      <c r="PBF391" s="1"/>
      <c r="PBG391" s="1"/>
      <c r="PBH391" s="1"/>
      <c r="PBI391" s="1"/>
      <c r="PBJ391" s="1"/>
      <c r="PBK391" s="1"/>
      <c r="PBL391" s="1"/>
      <c r="PBM391" s="1"/>
      <c r="PBN391" s="1"/>
      <c r="PBO391" s="1"/>
      <c r="PBP391" s="1"/>
      <c r="PBQ391" s="1"/>
      <c r="PBR391" s="1"/>
      <c r="PBS391" s="1"/>
      <c r="PBT391" s="1"/>
      <c r="PBU391" s="1"/>
      <c r="PBV391" s="1"/>
      <c r="PBW391" s="1"/>
      <c r="PBX391" s="1"/>
      <c r="PBY391" s="1"/>
      <c r="PBZ391" s="1"/>
      <c r="PCA391" s="1"/>
      <c r="PCB391" s="1"/>
      <c r="PCC391" s="1"/>
      <c r="PCD391" s="1"/>
      <c r="PCE391" s="1"/>
      <c r="PCF391" s="1"/>
      <c r="PCG391" s="1"/>
      <c r="PCH391" s="1"/>
      <c r="PCI391" s="1"/>
      <c r="PCJ391" s="1"/>
      <c r="PCK391" s="1"/>
      <c r="PCL391" s="1"/>
      <c r="PCM391" s="1"/>
      <c r="PCN391" s="1"/>
      <c r="PCO391" s="1"/>
      <c r="PCP391" s="1"/>
      <c r="PCQ391" s="1"/>
      <c r="PCR391" s="1"/>
      <c r="PCS391" s="1"/>
      <c r="PCT391" s="1"/>
      <c r="PCU391" s="1"/>
      <c r="PCV391" s="1"/>
      <c r="PCW391" s="1"/>
      <c r="PCX391" s="1"/>
      <c r="PCY391" s="1"/>
      <c r="PCZ391" s="1"/>
      <c r="PDA391" s="1"/>
      <c r="PDB391" s="1"/>
      <c r="PDC391" s="1"/>
      <c r="PDD391" s="1"/>
      <c r="PDE391" s="1"/>
      <c r="PDF391" s="1"/>
      <c r="PDG391" s="1"/>
      <c r="PDH391" s="1"/>
      <c r="PDI391" s="1"/>
      <c r="PDJ391" s="1"/>
      <c r="PDK391" s="1"/>
      <c r="PDL391" s="1"/>
      <c r="PDM391" s="1"/>
      <c r="PDN391" s="1"/>
      <c r="PDO391" s="1"/>
      <c r="PDP391" s="1"/>
      <c r="PDQ391" s="1"/>
      <c r="PDR391" s="1"/>
      <c r="PDS391" s="1"/>
      <c r="PDT391" s="1"/>
      <c r="PDU391" s="1"/>
      <c r="PDV391" s="1"/>
      <c r="PDW391" s="1"/>
      <c r="PDX391" s="1"/>
      <c r="PDY391" s="1"/>
      <c r="PDZ391" s="1"/>
      <c r="PEA391" s="1"/>
      <c r="PEB391" s="1"/>
      <c r="PEC391" s="1"/>
      <c r="PED391" s="1"/>
      <c r="PEE391" s="1"/>
      <c r="PEF391" s="1"/>
      <c r="PEG391" s="1"/>
      <c r="PEH391" s="1"/>
      <c r="PEI391" s="1"/>
      <c r="PEJ391" s="1"/>
      <c r="PEK391" s="1"/>
      <c r="PEL391" s="1"/>
      <c r="PEM391" s="1"/>
      <c r="PEN391" s="1"/>
      <c r="PEO391" s="1"/>
      <c r="PEP391" s="1"/>
      <c r="PEQ391" s="1"/>
      <c r="PER391" s="1"/>
      <c r="PES391" s="1"/>
      <c r="PET391" s="1"/>
      <c r="PEU391" s="1"/>
      <c r="PEV391" s="1"/>
      <c r="PEW391" s="1"/>
      <c r="PEX391" s="1"/>
      <c r="PEY391" s="1"/>
      <c r="PEZ391" s="1"/>
      <c r="PFA391" s="1"/>
      <c r="PFB391" s="1"/>
      <c r="PFC391" s="1"/>
      <c r="PFD391" s="1"/>
      <c r="PFE391" s="1"/>
      <c r="PFF391" s="1"/>
      <c r="PFG391" s="1"/>
      <c r="PFH391" s="1"/>
      <c r="PFI391" s="1"/>
      <c r="PFJ391" s="1"/>
      <c r="PFK391" s="1"/>
      <c r="PFL391" s="1"/>
      <c r="PFM391" s="1"/>
      <c r="PFN391" s="1"/>
      <c r="PFO391" s="1"/>
      <c r="PFP391" s="1"/>
      <c r="PFQ391" s="1"/>
      <c r="PFR391" s="1"/>
      <c r="PFS391" s="1"/>
      <c r="PFT391" s="1"/>
      <c r="PFU391" s="1"/>
      <c r="PFV391" s="1"/>
      <c r="PFW391" s="1"/>
      <c r="PFX391" s="1"/>
      <c r="PFY391" s="1"/>
      <c r="PFZ391" s="1"/>
      <c r="PGA391" s="1"/>
      <c r="PGB391" s="1"/>
      <c r="PGC391" s="1"/>
      <c r="PGD391" s="1"/>
      <c r="PGE391" s="1"/>
      <c r="PGF391" s="1"/>
      <c r="PGG391" s="1"/>
      <c r="PGH391" s="1"/>
      <c r="PGI391" s="1"/>
      <c r="PGJ391" s="1"/>
      <c r="PGK391" s="1"/>
      <c r="PGL391" s="1"/>
      <c r="PGM391" s="1"/>
      <c r="PGN391" s="1"/>
      <c r="PGO391" s="1"/>
      <c r="PGP391" s="1"/>
      <c r="PGQ391" s="1"/>
      <c r="PGR391" s="1"/>
      <c r="PGS391" s="1"/>
      <c r="PGT391" s="1"/>
      <c r="PGU391" s="1"/>
      <c r="PGV391" s="1"/>
      <c r="PGW391" s="1"/>
      <c r="PGX391" s="1"/>
      <c r="PGY391" s="1"/>
      <c r="PGZ391" s="1"/>
      <c r="PHA391" s="1"/>
      <c r="PHB391" s="1"/>
      <c r="PHC391" s="1"/>
      <c r="PHD391" s="1"/>
      <c r="PHE391" s="1"/>
      <c r="PHF391" s="1"/>
      <c r="PHG391" s="1"/>
      <c r="PHH391" s="1"/>
      <c r="PHI391" s="1"/>
      <c r="PHJ391" s="1"/>
      <c r="PHK391" s="1"/>
      <c r="PHL391" s="1"/>
      <c r="PHM391" s="1"/>
      <c r="PHN391" s="1"/>
      <c r="PHO391" s="1"/>
      <c r="PHP391" s="1"/>
      <c r="PHQ391" s="1"/>
      <c r="PHR391" s="1"/>
      <c r="PHS391" s="1"/>
      <c r="PHT391" s="1"/>
      <c r="PHU391" s="1"/>
      <c r="PHV391" s="1"/>
      <c r="PHW391" s="1"/>
      <c r="PHX391" s="1"/>
      <c r="PHY391" s="1"/>
      <c r="PHZ391" s="1"/>
      <c r="PIA391" s="1"/>
      <c r="PIB391" s="1"/>
      <c r="PIC391" s="1"/>
      <c r="PID391" s="1"/>
      <c r="PIE391" s="1"/>
      <c r="PIF391" s="1"/>
      <c r="PIG391" s="1"/>
      <c r="PIH391" s="1"/>
      <c r="PII391" s="1"/>
      <c r="PIJ391" s="1"/>
      <c r="PIK391" s="1"/>
      <c r="PIL391" s="1"/>
      <c r="PIM391" s="1"/>
      <c r="PIN391" s="1"/>
      <c r="PIO391" s="1"/>
      <c r="PIP391" s="1"/>
      <c r="PIQ391" s="1"/>
      <c r="PIR391" s="1"/>
      <c r="PIS391" s="1"/>
      <c r="PIT391" s="1"/>
      <c r="PIU391" s="1"/>
      <c r="PIV391" s="1"/>
      <c r="PIW391" s="1"/>
      <c r="PIX391" s="1"/>
      <c r="PIY391" s="1"/>
      <c r="PIZ391" s="1"/>
      <c r="PJA391" s="1"/>
      <c r="PJB391" s="1"/>
      <c r="PJC391" s="1"/>
      <c r="PJD391" s="1"/>
      <c r="PJE391" s="1"/>
      <c r="PJF391" s="1"/>
      <c r="PJG391" s="1"/>
      <c r="PJH391" s="1"/>
      <c r="PJI391" s="1"/>
      <c r="PJJ391" s="1"/>
      <c r="PJK391" s="1"/>
      <c r="PJL391" s="1"/>
      <c r="PJM391" s="1"/>
      <c r="PJN391" s="1"/>
      <c r="PJO391" s="1"/>
      <c r="PJP391" s="1"/>
      <c r="PJQ391" s="1"/>
      <c r="PJR391" s="1"/>
      <c r="PJS391" s="1"/>
      <c r="PJT391" s="1"/>
      <c r="PJU391" s="1"/>
      <c r="PJV391" s="1"/>
      <c r="PJW391" s="1"/>
      <c r="PJX391" s="1"/>
      <c r="PJY391" s="1"/>
      <c r="PJZ391" s="1"/>
      <c r="PKA391" s="1"/>
      <c r="PKB391" s="1"/>
      <c r="PKC391" s="1"/>
      <c r="PKD391" s="1"/>
      <c r="PKE391" s="1"/>
      <c r="PKF391" s="1"/>
      <c r="PKG391" s="1"/>
      <c r="PKH391" s="1"/>
      <c r="PKI391" s="1"/>
      <c r="PKJ391" s="1"/>
      <c r="PKK391" s="1"/>
      <c r="PKL391" s="1"/>
      <c r="PKM391" s="1"/>
      <c r="PKN391" s="1"/>
      <c r="PKO391" s="1"/>
      <c r="PKP391" s="1"/>
      <c r="PKQ391" s="1"/>
      <c r="PKR391" s="1"/>
      <c r="PKS391" s="1"/>
      <c r="PKT391" s="1"/>
      <c r="PKU391" s="1"/>
      <c r="PKV391" s="1"/>
      <c r="PKW391" s="1"/>
      <c r="PKX391" s="1"/>
      <c r="PKY391" s="1"/>
      <c r="PKZ391" s="1"/>
      <c r="PLA391" s="1"/>
      <c r="PLB391" s="1"/>
      <c r="PLC391" s="1"/>
      <c r="PLD391" s="1"/>
      <c r="PLE391" s="1"/>
      <c r="PLF391" s="1"/>
      <c r="PLG391" s="1"/>
      <c r="PLH391" s="1"/>
      <c r="PLI391" s="1"/>
      <c r="PLJ391" s="1"/>
      <c r="PLK391" s="1"/>
      <c r="PLL391" s="1"/>
      <c r="PLM391" s="1"/>
      <c r="PLN391" s="1"/>
      <c r="PLO391" s="1"/>
      <c r="PLP391" s="1"/>
      <c r="PLQ391" s="1"/>
      <c r="PLR391" s="1"/>
      <c r="PLS391" s="1"/>
      <c r="PLT391" s="1"/>
      <c r="PLU391" s="1"/>
      <c r="PLV391" s="1"/>
      <c r="PLW391" s="1"/>
      <c r="PLX391" s="1"/>
      <c r="PLY391" s="1"/>
      <c r="PLZ391" s="1"/>
      <c r="PMA391" s="1"/>
      <c r="PMB391" s="1"/>
      <c r="PMC391" s="1"/>
      <c r="PMD391" s="1"/>
      <c r="PME391" s="1"/>
      <c r="PMF391" s="1"/>
      <c r="PMG391" s="1"/>
      <c r="PMH391" s="1"/>
      <c r="PMI391" s="1"/>
      <c r="PMJ391" s="1"/>
      <c r="PMK391" s="1"/>
      <c r="PML391" s="1"/>
      <c r="PMM391" s="1"/>
      <c r="PMN391" s="1"/>
      <c r="PMO391" s="1"/>
      <c r="PMP391" s="1"/>
      <c r="PMQ391" s="1"/>
      <c r="PMR391" s="1"/>
      <c r="PMS391" s="1"/>
      <c r="PMT391" s="1"/>
      <c r="PMU391" s="1"/>
      <c r="PMV391" s="1"/>
      <c r="PMW391" s="1"/>
      <c r="PMX391" s="1"/>
      <c r="PMY391" s="1"/>
      <c r="PMZ391" s="1"/>
      <c r="PNA391" s="1"/>
      <c r="PNB391" s="1"/>
      <c r="PNC391" s="1"/>
      <c r="PND391" s="1"/>
      <c r="PNE391" s="1"/>
      <c r="PNF391" s="1"/>
      <c r="PNG391" s="1"/>
      <c r="PNH391" s="1"/>
      <c r="PNI391" s="1"/>
      <c r="PNJ391" s="1"/>
      <c r="PNK391" s="1"/>
      <c r="PNL391" s="1"/>
      <c r="PNM391" s="1"/>
      <c r="PNN391" s="1"/>
      <c r="PNO391" s="1"/>
      <c r="PNP391" s="1"/>
      <c r="PNQ391" s="1"/>
      <c r="PNR391" s="1"/>
      <c r="PNS391" s="1"/>
      <c r="PNT391" s="1"/>
      <c r="PNU391" s="1"/>
      <c r="PNV391" s="1"/>
      <c r="PNW391" s="1"/>
      <c r="PNX391" s="1"/>
      <c r="PNY391" s="1"/>
      <c r="PNZ391" s="1"/>
      <c r="POA391" s="1"/>
      <c r="POB391" s="1"/>
      <c r="POC391" s="1"/>
      <c r="POD391" s="1"/>
      <c r="POE391" s="1"/>
      <c r="POF391" s="1"/>
      <c r="POG391" s="1"/>
      <c r="POH391" s="1"/>
      <c r="POI391" s="1"/>
      <c r="POJ391" s="1"/>
      <c r="POK391" s="1"/>
      <c r="POL391" s="1"/>
      <c r="POM391" s="1"/>
      <c r="PON391" s="1"/>
      <c r="POO391" s="1"/>
      <c r="POP391" s="1"/>
      <c r="POQ391" s="1"/>
      <c r="POR391" s="1"/>
      <c r="POS391" s="1"/>
      <c r="POT391" s="1"/>
      <c r="POU391" s="1"/>
      <c r="POV391" s="1"/>
      <c r="POW391" s="1"/>
      <c r="POX391" s="1"/>
      <c r="POY391" s="1"/>
      <c r="POZ391" s="1"/>
      <c r="PPA391" s="1"/>
      <c r="PPB391" s="1"/>
      <c r="PPC391" s="1"/>
      <c r="PPD391" s="1"/>
      <c r="PPE391" s="1"/>
      <c r="PPF391" s="1"/>
      <c r="PPG391" s="1"/>
      <c r="PPH391" s="1"/>
      <c r="PPI391" s="1"/>
      <c r="PPJ391" s="1"/>
      <c r="PPK391" s="1"/>
      <c r="PPL391" s="1"/>
      <c r="PPM391" s="1"/>
      <c r="PPN391" s="1"/>
      <c r="PPO391" s="1"/>
      <c r="PPP391" s="1"/>
      <c r="PPQ391" s="1"/>
      <c r="PPR391" s="1"/>
      <c r="PPS391" s="1"/>
      <c r="PPT391" s="1"/>
      <c r="PPU391" s="1"/>
      <c r="PPV391" s="1"/>
      <c r="PPW391" s="1"/>
      <c r="PPX391" s="1"/>
      <c r="PPY391" s="1"/>
      <c r="PPZ391" s="1"/>
      <c r="PQA391" s="1"/>
      <c r="PQB391" s="1"/>
      <c r="PQC391" s="1"/>
      <c r="PQD391" s="1"/>
      <c r="PQE391" s="1"/>
      <c r="PQF391" s="1"/>
      <c r="PQG391" s="1"/>
      <c r="PQH391" s="1"/>
      <c r="PQI391" s="1"/>
      <c r="PQJ391" s="1"/>
      <c r="PQK391" s="1"/>
      <c r="PQL391" s="1"/>
      <c r="PQM391" s="1"/>
      <c r="PQN391" s="1"/>
      <c r="PQO391" s="1"/>
      <c r="PQP391" s="1"/>
      <c r="PQQ391" s="1"/>
      <c r="PQR391" s="1"/>
      <c r="PQS391" s="1"/>
      <c r="PQT391" s="1"/>
      <c r="PQU391" s="1"/>
      <c r="PQV391" s="1"/>
      <c r="PQW391" s="1"/>
      <c r="PQX391" s="1"/>
      <c r="PQY391" s="1"/>
      <c r="PQZ391" s="1"/>
      <c r="PRA391" s="1"/>
      <c r="PRB391" s="1"/>
      <c r="PRC391" s="1"/>
      <c r="PRD391" s="1"/>
      <c r="PRE391" s="1"/>
      <c r="PRF391" s="1"/>
      <c r="PRG391" s="1"/>
      <c r="PRH391" s="1"/>
      <c r="PRI391" s="1"/>
      <c r="PRJ391" s="1"/>
      <c r="PRK391" s="1"/>
      <c r="PRL391" s="1"/>
      <c r="PRM391" s="1"/>
      <c r="PRN391" s="1"/>
      <c r="PRO391" s="1"/>
      <c r="PRP391" s="1"/>
      <c r="PRQ391" s="1"/>
      <c r="PRR391" s="1"/>
      <c r="PRS391" s="1"/>
      <c r="PRT391" s="1"/>
      <c r="PRU391" s="1"/>
      <c r="PRV391" s="1"/>
      <c r="PRW391" s="1"/>
      <c r="PRX391" s="1"/>
      <c r="PRY391" s="1"/>
      <c r="PRZ391" s="1"/>
      <c r="PSA391" s="1"/>
      <c r="PSB391" s="1"/>
      <c r="PSC391" s="1"/>
      <c r="PSD391" s="1"/>
      <c r="PSE391" s="1"/>
      <c r="PSF391" s="1"/>
      <c r="PSG391" s="1"/>
      <c r="PSH391" s="1"/>
      <c r="PSI391" s="1"/>
      <c r="PSJ391" s="1"/>
      <c r="PSK391" s="1"/>
      <c r="PSL391" s="1"/>
      <c r="PSM391" s="1"/>
      <c r="PSN391" s="1"/>
      <c r="PSO391" s="1"/>
      <c r="PSP391" s="1"/>
      <c r="PSQ391" s="1"/>
      <c r="PSR391" s="1"/>
      <c r="PSS391" s="1"/>
      <c r="PST391" s="1"/>
      <c r="PSU391" s="1"/>
      <c r="PSV391" s="1"/>
      <c r="PSW391" s="1"/>
      <c r="PSX391" s="1"/>
      <c r="PSY391" s="1"/>
      <c r="PSZ391" s="1"/>
      <c r="PTA391" s="1"/>
      <c r="PTB391" s="1"/>
      <c r="PTC391" s="1"/>
      <c r="PTD391" s="1"/>
      <c r="PTE391" s="1"/>
      <c r="PTF391" s="1"/>
      <c r="PTG391" s="1"/>
      <c r="PTH391" s="1"/>
      <c r="PTI391" s="1"/>
      <c r="PTJ391" s="1"/>
      <c r="PTK391" s="1"/>
      <c r="PTL391" s="1"/>
      <c r="PTM391" s="1"/>
      <c r="PTN391" s="1"/>
      <c r="PTO391" s="1"/>
      <c r="PTP391" s="1"/>
      <c r="PTQ391" s="1"/>
      <c r="PTR391" s="1"/>
      <c r="PTS391" s="1"/>
      <c r="PTT391" s="1"/>
      <c r="PTU391" s="1"/>
      <c r="PTV391" s="1"/>
      <c r="PTW391" s="1"/>
      <c r="PTX391" s="1"/>
      <c r="PTY391" s="1"/>
      <c r="PTZ391" s="1"/>
      <c r="PUA391" s="1"/>
      <c r="PUB391" s="1"/>
      <c r="PUC391" s="1"/>
      <c r="PUD391" s="1"/>
      <c r="PUE391" s="1"/>
      <c r="PUF391" s="1"/>
      <c r="PUG391" s="1"/>
      <c r="PUH391" s="1"/>
      <c r="PUI391" s="1"/>
      <c r="PUJ391" s="1"/>
      <c r="PUK391" s="1"/>
      <c r="PUL391" s="1"/>
      <c r="PUM391" s="1"/>
      <c r="PUN391" s="1"/>
      <c r="PUO391" s="1"/>
      <c r="PUP391" s="1"/>
      <c r="PUQ391" s="1"/>
      <c r="PUR391" s="1"/>
      <c r="PUS391" s="1"/>
      <c r="PUT391" s="1"/>
      <c r="PUU391" s="1"/>
      <c r="PUV391" s="1"/>
      <c r="PUW391" s="1"/>
      <c r="PUX391" s="1"/>
      <c r="PUY391" s="1"/>
      <c r="PUZ391" s="1"/>
      <c r="PVA391" s="1"/>
      <c r="PVB391" s="1"/>
      <c r="PVC391" s="1"/>
      <c r="PVD391" s="1"/>
      <c r="PVE391" s="1"/>
      <c r="PVF391" s="1"/>
      <c r="PVG391" s="1"/>
      <c r="PVH391" s="1"/>
      <c r="PVI391" s="1"/>
      <c r="PVJ391" s="1"/>
      <c r="PVK391" s="1"/>
      <c r="PVL391" s="1"/>
      <c r="PVM391" s="1"/>
      <c r="PVN391" s="1"/>
      <c r="PVO391" s="1"/>
      <c r="PVP391" s="1"/>
      <c r="PVQ391" s="1"/>
      <c r="PVR391" s="1"/>
      <c r="PVS391" s="1"/>
      <c r="PVT391" s="1"/>
      <c r="PVU391" s="1"/>
      <c r="PVV391" s="1"/>
      <c r="PVW391" s="1"/>
      <c r="PVX391" s="1"/>
      <c r="PVY391" s="1"/>
      <c r="PVZ391" s="1"/>
      <c r="PWA391" s="1"/>
      <c r="PWB391" s="1"/>
      <c r="PWC391" s="1"/>
      <c r="PWD391" s="1"/>
      <c r="PWE391" s="1"/>
      <c r="PWF391" s="1"/>
      <c r="PWG391" s="1"/>
      <c r="PWH391" s="1"/>
      <c r="PWI391" s="1"/>
      <c r="PWJ391" s="1"/>
      <c r="PWK391" s="1"/>
      <c r="PWL391" s="1"/>
      <c r="PWM391" s="1"/>
      <c r="PWN391" s="1"/>
      <c r="PWO391" s="1"/>
      <c r="PWP391" s="1"/>
      <c r="PWQ391" s="1"/>
      <c r="PWR391" s="1"/>
      <c r="PWS391" s="1"/>
      <c r="PWT391" s="1"/>
      <c r="PWU391" s="1"/>
      <c r="PWV391" s="1"/>
      <c r="PWW391" s="1"/>
      <c r="PWX391" s="1"/>
      <c r="PWY391" s="1"/>
      <c r="PWZ391" s="1"/>
      <c r="PXA391" s="1"/>
      <c r="PXB391" s="1"/>
      <c r="PXC391" s="1"/>
      <c r="PXD391" s="1"/>
      <c r="PXE391" s="1"/>
      <c r="PXF391" s="1"/>
      <c r="PXG391" s="1"/>
      <c r="PXH391" s="1"/>
      <c r="PXI391" s="1"/>
      <c r="PXJ391" s="1"/>
      <c r="PXK391" s="1"/>
      <c r="PXL391" s="1"/>
      <c r="PXM391" s="1"/>
      <c r="PXN391" s="1"/>
      <c r="PXO391" s="1"/>
      <c r="PXP391" s="1"/>
      <c r="PXQ391" s="1"/>
      <c r="PXR391" s="1"/>
      <c r="PXS391" s="1"/>
      <c r="PXT391" s="1"/>
      <c r="PXU391" s="1"/>
      <c r="PXV391" s="1"/>
      <c r="PXW391" s="1"/>
      <c r="PXX391" s="1"/>
      <c r="PXY391" s="1"/>
      <c r="PXZ391" s="1"/>
      <c r="PYA391" s="1"/>
      <c r="PYB391" s="1"/>
      <c r="PYC391" s="1"/>
      <c r="PYD391" s="1"/>
      <c r="PYE391" s="1"/>
      <c r="PYF391" s="1"/>
      <c r="PYG391" s="1"/>
      <c r="PYH391" s="1"/>
      <c r="PYI391" s="1"/>
      <c r="PYJ391" s="1"/>
      <c r="PYK391" s="1"/>
      <c r="PYL391" s="1"/>
      <c r="PYM391" s="1"/>
      <c r="PYN391" s="1"/>
      <c r="PYO391" s="1"/>
      <c r="PYP391" s="1"/>
      <c r="PYQ391" s="1"/>
      <c r="PYR391" s="1"/>
      <c r="PYS391" s="1"/>
      <c r="PYT391" s="1"/>
      <c r="PYU391" s="1"/>
      <c r="PYV391" s="1"/>
      <c r="PYW391" s="1"/>
      <c r="PYX391" s="1"/>
      <c r="PYY391" s="1"/>
      <c r="PYZ391" s="1"/>
      <c r="PZA391" s="1"/>
      <c r="PZB391" s="1"/>
      <c r="PZC391" s="1"/>
      <c r="PZD391" s="1"/>
      <c r="PZE391" s="1"/>
      <c r="PZF391" s="1"/>
      <c r="PZG391" s="1"/>
      <c r="PZH391" s="1"/>
      <c r="PZI391" s="1"/>
      <c r="PZJ391" s="1"/>
      <c r="PZK391" s="1"/>
      <c r="PZL391" s="1"/>
      <c r="PZM391" s="1"/>
      <c r="PZN391" s="1"/>
      <c r="PZO391" s="1"/>
      <c r="PZP391" s="1"/>
      <c r="PZQ391" s="1"/>
      <c r="PZR391" s="1"/>
      <c r="PZS391" s="1"/>
      <c r="PZT391" s="1"/>
      <c r="PZU391" s="1"/>
      <c r="PZV391" s="1"/>
      <c r="PZW391" s="1"/>
      <c r="PZX391" s="1"/>
      <c r="PZY391" s="1"/>
      <c r="PZZ391" s="1"/>
      <c r="QAA391" s="1"/>
      <c r="QAB391" s="1"/>
      <c r="QAC391" s="1"/>
      <c r="QAD391" s="1"/>
      <c r="QAE391" s="1"/>
      <c r="QAF391" s="1"/>
      <c r="QAG391" s="1"/>
      <c r="QAH391" s="1"/>
      <c r="QAI391" s="1"/>
      <c r="QAJ391" s="1"/>
      <c r="QAK391" s="1"/>
      <c r="QAL391" s="1"/>
      <c r="QAM391" s="1"/>
      <c r="QAN391" s="1"/>
      <c r="QAO391" s="1"/>
      <c r="QAP391" s="1"/>
      <c r="QAQ391" s="1"/>
      <c r="QAR391" s="1"/>
      <c r="QAS391" s="1"/>
      <c r="QAT391" s="1"/>
      <c r="QAU391" s="1"/>
      <c r="QAV391" s="1"/>
      <c r="QAW391" s="1"/>
      <c r="QAX391" s="1"/>
      <c r="QAY391" s="1"/>
      <c r="QAZ391" s="1"/>
      <c r="QBA391" s="1"/>
      <c r="QBB391" s="1"/>
      <c r="QBC391" s="1"/>
      <c r="QBD391" s="1"/>
      <c r="QBE391" s="1"/>
      <c r="QBF391" s="1"/>
      <c r="QBG391" s="1"/>
      <c r="QBH391" s="1"/>
      <c r="QBI391" s="1"/>
      <c r="QBJ391" s="1"/>
      <c r="QBK391" s="1"/>
      <c r="QBL391" s="1"/>
      <c r="QBM391" s="1"/>
      <c r="QBN391" s="1"/>
      <c r="QBO391" s="1"/>
      <c r="QBP391" s="1"/>
      <c r="QBQ391" s="1"/>
      <c r="QBR391" s="1"/>
      <c r="QBS391" s="1"/>
      <c r="QBT391" s="1"/>
      <c r="QBU391" s="1"/>
      <c r="QBV391" s="1"/>
      <c r="QBW391" s="1"/>
      <c r="QBX391" s="1"/>
      <c r="QBY391" s="1"/>
      <c r="QBZ391" s="1"/>
      <c r="QCA391" s="1"/>
      <c r="QCB391" s="1"/>
      <c r="QCC391" s="1"/>
      <c r="QCD391" s="1"/>
      <c r="QCE391" s="1"/>
      <c r="QCF391" s="1"/>
      <c r="QCG391" s="1"/>
      <c r="QCH391" s="1"/>
      <c r="QCI391" s="1"/>
      <c r="QCJ391" s="1"/>
      <c r="QCK391" s="1"/>
      <c r="QCL391" s="1"/>
      <c r="QCM391" s="1"/>
      <c r="QCN391" s="1"/>
      <c r="QCO391" s="1"/>
      <c r="QCP391" s="1"/>
      <c r="QCQ391" s="1"/>
      <c r="QCR391" s="1"/>
      <c r="QCS391" s="1"/>
      <c r="QCT391" s="1"/>
      <c r="QCU391" s="1"/>
      <c r="QCV391" s="1"/>
      <c r="QCW391" s="1"/>
      <c r="QCX391" s="1"/>
      <c r="QCY391" s="1"/>
      <c r="QCZ391" s="1"/>
      <c r="QDA391" s="1"/>
      <c r="QDB391" s="1"/>
      <c r="QDC391" s="1"/>
      <c r="QDD391" s="1"/>
      <c r="QDE391" s="1"/>
      <c r="QDF391" s="1"/>
      <c r="QDG391" s="1"/>
      <c r="QDH391" s="1"/>
      <c r="QDI391" s="1"/>
      <c r="QDJ391" s="1"/>
      <c r="QDK391" s="1"/>
      <c r="QDL391" s="1"/>
      <c r="QDM391" s="1"/>
      <c r="QDN391" s="1"/>
      <c r="QDO391" s="1"/>
      <c r="QDP391" s="1"/>
      <c r="QDQ391" s="1"/>
      <c r="QDR391" s="1"/>
      <c r="QDS391" s="1"/>
      <c r="QDT391" s="1"/>
      <c r="QDU391" s="1"/>
      <c r="QDV391" s="1"/>
      <c r="QDW391" s="1"/>
      <c r="QDX391" s="1"/>
      <c r="QDY391" s="1"/>
      <c r="QDZ391" s="1"/>
      <c r="QEA391" s="1"/>
      <c r="QEB391" s="1"/>
      <c r="QEC391" s="1"/>
      <c r="QED391" s="1"/>
      <c r="QEE391" s="1"/>
      <c r="QEF391" s="1"/>
      <c r="QEG391" s="1"/>
      <c r="QEH391" s="1"/>
      <c r="QEI391" s="1"/>
      <c r="QEJ391" s="1"/>
      <c r="QEK391" s="1"/>
      <c r="QEL391" s="1"/>
      <c r="QEM391" s="1"/>
      <c r="QEN391" s="1"/>
      <c r="QEO391" s="1"/>
      <c r="QEP391" s="1"/>
      <c r="QEQ391" s="1"/>
      <c r="QER391" s="1"/>
      <c r="QES391" s="1"/>
      <c r="QET391" s="1"/>
      <c r="QEU391" s="1"/>
      <c r="QEV391" s="1"/>
      <c r="QEW391" s="1"/>
      <c r="QEX391" s="1"/>
      <c r="QEY391" s="1"/>
      <c r="QEZ391" s="1"/>
      <c r="QFA391" s="1"/>
      <c r="QFB391" s="1"/>
      <c r="QFC391" s="1"/>
      <c r="QFD391" s="1"/>
      <c r="QFE391" s="1"/>
      <c r="QFF391" s="1"/>
      <c r="QFG391" s="1"/>
      <c r="QFH391" s="1"/>
      <c r="QFI391" s="1"/>
      <c r="QFJ391" s="1"/>
      <c r="QFK391" s="1"/>
      <c r="QFL391" s="1"/>
      <c r="QFM391" s="1"/>
      <c r="QFN391" s="1"/>
      <c r="QFO391" s="1"/>
      <c r="QFP391" s="1"/>
      <c r="QFQ391" s="1"/>
      <c r="QFR391" s="1"/>
      <c r="QFS391" s="1"/>
      <c r="QFT391" s="1"/>
      <c r="QFU391" s="1"/>
      <c r="QFV391" s="1"/>
      <c r="QFW391" s="1"/>
      <c r="QFX391" s="1"/>
      <c r="QFY391" s="1"/>
      <c r="QFZ391" s="1"/>
      <c r="QGA391" s="1"/>
      <c r="QGB391" s="1"/>
      <c r="QGC391" s="1"/>
      <c r="QGD391" s="1"/>
      <c r="QGE391" s="1"/>
      <c r="QGF391" s="1"/>
      <c r="QGG391" s="1"/>
      <c r="QGH391" s="1"/>
      <c r="QGI391" s="1"/>
      <c r="QGJ391" s="1"/>
      <c r="QGK391" s="1"/>
      <c r="QGL391" s="1"/>
      <c r="QGM391" s="1"/>
      <c r="QGN391" s="1"/>
      <c r="QGO391" s="1"/>
      <c r="QGP391" s="1"/>
      <c r="QGQ391" s="1"/>
      <c r="QGR391" s="1"/>
      <c r="QGS391" s="1"/>
      <c r="QGT391" s="1"/>
      <c r="QGU391" s="1"/>
      <c r="QGV391" s="1"/>
      <c r="QGW391" s="1"/>
      <c r="QGX391" s="1"/>
      <c r="QGY391" s="1"/>
      <c r="QGZ391" s="1"/>
      <c r="QHA391" s="1"/>
      <c r="QHB391" s="1"/>
      <c r="QHC391" s="1"/>
      <c r="QHD391" s="1"/>
      <c r="QHE391" s="1"/>
      <c r="QHF391" s="1"/>
      <c r="QHG391" s="1"/>
      <c r="QHH391" s="1"/>
      <c r="QHI391" s="1"/>
      <c r="QHJ391" s="1"/>
      <c r="QHK391" s="1"/>
      <c r="QHL391" s="1"/>
      <c r="QHM391" s="1"/>
      <c r="QHN391" s="1"/>
      <c r="QHO391" s="1"/>
      <c r="QHP391" s="1"/>
      <c r="QHQ391" s="1"/>
      <c r="QHR391" s="1"/>
      <c r="QHS391" s="1"/>
      <c r="QHT391" s="1"/>
      <c r="QHU391" s="1"/>
      <c r="QHV391" s="1"/>
      <c r="QHW391" s="1"/>
      <c r="QHX391" s="1"/>
      <c r="QHY391" s="1"/>
      <c r="QHZ391" s="1"/>
      <c r="QIA391" s="1"/>
      <c r="QIB391" s="1"/>
      <c r="QIC391" s="1"/>
      <c r="QID391" s="1"/>
      <c r="QIE391" s="1"/>
      <c r="QIF391" s="1"/>
      <c r="QIG391" s="1"/>
      <c r="QIH391" s="1"/>
      <c r="QII391" s="1"/>
      <c r="QIJ391" s="1"/>
      <c r="QIK391" s="1"/>
      <c r="QIL391" s="1"/>
      <c r="QIM391" s="1"/>
      <c r="QIN391" s="1"/>
      <c r="QIO391" s="1"/>
      <c r="QIP391" s="1"/>
      <c r="QIQ391" s="1"/>
      <c r="QIR391" s="1"/>
      <c r="QIS391" s="1"/>
      <c r="QIT391" s="1"/>
      <c r="QIU391" s="1"/>
      <c r="QIV391" s="1"/>
      <c r="QIW391" s="1"/>
      <c r="QIX391" s="1"/>
      <c r="QIY391" s="1"/>
      <c r="QIZ391" s="1"/>
      <c r="QJA391" s="1"/>
      <c r="QJB391" s="1"/>
      <c r="QJC391" s="1"/>
      <c r="QJD391" s="1"/>
      <c r="QJE391" s="1"/>
      <c r="QJF391" s="1"/>
      <c r="QJG391" s="1"/>
      <c r="QJH391" s="1"/>
      <c r="QJI391" s="1"/>
      <c r="QJJ391" s="1"/>
      <c r="QJK391" s="1"/>
      <c r="QJL391" s="1"/>
      <c r="QJM391" s="1"/>
      <c r="QJN391" s="1"/>
      <c r="QJO391" s="1"/>
      <c r="QJP391" s="1"/>
      <c r="QJQ391" s="1"/>
      <c r="QJR391" s="1"/>
      <c r="QJS391" s="1"/>
      <c r="QJT391" s="1"/>
      <c r="QJU391" s="1"/>
      <c r="QJV391" s="1"/>
      <c r="QJW391" s="1"/>
      <c r="QJX391" s="1"/>
      <c r="QJY391" s="1"/>
      <c r="QJZ391" s="1"/>
      <c r="QKA391" s="1"/>
      <c r="QKB391" s="1"/>
      <c r="QKC391" s="1"/>
      <c r="QKD391" s="1"/>
      <c r="QKE391" s="1"/>
      <c r="QKF391" s="1"/>
      <c r="QKG391" s="1"/>
      <c r="QKH391" s="1"/>
      <c r="QKI391" s="1"/>
      <c r="QKJ391" s="1"/>
      <c r="QKK391" s="1"/>
      <c r="QKL391" s="1"/>
      <c r="QKM391" s="1"/>
      <c r="QKN391" s="1"/>
      <c r="QKO391" s="1"/>
      <c r="QKP391" s="1"/>
      <c r="QKQ391" s="1"/>
      <c r="QKR391" s="1"/>
      <c r="QKS391" s="1"/>
      <c r="QKT391" s="1"/>
      <c r="QKU391" s="1"/>
      <c r="QKV391" s="1"/>
      <c r="QKW391" s="1"/>
      <c r="QKX391" s="1"/>
      <c r="QKY391" s="1"/>
      <c r="QKZ391" s="1"/>
      <c r="QLA391" s="1"/>
      <c r="QLB391" s="1"/>
      <c r="QLC391" s="1"/>
      <c r="QLD391" s="1"/>
      <c r="QLE391" s="1"/>
      <c r="QLF391" s="1"/>
      <c r="QLG391" s="1"/>
      <c r="QLH391" s="1"/>
      <c r="QLI391" s="1"/>
      <c r="QLJ391" s="1"/>
      <c r="QLK391" s="1"/>
      <c r="QLL391" s="1"/>
      <c r="QLM391" s="1"/>
      <c r="QLN391" s="1"/>
      <c r="QLO391" s="1"/>
      <c r="QLP391" s="1"/>
      <c r="QLQ391" s="1"/>
      <c r="QLR391" s="1"/>
      <c r="QLS391" s="1"/>
      <c r="QLT391" s="1"/>
      <c r="QLU391" s="1"/>
      <c r="QLV391" s="1"/>
      <c r="QLW391" s="1"/>
      <c r="QLX391" s="1"/>
      <c r="QLY391" s="1"/>
      <c r="QLZ391" s="1"/>
      <c r="QMA391" s="1"/>
      <c r="QMB391" s="1"/>
      <c r="QMC391" s="1"/>
      <c r="QMD391" s="1"/>
      <c r="QME391" s="1"/>
      <c r="QMF391" s="1"/>
      <c r="QMG391" s="1"/>
      <c r="QMH391" s="1"/>
      <c r="QMI391" s="1"/>
      <c r="QMJ391" s="1"/>
      <c r="QMK391" s="1"/>
      <c r="QML391" s="1"/>
      <c r="QMM391" s="1"/>
      <c r="QMN391" s="1"/>
      <c r="QMO391" s="1"/>
      <c r="QMP391" s="1"/>
      <c r="QMQ391" s="1"/>
      <c r="QMR391" s="1"/>
      <c r="QMS391" s="1"/>
      <c r="QMT391" s="1"/>
      <c r="QMU391" s="1"/>
      <c r="QMV391" s="1"/>
      <c r="QMW391" s="1"/>
      <c r="QMX391" s="1"/>
      <c r="QMY391" s="1"/>
      <c r="QMZ391" s="1"/>
      <c r="QNA391" s="1"/>
      <c r="QNB391" s="1"/>
      <c r="QNC391" s="1"/>
      <c r="QND391" s="1"/>
      <c r="QNE391" s="1"/>
      <c r="QNF391" s="1"/>
      <c r="QNG391" s="1"/>
      <c r="QNH391" s="1"/>
      <c r="QNI391" s="1"/>
      <c r="QNJ391" s="1"/>
      <c r="QNK391" s="1"/>
      <c r="QNL391" s="1"/>
      <c r="QNM391" s="1"/>
      <c r="QNN391" s="1"/>
      <c r="QNO391" s="1"/>
      <c r="QNP391" s="1"/>
      <c r="QNQ391" s="1"/>
      <c r="QNR391" s="1"/>
      <c r="QNS391" s="1"/>
      <c r="QNT391" s="1"/>
      <c r="QNU391" s="1"/>
      <c r="QNV391" s="1"/>
      <c r="QNW391" s="1"/>
      <c r="QNX391" s="1"/>
      <c r="QNY391" s="1"/>
      <c r="QNZ391" s="1"/>
      <c r="QOA391" s="1"/>
      <c r="QOB391" s="1"/>
      <c r="QOC391" s="1"/>
      <c r="QOD391" s="1"/>
      <c r="QOE391" s="1"/>
      <c r="QOF391" s="1"/>
      <c r="QOG391" s="1"/>
      <c r="QOH391" s="1"/>
      <c r="QOI391" s="1"/>
      <c r="QOJ391" s="1"/>
      <c r="QOK391" s="1"/>
      <c r="QOL391" s="1"/>
      <c r="QOM391" s="1"/>
      <c r="QON391" s="1"/>
      <c r="QOO391" s="1"/>
      <c r="QOP391" s="1"/>
      <c r="QOQ391" s="1"/>
      <c r="QOR391" s="1"/>
      <c r="QOS391" s="1"/>
      <c r="QOT391" s="1"/>
      <c r="QOU391" s="1"/>
      <c r="QOV391" s="1"/>
      <c r="QOW391" s="1"/>
      <c r="QOX391" s="1"/>
      <c r="QOY391" s="1"/>
      <c r="QOZ391" s="1"/>
      <c r="QPA391" s="1"/>
      <c r="QPB391" s="1"/>
      <c r="QPC391" s="1"/>
      <c r="QPD391" s="1"/>
      <c r="QPE391" s="1"/>
      <c r="QPF391" s="1"/>
      <c r="QPG391" s="1"/>
      <c r="QPH391" s="1"/>
      <c r="QPI391" s="1"/>
      <c r="QPJ391" s="1"/>
      <c r="QPK391" s="1"/>
      <c r="QPL391" s="1"/>
      <c r="QPM391" s="1"/>
      <c r="QPN391" s="1"/>
      <c r="QPO391" s="1"/>
      <c r="QPP391" s="1"/>
      <c r="QPQ391" s="1"/>
      <c r="QPR391" s="1"/>
      <c r="QPS391" s="1"/>
      <c r="QPT391" s="1"/>
      <c r="QPU391" s="1"/>
      <c r="QPV391" s="1"/>
      <c r="QPW391" s="1"/>
      <c r="QPX391" s="1"/>
      <c r="QPY391" s="1"/>
      <c r="QPZ391" s="1"/>
      <c r="QQA391" s="1"/>
      <c r="QQB391" s="1"/>
      <c r="QQC391" s="1"/>
      <c r="QQD391" s="1"/>
      <c r="QQE391" s="1"/>
      <c r="QQF391" s="1"/>
      <c r="QQG391" s="1"/>
      <c r="QQH391" s="1"/>
      <c r="QQI391" s="1"/>
      <c r="QQJ391" s="1"/>
      <c r="QQK391" s="1"/>
      <c r="QQL391" s="1"/>
      <c r="QQM391" s="1"/>
      <c r="QQN391" s="1"/>
      <c r="QQO391" s="1"/>
      <c r="QQP391" s="1"/>
      <c r="QQQ391" s="1"/>
      <c r="QQR391" s="1"/>
      <c r="QQS391" s="1"/>
      <c r="QQT391" s="1"/>
      <c r="QQU391" s="1"/>
      <c r="QQV391" s="1"/>
      <c r="QQW391" s="1"/>
      <c r="QQX391" s="1"/>
      <c r="QQY391" s="1"/>
      <c r="QQZ391" s="1"/>
      <c r="QRA391" s="1"/>
      <c r="QRB391" s="1"/>
      <c r="QRC391" s="1"/>
      <c r="QRD391" s="1"/>
      <c r="QRE391" s="1"/>
      <c r="QRF391" s="1"/>
      <c r="QRG391" s="1"/>
      <c r="QRH391" s="1"/>
      <c r="QRI391" s="1"/>
      <c r="QRJ391" s="1"/>
      <c r="QRK391" s="1"/>
      <c r="QRL391" s="1"/>
      <c r="QRM391" s="1"/>
      <c r="QRN391" s="1"/>
      <c r="QRO391" s="1"/>
      <c r="QRP391" s="1"/>
      <c r="QRQ391" s="1"/>
      <c r="QRR391" s="1"/>
      <c r="QRS391" s="1"/>
      <c r="QRT391" s="1"/>
      <c r="QRU391" s="1"/>
      <c r="QRV391" s="1"/>
      <c r="QRW391" s="1"/>
      <c r="QRX391" s="1"/>
      <c r="QRY391" s="1"/>
      <c r="QRZ391" s="1"/>
      <c r="QSA391" s="1"/>
      <c r="QSB391" s="1"/>
      <c r="QSC391" s="1"/>
      <c r="QSD391" s="1"/>
      <c r="QSE391" s="1"/>
      <c r="QSF391" s="1"/>
      <c r="QSG391" s="1"/>
      <c r="QSH391" s="1"/>
      <c r="QSI391" s="1"/>
      <c r="QSJ391" s="1"/>
      <c r="QSK391" s="1"/>
      <c r="QSL391" s="1"/>
      <c r="QSM391" s="1"/>
      <c r="QSN391" s="1"/>
      <c r="QSO391" s="1"/>
      <c r="QSP391" s="1"/>
      <c r="QSQ391" s="1"/>
      <c r="QSR391" s="1"/>
      <c r="QSS391" s="1"/>
      <c r="QST391" s="1"/>
      <c r="QSU391" s="1"/>
      <c r="QSV391" s="1"/>
      <c r="QSW391" s="1"/>
      <c r="QSX391" s="1"/>
      <c r="QSY391" s="1"/>
      <c r="QSZ391" s="1"/>
      <c r="QTA391" s="1"/>
      <c r="QTB391" s="1"/>
      <c r="QTC391" s="1"/>
      <c r="QTD391" s="1"/>
      <c r="QTE391" s="1"/>
      <c r="QTF391" s="1"/>
      <c r="QTG391" s="1"/>
      <c r="QTH391" s="1"/>
      <c r="QTI391" s="1"/>
      <c r="QTJ391" s="1"/>
      <c r="QTK391" s="1"/>
      <c r="QTL391" s="1"/>
      <c r="QTM391" s="1"/>
      <c r="QTN391" s="1"/>
      <c r="QTO391" s="1"/>
      <c r="QTP391" s="1"/>
      <c r="QTQ391" s="1"/>
      <c r="QTR391" s="1"/>
      <c r="QTS391" s="1"/>
      <c r="QTT391" s="1"/>
      <c r="QTU391" s="1"/>
      <c r="QTV391" s="1"/>
      <c r="QTW391" s="1"/>
      <c r="QTX391" s="1"/>
      <c r="QTY391" s="1"/>
      <c r="QTZ391" s="1"/>
      <c r="QUA391" s="1"/>
      <c r="QUB391" s="1"/>
      <c r="QUC391" s="1"/>
      <c r="QUD391" s="1"/>
      <c r="QUE391" s="1"/>
      <c r="QUF391" s="1"/>
      <c r="QUG391" s="1"/>
      <c r="QUH391" s="1"/>
      <c r="QUI391" s="1"/>
      <c r="QUJ391" s="1"/>
      <c r="QUK391" s="1"/>
      <c r="QUL391" s="1"/>
      <c r="QUM391" s="1"/>
      <c r="QUN391" s="1"/>
      <c r="QUO391" s="1"/>
      <c r="QUP391" s="1"/>
      <c r="QUQ391" s="1"/>
      <c r="QUR391" s="1"/>
      <c r="QUS391" s="1"/>
      <c r="QUT391" s="1"/>
      <c r="QUU391" s="1"/>
      <c r="QUV391" s="1"/>
      <c r="QUW391" s="1"/>
      <c r="QUX391" s="1"/>
      <c r="QUY391" s="1"/>
      <c r="QUZ391" s="1"/>
      <c r="QVA391" s="1"/>
      <c r="QVB391" s="1"/>
      <c r="QVC391" s="1"/>
      <c r="QVD391" s="1"/>
      <c r="QVE391" s="1"/>
      <c r="QVF391" s="1"/>
      <c r="QVG391" s="1"/>
      <c r="QVH391" s="1"/>
      <c r="QVI391" s="1"/>
      <c r="QVJ391" s="1"/>
      <c r="QVK391" s="1"/>
      <c r="QVL391" s="1"/>
      <c r="QVM391" s="1"/>
      <c r="QVN391" s="1"/>
      <c r="QVO391" s="1"/>
      <c r="QVP391" s="1"/>
      <c r="QVQ391" s="1"/>
      <c r="QVR391" s="1"/>
      <c r="QVS391" s="1"/>
      <c r="QVT391" s="1"/>
      <c r="QVU391" s="1"/>
      <c r="QVV391" s="1"/>
      <c r="QVW391" s="1"/>
      <c r="QVX391" s="1"/>
      <c r="QVY391" s="1"/>
      <c r="QVZ391" s="1"/>
      <c r="QWA391" s="1"/>
      <c r="QWB391" s="1"/>
      <c r="QWC391" s="1"/>
      <c r="QWD391" s="1"/>
      <c r="QWE391" s="1"/>
      <c r="QWF391" s="1"/>
      <c r="QWG391" s="1"/>
      <c r="QWH391" s="1"/>
      <c r="QWI391" s="1"/>
      <c r="QWJ391" s="1"/>
      <c r="QWK391" s="1"/>
      <c r="QWL391" s="1"/>
      <c r="QWM391" s="1"/>
      <c r="QWN391" s="1"/>
      <c r="QWO391" s="1"/>
      <c r="QWP391" s="1"/>
      <c r="QWQ391" s="1"/>
      <c r="QWR391" s="1"/>
      <c r="QWS391" s="1"/>
      <c r="QWT391" s="1"/>
      <c r="QWU391" s="1"/>
      <c r="QWV391" s="1"/>
      <c r="QWW391" s="1"/>
      <c r="QWX391" s="1"/>
      <c r="QWY391" s="1"/>
      <c r="QWZ391" s="1"/>
      <c r="QXA391" s="1"/>
      <c r="QXB391" s="1"/>
      <c r="QXC391" s="1"/>
      <c r="QXD391" s="1"/>
      <c r="QXE391" s="1"/>
      <c r="QXF391" s="1"/>
      <c r="QXG391" s="1"/>
      <c r="QXH391" s="1"/>
      <c r="QXI391" s="1"/>
      <c r="QXJ391" s="1"/>
      <c r="QXK391" s="1"/>
      <c r="QXL391" s="1"/>
      <c r="QXM391" s="1"/>
      <c r="QXN391" s="1"/>
      <c r="QXO391" s="1"/>
      <c r="QXP391" s="1"/>
      <c r="QXQ391" s="1"/>
      <c r="QXR391" s="1"/>
      <c r="QXS391" s="1"/>
      <c r="QXT391" s="1"/>
      <c r="QXU391" s="1"/>
      <c r="QXV391" s="1"/>
      <c r="QXW391" s="1"/>
      <c r="QXX391" s="1"/>
      <c r="QXY391" s="1"/>
      <c r="QXZ391" s="1"/>
      <c r="QYA391" s="1"/>
      <c r="QYB391" s="1"/>
      <c r="QYC391" s="1"/>
      <c r="QYD391" s="1"/>
      <c r="QYE391" s="1"/>
      <c r="QYF391" s="1"/>
      <c r="QYG391" s="1"/>
      <c r="QYH391" s="1"/>
      <c r="QYI391" s="1"/>
      <c r="QYJ391" s="1"/>
      <c r="QYK391" s="1"/>
      <c r="QYL391" s="1"/>
      <c r="QYM391" s="1"/>
      <c r="QYN391" s="1"/>
      <c r="QYO391" s="1"/>
      <c r="QYP391" s="1"/>
      <c r="QYQ391" s="1"/>
      <c r="QYR391" s="1"/>
      <c r="QYS391" s="1"/>
      <c r="QYT391" s="1"/>
      <c r="QYU391" s="1"/>
      <c r="QYV391" s="1"/>
      <c r="QYW391" s="1"/>
      <c r="QYX391" s="1"/>
      <c r="QYY391" s="1"/>
      <c r="QYZ391" s="1"/>
      <c r="QZA391" s="1"/>
      <c r="QZB391" s="1"/>
      <c r="QZC391" s="1"/>
      <c r="QZD391" s="1"/>
      <c r="QZE391" s="1"/>
      <c r="QZF391" s="1"/>
      <c r="QZG391" s="1"/>
      <c r="QZH391" s="1"/>
      <c r="QZI391" s="1"/>
      <c r="QZJ391" s="1"/>
      <c r="QZK391" s="1"/>
      <c r="QZL391" s="1"/>
      <c r="QZM391" s="1"/>
      <c r="QZN391" s="1"/>
      <c r="QZO391" s="1"/>
      <c r="QZP391" s="1"/>
      <c r="QZQ391" s="1"/>
      <c r="QZR391" s="1"/>
      <c r="QZS391" s="1"/>
      <c r="QZT391" s="1"/>
      <c r="QZU391" s="1"/>
      <c r="QZV391" s="1"/>
      <c r="QZW391" s="1"/>
      <c r="QZX391" s="1"/>
      <c r="QZY391" s="1"/>
      <c r="QZZ391" s="1"/>
      <c r="RAA391" s="1"/>
      <c r="RAB391" s="1"/>
      <c r="RAC391" s="1"/>
      <c r="RAD391" s="1"/>
      <c r="RAE391" s="1"/>
      <c r="RAF391" s="1"/>
      <c r="RAG391" s="1"/>
      <c r="RAH391" s="1"/>
      <c r="RAI391" s="1"/>
      <c r="RAJ391" s="1"/>
      <c r="RAK391" s="1"/>
      <c r="RAL391" s="1"/>
      <c r="RAM391" s="1"/>
      <c r="RAN391" s="1"/>
      <c r="RAO391" s="1"/>
      <c r="RAP391" s="1"/>
      <c r="RAQ391" s="1"/>
      <c r="RAR391" s="1"/>
      <c r="RAS391" s="1"/>
      <c r="RAT391" s="1"/>
      <c r="RAU391" s="1"/>
      <c r="RAV391" s="1"/>
      <c r="RAW391" s="1"/>
      <c r="RAX391" s="1"/>
      <c r="RAY391" s="1"/>
      <c r="RAZ391" s="1"/>
      <c r="RBA391" s="1"/>
      <c r="RBB391" s="1"/>
      <c r="RBC391" s="1"/>
      <c r="RBD391" s="1"/>
      <c r="RBE391" s="1"/>
      <c r="RBF391" s="1"/>
      <c r="RBG391" s="1"/>
      <c r="RBH391" s="1"/>
      <c r="RBI391" s="1"/>
      <c r="RBJ391" s="1"/>
      <c r="RBK391" s="1"/>
      <c r="RBL391" s="1"/>
      <c r="RBM391" s="1"/>
      <c r="RBN391" s="1"/>
      <c r="RBO391" s="1"/>
      <c r="RBP391" s="1"/>
      <c r="RBQ391" s="1"/>
      <c r="RBR391" s="1"/>
      <c r="RBS391" s="1"/>
      <c r="RBT391" s="1"/>
      <c r="RBU391" s="1"/>
      <c r="RBV391" s="1"/>
      <c r="RBW391" s="1"/>
      <c r="RBX391" s="1"/>
      <c r="RBY391" s="1"/>
      <c r="RBZ391" s="1"/>
      <c r="RCA391" s="1"/>
      <c r="RCB391" s="1"/>
      <c r="RCC391" s="1"/>
      <c r="RCD391" s="1"/>
      <c r="RCE391" s="1"/>
      <c r="RCF391" s="1"/>
      <c r="RCG391" s="1"/>
      <c r="RCH391" s="1"/>
      <c r="RCI391" s="1"/>
      <c r="RCJ391" s="1"/>
      <c r="RCK391" s="1"/>
      <c r="RCL391" s="1"/>
      <c r="RCM391" s="1"/>
      <c r="RCN391" s="1"/>
      <c r="RCO391" s="1"/>
      <c r="RCP391" s="1"/>
      <c r="RCQ391" s="1"/>
      <c r="RCR391" s="1"/>
      <c r="RCS391" s="1"/>
      <c r="RCT391" s="1"/>
      <c r="RCU391" s="1"/>
      <c r="RCV391" s="1"/>
      <c r="RCW391" s="1"/>
      <c r="RCX391" s="1"/>
      <c r="RCY391" s="1"/>
      <c r="RCZ391" s="1"/>
      <c r="RDA391" s="1"/>
      <c r="RDB391" s="1"/>
      <c r="RDC391" s="1"/>
      <c r="RDD391" s="1"/>
      <c r="RDE391" s="1"/>
      <c r="RDF391" s="1"/>
      <c r="RDG391" s="1"/>
      <c r="RDH391" s="1"/>
      <c r="RDI391" s="1"/>
      <c r="RDJ391" s="1"/>
      <c r="RDK391" s="1"/>
      <c r="RDL391" s="1"/>
      <c r="RDM391" s="1"/>
      <c r="RDN391" s="1"/>
      <c r="RDO391" s="1"/>
      <c r="RDP391" s="1"/>
      <c r="RDQ391" s="1"/>
      <c r="RDR391" s="1"/>
      <c r="RDS391" s="1"/>
      <c r="RDT391" s="1"/>
      <c r="RDU391" s="1"/>
      <c r="RDV391" s="1"/>
      <c r="RDW391" s="1"/>
      <c r="RDX391" s="1"/>
      <c r="RDY391" s="1"/>
      <c r="RDZ391" s="1"/>
      <c r="REA391" s="1"/>
      <c r="REB391" s="1"/>
      <c r="REC391" s="1"/>
      <c r="RED391" s="1"/>
      <c r="REE391" s="1"/>
      <c r="REF391" s="1"/>
      <c r="REG391" s="1"/>
      <c r="REH391" s="1"/>
      <c r="REI391" s="1"/>
      <c r="REJ391" s="1"/>
      <c r="REK391" s="1"/>
      <c r="REL391" s="1"/>
      <c r="REM391" s="1"/>
      <c r="REN391" s="1"/>
      <c r="REO391" s="1"/>
      <c r="REP391" s="1"/>
      <c r="REQ391" s="1"/>
      <c r="RER391" s="1"/>
      <c r="RES391" s="1"/>
      <c r="RET391" s="1"/>
      <c r="REU391" s="1"/>
      <c r="REV391" s="1"/>
      <c r="REW391" s="1"/>
      <c r="REX391" s="1"/>
      <c r="REY391" s="1"/>
      <c r="REZ391" s="1"/>
      <c r="RFA391" s="1"/>
      <c r="RFB391" s="1"/>
      <c r="RFC391" s="1"/>
      <c r="RFD391" s="1"/>
      <c r="RFE391" s="1"/>
      <c r="RFF391" s="1"/>
      <c r="RFG391" s="1"/>
      <c r="RFH391" s="1"/>
      <c r="RFI391" s="1"/>
      <c r="RFJ391" s="1"/>
      <c r="RFK391" s="1"/>
      <c r="RFL391" s="1"/>
      <c r="RFM391" s="1"/>
      <c r="RFN391" s="1"/>
      <c r="RFO391" s="1"/>
      <c r="RFP391" s="1"/>
      <c r="RFQ391" s="1"/>
      <c r="RFR391" s="1"/>
      <c r="RFS391" s="1"/>
      <c r="RFT391" s="1"/>
      <c r="RFU391" s="1"/>
      <c r="RFV391" s="1"/>
      <c r="RFW391" s="1"/>
      <c r="RFX391" s="1"/>
      <c r="RFY391" s="1"/>
      <c r="RFZ391" s="1"/>
      <c r="RGA391" s="1"/>
      <c r="RGB391" s="1"/>
      <c r="RGC391" s="1"/>
      <c r="RGD391" s="1"/>
      <c r="RGE391" s="1"/>
      <c r="RGF391" s="1"/>
      <c r="RGG391" s="1"/>
      <c r="RGH391" s="1"/>
      <c r="RGI391" s="1"/>
      <c r="RGJ391" s="1"/>
      <c r="RGK391" s="1"/>
      <c r="RGL391" s="1"/>
      <c r="RGM391" s="1"/>
      <c r="RGN391" s="1"/>
      <c r="RGO391" s="1"/>
      <c r="RGP391" s="1"/>
      <c r="RGQ391" s="1"/>
      <c r="RGR391" s="1"/>
      <c r="RGS391" s="1"/>
      <c r="RGT391" s="1"/>
      <c r="RGU391" s="1"/>
      <c r="RGV391" s="1"/>
      <c r="RGW391" s="1"/>
      <c r="RGX391" s="1"/>
      <c r="RGY391" s="1"/>
      <c r="RGZ391" s="1"/>
      <c r="RHA391" s="1"/>
      <c r="RHB391" s="1"/>
      <c r="RHC391" s="1"/>
      <c r="RHD391" s="1"/>
      <c r="RHE391" s="1"/>
      <c r="RHF391" s="1"/>
      <c r="RHG391" s="1"/>
      <c r="RHH391" s="1"/>
      <c r="RHI391" s="1"/>
      <c r="RHJ391" s="1"/>
      <c r="RHK391" s="1"/>
      <c r="RHL391" s="1"/>
      <c r="RHM391" s="1"/>
      <c r="RHN391" s="1"/>
      <c r="RHO391" s="1"/>
      <c r="RHP391" s="1"/>
      <c r="RHQ391" s="1"/>
      <c r="RHR391" s="1"/>
      <c r="RHS391" s="1"/>
      <c r="RHT391" s="1"/>
      <c r="RHU391" s="1"/>
      <c r="RHV391" s="1"/>
      <c r="RHW391" s="1"/>
      <c r="RHX391" s="1"/>
      <c r="RHY391" s="1"/>
      <c r="RHZ391" s="1"/>
      <c r="RIA391" s="1"/>
      <c r="RIB391" s="1"/>
      <c r="RIC391" s="1"/>
      <c r="RID391" s="1"/>
      <c r="RIE391" s="1"/>
      <c r="RIF391" s="1"/>
      <c r="RIG391" s="1"/>
      <c r="RIH391" s="1"/>
      <c r="RII391" s="1"/>
      <c r="RIJ391" s="1"/>
      <c r="RIK391" s="1"/>
      <c r="RIL391" s="1"/>
      <c r="RIM391" s="1"/>
      <c r="RIN391" s="1"/>
      <c r="RIO391" s="1"/>
      <c r="RIP391" s="1"/>
      <c r="RIQ391" s="1"/>
      <c r="RIR391" s="1"/>
      <c r="RIS391" s="1"/>
      <c r="RIT391" s="1"/>
      <c r="RIU391" s="1"/>
      <c r="RIV391" s="1"/>
      <c r="RIW391" s="1"/>
      <c r="RIX391" s="1"/>
      <c r="RIY391" s="1"/>
      <c r="RIZ391" s="1"/>
      <c r="RJA391" s="1"/>
      <c r="RJB391" s="1"/>
      <c r="RJC391" s="1"/>
      <c r="RJD391" s="1"/>
      <c r="RJE391" s="1"/>
      <c r="RJF391" s="1"/>
      <c r="RJG391" s="1"/>
      <c r="RJH391" s="1"/>
      <c r="RJI391" s="1"/>
      <c r="RJJ391" s="1"/>
      <c r="RJK391" s="1"/>
      <c r="RJL391" s="1"/>
      <c r="RJM391" s="1"/>
      <c r="RJN391" s="1"/>
      <c r="RJO391" s="1"/>
      <c r="RJP391" s="1"/>
      <c r="RJQ391" s="1"/>
      <c r="RJR391" s="1"/>
      <c r="RJS391" s="1"/>
      <c r="RJT391" s="1"/>
      <c r="RJU391" s="1"/>
      <c r="RJV391" s="1"/>
      <c r="RJW391" s="1"/>
      <c r="RJX391" s="1"/>
      <c r="RJY391" s="1"/>
      <c r="RJZ391" s="1"/>
      <c r="RKA391" s="1"/>
      <c r="RKB391" s="1"/>
      <c r="RKC391" s="1"/>
      <c r="RKD391" s="1"/>
      <c r="RKE391" s="1"/>
      <c r="RKF391" s="1"/>
      <c r="RKG391" s="1"/>
      <c r="RKH391" s="1"/>
      <c r="RKI391" s="1"/>
      <c r="RKJ391" s="1"/>
      <c r="RKK391" s="1"/>
      <c r="RKL391" s="1"/>
      <c r="RKM391" s="1"/>
      <c r="RKN391" s="1"/>
      <c r="RKO391" s="1"/>
      <c r="RKP391" s="1"/>
      <c r="RKQ391" s="1"/>
      <c r="RKR391" s="1"/>
      <c r="RKS391" s="1"/>
      <c r="RKT391" s="1"/>
      <c r="RKU391" s="1"/>
      <c r="RKV391" s="1"/>
      <c r="RKW391" s="1"/>
      <c r="RKX391" s="1"/>
      <c r="RKY391" s="1"/>
      <c r="RKZ391" s="1"/>
      <c r="RLA391" s="1"/>
      <c r="RLB391" s="1"/>
      <c r="RLC391" s="1"/>
      <c r="RLD391" s="1"/>
      <c r="RLE391" s="1"/>
      <c r="RLF391" s="1"/>
      <c r="RLG391" s="1"/>
      <c r="RLH391" s="1"/>
      <c r="RLI391" s="1"/>
      <c r="RLJ391" s="1"/>
      <c r="RLK391" s="1"/>
      <c r="RLL391" s="1"/>
      <c r="RLM391" s="1"/>
      <c r="RLN391" s="1"/>
      <c r="RLO391" s="1"/>
      <c r="RLP391" s="1"/>
      <c r="RLQ391" s="1"/>
      <c r="RLR391" s="1"/>
      <c r="RLS391" s="1"/>
      <c r="RLT391" s="1"/>
      <c r="RLU391" s="1"/>
      <c r="RLV391" s="1"/>
      <c r="RLW391" s="1"/>
      <c r="RLX391" s="1"/>
      <c r="RLY391" s="1"/>
      <c r="RLZ391" s="1"/>
      <c r="RMA391" s="1"/>
      <c r="RMB391" s="1"/>
      <c r="RMC391" s="1"/>
      <c r="RMD391" s="1"/>
      <c r="RME391" s="1"/>
      <c r="RMF391" s="1"/>
      <c r="RMG391" s="1"/>
      <c r="RMH391" s="1"/>
      <c r="RMI391" s="1"/>
      <c r="RMJ391" s="1"/>
      <c r="RMK391" s="1"/>
      <c r="RML391" s="1"/>
      <c r="RMM391" s="1"/>
      <c r="RMN391" s="1"/>
      <c r="RMO391" s="1"/>
      <c r="RMP391" s="1"/>
      <c r="RMQ391" s="1"/>
      <c r="RMR391" s="1"/>
      <c r="RMS391" s="1"/>
      <c r="RMT391" s="1"/>
      <c r="RMU391" s="1"/>
      <c r="RMV391" s="1"/>
      <c r="RMW391" s="1"/>
      <c r="RMX391" s="1"/>
      <c r="RMY391" s="1"/>
      <c r="RMZ391" s="1"/>
      <c r="RNA391" s="1"/>
      <c r="RNB391" s="1"/>
      <c r="RNC391" s="1"/>
      <c r="RND391" s="1"/>
      <c r="RNE391" s="1"/>
      <c r="RNF391" s="1"/>
      <c r="RNG391" s="1"/>
      <c r="RNH391" s="1"/>
      <c r="RNI391" s="1"/>
      <c r="RNJ391" s="1"/>
      <c r="RNK391" s="1"/>
      <c r="RNL391" s="1"/>
      <c r="RNM391" s="1"/>
      <c r="RNN391" s="1"/>
      <c r="RNO391" s="1"/>
      <c r="RNP391" s="1"/>
      <c r="RNQ391" s="1"/>
      <c r="RNR391" s="1"/>
      <c r="RNS391" s="1"/>
      <c r="RNT391" s="1"/>
      <c r="RNU391" s="1"/>
      <c r="RNV391" s="1"/>
      <c r="RNW391" s="1"/>
      <c r="RNX391" s="1"/>
      <c r="RNY391" s="1"/>
      <c r="RNZ391" s="1"/>
      <c r="ROA391" s="1"/>
      <c r="ROB391" s="1"/>
      <c r="ROC391" s="1"/>
      <c r="ROD391" s="1"/>
      <c r="ROE391" s="1"/>
      <c r="ROF391" s="1"/>
      <c r="ROG391" s="1"/>
      <c r="ROH391" s="1"/>
      <c r="ROI391" s="1"/>
      <c r="ROJ391" s="1"/>
      <c r="ROK391" s="1"/>
      <c r="ROL391" s="1"/>
      <c r="ROM391" s="1"/>
      <c r="RON391" s="1"/>
      <c r="ROO391" s="1"/>
      <c r="ROP391" s="1"/>
      <c r="ROQ391" s="1"/>
      <c r="ROR391" s="1"/>
      <c r="ROS391" s="1"/>
      <c r="ROT391" s="1"/>
      <c r="ROU391" s="1"/>
      <c r="ROV391" s="1"/>
      <c r="ROW391" s="1"/>
      <c r="ROX391" s="1"/>
      <c r="ROY391" s="1"/>
      <c r="ROZ391" s="1"/>
      <c r="RPA391" s="1"/>
      <c r="RPB391" s="1"/>
      <c r="RPC391" s="1"/>
      <c r="RPD391" s="1"/>
      <c r="RPE391" s="1"/>
      <c r="RPF391" s="1"/>
      <c r="RPG391" s="1"/>
      <c r="RPH391" s="1"/>
      <c r="RPI391" s="1"/>
      <c r="RPJ391" s="1"/>
      <c r="RPK391" s="1"/>
      <c r="RPL391" s="1"/>
      <c r="RPM391" s="1"/>
      <c r="RPN391" s="1"/>
      <c r="RPO391" s="1"/>
      <c r="RPP391" s="1"/>
      <c r="RPQ391" s="1"/>
      <c r="RPR391" s="1"/>
      <c r="RPS391" s="1"/>
      <c r="RPT391" s="1"/>
      <c r="RPU391" s="1"/>
      <c r="RPV391" s="1"/>
      <c r="RPW391" s="1"/>
      <c r="RPX391" s="1"/>
      <c r="RPY391" s="1"/>
      <c r="RPZ391" s="1"/>
      <c r="RQA391" s="1"/>
      <c r="RQB391" s="1"/>
      <c r="RQC391" s="1"/>
      <c r="RQD391" s="1"/>
      <c r="RQE391" s="1"/>
      <c r="RQF391" s="1"/>
      <c r="RQG391" s="1"/>
      <c r="RQH391" s="1"/>
      <c r="RQI391" s="1"/>
      <c r="RQJ391" s="1"/>
      <c r="RQK391" s="1"/>
      <c r="RQL391" s="1"/>
      <c r="RQM391" s="1"/>
      <c r="RQN391" s="1"/>
      <c r="RQO391" s="1"/>
      <c r="RQP391" s="1"/>
      <c r="RQQ391" s="1"/>
      <c r="RQR391" s="1"/>
      <c r="RQS391" s="1"/>
      <c r="RQT391" s="1"/>
      <c r="RQU391" s="1"/>
      <c r="RQV391" s="1"/>
      <c r="RQW391" s="1"/>
      <c r="RQX391" s="1"/>
      <c r="RQY391" s="1"/>
      <c r="RQZ391" s="1"/>
      <c r="RRA391" s="1"/>
      <c r="RRB391" s="1"/>
      <c r="RRC391" s="1"/>
      <c r="RRD391" s="1"/>
      <c r="RRE391" s="1"/>
      <c r="RRF391" s="1"/>
      <c r="RRG391" s="1"/>
      <c r="RRH391" s="1"/>
      <c r="RRI391" s="1"/>
      <c r="RRJ391" s="1"/>
      <c r="RRK391" s="1"/>
      <c r="RRL391" s="1"/>
      <c r="RRM391" s="1"/>
      <c r="RRN391" s="1"/>
      <c r="RRO391" s="1"/>
      <c r="RRP391" s="1"/>
      <c r="RRQ391" s="1"/>
      <c r="RRR391" s="1"/>
      <c r="RRS391" s="1"/>
      <c r="RRT391" s="1"/>
      <c r="RRU391" s="1"/>
      <c r="RRV391" s="1"/>
      <c r="RRW391" s="1"/>
      <c r="RRX391" s="1"/>
      <c r="RRY391" s="1"/>
      <c r="RRZ391" s="1"/>
      <c r="RSA391" s="1"/>
      <c r="RSB391" s="1"/>
      <c r="RSC391" s="1"/>
      <c r="RSD391" s="1"/>
      <c r="RSE391" s="1"/>
      <c r="RSF391" s="1"/>
      <c r="RSG391" s="1"/>
      <c r="RSH391" s="1"/>
      <c r="RSI391" s="1"/>
      <c r="RSJ391" s="1"/>
      <c r="RSK391" s="1"/>
      <c r="RSL391" s="1"/>
      <c r="RSM391" s="1"/>
      <c r="RSN391" s="1"/>
      <c r="RSO391" s="1"/>
      <c r="RSP391" s="1"/>
      <c r="RSQ391" s="1"/>
      <c r="RSR391" s="1"/>
      <c r="RSS391" s="1"/>
      <c r="RST391" s="1"/>
      <c r="RSU391" s="1"/>
      <c r="RSV391" s="1"/>
      <c r="RSW391" s="1"/>
      <c r="RSX391" s="1"/>
      <c r="RSY391" s="1"/>
      <c r="RSZ391" s="1"/>
      <c r="RTA391" s="1"/>
      <c r="RTB391" s="1"/>
      <c r="RTC391" s="1"/>
      <c r="RTD391" s="1"/>
      <c r="RTE391" s="1"/>
      <c r="RTF391" s="1"/>
      <c r="RTG391" s="1"/>
      <c r="RTH391" s="1"/>
      <c r="RTI391" s="1"/>
      <c r="RTJ391" s="1"/>
      <c r="RTK391" s="1"/>
      <c r="RTL391" s="1"/>
      <c r="RTM391" s="1"/>
      <c r="RTN391" s="1"/>
      <c r="RTO391" s="1"/>
      <c r="RTP391" s="1"/>
      <c r="RTQ391" s="1"/>
      <c r="RTR391" s="1"/>
      <c r="RTS391" s="1"/>
      <c r="RTT391" s="1"/>
      <c r="RTU391" s="1"/>
      <c r="RTV391" s="1"/>
      <c r="RTW391" s="1"/>
      <c r="RTX391" s="1"/>
      <c r="RTY391" s="1"/>
      <c r="RTZ391" s="1"/>
      <c r="RUA391" s="1"/>
      <c r="RUB391" s="1"/>
      <c r="RUC391" s="1"/>
      <c r="RUD391" s="1"/>
      <c r="RUE391" s="1"/>
      <c r="RUF391" s="1"/>
      <c r="RUG391" s="1"/>
      <c r="RUH391" s="1"/>
      <c r="RUI391" s="1"/>
      <c r="RUJ391" s="1"/>
      <c r="RUK391" s="1"/>
      <c r="RUL391" s="1"/>
      <c r="RUM391" s="1"/>
      <c r="RUN391" s="1"/>
      <c r="RUO391" s="1"/>
      <c r="RUP391" s="1"/>
      <c r="RUQ391" s="1"/>
      <c r="RUR391" s="1"/>
      <c r="RUS391" s="1"/>
      <c r="RUT391" s="1"/>
      <c r="RUU391" s="1"/>
      <c r="RUV391" s="1"/>
      <c r="RUW391" s="1"/>
      <c r="RUX391" s="1"/>
      <c r="RUY391" s="1"/>
      <c r="RUZ391" s="1"/>
      <c r="RVA391" s="1"/>
      <c r="RVB391" s="1"/>
      <c r="RVC391" s="1"/>
      <c r="RVD391" s="1"/>
      <c r="RVE391" s="1"/>
      <c r="RVF391" s="1"/>
      <c r="RVG391" s="1"/>
      <c r="RVH391" s="1"/>
      <c r="RVI391" s="1"/>
      <c r="RVJ391" s="1"/>
      <c r="RVK391" s="1"/>
      <c r="RVL391" s="1"/>
      <c r="RVM391" s="1"/>
      <c r="RVN391" s="1"/>
      <c r="RVO391" s="1"/>
      <c r="RVP391" s="1"/>
      <c r="RVQ391" s="1"/>
      <c r="RVR391" s="1"/>
      <c r="RVS391" s="1"/>
      <c r="RVT391" s="1"/>
      <c r="RVU391" s="1"/>
      <c r="RVV391" s="1"/>
      <c r="RVW391" s="1"/>
      <c r="RVX391" s="1"/>
      <c r="RVY391" s="1"/>
      <c r="RVZ391" s="1"/>
      <c r="RWA391" s="1"/>
      <c r="RWB391" s="1"/>
      <c r="RWC391" s="1"/>
      <c r="RWD391" s="1"/>
      <c r="RWE391" s="1"/>
      <c r="RWF391" s="1"/>
      <c r="RWG391" s="1"/>
      <c r="RWH391" s="1"/>
      <c r="RWI391" s="1"/>
      <c r="RWJ391" s="1"/>
      <c r="RWK391" s="1"/>
      <c r="RWL391" s="1"/>
      <c r="RWM391" s="1"/>
      <c r="RWN391" s="1"/>
      <c r="RWO391" s="1"/>
      <c r="RWP391" s="1"/>
      <c r="RWQ391" s="1"/>
      <c r="RWR391" s="1"/>
      <c r="RWS391" s="1"/>
      <c r="RWT391" s="1"/>
      <c r="RWU391" s="1"/>
      <c r="RWV391" s="1"/>
      <c r="RWW391" s="1"/>
      <c r="RWX391" s="1"/>
      <c r="RWY391" s="1"/>
      <c r="RWZ391" s="1"/>
      <c r="RXA391" s="1"/>
      <c r="RXB391" s="1"/>
      <c r="RXC391" s="1"/>
      <c r="RXD391" s="1"/>
      <c r="RXE391" s="1"/>
      <c r="RXF391" s="1"/>
      <c r="RXG391" s="1"/>
      <c r="RXH391" s="1"/>
      <c r="RXI391" s="1"/>
      <c r="RXJ391" s="1"/>
      <c r="RXK391" s="1"/>
      <c r="RXL391" s="1"/>
      <c r="RXM391" s="1"/>
      <c r="RXN391" s="1"/>
      <c r="RXO391" s="1"/>
      <c r="RXP391" s="1"/>
      <c r="RXQ391" s="1"/>
      <c r="RXR391" s="1"/>
      <c r="RXS391" s="1"/>
      <c r="RXT391" s="1"/>
      <c r="RXU391" s="1"/>
      <c r="RXV391" s="1"/>
      <c r="RXW391" s="1"/>
      <c r="RXX391" s="1"/>
      <c r="RXY391" s="1"/>
      <c r="RXZ391" s="1"/>
      <c r="RYA391" s="1"/>
      <c r="RYB391" s="1"/>
      <c r="RYC391" s="1"/>
      <c r="RYD391" s="1"/>
      <c r="RYE391" s="1"/>
      <c r="RYF391" s="1"/>
      <c r="RYG391" s="1"/>
      <c r="RYH391" s="1"/>
      <c r="RYI391" s="1"/>
      <c r="RYJ391" s="1"/>
      <c r="RYK391" s="1"/>
      <c r="RYL391" s="1"/>
      <c r="RYM391" s="1"/>
      <c r="RYN391" s="1"/>
      <c r="RYO391" s="1"/>
      <c r="RYP391" s="1"/>
      <c r="RYQ391" s="1"/>
      <c r="RYR391" s="1"/>
      <c r="RYS391" s="1"/>
      <c r="RYT391" s="1"/>
      <c r="RYU391" s="1"/>
      <c r="RYV391" s="1"/>
      <c r="RYW391" s="1"/>
      <c r="RYX391" s="1"/>
      <c r="RYY391" s="1"/>
      <c r="RYZ391" s="1"/>
      <c r="RZA391" s="1"/>
      <c r="RZB391" s="1"/>
      <c r="RZC391" s="1"/>
      <c r="RZD391" s="1"/>
      <c r="RZE391" s="1"/>
      <c r="RZF391" s="1"/>
      <c r="RZG391" s="1"/>
      <c r="RZH391" s="1"/>
      <c r="RZI391" s="1"/>
      <c r="RZJ391" s="1"/>
      <c r="RZK391" s="1"/>
      <c r="RZL391" s="1"/>
      <c r="RZM391" s="1"/>
      <c r="RZN391" s="1"/>
      <c r="RZO391" s="1"/>
      <c r="RZP391" s="1"/>
      <c r="RZQ391" s="1"/>
      <c r="RZR391" s="1"/>
      <c r="RZS391" s="1"/>
      <c r="RZT391" s="1"/>
      <c r="RZU391" s="1"/>
      <c r="RZV391" s="1"/>
      <c r="RZW391" s="1"/>
      <c r="RZX391" s="1"/>
      <c r="RZY391" s="1"/>
      <c r="RZZ391" s="1"/>
      <c r="SAA391" s="1"/>
      <c r="SAB391" s="1"/>
      <c r="SAC391" s="1"/>
      <c r="SAD391" s="1"/>
      <c r="SAE391" s="1"/>
      <c r="SAF391" s="1"/>
      <c r="SAG391" s="1"/>
      <c r="SAH391" s="1"/>
      <c r="SAI391" s="1"/>
      <c r="SAJ391" s="1"/>
      <c r="SAK391" s="1"/>
      <c r="SAL391" s="1"/>
      <c r="SAM391" s="1"/>
      <c r="SAN391" s="1"/>
      <c r="SAO391" s="1"/>
      <c r="SAP391" s="1"/>
      <c r="SAQ391" s="1"/>
      <c r="SAR391" s="1"/>
      <c r="SAS391" s="1"/>
      <c r="SAT391" s="1"/>
      <c r="SAU391" s="1"/>
      <c r="SAV391" s="1"/>
      <c r="SAW391" s="1"/>
      <c r="SAX391" s="1"/>
      <c r="SAY391" s="1"/>
      <c r="SAZ391" s="1"/>
      <c r="SBA391" s="1"/>
      <c r="SBB391" s="1"/>
      <c r="SBC391" s="1"/>
      <c r="SBD391" s="1"/>
      <c r="SBE391" s="1"/>
      <c r="SBF391" s="1"/>
      <c r="SBG391" s="1"/>
      <c r="SBH391" s="1"/>
      <c r="SBI391" s="1"/>
      <c r="SBJ391" s="1"/>
      <c r="SBK391" s="1"/>
      <c r="SBL391" s="1"/>
      <c r="SBM391" s="1"/>
      <c r="SBN391" s="1"/>
      <c r="SBO391" s="1"/>
      <c r="SBP391" s="1"/>
      <c r="SBQ391" s="1"/>
      <c r="SBR391" s="1"/>
      <c r="SBS391" s="1"/>
      <c r="SBT391" s="1"/>
      <c r="SBU391" s="1"/>
      <c r="SBV391" s="1"/>
      <c r="SBW391" s="1"/>
      <c r="SBX391" s="1"/>
      <c r="SBY391" s="1"/>
      <c r="SBZ391" s="1"/>
      <c r="SCA391" s="1"/>
      <c r="SCB391" s="1"/>
      <c r="SCC391" s="1"/>
      <c r="SCD391" s="1"/>
      <c r="SCE391" s="1"/>
      <c r="SCF391" s="1"/>
      <c r="SCG391" s="1"/>
      <c r="SCH391" s="1"/>
      <c r="SCI391" s="1"/>
      <c r="SCJ391" s="1"/>
      <c r="SCK391" s="1"/>
      <c r="SCL391" s="1"/>
      <c r="SCM391" s="1"/>
      <c r="SCN391" s="1"/>
      <c r="SCO391" s="1"/>
      <c r="SCP391" s="1"/>
      <c r="SCQ391" s="1"/>
      <c r="SCR391" s="1"/>
      <c r="SCS391" s="1"/>
      <c r="SCT391" s="1"/>
      <c r="SCU391" s="1"/>
      <c r="SCV391" s="1"/>
      <c r="SCW391" s="1"/>
      <c r="SCX391" s="1"/>
      <c r="SCY391" s="1"/>
      <c r="SCZ391" s="1"/>
      <c r="SDA391" s="1"/>
      <c r="SDB391" s="1"/>
      <c r="SDC391" s="1"/>
      <c r="SDD391" s="1"/>
      <c r="SDE391" s="1"/>
      <c r="SDF391" s="1"/>
      <c r="SDG391" s="1"/>
      <c r="SDH391" s="1"/>
      <c r="SDI391" s="1"/>
      <c r="SDJ391" s="1"/>
      <c r="SDK391" s="1"/>
      <c r="SDL391" s="1"/>
      <c r="SDM391" s="1"/>
      <c r="SDN391" s="1"/>
      <c r="SDO391" s="1"/>
      <c r="SDP391" s="1"/>
      <c r="SDQ391" s="1"/>
      <c r="SDR391" s="1"/>
      <c r="SDS391" s="1"/>
      <c r="SDT391" s="1"/>
      <c r="SDU391" s="1"/>
      <c r="SDV391" s="1"/>
      <c r="SDW391" s="1"/>
      <c r="SDX391" s="1"/>
      <c r="SDY391" s="1"/>
      <c r="SDZ391" s="1"/>
      <c r="SEA391" s="1"/>
      <c r="SEB391" s="1"/>
      <c r="SEC391" s="1"/>
      <c r="SED391" s="1"/>
      <c r="SEE391" s="1"/>
      <c r="SEF391" s="1"/>
      <c r="SEG391" s="1"/>
      <c r="SEH391" s="1"/>
      <c r="SEI391" s="1"/>
      <c r="SEJ391" s="1"/>
      <c r="SEK391" s="1"/>
      <c r="SEL391" s="1"/>
      <c r="SEM391" s="1"/>
      <c r="SEN391" s="1"/>
      <c r="SEO391" s="1"/>
      <c r="SEP391" s="1"/>
      <c r="SEQ391" s="1"/>
      <c r="SER391" s="1"/>
      <c r="SES391" s="1"/>
      <c r="SET391" s="1"/>
      <c r="SEU391" s="1"/>
      <c r="SEV391" s="1"/>
      <c r="SEW391" s="1"/>
      <c r="SEX391" s="1"/>
      <c r="SEY391" s="1"/>
      <c r="SEZ391" s="1"/>
      <c r="SFA391" s="1"/>
      <c r="SFB391" s="1"/>
      <c r="SFC391" s="1"/>
      <c r="SFD391" s="1"/>
      <c r="SFE391" s="1"/>
      <c r="SFF391" s="1"/>
      <c r="SFG391" s="1"/>
      <c r="SFH391" s="1"/>
      <c r="SFI391" s="1"/>
      <c r="SFJ391" s="1"/>
      <c r="SFK391" s="1"/>
      <c r="SFL391" s="1"/>
      <c r="SFM391" s="1"/>
      <c r="SFN391" s="1"/>
      <c r="SFO391" s="1"/>
      <c r="SFP391" s="1"/>
      <c r="SFQ391" s="1"/>
      <c r="SFR391" s="1"/>
      <c r="SFS391" s="1"/>
      <c r="SFT391" s="1"/>
      <c r="SFU391" s="1"/>
      <c r="SFV391" s="1"/>
      <c r="SFW391" s="1"/>
      <c r="SFX391" s="1"/>
      <c r="SFY391" s="1"/>
      <c r="SFZ391" s="1"/>
      <c r="SGA391" s="1"/>
      <c r="SGB391" s="1"/>
      <c r="SGC391" s="1"/>
      <c r="SGD391" s="1"/>
      <c r="SGE391" s="1"/>
      <c r="SGF391" s="1"/>
      <c r="SGG391" s="1"/>
      <c r="SGH391" s="1"/>
      <c r="SGI391" s="1"/>
      <c r="SGJ391" s="1"/>
      <c r="SGK391" s="1"/>
      <c r="SGL391" s="1"/>
      <c r="SGM391" s="1"/>
      <c r="SGN391" s="1"/>
      <c r="SGO391" s="1"/>
      <c r="SGP391" s="1"/>
      <c r="SGQ391" s="1"/>
      <c r="SGR391" s="1"/>
      <c r="SGS391" s="1"/>
      <c r="SGT391" s="1"/>
      <c r="SGU391" s="1"/>
      <c r="SGV391" s="1"/>
      <c r="SGW391" s="1"/>
      <c r="SGX391" s="1"/>
      <c r="SGY391" s="1"/>
      <c r="SGZ391" s="1"/>
      <c r="SHA391" s="1"/>
      <c r="SHB391" s="1"/>
      <c r="SHC391" s="1"/>
      <c r="SHD391" s="1"/>
      <c r="SHE391" s="1"/>
      <c r="SHF391" s="1"/>
      <c r="SHG391" s="1"/>
      <c r="SHH391" s="1"/>
      <c r="SHI391" s="1"/>
      <c r="SHJ391" s="1"/>
      <c r="SHK391" s="1"/>
      <c r="SHL391" s="1"/>
      <c r="SHM391" s="1"/>
      <c r="SHN391" s="1"/>
      <c r="SHO391" s="1"/>
      <c r="SHP391" s="1"/>
      <c r="SHQ391" s="1"/>
      <c r="SHR391" s="1"/>
      <c r="SHS391" s="1"/>
      <c r="SHT391" s="1"/>
      <c r="SHU391" s="1"/>
      <c r="SHV391" s="1"/>
      <c r="SHW391" s="1"/>
      <c r="SHX391" s="1"/>
      <c r="SHY391" s="1"/>
      <c r="SHZ391" s="1"/>
      <c r="SIA391" s="1"/>
      <c r="SIB391" s="1"/>
      <c r="SIC391" s="1"/>
      <c r="SID391" s="1"/>
      <c r="SIE391" s="1"/>
      <c r="SIF391" s="1"/>
      <c r="SIG391" s="1"/>
      <c r="SIH391" s="1"/>
      <c r="SII391" s="1"/>
      <c r="SIJ391" s="1"/>
      <c r="SIK391" s="1"/>
      <c r="SIL391" s="1"/>
      <c r="SIM391" s="1"/>
      <c r="SIN391" s="1"/>
      <c r="SIO391" s="1"/>
      <c r="SIP391" s="1"/>
      <c r="SIQ391" s="1"/>
      <c r="SIR391" s="1"/>
      <c r="SIS391" s="1"/>
      <c r="SIT391" s="1"/>
      <c r="SIU391" s="1"/>
      <c r="SIV391" s="1"/>
      <c r="SIW391" s="1"/>
      <c r="SIX391" s="1"/>
      <c r="SIY391" s="1"/>
      <c r="SIZ391" s="1"/>
      <c r="SJA391" s="1"/>
      <c r="SJB391" s="1"/>
      <c r="SJC391" s="1"/>
      <c r="SJD391" s="1"/>
      <c r="SJE391" s="1"/>
      <c r="SJF391" s="1"/>
      <c r="SJG391" s="1"/>
      <c r="SJH391" s="1"/>
      <c r="SJI391" s="1"/>
      <c r="SJJ391" s="1"/>
      <c r="SJK391" s="1"/>
      <c r="SJL391" s="1"/>
      <c r="SJM391" s="1"/>
      <c r="SJN391" s="1"/>
      <c r="SJO391" s="1"/>
      <c r="SJP391" s="1"/>
      <c r="SJQ391" s="1"/>
      <c r="SJR391" s="1"/>
      <c r="SJS391" s="1"/>
      <c r="SJT391" s="1"/>
      <c r="SJU391" s="1"/>
      <c r="SJV391" s="1"/>
      <c r="SJW391" s="1"/>
      <c r="SJX391" s="1"/>
      <c r="SJY391" s="1"/>
      <c r="SJZ391" s="1"/>
      <c r="SKA391" s="1"/>
      <c r="SKB391" s="1"/>
      <c r="SKC391" s="1"/>
      <c r="SKD391" s="1"/>
      <c r="SKE391" s="1"/>
      <c r="SKF391" s="1"/>
      <c r="SKG391" s="1"/>
      <c r="SKH391" s="1"/>
      <c r="SKI391" s="1"/>
      <c r="SKJ391" s="1"/>
      <c r="SKK391" s="1"/>
      <c r="SKL391" s="1"/>
      <c r="SKM391" s="1"/>
      <c r="SKN391" s="1"/>
      <c r="SKO391" s="1"/>
      <c r="SKP391" s="1"/>
      <c r="SKQ391" s="1"/>
      <c r="SKR391" s="1"/>
      <c r="SKS391" s="1"/>
      <c r="SKT391" s="1"/>
      <c r="SKU391" s="1"/>
      <c r="SKV391" s="1"/>
      <c r="SKW391" s="1"/>
      <c r="SKX391" s="1"/>
      <c r="SKY391" s="1"/>
      <c r="SKZ391" s="1"/>
      <c r="SLA391" s="1"/>
      <c r="SLB391" s="1"/>
      <c r="SLC391" s="1"/>
      <c r="SLD391" s="1"/>
      <c r="SLE391" s="1"/>
      <c r="SLF391" s="1"/>
      <c r="SLG391" s="1"/>
      <c r="SLH391" s="1"/>
      <c r="SLI391" s="1"/>
      <c r="SLJ391" s="1"/>
      <c r="SLK391" s="1"/>
      <c r="SLL391" s="1"/>
      <c r="SLM391" s="1"/>
      <c r="SLN391" s="1"/>
      <c r="SLO391" s="1"/>
      <c r="SLP391" s="1"/>
      <c r="SLQ391" s="1"/>
      <c r="SLR391" s="1"/>
      <c r="SLS391" s="1"/>
      <c r="SLT391" s="1"/>
      <c r="SLU391" s="1"/>
      <c r="SLV391" s="1"/>
      <c r="SLW391" s="1"/>
      <c r="SLX391" s="1"/>
      <c r="SLY391" s="1"/>
      <c r="SLZ391" s="1"/>
      <c r="SMA391" s="1"/>
      <c r="SMB391" s="1"/>
      <c r="SMC391" s="1"/>
      <c r="SMD391" s="1"/>
      <c r="SME391" s="1"/>
      <c r="SMF391" s="1"/>
      <c r="SMG391" s="1"/>
      <c r="SMH391" s="1"/>
      <c r="SMI391" s="1"/>
      <c r="SMJ391" s="1"/>
      <c r="SMK391" s="1"/>
      <c r="SML391" s="1"/>
      <c r="SMM391" s="1"/>
      <c r="SMN391" s="1"/>
      <c r="SMO391" s="1"/>
      <c r="SMP391" s="1"/>
      <c r="SMQ391" s="1"/>
      <c r="SMR391" s="1"/>
      <c r="SMS391" s="1"/>
      <c r="SMT391" s="1"/>
      <c r="SMU391" s="1"/>
      <c r="SMV391" s="1"/>
      <c r="SMW391" s="1"/>
      <c r="SMX391" s="1"/>
      <c r="SMY391" s="1"/>
      <c r="SMZ391" s="1"/>
      <c r="SNA391" s="1"/>
      <c r="SNB391" s="1"/>
      <c r="SNC391" s="1"/>
      <c r="SND391" s="1"/>
      <c r="SNE391" s="1"/>
      <c r="SNF391" s="1"/>
      <c r="SNG391" s="1"/>
      <c r="SNH391" s="1"/>
      <c r="SNI391" s="1"/>
      <c r="SNJ391" s="1"/>
      <c r="SNK391" s="1"/>
      <c r="SNL391" s="1"/>
      <c r="SNM391" s="1"/>
      <c r="SNN391" s="1"/>
      <c r="SNO391" s="1"/>
      <c r="SNP391" s="1"/>
      <c r="SNQ391" s="1"/>
      <c r="SNR391" s="1"/>
      <c r="SNS391" s="1"/>
      <c r="SNT391" s="1"/>
      <c r="SNU391" s="1"/>
      <c r="SNV391" s="1"/>
      <c r="SNW391" s="1"/>
      <c r="SNX391" s="1"/>
      <c r="SNY391" s="1"/>
      <c r="SNZ391" s="1"/>
      <c r="SOA391" s="1"/>
      <c r="SOB391" s="1"/>
      <c r="SOC391" s="1"/>
      <c r="SOD391" s="1"/>
      <c r="SOE391" s="1"/>
      <c r="SOF391" s="1"/>
      <c r="SOG391" s="1"/>
      <c r="SOH391" s="1"/>
      <c r="SOI391" s="1"/>
      <c r="SOJ391" s="1"/>
      <c r="SOK391" s="1"/>
      <c r="SOL391" s="1"/>
      <c r="SOM391" s="1"/>
      <c r="SON391" s="1"/>
      <c r="SOO391" s="1"/>
      <c r="SOP391" s="1"/>
      <c r="SOQ391" s="1"/>
      <c r="SOR391" s="1"/>
      <c r="SOS391" s="1"/>
      <c r="SOT391" s="1"/>
      <c r="SOU391" s="1"/>
      <c r="SOV391" s="1"/>
      <c r="SOW391" s="1"/>
      <c r="SOX391" s="1"/>
      <c r="SOY391" s="1"/>
      <c r="SOZ391" s="1"/>
      <c r="SPA391" s="1"/>
      <c r="SPB391" s="1"/>
      <c r="SPC391" s="1"/>
      <c r="SPD391" s="1"/>
      <c r="SPE391" s="1"/>
      <c r="SPF391" s="1"/>
      <c r="SPG391" s="1"/>
      <c r="SPH391" s="1"/>
      <c r="SPI391" s="1"/>
      <c r="SPJ391" s="1"/>
      <c r="SPK391" s="1"/>
      <c r="SPL391" s="1"/>
      <c r="SPM391" s="1"/>
      <c r="SPN391" s="1"/>
      <c r="SPO391" s="1"/>
      <c r="SPP391" s="1"/>
      <c r="SPQ391" s="1"/>
      <c r="SPR391" s="1"/>
      <c r="SPS391" s="1"/>
      <c r="SPT391" s="1"/>
      <c r="SPU391" s="1"/>
      <c r="SPV391" s="1"/>
      <c r="SPW391" s="1"/>
      <c r="SPX391" s="1"/>
      <c r="SPY391" s="1"/>
      <c r="SPZ391" s="1"/>
      <c r="SQA391" s="1"/>
      <c r="SQB391" s="1"/>
      <c r="SQC391" s="1"/>
      <c r="SQD391" s="1"/>
      <c r="SQE391" s="1"/>
      <c r="SQF391" s="1"/>
      <c r="SQG391" s="1"/>
      <c r="SQH391" s="1"/>
      <c r="SQI391" s="1"/>
      <c r="SQJ391" s="1"/>
      <c r="SQK391" s="1"/>
      <c r="SQL391" s="1"/>
      <c r="SQM391" s="1"/>
      <c r="SQN391" s="1"/>
      <c r="SQO391" s="1"/>
      <c r="SQP391" s="1"/>
      <c r="SQQ391" s="1"/>
      <c r="SQR391" s="1"/>
      <c r="SQS391" s="1"/>
      <c r="SQT391" s="1"/>
      <c r="SQU391" s="1"/>
      <c r="SQV391" s="1"/>
      <c r="SQW391" s="1"/>
      <c r="SQX391" s="1"/>
      <c r="SQY391" s="1"/>
      <c r="SQZ391" s="1"/>
      <c r="SRA391" s="1"/>
      <c r="SRB391" s="1"/>
      <c r="SRC391" s="1"/>
      <c r="SRD391" s="1"/>
      <c r="SRE391" s="1"/>
      <c r="SRF391" s="1"/>
      <c r="SRG391" s="1"/>
      <c r="SRH391" s="1"/>
      <c r="SRI391" s="1"/>
      <c r="SRJ391" s="1"/>
      <c r="SRK391" s="1"/>
      <c r="SRL391" s="1"/>
      <c r="SRM391" s="1"/>
      <c r="SRN391" s="1"/>
      <c r="SRO391" s="1"/>
      <c r="SRP391" s="1"/>
      <c r="SRQ391" s="1"/>
      <c r="SRR391" s="1"/>
      <c r="SRS391" s="1"/>
      <c r="SRT391" s="1"/>
      <c r="SRU391" s="1"/>
      <c r="SRV391" s="1"/>
      <c r="SRW391" s="1"/>
      <c r="SRX391" s="1"/>
      <c r="SRY391" s="1"/>
      <c r="SRZ391" s="1"/>
      <c r="SSA391" s="1"/>
      <c r="SSB391" s="1"/>
      <c r="SSC391" s="1"/>
      <c r="SSD391" s="1"/>
      <c r="SSE391" s="1"/>
      <c r="SSF391" s="1"/>
      <c r="SSG391" s="1"/>
      <c r="SSH391" s="1"/>
      <c r="SSI391" s="1"/>
      <c r="SSJ391" s="1"/>
      <c r="SSK391" s="1"/>
      <c r="SSL391" s="1"/>
      <c r="SSM391" s="1"/>
      <c r="SSN391" s="1"/>
      <c r="SSO391" s="1"/>
      <c r="SSP391" s="1"/>
      <c r="SSQ391" s="1"/>
      <c r="SSR391" s="1"/>
      <c r="SSS391" s="1"/>
      <c r="SST391" s="1"/>
      <c r="SSU391" s="1"/>
      <c r="SSV391" s="1"/>
      <c r="SSW391" s="1"/>
      <c r="SSX391" s="1"/>
      <c r="SSY391" s="1"/>
      <c r="SSZ391" s="1"/>
      <c r="STA391" s="1"/>
      <c r="STB391" s="1"/>
      <c r="STC391" s="1"/>
      <c r="STD391" s="1"/>
      <c r="STE391" s="1"/>
      <c r="STF391" s="1"/>
      <c r="STG391" s="1"/>
      <c r="STH391" s="1"/>
      <c r="STI391" s="1"/>
      <c r="STJ391" s="1"/>
      <c r="STK391" s="1"/>
      <c r="STL391" s="1"/>
      <c r="STM391" s="1"/>
      <c r="STN391" s="1"/>
      <c r="STO391" s="1"/>
      <c r="STP391" s="1"/>
      <c r="STQ391" s="1"/>
      <c r="STR391" s="1"/>
      <c r="STS391" s="1"/>
      <c r="STT391" s="1"/>
      <c r="STU391" s="1"/>
      <c r="STV391" s="1"/>
      <c r="STW391" s="1"/>
      <c r="STX391" s="1"/>
      <c r="STY391" s="1"/>
      <c r="STZ391" s="1"/>
      <c r="SUA391" s="1"/>
      <c r="SUB391" s="1"/>
      <c r="SUC391" s="1"/>
      <c r="SUD391" s="1"/>
      <c r="SUE391" s="1"/>
      <c r="SUF391" s="1"/>
      <c r="SUG391" s="1"/>
      <c r="SUH391" s="1"/>
      <c r="SUI391" s="1"/>
      <c r="SUJ391" s="1"/>
      <c r="SUK391" s="1"/>
      <c r="SUL391" s="1"/>
      <c r="SUM391" s="1"/>
      <c r="SUN391" s="1"/>
      <c r="SUO391" s="1"/>
      <c r="SUP391" s="1"/>
      <c r="SUQ391" s="1"/>
      <c r="SUR391" s="1"/>
      <c r="SUS391" s="1"/>
      <c r="SUT391" s="1"/>
      <c r="SUU391" s="1"/>
      <c r="SUV391" s="1"/>
      <c r="SUW391" s="1"/>
      <c r="SUX391" s="1"/>
      <c r="SUY391" s="1"/>
      <c r="SUZ391" s="1"/>
      <c r="SVA391" s="1"/>
      <c r="SVB391" s="1"/>
      <c r="SVC391" s="1"/>
      <c r="SVD391" s="1"/>
      <c r="SVE391" s="1"/>
      <c r="SVF391" s="1"/>
      <c r="SVG391" s="1"/>
      <c r="SVH391" s="1"/>
      <c r="SVI391" s="1"/>
      <c r="SVJ391" s="1"/>
      <c r="SVK391" s="1"/>
      <c r="SVL391" s="1"/>
      <c r="SVM391" s="1"/>
      <c r="SVN391" s="1"/>
      <c r="SVO391" s="1"/>
      <c r="SVP391" s="1"/>
      <c r="SVQ391" s="1"/>
      <c r="SVR391" s="1"/>
      <c r="SVS391" s="1"/>
      <c r="SVT391" s="1"/>
      <c r="SVU391" s="1"/>
      <c r="SVV391" s="1"/>
      <c r="SVW391" s="1"/>
      <c r="SVX391" s="1"/>
      <c r="SVY391" s="1"/>
      <c r="SVZ391" s="1"/>
      <c r="SWA391" s="1"/>
      <c r="SWB391" s="1"/>
      <c r="SWC391" s="1"/>
      <c r="SWD391" s="1"/>
      <c r="SWE391" s="1"/>
      <c r="SWF391" s="1"/>
      <c r="SWG391" s="1"/>
      <c r="SWH391" s="1"/>
      <c r="SWI391" s="1"/>
      <c r="SWJ391" s="1"/>
      <c r="SWK391" s="1"/>
      <c r="SWL391" s="1"/>
      <c r="SWM391" s="1"/>
      <c r="SWN391" s="1"/>
      <c r="SWO391" s="1"/>
      <c r="SWP391" s="1"/>
      <c r="SWQ391" s="1"/>
      <c r="SWR391" s="1"/>
      <c r="SWS391" s="1"/>
      <c r="SWT391" s="1"/>
      <c r="SWU391" s="1"/>
      <c r="SWV391" s="1"/>
      <c r="SWW391" s="1"/>
      <c r="SWX391" s="1"/>
      <c r="SWY391" s="1"/>
      <c r="SWZ391" s="1"/>
      <c r="SXA391" s="1"/>
      <c r="SXB391" s="1"/>
      <c r="SXC391" s="1"/>
      <c r="SXD391" s="1"/>
      <c r="SXE391" s="1"/>
      <c r="SXF391" s="1"/>
      <c r="SXG391" s="1"/>
      <c r="SXH391" s="1"/>
      <c r="SXI391" s="1"/>
      <c r="SXJ391" s="1"/>
      <c r="SXK391" s="1"/>
      <c r="SXL391" s="1"/>
      <c r="SXM391" s="1"/>
      <c r="SXN391" s="1"/>
      <c r="SXO391" s="1"/>
      <c r="SXP391" s="1"/>
      <c r="SXQ391" s="1"/>
      <c r="SXR391" s="1"/>
      <c r="SXS391" s="1"/>
      <c r="SXT391" s="1"/>
      <c r="SXU391" s="1"/>
      <c r="SXV391" s="1"/>
      <c r="SXW391" s="1"/>
      <c r="SXX391" s="1"/>
      <c r="SXY391" s="1"/>
      <c r="SXZ391" s="1"/>
      <c r="SYA391" s="1"/>
      <c r="SYB391" s="1"/>
      <c r="SYC391" s="1"/>
      <c r="SYD391" s="1"/>
      <c r="SYE391" s="1"/>
      <c r="SYF391" s="1"/>
      <c r="SYG391" s="1"/>
      <c r="SYH391" s="1"/>
      <c r="SYI391" s="1"/>
      <c r="SYJ391" s="1"/>
      <c r="SYK391" s="1"/>
      <c r="SYL391" s="1"/>
      <c r="SYM391" s="1"/>
      <c r="SYN391" s="1"/>
      <c r="SYO391" s="1"/>
      <c r="SYP391" s="1"/>
      <c r="SYQ391" s="1"/>
      <c r="SYR391" s="1"/>
      <c r="SYS391" s="1"/>
      <c r="SYT391" s="1"/>
      <c r="SYU391" s="1"/>
      <c r="SYV391" s="1"/>
      <c r="SYW391" s="1"/>
      <c r="SYX391" s="1"/>
      <c r="SYY391" s="1"/>
      <c r="SYZ391" s="1"/>
      <c r="SZA391" s="1"/>
      <c r="SZB391" s="1"/>
      <c r="SZC391" s="1"/>
      <c r="SZD391" s="1"/>
      <c r="SZE391" s="1"/>
      <c r="SZF391" s="1"/>
      <c r="SZG391" s="1"/>
      <c r="SZH391" s="1"/>
      <c r="SZI391" s="1"/>
      <c r="SZJ391" s="1"/>
      <c r="SZK391" s="1"/>
      <c r="SZL391" s="1"/>
      <c r="SZM391" s="1"/>
      <c r="SZN391" s="1"/>
      <c r="SZO391" s="1"/>
      <c r="SZP391" s="1"/>
      <c r="SZQ391" s="1"/>
      <c r="SZR391" s="1"/>
      <c r="SZS391" s="1"/>
      <c r="SZT391" s="1"/>
      <c r="SZU391" s="1"/>
      <c r="SZV391" s="1"/>
      <c r="SZW391" s="1"/>
      <c r="SZX391" s="1"/>
      <c r="SZY391" s="1"/>
      <c r="SZZ391" s="1"/>
      <c r="TAA391" s="1"/>
      <c r="TAB391" s="1"/>
      <c r="TAC391" s="1"/>
      <c r="TAD391" s="1"/>
      <c r="TAE391" s="1"/>
      <c r="TAF391" s="1"/>
      <c r="TAG391" s="1"/>
      <c r="TAH391" s="1"/>
      <c r="TAI391" s="1"/>
      <c r="TAJ391" s="1"/>
      <c r="TAK391" s="1"/>
      <c r="TAL391" s="1"/>
      <c r="TAM391" s="1"/>
      <c r="TAN391" s="1"/>
      <c r="TAO391" s="1"/>
      <c r="TAP391" s="1"/>
      <c r="TAQ391" s="1"/>
      <c r="TAR391" s="1"/>
      <c r="TAS391" s="1"/>
      <c r="TAT391" s="1"/>
      <c r="TAU391" s="1"/>
      <c r="TAV391" s="1"/>
      <c r="TAW391" s="1"/>
      <c r="TAX391" s="1"/>
      <c r="TAY391" s="1"/>
      <c r="TAZ391" s="1"/>
      <c r="TBA391" s="1"/>
      <c r="TBB391" s="1"/>
      <c r="TBC391" s="1"/>
      <c r="TBD391" s="1"/>
      <c r="TBE391" s="1"/>
      <c r="TBF391" s="1"/>
      <c r="TBG391" s="1"/>
      <c r="TBH391" s="1"/>
      <c r="TBI391" s="1"/>
      <c r="TBJ391" s="1"/>
      <c r="TBK391" s="1"/>
      <c r="TBL391" s="1"/>
      <c r="TBM391" s="1"/>
      <c r="TBN391" s="1"/>
      <c r="TBO391" s="1"/>
      <c r="TBP391" s="1"/>
      <c r="TBQ391" s="1"/>
      <c r="TBR391" s="1"/>
      <c r="TBS391" s="1"/>
      <c r="TBT391" s="1"/>
      <c r="TBU391" s="1"/>
      <c r="TBV391" s="1"/>
      <c r="TBW391" s="1"/>
      <c r="TBX391" s="1"/>
      <c r="TBY391" s="1"/>
      <c r="TBZ391" s="1"/>
      <c r="TCA391" s="1"/>
      <c r="TCB391" s="1"/>
      <c r="TCC391" s="1"/>
      <c r="TCD391" s="1"/>
      <c r="TCE391" s="1"/>
      <c r="TCF391" s="1"/>
      <c r="TCG391" s="1"/>
      <c r="TCH391" s="1"/>
      <c r="TCI391" s="1"/>
      <c r="TCJ391" s="1"/>
      <c r="TCK391" s="1"/>
      <c r="TCL391" s="1"/>
      <c r="TCM391" s="1"/>
      <c r="TCN391" s="1"/>
      <c r="TCO391" s="1"/>
      <c r="TCP391" s="1"/>
      <c r="TCQ391" s="1"/>
      <c r="TCR391" s="1"/>
      <c r="TCS391" s="1"/>
      <c r="TCT391" s="1"/>
      <c r="TCU391" s="1"/>
      <c r="TCV391" s="1"/>
      <c r="TCW391" s="1"/>
      <c r="TCX391" s="1"/>
      <c r="TCY391" s="1"/>
      <c r="TCZ391" s="1"/>
      <c r="TDA391" s="1"/>
      <c r="TDB391" s="1"/>
      <c r="TDC391" s="1"/>
      <c r="TDD391" s="1"/>
      <c r="TDE391" s="1"/>
      <c r="TDF391" s="1"/>
      <c r="TDG391" s="1"/>
      <c r="TDH391" s="1"/>
      <c r="TDI391" s="1"/>
      <c r="TDJ391" s="1"/>
      <c r="TDK391" s="1"/>
      <c r="TDL391" s="1"/>
      <c r="TDM391" s="1"/>
      <c r="TDN391" s="1"/>
      <c r="TDO391" s="1"/>
      <c r="TDP391" s="1"/>
      <c r="TDQ391" s="1"/>
      <c r="TDR391" s="1"/>
      <c r="TDS391" s="1"/>
      <c r="TDT391" s="1"/>
      <c r="TDU391" s="1"/>
      <c r="TDV391" s="1"/>
      <c r="TDW391" s="1"/>
      <c r="TDX391" s="1"/>
      <c r="TDY391" s="1"/>
      <c r="TDZ391" s="1"/>
      <c r="TEA391" s="1"/>
      <c r="TEB391" s="1"/>
      <c r="TEC391" s="1"/>
      <c r="TED391" s="1"/>
      <c r="TEE391" s="1"/>
      <c r="TEF391" s="1"/>
      <c r="TEG391" s="1"/>
      <c r="TEH391" s="1"/>
      <c r="TEI391" s="1"/>
      <c r="TEJ391" s="1"/>
      <c r="TEK391" s="1"/>
      <c r="TEL391" s="1"/>
      <c r="TEM391" s="1"/>
      <c r="TEN391" s="1"/>
      <c r="TEO391" s="1"/>
      <c r="TEP391" s="1"/>
      <c r="TEQ391" s="1"/>
      <c r="TER391" s="1"/>
      <c r="TES391" s="1"/>
      <c r="TET391" s="1"/>
      <c r="TEU391" s="1"/>
      <c r="TEV391" s="1"/>
      <c r="TEW391" s="1"/>
      <c r="TEX391" s="1"/>
      <c r="TEY391" s="1"/>
      <c r="TEZ391" s="1"/>
      <c r="TFA391" s="1"/>
      <c r="TFB391" s="1"/>
      <c r="TFC391" s="1"/>
      <c r="TFD391" s="1"/>
      <c r="TFE391" s="1"/>
      <c r="TFF391" s="1"/>
      <c r="TFG391" s="1"/>
      <c r="TFH391" s="1"/>
      <c r="TFI391" s="1"/>
      <c r="TFJ391" s="1"/>
      <c r="TFK391" s="1"/>
      <c r="TFL391" s="1"/>
      <c r="TFM391" s="1"/>
      <c r="TFN391" s="1"/>
      <c r="TFO391" s="1"/>
      <c r="TFP391" s="1"/>
      <c r="TFQ391" s="1"/>
      <c r="TFR391" s="1"/>
      <c r="TFS391" s="1"/>
      <c r="TFT391" s="1"/>
      <c r="TFU391" s="1"/>
      <c r="TFV391" s="1"/>
      <c r="TFW391" s="1"/>
      <c r="TFX391" s="1"/>
      <c r="TFY391" s="1"/>
      <c r="TFZ391" s="1"/>
      <c r="TGA391" s="1"/>
      <c r="TGB391" s="1"/>
      <c r="TGC391" s="1"/>
      <c r="TGD391" s="1"/>
      <c r="TGE391" s="1"/>
      <c r="TGF391" s="1"/>
      <c r="TGG391" s="1"/>
      <c r="TGH391" s="1"/>
      <c r="TGI391" s="1"/>
      <c r="TGJ391" s="1"/>
      <c r="TGK391" s="1"/>
      <c r="TGL391" s="1"/>
      <c r="TGM391" s="1"/>
      <c r="TGN391" s="1"/>
      <c r="TGO391" s="1"/>
      <c r="TGP391" s="1"/>
      <c r="TGQ391" s="1"/>
      <c r="TGR391" s="1"/>
      <c r="TGS391" s="1"/>
      <c r="TGT391" s="1"/>
      <c r="TGU391" s="1"/>
      <c r="TGV391" s="1"/>
      <c r="TGW391" s="1"/>
      <c r="TGX391" s="1"/>
      <c r="TGY391" s="1"/>
      <c r="TGZ391" s="1"/>
      <c r="THA391" s="1"/>
      <c r="THB391" s="1"/>
      <c r="THC391" s="1"/>
      <c r="THD391" s="1"/>
      <c r="THE391" s="1"/>
      <c r="THF391" s="1"/>
      <c r="THG391" s="1"/>
      <c r="THH391" s="1"/>
      <c r="THI391" s="1"/>
      <c r="THJ391" s="1"/>
      <c r="THK391" s="1"/>
      <c r="THL391" s="1"/>
      <c r="THM391" s="1"/>
      <c r="THN391" s="1"/>
      <c r="THO391" s="1"/>
      <c r="THP391" s="1"/>
      <c r="THQ391" s="1"/>
      <c r="THR391" s="1"/>
      <c r="THS391" s="1"/>
      <c r="THT391" s="1"/>
      <c r="THU391" s="1"/>
      <c r="THV391" s="1"/>
      <c r="THW391" s="1"/>
      <c r="THX391" s="1"/>
      <c r="THY391" s="1"/>
      <c r="THZ391" s="1"/>
      <c r="TIA391" s="1"/>
      <c r="TIB391" s="1"/>
      <c r="TIC391" s="1"/>
      <c r="TID391" s="1"/>
      <c r="TIE391" s="1"/>
      <c r="TIF391" s="1"/>
      <c r="TIG391" s="1"/>
      <c r="TIH391" s="1"/>
      <c r="TII391" s="1"/>
      <c r="TIJ391" s="1"/>
      <c r="TIK391" s="1"/>
      <c r="TIL391" s="1"/>
      <c r="TIM391" s="1"/>
      <c r="TIN391" s="1"/>
      <c r="TIO391" s="1"/>
      <c r="TIP391" s="1"/>
      <c r="TIQ391" s="1"/>
      <c r="TIR391" s="1"/>
      <c r="TIS391" s="1"/>
      <c r="TIT391" s="1"/>
      <c r="TIU391" s="1"/>
      <c r="TIV391" s="1"/>
      <c r="TIW391" s="1"/>
      <c r="TIX391" s="1"/>
      <c r="TIY391" s="1"/>
      <c r="TIZ391" s="1"/>
      <c r="TJA391" s="1"/>
      <c r="TJB391" s="1"/>
      <c r="TJC391" s="1"/>
      <c r="TJD391" s="1"/>
      <c r="TJE391" s="1"/>
      <c r="TJF391" s="1"/>
      <c r="TJG391" s="1"/>
      <c r="TJH391" s="1"/>
      <c r="TJI391" s="1"/>
      <c r="TJJ391" s="1"/>
      <c r="TJK391" s="1"/>
      <c r="TJL391" s="1"/>
      <c r="TJM391" s="1"/>
      <c r="TJN391" s="1"/>
      <c r="TJO391" s="1"/>
      <c r="TJP391" s="1"/>
      <c r="TJQ391" s="1"/>
      <c r="TJR391" s="1"/>
      <c r="TJS391" s="1"/>
      <c r="TJT391" s="1"/>
      <c r="TJU391" s="1"/>
      <c r="TJV391" s="1"/>
      <c r="TJW391" s="1"/>
      <c r="TJX391" s="1"/>
      <c r="TJY391" s="1"/>
      <c r="TJZ391" s="1"/>
      <c r="TKA391" s="1"/>
      <c r="TKB391" s="1"/>
      <c r="TKC391" s="1"/>
      <c r="TKD391" s="1"/>
      <c r="TKE391" s="1"/>
      <c r="TKF391" s="1"/>
      <c r="TKG391" s="1"/>
      <c r="TKH391" s="1"/>
      <c r="TKI391" s="1"/>
      <c r="TKJ391" s="1"/>
      <c r="TKK391" s="1"/>
      <c r="TKL391" s="1"/>
      <c r="TKM391" s="1"/>
      <c r="TKN391" s="1"/>
      <c r="TKO391" s="1"/>
      <c r="TKP391" s="1"/>
      <c r="TKQ391" s="1"/>
      <c r="TKR391" s="1"/>
      <c r="TKS391" s="1"/>
      <c r="TKT391" s="1"/>
      <c r="TKU391" s="1"/>
      <c r="TKV391" s="1"/>
      <c r="TKW391" s="1"/>
      <c r="TKX391" s="1"/>
      <c r="TKY391" s="1"/>
      <c r="TKZ391" s="1"/>
      <c r="TLA391" s="1"/>
      <c r="TLB391" s="1"/>
      <c r="TLC391" s="1"/>
      <c r="TLD391" s="1"/>
      <c r="TLE391" s="1"/>
      <c r="TLF391" s="1"/>
      <c r="TLG391" s="1"/>
      <c r="TLH391" s="1"/>
      <c r="TLI391" s="1"/>
      <c r="TLJ391" s="1"/>
      <c r="TLK391" s="1"/>
      <c r="TLL391" s="1"/>
      <c r="TLM391" s="1"/>
      <c r="TLN391" s="1"/>
      <c r="TLO391" s="1"/>
      <c r="TLP391" s="1"/>
      <c r="TLQ391" s="1"/>
      <c r="TLR391" s="1"/>
      <c r="TLS391" s="1"/>
      <c r="TLT391" s="1"/>
      <c r="TLU391" s="1"/>
      <c r="TLV391" s="1"/>
      <c r="TLW391" s="1"/>
      <c r="TLX391" s="1"/>
      <c r="TLY391" s="1"/>
      <c r="TLZ391" s="1"/>
      <c r="TMA391" s="1"/>
      <c r="TMB391" s="1"/>
      <c r="TMC391" s="1"/>
      <c r="TMD391" s="1"/>
      <c r="TME391" s="1"/>
      <c r="TMF391" s="1"/>
      <c r="TMG391" s="1"/>
      <c r="TMH391" s="1"/>
      <c r="TMI391" s="1"/>
      <c r="TMJ391" s="1"/>
      <c r="TMK391" s="1"/>
      <c r="TML391" s="1"/>
      <c r="TMM391" s="1"/>
      <c r="TMN391" s="1"/>
      <c r="TMO391" s="1"/>
      <c r="TMP391" s="1"/>
      <c r="TMQ391" s="1"/>
      <c r="TMR391" s="1"/>
      <c r="TMS391" s="1"/>
      <c r="TMT391" s="1"/>
      <c r="TMU391" s="1"/>
      <c r="TMV391" s="1"/>
      <c r="TMW391" s="1"/>
      <c r="TMX391" s="1"/>
      <c r="TMY391" s="1"/>
      <c r="TMZ391" s="1"/>
      <c r="TNA391" s="1"/>
      <c r="TNB391" s="1"/>
      <c r="TNC391" s="1"/>
      <c r="TND391" s="1"/>
      <c r="TNE391" s="1"/>
      <c r="TNF391" s="1"/>
      <c r="TNG391" s="1"/>
      <c r="TNH391" s="1"/>
      <c r="TNI391" s="1"/>
      <c r="TNJ391" s="1"/>
      <c r="TNK391" s="1"/>
      <c r="TNL391" s="1"/>
      <c r="TNM391" s="1"/>
      <c r="TNN391" s="1"/>
      <c r="TNO391" s="1"/>
      <c r="TNP391" s="1"/>
      <c r="TNQ391" s="1"/>
      <c r="TNR391" s="1"/>
      <c r="TNS391" s="1"/>
      <c r="TNT391" s="1"/>
      <c r="TNU391" s="1"/>
      <c r="TNV391" s="1"/>
      <c r="TNW391" s="1"/>
      <c r="TNX391" s="1"/>
      <c r="TNY391" s="1"/>
      <c r="TNZ391" s="1"/>
      <c r="TOA391" s="1"/>
      <c r="TOB391" s="1"/>
      <c r="TOC391" s="1"/>
      <c r="TOD391" s="1"/>
      <c r="TOE391" s="1"/>
      <c r="TOF391" s="1"/>
      <c r="TOG391" s="1"/>
      <c r="TOH391" s="1"/>
      <c r="TOI391" s="1"/>
      <c r="TOJ391" s="1"/>
      <c r="TOK391" s="1"/>
      <c r="TOL391" s="1"/>
      <c r="TOM391" s="1"/>
      <c r="TON391" s="1"/>
      <c r="TOO391" s="1"/>
      <c r="TOP391" s="1"/>
      <c r="TOQ391" s="1"/>
      <c r="TOR391" s="1"/>
      <c r="TOS391" s="1"/>
      <c r="TOT391" s="1"/>
      <c r="TOU391" s="1"/>
      <c r="TOV391" s="1"/>
      <c r="TOW391" s="1"/>
      <c r="TOX391" s="1"/>
      <c r="TOY391" s="1"/>
      <c r="TOZ391" s="1"/>
      <c r="TPA391" s="1"/>
      <c r="TPB391" s="1"/>
      <c r="TPC391" s="1"/>
      <c r="TPD391" s="1"/>
      <c r="TPE391" s="1"/>
      <c r="TPF391" s="1"/>
      <c r="TPG391" s="1"/>
      <c r="TPH391" s="1"/>
      <c r="TPI391" s="1"/>
      <c r="TPJ391" s="1"/>
      <c r="TPK391" s="1"/>
      <c r="TPL391" s="1"/>
      <c r="TPM391" s="1"/>
      <c r="TPN391" s="1"/>
      <c r="TPO391" s="1"/>
      <c r="TPP391" s="1"/>
      <c r="TPQ391" s="1"/>
      <c r="TPR391" s="1"/>
      <c r="TPS391" s="1"/>
      <c r="TPT391" s="1"/>
      <c r="TPU391" s="1"/>
      <c r="TPV391" s="1"/>
      <c r="TPW391" s="1"/>
      <c r="TPX391" s="1"/>
      <c r="TPY391" s="1"/>
      <c r="TPZ391" s="1"/>
      <c r="TQA391" s="1"/>
      <c r="TQB391" s="1"/>
      <c r="TQC391" s="1"/>
      <c r="TQD391" s="1"/>
      <c r="TQE391" s="1"/>
      <c r="TQF391" s="1"/>
      <c r="TQG391" s="1"/>
      <c r="TQH391" s="1"/>
      <c r="TQI391" s="1"/>
      <c r="TQJ391" s="1"/>
      <c r="TQK391" s="1"/>
      <c r="TQL391" s="1"/>
      <c r="TQM391" s="1"/>
      <c r="TQN391" s="1"/>
      <c r="TQO391" s="1"/>
      <c r="TQP391" s="1"/>
      <c r="TQQ391" s="1"/>
      <c r="TQR391" s="1"/>
      <c r="TQS391" s="1"/>
      <c r="TQT391" s="1"/>
      <c r="TQU391" s="1"/>
      <c r="TQV391" s="1"/>
      <c r="TQW391" s="1"/>
      <c r="TQX391" s="1"/>
      <c r="TQY391" s="1"/>
      <c r="TQZ391" s="1"/>
      <c r="TRA391" s="1"/>
      <c r="TRB391" s="1"/>
      <c r="TRC391" s="1"/>
      <c r="TRD391" s="1"/>
      <c r="TRE391" s="1"/>
      <c r="TRF391" s="1"/>
      <c r="TRG391" s="1"/>
      <c r="TRH391" s="1"/>
      <c r="TRI391" s="1"/>
      <c r="TRJ391" s="1"/>
      <c r="TRK391" s="1"/>
      <c r="TRL391" s="1"/>
      <c r="TRM391" s="1"/>
      <c r="TRN391" s="1"/>
      <c r="TRO391" s="1"/>
      <c r="TRP391" s="1"/>
      <c r="TRQ391" s="1"/>
      <c r="TRR391" s="1"/>
      <c r="TRS391" s="1"/>
      <c r="TRT391" s="1"/>
      <c r="TRU391" s="1"/>
      <c r="TRV391" s="1"/>
      <c r="TRW391" s="1"/>
      <c r="TRX391" s="1"/>
      <c r="TRY391" s="1"/>
      <c r="TRZ391" s="1"/>
      <c r="TSA391" s="1"/>
      <c r="TSB391" s="1"/>
      <c r="TSC391" s="1"/>
      <c r="TSD391" s="1"/>
      <c r="TSE391" s="1"/>
      <c r="TSF391" s="1"/>
      <c r="TSG391" s="1"/>
      <c r="TSH391" s="1"/>
      <c r="TSI391" s="1"/>
      <c r="TSJ391" s="1"/>
      <c r="TSK391" s="1"/>
      <c r="TSL391" s="1"/>
      <c r="TSM391" s="1"/>
      <c r="TSN391" s="1"/>
      <c r="TSO391" s="1"/>
      <c r="TSP391" s="1"/>
      <c r="TSQ391" s="1"/>
      <c r="TSR391" s="1"/>
      <c r="TSS391" s="1"/>
      <c r="TST391" s="1"/>
      <c r="TSU391" s="1"/>
      <c r="TSV391" s="1"/>
      <c r="TSW391" s="1"/>
      <c r="TSX391" s="1"/>
      <c r="TSY391" s="1"/>
      <c r="TSZ391" s="1"/>
      <c r="TTA391" s="1"/>
      <c r="TTB391" s="1"/>
      <c r="TTC391" s="1"/>
      <c r="TTD391" s="1"/>
      <c r="TTE391" s="1"/>
      <c r="TTF391" s="1"/>
      <c r="TTG391" s="1"/>
      <c r="TTH391" s="1"/>
      <c r="TTI391" s="1"/>
      <c r="TTJ391" s="1"/>
      <c r="TTK391" s="1"/>
      <c r="TTL391" s="1"/>
      <c r="TTM391" s="1"/>
      <c r="TTN391" s="1"/>
      <c r="TTO391" s="1"/>
      <c r="TTP391" s="1"/>
      <c r="TTQ391" s="1"/>
      <c r="TTR391" s="1"/>
      <c r="TTS391" s="1"/>
      <c r="TTT391" s="1"/>
      <c r="TTU391" s="1"/>
      <c r="TTV391" s="1"/>
      <c r="TTW391" s="1"/>
      <c r="TTX391" s="1"/>
      <c r="TTY391" s="1"/>
      <c r="TTZ391" s="1"/>
      <c r="TUA391" s="1"/>
      <c r="TUB391" s="1"/>
      <c r="TUC391" s="1"/>
      <c r="TUD391" s="1"/>
      <c r="TUE391" s="1"/>
      <c r="TUF391" s="1"/>
      <c r="TUG391" s="1"/>
      <c r="TUH391" s="1"/>
      <c r="TUI391" s="1"/>
      <c r="TUJ391" s="1"/>
      <c r="TUK391" s="1"/>
      <c r="TUL391" s="1"/>
      <c r="TUM391" s="1"/>
      <c r="TUN391" s="1"/>
      <c r="TUO391" s="1"/>
      <c r="TUP391" s="1"/>
      <c r="TUQ391" s="1"/>
      <c r="TUR391" s="1"/>
      <c r="TUS391" s="1"/>
      <c r="TUT391" s="1"/>
      <c r="TUU391" s="1"/>
      <c r="TUV391" s="1"/>
      <c r="TUW391" s="1"/>
      <c r="TUX391" s="1"/>
      <c r="TUY391" s="1"/>
      <c r="TUZ391" s="1"/>
      <c r="TVA391" s="1"/>
      <c r="TVB391" s="1"/>
      <c r="TVC391" s="1"/>
      <c r="TVD391" s="1"/>
      <c r="TVE391" s="1"/>
      <c r="TVF391" s="1"/>
      <c r="TVG391" s="1"/>
      <c r="TVH391" s="1"/>
      <c r="TVI391" s="1"/>
      <c r="TVJ391" s="1"/>
      <c r="TVK391" s="1"/>
      <c r="TVL391" s="1"/>
      <c r="TVM391" s="1"/>
      <c r="TVN391" s="1"/>
      <c r="TVO391" s="1"/>
      <c r="TVP391" s="1"/>
      <c r="TVQ391" s="1"/>
      <c r="TVR391" s="1"/>
      <c r="TVS391" s="1"/>
      <c r="TVT391" s="1"/>
      <c r="TVU391" s="1"/>
      <c r="TVV391" s="1"/>
      <c r="TVW391" s="1"/>
      <c r="TVX391" s="1"/>
      <c r="TVY391" s="1"/>
      <c r="TVZ391" s="1"/>
      <c r="TWA391" s="1"/>
      <c r="TWB391" s="1"/>
      <c r="TWC391" s="1"/>
      <c r="TWD391" s="1"/>
      <c r="TWE391" s="1"/>
      <c r="TWF391" s="1"/>
      <c r="TWG391" s="1"/>
      <c r="TWH391" s="1"/>
      <c r="TWI391" s="1"/>
      <c r="TWJ391" s="1"/>
      <c r="TWK391" s="1"/>
      <c r="TWL391" s="1"/>
      <c r="TWM391" s="1"/>
      <c r="TWN391" s="1"/>
      <c r="TWO391" s="1"/>
      <c r="TWP391" s="1"/>
      <c r="TWQ391" s="1"/>
      <c r="TWR391" s="1"/>
      <c r="TWS391" s="1"/>
      <c r="TWT391" s="1"/>
      <c r="TWU391" s="1"/>
      <c r="TWV391" s="1"/>
      <c r="TWW391" s="1"/>
      <c r="TWX391" s="1"/>
      <c r="TWY391" s="1"/>
      <c r="TWZ391" s="1"/>
      <c r="TXA391" s="1"/>
      <c r="TXB391" s="1"/>
      <c r="TXC391" s="1"/>
      <c r="TXD391" s="1"/>
      <c r="TXE391" s="1"/>
      <c r="TXF391" s="1"/>
      <c r="TXG391" s="1"/>
      <c r="TXH391" s="1"/>
      <c r="TXI391" s="1"/>
      <c r="TXJ391" s="1"/>
      <c r="TXK391" s="1"/>
      <c r="TXL391" s="1"/>
      <c r="TXM391" s="1"/>
      <c r="TXN391" s="1"/>
      <c r="TXO391" s="1"/>
      <c r="TXP391" s="1"/>
      <c r="TXQ391" s="1"/>
      <c r="TXR391" s="1"/>
      <c r="TXS391" s="1"/>
      <c r="TXT391" s="1"/>
      <c r="TXU391" s="1"/>
      <c r="TXV391" s="1"/>
      <c r="TXW391" s="1"/>
      <c r="TXX391" s="1"/>
      <c r="TXY391" s="1"/>
      <c r="TXZ391" s="1"/>
      <c r="TYA391" s="1"/>
      <c r="TYB391" s="1"/>
      <c r="TYC391" s="1"/>
      <c r="TYD391" s="1"/>
      <c r="TYE391" s="1"/>
      <c r="TYF391" s="1"/>
      <c r="TYG391" s="1"/>
      <c r="TYH391" s="1"/>
      <c r="TYI391" s="1"/>
      <c r="TYJ391" s="1"/>
      <c r="TYK391" s="1"/>
      <c r="TYL391" s="1"/>
      <c r="TYM391" s="1"/>
      <c r="TYN391" s="1"/>
      <c r="TYO391" s="1"/>
      <c r="TYP391" s="1"/>
      <c r="TYQ391" s="1"/>
      <c r="TYR391" s="1"/>
      <c r="TYS391" s="1"/>
      <c r="TYT391" s="1"/>
      <c r="TYU391" s="1"/>
      <c r="TYV391" s="1"/>
      <c r="TYW391" s="1"/>
      <c r="TYX391" s="1"/>
      <c r="TYY391" s="1"/>
      <c r="TYZ391" s="1"/>
      <c r="TZA391" s="1"/>
      <c r="TZB391" s="1"/>
      <c r="TZC391" s="1"/>
      <c r="TZD391" s="1"/>
      <c r="TZE391" s="1"/>
      <c r="TZF391" s="1"/>
      <c r="TZG391" s="1"/>
      <c r="TZH391" s="1"/>
      <c r="TZI391" s="1"/>
      <c r="TZJ391" s="1"/>
      <c r="TZK391" s="1"/>
      <c r="TZL391" s="1"/>
      <c r="TZM391" s="1"/>
      <c r="TZN391" s="1"/>
      <c r="TZO391" s="1"/>
      <c r="TZP391" s="1"/>
      <c r="TZQ391" s="1"/>
      <c r="TZR391" s="1"/>
      <c r="TZS391" s="1"/>
      <c r="TZT391" s="1"/>
      <c r="TZU391" s="1"/>
      <c r="TZV391" s="1"/>
      <c r="TZW391" s="1"/>
      <c r="TZX391" s="1"/>
      <c r="TZY391" s="1"/>
      <c r="TZZ391" s="1"/>
      <c r="UAA391" s="1"/>
      <c r="UAB391" s="1"/>
      <c r="UAC391" s="1"/>
      <c r="UAD391" s="1"/>
      <c r="UAE391" s="1"/>
      <c r="UAF391" s="1"/>
      <c r="UAG391" s="1"/>
      <c r="UAH391" s="1"/>
      <c r="UAI391" s="1"/>
      <c r="UAJ391" s="1"/>
      <c r="UAK391" s="1"/>
      <c r="UAL391" s="1"/>
      <c r="UAM391" s="1"/>
      <c r="UAN391" s="1"/>
      <c r="UAO391" s="1"/>
      <c r="UAP391" s="1"/>
      <c r="UAQ391" s="1"/>
      <c r="UAR391" s="1"/>
      <c r="UAS391" s="1"/>
      <c r="UAT391" s="1"/>
      <c r="UAU391" s="1"/>
      <c r="UAV391" s="1"/>
      <c r="UAW391" s="1"/>
      <c r="UAX391" s="1"/>
      <c r="UAY391" s="1"/>
      <c r="UAZ391" s="1"/>
      <c r="UBA391" s="1"/>
      <c r="UBB391" s="1"/>
      <c r="UBC391" s="1"/>
      <c r="UBD391" s="1"/>
      <c r="UBE391" s="1"/>
      <c r="UBF391" s="1"/>
      <c r="UBG391" s="1"/>
      <c r="UBH391" s="1"/>
      <c r="UBI391" s="1"/>
      <c r="UBJ391" s="1"/>
      <c r="UBK391" s="1"/>
      <c r="UBL391" s="1"/>
      <c r="UBM391" s="1"/>
      <c r="UBN391" s="1"/>
      <c r="UBO391" s="1"/>
      <c r="UBP391" s="1"/>
      <c r="UBQ391" s="1"/>
      <c r="UBR391" s="1"/>
      <c r="UBS391" s="1"/>
      <c r="UBT391" s="1"/>
      <c r="UBU391" s="1"/>
      <c r="UBV391" s="1"/>
      <c r="UBW391" s="1"/>
      <c r="UBX391" s="1"/>
      <c r="UBY391" s="1"/>
      <c r="UBZ391" s="1"/>
      <c r="UCA391" s="1"/>
      <c r="UCB391" s="1"/>
      <c r="UCC391" s="1"/>
      <c r="UCD391" s="1"/>
      <c r="UCE391" s="1"/>
      <c r="UCF391" s="1"/>
      <c r="UCG391" s="1"/>
      <c r="UCH391" s="1"/>
      <c r="UCI391" s="1"/>
      <c r="UCJ391" s="1"/>
      <c r="UCK391" s="1"/>
      <c r="UCL391" s="1"/>
      <c r="UCM391" s="1"/>
      <c r="UCN391" s="1"/>
      <c r="UCO391" s="1"/>
      <c r="UCP391" s="1"/>
      <c r="UCQ391" s="1"/>
      <c r="UCR391" s="1"/>
      <c r="UCS391" s="1"/>
      <c r="UCT391" s="1"/>
      <c r="UCU391" s="1"/>
      <c r="UCV391" s="1"/>
      <c r="UCW391" s="1"/>
      <c r="UCX391" s="1"/>
      <c r="UCY391" s="1"/>
      <c r="UCZ391" s="1"/>
      <c r="UDA391" s="1"/>
      <c r="UDB391" s="1"/>
      <c r="UDC391" s="1"/>
      <c r="UDD391" s="1"/>
      <c r="UDE391" s="1"/>
      <c r="UDF391" s="1"/>
      <c r="UDG391" s="1"/>
      <c r="UDH391" s="1"/>
      <c r="UDI391" s="1"/>
      <c r="UDJ391" s="1"/>
      <c r="UDK391" s="1"/>
      <c r="UDL391" s="1"/>
      <c r="UDM391" s="1"/>
      <c r="UDN391" s="1"/>
      <c r="UDO391" s="1"/>
      <c r="UDP391" s="1"/>
      <c r="UDQ391" s="1"/>
      <c r="UDR391" s="1"/>
      <c r="UDS391" s="1"/>
      <c r="UDT391" s="1"/>
      <c r="UDU391" s="1"/>
      <c r="UDV391" s="1"/>
      <c r="UDW391" s="1"/>
      <c r="UDX391" s="1"/>
      <c r="UDY391" s="1"/>
      <c r="UDZ391" s="1"/>
      <c r="UEA391" s="1"/>
      <c r="UEB391" s="1"/>
      <c r="UEC391" s="1"/>
      <c r="UED391" s="1"/>
      <c r="UEE391" s="1"/>
      <c r="UEF391" s="1"/>
      <c r="UEG391" s="1"/>
      <c r="UEH391" s="1"/>
      <c r="UEI391" s="1"/>
      <c r="UEJ391" s="1"/>
      <c r="UEK391" s="1"/>
      <c r="UEL391" s="1"/>
      <c r="UEM391" s="1"/>
      <c r="UEN391" s="1"/>
      <c r="UEO391" s="1"/>
      <c r="UEP391" s="1"/>
      <c r="UEQ391" s="1"/>
      <c r="UER391" s="1"/>
      <c r="UES391" s="1"/>
      <c r="UET391" s="1"/>
      <c r="UEU391" s="1"/>
      <c r="UEV391" s="1"/>
      <c r="UEW391" s="1"/>
      <c r="UEX391" s="1"/>
      <c r="UEY391" s="1"/>
      <c r="UEZ391" s="1"/>
      <c r="UFA391" s="1"/>
      <c r="UFB391" s="1"/>
      <c r="UFC391" s="1"/>
      <c r="UFD391" s="1"/>
      <c r="UFE391" s="1"/>
      <c r="UFF391" s="1"/>
      <c r="UFG391" s="1"/>
      <c r="UFH391" s="1"/>
      <c r="UFI391" s="1"/>
      <c r="UFJ391" s="1"/>
      <c r="UFK391" s="1"/>
      <c r="UFL391" s="1"/>
      <c r="UFM391" s="1"/>
      <c r="UFN391" s="1"/>
      <c r="UFO391" s="1"/>
      <c r="UFP391" s="1"/>
      <c r="UFQ391" s="1"/>
      <c r="UFR391" s="1"/>
      <c r="UFS391" s="1"/>
      <c r="UFT391" s="1"/>
      <c r="UFU391" s="1"/>
      <c r="UFV391" s="1"/>
      <c r="UFW391" s="1"/>
      <c r="UFX391" s="1"/>
      <c r="UFY391" s="1"/>
      <c r="UFZ391" s="1"/>
      <c r="UGA391" s="1"/>
      <c r="UGB391" s="1"/>
      <c r="UGC391" s="1"/>
      <c r="UGD391" s="1"/>
      <c r="UGE391" s="1"/>
      <c r="UGF391" s="1"/>
      <c r="UGG391" s="1"/>
      <c r="UGH391" s="1"/>
      <c r="UGI391" s="1"/>
      <c r="UGJ391" s="1"/>
      <c r="UGK391" s="1"/>
      <c r="UGL391" s="1"/>
      <c r="UGM391" s="1"/>
      <c r="UGN391" s="1"/>
      <c r="UGO391" s="1"/>
      <c r="UGP391" s="1"/>
      <c r="UGQ391" s="1"/>
      <c r="UGR391" s="1"/>
      <c r="UGS391" s="1"/>
      <c r="UGT391" s="1"/>
      <c r="UGU391" s="1"/>
      <c r="UGV391" s="1"/>
      <c r="UGW391" s="1"/>
      <c r="UGX391" s="1"/>
      <c r="UGY391" s="1"/>
      <c r="UGZ391" s="1"/>
      <c r="UHA391" s="1"/>
      <c r="UHB391" s="1"/>
      <c r="UHC391" s="1"/>
      <c r="UHD391" s="1"/>
      <c r="UHE391" s="1"/>
      <c r="UHF391" s="1"/>
      <c r="UHG391" s="1"/>
      <c r="UHH391" s="1"/>
      <c r="UHI391" s="1"/>
      <c r="UHJ391" s="1"/>
      <c r="UHK391" s="1"/>
      <c r="UHL391" s="1"/>
      <c r="UHM391" s="1"/>
      <c r="UHN391" s="1"/>
      <c r="UHO391" s="1"/>
      <c r="UHP391" s="1"/>
      <c r="UHQ391" s="1"/>
      <c r="UHR391" s="1"/>
      <c r="UHS391" s="1"/>
      <c r="UHT391" s="1"/>
      <c r="UHU391" s="1"/>
      <c r="UHV391" s="1"/>
      <c r="UHW391" s="1"/>
      <c r="UHX391" s="1"/>
      <c r="UHY391" s="1"/>
      <c r="UHZ391" s="1"/>
      <c r="UIA391" s="1"/>
      <c r="UIB391" s="1"/>
      <c r="UIC391" s="1"/>
      <c r="UID391" s="1"/>
      <c r="UIE391" s="1"/>
      <c r="UIF391" s="1"/>
      <c r="UIG391" s="1"/>
      <c r="UIH391" s="1"/>
      <c r="UII391" s="1"/>
      <c r="UIJ391" s="1"/>
      <c r="UIK391" s="1"/>
      <c r="UIL391" s="1"/>
      <c r="UIM391" s="1"/>
      <c r="UIN391" s="1"/>
      <c r="UIO391" s="1"/>
      <c r="UIP391" s="1"/>
      <c r="UIQ391" s="1"/>
      <c r="UIR391" s="1"/>
      <c r="UIS391" s="1"/>
      <c r="UIT391" s="1"/>
      <c r="UIU391" s="1"/>
      <c r="UIV391" s="1"/>
      <c r="UIW391" s="1"/>
      <c r="UIX391" s="1"/>
      <c r="UIY391" s="1"/>
      <c r="UIZ391" s="1"/>
      <c r="UJA391" s="1"/>
      <c r="UJB391" s="1"/>
      <c r="UJC391" s="1"/>
      <c r="UJD391" s="1"/>
      <c r="UJE391" s="1"/>
      <c r="UJF391" s="1"/>
      <c r="UJG391" s="1"/>
      <c r="UJH391" s="1"/>
      <c r="UJI391" s="1"/>
      <c r="UJJ391" s="1"/>
      <c r="UJK391" s="1"/>
      <c r="UJL391" s="1"/>
      <c r="UJM391" s="1"/>
      <c r="UJN391" s="1"/>
      <c r="UJO391" s="1"/>
      <c r="UJP391" s="1"/>
      <c r="UJQ391" s="1"/>
      <c r="UJR391" s="1"/>
      <c r="UJS391" s="1"/>
      <c r="UJT391" s="1"/>
      <c r="UJU391" s="1"/>
      <c r="UJV391" s="1"/>
      <c r="UJW391" s="1"/>
      <c r="UJX391" s="1"/>
      <c r="UJY391" s="1"/>
      <c r="UJZ391" s="1"/>
      <c r="UKA391" s="1"/>
      <c r="UKB391" s="1"/>
      <c r="UKC391" s="1"/>
      <c r="UKD391" s="1"/>
      <c r="UKE391" s="1"/>
      <c r="UKF391" s="1"/>
      <c r="UKG391" s="1"/>
      <c r="UKH391" s="1"/>
      <c r="UKI391" s="1"/>
      <c r="UKJ391" s="1"/>
      <c r="UKK391" s="1"/>
      <c r="UKL391" s="1"/>
      <c r="UKM391" s="1"/>
      <c r="UKN391" s="1"/>
      <c r="UKO391" s="1"/>
      <c r="UKP391" s="1"/>
      <c r="UKQ391" s="1"/>
      <c r="UKR391" s="1"/>
      <c r="UKS391" s="1"/>
      <c r="UKT391" s="1"/>
      <c r="UKU391" s="1"/>
      <c r="UKV391" s="1"/>
      <c r="UKW391" s="1"/>
      <c r="UKX391" s="1"/>
      <c r="UKY391" s="1"/>
      <c r="UKZ391" s="1"/>
      <c r="ULA391" s="1"/>
      <c r="ULB391" s="1"/>
      <c r="ULC391" s="1"/>
      <c r="ULD391" s="1"/>
      <c r="ULE391" s="1"/>
      <c r="ULF391" s="1"/>
      <c r="ULG391" s="1"/>
      <c r="ULH391" s="1"/>
      <c r="ULI391" s="1"/>
      <c r="ULJ391" s="1"/>
      <c r="ULK391" s="1"/>
      <c r="ULL391" s="1"/>
      <c r="ULM391" s="1"/>
      <c r="ULN391" s="1"/>
      <c r="ULO391" s="1"/>
      <c r="ULP391" s="1"/>
      <c r="ULQ391" s="1"/>
      <c r="ULR391" s="1"/>
      <c r="ULS391" s="1"/>
      <c r="ULT391" s="1"/>
      <c r="ULU391" s="1"/>
      <c r="ULV391" s="1"/>
      <c r="ULW391" s="1"/>
      <c r="ULX391" s="1"/>
      <c r="ULY391" s="1"/>
      <c r="ULZ391" s="1"/>
      <c r="UMA391" s="1"/>
      <c r="UMB391" s="1"/>
      <c r="UMC391" s="1"/>
      <c r="UMD391" s="1"/>
      <c r="UME391" s="1"/>
      <c r="UMF391" s="1"/>
      <c r="UMG391" s="1"/>
      <c r="UMH391" s="1"/>
      <c r="UMI391" s="1"/>
      <c r="UMJ391" s="1"/>
      <c r="UMK391" s="1"/>
      <c r="UML391" s="1"/>
      <c r="UMM391" s="1"/>
      <c r="UMN391" s="1"/>
      <c r="UMO391" s="1"/>
      <c r="UMP391" s="1"/>
      <c r="UMQ391" s="1"/>
      <c r="UMR391" s="1"/>
      <c r="UMS391" s="1"/>
      <c r="UMT391" s="1"/>
      <c r="UMU391" s="1"/>
      <c r="UMV391" s="1"/>
      <c r="UMW391" s="1"/>
      <c r="UMX391" s="1"/>
      <c r="UMY391" s="1"/>
      <c r="UMZ391" s="1"/>
      <c r="UNA391" s="1"/>
      <c r="UNB391" s="1"/>
      <c r="UNC391" s="1"/>
      <c r="UND391" s="1"/>
      <c r="UNE391" s="1"/>
      <c r="UNF391" s="1"/>
      <c r="UNG391" s="1"/>
      <c r="UNH391" s="1"/>
      <c r="UNI391" s="1"/>
      <c r="UNJ391" s="1"/>
      <c r="UNK391" s="1"/>
      <c r="UNL391" s="1"/>
      <c r="UNM391" s="1"/>
      <c r="UNN391" s="1"/>
      <c r="UNO391" s="1"/>
      <c r="UNP391" s="1"/>
      <c r="UNQ391" s="1"/>
      <c r="UNR391" s="1"/>
      <c r="UNS391" s="1"/>
      <c r="UNT391" s="1"/>
      <c r="UNU391" s="1"/>
      <c r="UNV391" s="1"/>
      <c r="UNW391" s="1"/>
      <c r="UNX391" s="1"/>
      <c r="UNY391" s="1"/>
      <c r="UNZ391" s="1"/>
      <c r="UOA391" s="1"/>
      <c r="UOB391" s="1"/>
      <c r="UOC391" s="1"/>
      <c r="UOD391" s="1"/>
      <c r="UOE391" s="1"/>
      <c r="UOF391" s="1"/>
      <c r="UOG391" s="1"/>
      <c r="UOH391" s="1"/>
      <c r="UOI391" s="1"/>
      <c r="UOJ391" s="1"/>
      <c r="UOK391" s="1"/>
      <c r="UOL391" s="1"/>
      <c r="UOM391" s="1"/>
      <c r="UON391" s="1"/>
      <c r="UOO391" s="1"/>
      <c r="UOP391" s="1"/>
      <c r="UOQ391" s="1"/>
      <c r="UOR391" s="1"/>
      <c r="UOS391" s="1"/>
      <c r="UOT391" s="1"/>
      <c r="UOU391" s="1"/>
      <c r="UOV391" s="1"/>
      <c r="UOW391" s="1"/>
      <c r="UOX391" s="1"/>
      <c r="UOY391" s="1"/>
      <c r="UOZ391" s="1"/>
      <c r="UPA391" s="1"/>
      <c r="UPB391" s="1"/>
      <c r="UPC391" s="1"/>
      <c r="UPD391" s="1"/>
      <c r="UPE391" s="1"/>
      <c r="UPF391" s="1"/>
      <c r="UPG391" s="1"/>
      <c r="UPH391" s="1"/>
      <c r="UPI391" s="1"/>
      <c r="UPJ391" s="1"/>
      <c r="UPK391" s="1"/>
      <c r="UPL391" s="1"/>
      <c r="UPM391" s="1"/>
      <c r="UPN391" s="1"/>
      <c r="UPO391" s="1"/>
      <c r="UPP391" s="1"/>
      <c r="UPQ391" s="1"/>
      <c r="UPR391" s="1"/>
      <c r="UPS391" s="1"/>
      <c r="UPT391" s="1"/>
      <c r="UPU391" s="1"/>
      <c r="UPV391" s="1"/>
      <c r="UPW391" s="1"/>
      <c r="UPX391" s="1"/>
      <c r="UPY391" s="1"/>
      <c r="UPZ391" s="1"/>
      <c r="UQA391" s="1"/>
      <c r="UQB391" s="1"/>
      <c r="UQC391" s="1"/>
      <c r="UQD391" s="1"/>
      <c r="UQE391" s="1"/>
      <c r="UQF391" s="1"/>
      <c r="UQG391" s="1"/>
      <c r="UQH391" s="1"/>
      <c r="UQI391" s="1"/>
      <c r="UQJ391" s="1"/>
      <c r="UQK391" s="1"/>
      <c r="UQL391" s="1"/>
      <c r="UQM391" s="1"/>
      <c r="UQN391" s="1"/>
      <c r="UQO391" s="1"/>
      <c r="UQP391" s="1"/>
      <c r="UQQ391" s="1"/>
      <c r="UQR391" s="1"/>
      <c r="UQS391" s="1"/>
      <c r="UQT391" s="1"/>
      <c r="UQU391" s="1"/>
      <c r="UQV391" s="1"/>
      <c r="UQW391" s="1"/>
      <c r="UQX391" s="1"/>
      <c r="UQY391" s="1"/>
      <c r="UQZ391" s="1"/>
      <c r="URA391" s="1"/>
      <c r="URB391" s="1"/>
      <c r="URC391" s="1"/>
      <c r="URD391" s="1"/>
      <c r="URE391" s="1"/>
      <c r="URF391" s="1"/>
      <c r="URG391" s="1"/>
      <c r="URH391" s="1"/>
      <c r="URI391" s="1"/>
      <c r="URJ391" s="1"/>
      <c r="URK391" s="1"/>
      <c r="URL391" s="1"/>
      <c r="URM391" s="1"/>
      <c r="URN391" s="1"/>
      <c r="URO391" s="1"/>
      <c r="URP391" s="1"/>
      <c r="URQ391" s="1"/>
      <c r="URR391" s="1"/>
      <c r="URS391" s="1"/>
      <c r="URT391" s="1"/>
      <c r="URU391" s="1"/>
      <c r="URV391" s="1"/>
      <c r="URW391" s="1"/>
      <c r="URX391" s="1"/>
      <c r="URY391" s="1"/>
      <c r="URZ391" s="1"/>
      <c r="USA391" s="1"/>
      <c r="USB391" s="1"/>
      <c r="USC391" s="1"/>
      <c r="USD391" s="1"/>
      <c r="USE391" s="1"/>
      <c r="USF391" s="1"/>
      <c r="USG391" s="1"/>
      <c r="USH391" s="1"/>
      <c r="USI391" s="1"/>
      <c r="USJ391" s="1"/>
      <c r="USK391" s="1"/>
      <c r="USL391" s="1"/>
      <c r="USM391" s="1"/>
      <c r="USN391" s="1"/>
      <c r="USO391" s="1"/>
      <c r="USP391" s="1"/>
      <c r="USQ391" s="1"/>
      <c r="USR391" s="1"/>
      <c r="USS391" s="1"/>
      <c r="UST391" s="1"/>
      <c r="USU391" s="1"/>
      <c r="USV391" s="1"/>
      <c r="USW391" s="1"/>
      <c r="USX391" s="1"/>
      <c r="USY391" s="1"/>
      <c r="USZ391" s="1"/>
      <c r="UTA391" s="1"/>
      <c r="UTB391" s="1"/>
      <c r="UTC391" s="1"/>
      <c r="UTD391" s="1"/>
      <c r="UTE391" s="1"/>
      <c r="UTF391" s="1"/>
      <c r="UTG391" s="1"/>
      <c r="UTH391" s="1"/>
      <c r="UTI391" s="1"/>
      <c r="UTJ391" s="1"/>
      <c r="UTK391" s="1"/>
      <c r="UTL391" s="1"/>
      <c r="UTM391" s="1"/>
      <c r="UTN391" s="1"/>
      <c r="UTO391" s="1"/>
      <c r="UTP391" s="1"/>
      <c r="UTQ391" s="1"/>
      <c r="UTR391" s="1"/>
      <c r="UTS391" s="1"/>
      <c r="UTT391" s="1"/>
      <c r="UTU391" s="1"/>
      <c r="UTV391" s="1"/>
      <c r="UTW391" s="1"/>
      <c r="UTX391" s="1"/>
      <c r="UTY391" s="1"/>
      <c r="UTZ391" s="1"/>
      <c r="UUA391" s="1"/>
      <c r="UUB391" s="1"/>
      <c r="UUC391" s="1"/>
      <c r="UUD391" s="1"/>
      <c r="UUE391" s="1"/>
      <c r="UUF391" s="1"/>
      <c r="UUG391" s="1"/>
      <c r="UUH391" s="1"/>
      <c r="UUI391" s="1"/>
      <c r="UUJ391" s="1"/>
      <c r="UUK391" s="1"/>
      <c r="UUL391" s="1"/>
      <c r="UUM391" s="1"/>
      <c r="UUN391" s="1"/>
      <c r="UUO391" s="1"/>
      <c r="UUP391" s="1"/>
      <c r="UUQ391" s="1"/>
      <c r="UUR391" s="1"/>
      <c r="UUS391" s="1"/>
      <c r="UUT391" s="1"/>
      <c r="UUU391" s="1"/>
      <c r="UUV391" s="1"/>
      <c r="UUW391" s="1"/>
      <c r="UUX391" s="1"/>
      <c r="UUY391" s="1"/>
      <c r="UUZ391" s="1"/>
      <c r="UVA391" s="1"/>
      <c r="UVB391" s="1"/>
      <c r="UVC391" s="1"/>
      <c r="UVD391" s="1"/>
      <c r="UVE391" s="1"/>
      <c r="UVF391" s="1"/>
      <c r="UVG391" s="1"/>
      <c r="UVH391" s="1"/>
      <c r="UVI391" s="1"/>
      <c r="UVJ391" s="1"/>
      <c r="UVK391" s="1"/>
      <c r="UVL391" s="1"/>
      <c r="UVM391" s="1"/>
      <c r="UVN391" s="1"/>
      <c r="UVO391" s="1"/>
      <c r="UVP391" s="1"/>
      <c r="UVQ391" s="1"/>
      <c r="UVR391" s="1"/>
      <c r="UVS391" s="1"/>
      <c r="UVT391" s="1"/>
      <c r="UVU391" s="1"/>
      <c r="UVV391" s="1"/>
      <c r="UVW391" s="1"/>
      <c r="UVX391" s="1"/>
      <c r="UVY391" s="1"/>
      <c r="UVZ391" s="1"/>
      <c r="UWA391" s="1"/>
      <c r="UWB391" s="1"/>
      <c r="UWC391" s="1"/>
      <c r="UWD391" s="1"/>
      <c r="UWE391" s="1"/>
      <c r="UWF391" s="1"/>
      <c r="UWG391" s="1"/>
      <c r="UWH391" s="1"/>
      <c r="UWI391" s="1"/>
      <c r="UWJ391" s="1"/>
      <c r="UWK391" s="1"/>
      <c r="UWL391" s="1"/>
      <c r="UWM391" s="1"/>
      <c r="UWN391" s="1"/>
      <c r="UWO391" s="1"/>
      <c r="UWP391" s="1"/>
      <c r="UWQ391" s="1"/>
      <c r="UWR391" s="1"/>
      <c r="UWS391" s="1"/>
      <c r="UWT391" s="1"/>
      <c r="UWU391" s="1"/>
      <c r="UWV391" s="1"/>
      <c r="UWW391" s="1"/>
      <c r="UWX391" s="1"/>
      <c r="UWY391" s="1"/>
      <c r="UWZ391" s="1"/>
      <c r="UXA391" s="1"/>
      <c r="UXB391" s="1"/>
      <c r="UXC391" s="1"/>
      <c r="UXD391" s="1"/>
      <c r="UXE391" s="1"/>
      <c r="UXF391" s="1"/>
      <c r="UXG391" s="1"/>
      <c r="UXH391" s="1"/>
      <c r="UXI391" s="1"/>
      <c r="UXJ391" s="1"/>
      <c r="UXK391" s="1"/>
      <c r="UXL391" s="1"/>
      <c r="UXM391" s="1"/>
      <c r="UXN391" s="1"/>
      <c r="UXO391" s="1"/>
      <c r="UXP391" s="1"/>
      <c r="UXQ391" s="1"/>
      <c r="UXR391" s="1"/>
      <c r="UXS391" s="1"/>
      <c r="UXT391" s="1"/>
      <c r="UXU391" s="1"/>
      <c r="UXV391" s="1"/>
      <c r="UXW391" s="1"/>
      <c r="UXX391" s="1"/>
      <c r="UXY391" s="1"/>
      <c r="UXZ391" s="1"/>
      <c r="UYA391" s="1"/>
      <c r="UYB391" s="1"/>
      <c r="UYC391" s="1"/>
      <c r="UYD391" s="1"/>
      <c r="UYE391" s="1"/>
      <c r="UYF391" s="1"/>
      <c r="UYG391" s="1"/>
      <c r="UYH391" s="1"/>
      <c r="UYI391" s="1"/>
      <c r="UYJ391" s="1"/>
      <c r="UYK391" s="1"/>
      <c r="UYL391" s="1"/>
      <c r="UYM391" s="1"/>
      <c r="UYN391" s="1"/>
      <c r="UYO391" s="1"/>
      <c r="UYP391" s="1"/>
      <c r="UYQ391" s="1"/>
      <c r="UYR391" s="1"/>
      <c r="UYS391" s="1"/>
      <c r="UYT391" s="1"/>
      <c r="UYU391" s="1"/>
      <c r="UYV391" s="1"/>
      <c r="UYW391" s="1"/>
      <c r="UYX391" s="1"/>
      <c r="UYY391" s="1"/>
      <c r="UYZ391" s="1"/>
      <c r="UZA391" s="1"/>
      <c r="UZB391" s="1"/>
      <c r="UZC391" s="1"/>
      <c r="UZD391" s="1"/>
      <c r="UZE391" s="1"/>
      <c r="UZF391" s="1"/>
      <c r="UZG391" s="1"/>
      <c r="UZH391" s="1"/>
      <c r="UZI391" s="1"/>
      <c r="UZJ391" s="1"/>
      <c r="UZK391" s="1"/>
      <c r="UZL391" s="1"/>
      <c r="UZM391" s="1"/>
      <c r="UZN391" s="1"/>
      <c r="UZO391" s="1"/>
      <c r="UZP391" s="1"/>
      <c r="UZQ391" s="1"/>
      <c r="UZR391" s="1"/>
      <c r="UZS391" s="1"/>
      <c r="UZT391" s="1"/>
      <c r="UZU391" s="1"/>
      <c r="UZV391" s="1"/>
      <c r="UZW391" s="1"/>
      <c r="UZX391" s="1"/>
      <c r="UZY391" s="1"/>
      <c r="UZZ391" s="1"/>
      <c r="VAA391" s="1"/>
      <c r="VAB391" s="1"/>
      <c r="VAC391" s="1"/>
      <c r="VAD391" s="1"/>
      <c r="VAE391" s="1"/>
      <c r="VAF391" s="1"/>
      <c r="VAG391" s="1"/>
      <c r="VAH391" s="1"/>
      <c r="VAI391" s="1"/>
      <c r="VAJ391" s="1"/>
      <c r="VAK391" s="1"/>
      <c r="VAL391" s="1"/>
      <c r="VAM391" s="1"/>
      <c r="VAN391" s="1"/>
      <c r="VAO391" s="1"/>
      <c r="VAP391" s="1"/>
      <c r="VAQ391" s="1"/>
      <c r="VAR391" s="1"/>
      <c r="VAS391" s="1"/>
      <c r="VAT391" s="1"/>
      <c r="VAU391" s="1"/>
      <c r="VAV391" s="1"/>
      <c r="VAW391" s="1"/>
      <c r="VAX391" s="1"/>
      <c r="VAY391" s="1"/>
      <c r="VAZ391" s="1"/>
      <c r="VBA391" s="1"/>
      <c r="VBB391" s="1"/>
      <c r="VBC391" s="1"/>
      <c r="VBD391" s="1"/>
      <c r="VBE391" s="1"/>
      <c r="VBF391" s="1"/>
      <c r="VBG391" s="1"/>
      <c r="VBH391" s="1"/>
      <c r="VBI391" s="1"/>
      <c r="VBJ391" s="1"/>
      <c r="VBK391" s="1"/>
      <c r="VBL391" s="1"/>
      <c r="VBM391" s="1"/>
      <c r="VBN391" s="1"/>
      <c r="VBO391" s="1"/>
      <c r="VBP391" s="1"/>
      <c r="VBQ391" s="1"/>
      <c r="VBR391" s="1"/>
      <c r="VBS391" s="1"/>
      <c r="VBT391" s="1"/>
      <c r="VBU391" s="1"/>
      <c r="VBV391" s="1"/>
      <c r="VBW391" s="1"/>
      <c r="VBX391" s="1"/>
      <c r="VBY391" s="1"/>
      <c r="VBZ391" s="1"/>
      <c r="VCA391" s="1"/>
      <c r="VCB391" s="1"/>
      <c r="VCC391" s="1"/>
      <c r="VCD391" s="1"/>
      <c r="VCE391" s="1"/>
      <c r="VCF391" s="1"/>
      <c r="VCG391" s="1"/>
      <c r="VCH391" s="1"/>
      <c r="VCI391" s="1"/>
      <c r="VCJ391" s="1"/>
      <c r="VCK391" s="1"/>
      <c r="VCL391" s="1"/>
      <c r="VCM391" s="1"/>
      <c r="VCN391" s="1"/>
      <c r="VCO391" s="1"/>
      <c r="VCP391" s="1"/>
      <c r="VCQ391" s="1"/>
      <c r="VCR391" s="1"/>
      <c r="VCS391" s="1"/>
      <c r="VCT391" s="1"/>
      <c r="VCU391" s="1"/>
      <c r="VCV391" s="1"/>
      <c r="VCW391" s="1"/>
      <c r="VCX391" s="1"/>
      <c r="VCY391" s="1"/>
      <c r="VCZ391" s="1"/>
      <c r="VDA391" s="1"/>
      <c r="VDB391" s="1"/>
      <c r="VDC391" s="1"/>
      <c r="VDD391" s="1"/>
      <c r="VDE391" s="1"/>
      <c r="VDF391" s="1"/>
      <c r="VDG391" s="1"/>
      <c r="VDH391" s="1"/>
      <c r="VDI391" s="1"/>
      <c r="VDJ391" s="1"/>
      <c r="VDK391" s="1"/>
      <c r="VDL391" s="1"/>
      <c r="VDM391" s="1"/>
      <c r="VDN391" s="1"/>
      <c r="VDO391" s="1"/>
      <c r="VDP391" s="1"/>
      <c r="VDQ391" s="1"/>
      <c r="VDR391" s="1"/>
      <c r="VDS391" s="1"/>
      <c r="VDT391" s="1"/>
      <c r="VDU391" s="1"/>
      <c r="VDV391" s="1"/>
      <c r="VDW391" s="1"/>
      <c r="VDX391" s="1"/>
      <c r="VDY391" s="1"/>
      <c r="VDZ391" s="1"/>
      <c r="VEA391" s="1"/>
      <c r="VEB391" s="1"/>
      <c r="VEC391" s="1"/>
      <c r="VED391" s="1"/>
      <c r="VEE391" s="1"/>
      <c r="VEF391" s="1"/>
      <c r="VEG391" s="1"/>
      <c r="VEH391" s="1"/>
      <c r="VEI391" s="1"/>
      <c r="VEJ391" s="1"/>
      <c r="VEK391" s="1"/>
      <c r="VEL391" s="1"/>
      <c r="VEM391" s="1"/>
      <c r="VEN391" s="1"/>
      <c r="VEO391" s="1"/>
      <c r="VEP391" s="1"/>
      <c r="VEQ391" s="1"/>
      <c r="VER391" s="1"/>
      <c r="VES391" s="1"/>
      <c r="VET391" s="1"/>
      <c r="VEU391" s="1"/>
      <c r="VEV391" s="1"/>
      <c r="VEW391" s="1"/>
      <c r="VEX391" s="1"/>
      <c r="VEY391" s="1"/>
      <c r="VEZ391" s="1"/>
      <c r="VFA391" s="1"/>
      <c r="VFB391" s="1"/>
      <c r="VFC391" s="1"/>
      <c r="VFD391" s="1"/>
      <c r="VFE391" s="1"/>
      <c r="VFF391" s="1"/>
      <c r="VFG391" s="1"/>
      <c r="VFH391" s="1"/>
      <c r="VFI391" s="1"/>
      <c r="VFJ391" s="1"/>
      <c r="VFK391" s="1"/>
      <c r="VFL391" s="1"/>
      <c r="VFM391" s="1"/>
      <c r="VFN391" s="1"/>
      <c r="VFO391" s="1"/>
      <c r="VFP391" s="1"/>
      <c r="VFQ391" s="1"/>
      <c r="VFR391" s="1"/>
      <c r="VFS391" s="1"/>
      <c r="VFT391" s="1"/>
      <c r="VFU391" s="1"/>
      <c r="VFV391" s="1"/>
      <c r="VFW391" s="1"/>
      <c r="VFX391" s="1"/>
      <c r="VFY391" s="1"/>
      <c r="VFZ391" s="1"/>
      <c r="VGA391" s="1"/>
      <c r="VGB391" s="1"/>
      <c r="VGC391" s="1"/>
      <c r="VGD391" s="1"/>
      <c r="VGE391" s="1"/>
      <c r="VGF391" s="1"/>
      <c r="VGG391" s="1"/>
      <c r="VGH391" s="1"/>
      <c r="VGI391" s="1"/>
      <c r="VGJ391" s="1"/>
      <c r="VGK391" s="1"/>
      <c r="VGL391" s="1"/>
      <c r="VGM391" s="1"/>
      <c r="VGN391" s="1"/>
      <c r="VGO391" s="1"/>
      <c r="VGP391" s="1"/>
      <c r="VGQ391" s="1"/>
      <c r="VGR391" s="1"/>
      <c r="VGS391" s="1"/>
      <c r="VGT391" s="1"/>
      <c r="VGU391" s="1"/>
      <c r="VGV391" s="1"/>
      <c r="VGW391" s="1"/>
      <c r="VGX391" s="1"/>
      <c r="VGY391" s="1"/>
      <c r="VGZ391" s="1"/>
      <c r="VHA391" s="1"/>
      <c r="VHB391" s="1"/>
      <c r="VHC391" s="1"/>
      <c r="VHD391" s="1"/>
      <c r="VHE391" s="1"/>
      <c r="VHF391" s="1"/>
      <c r="VHG391" s="1"/>
      <c r="VHH391" s="1"/>
      <c r="VHI391" s="1"/>
      <c r="VHJ391" s="1"/>
      <c r="VHK391" s="1"/>
      <c r="VHL391" s="1"/>
      <c r="VHM391" s="1"/>
      <c r="VHN391" s="1"/>
      <c r="VHO391" s="1"/>
      <c r="VHP391" s="1"/>
      <c r="VHQ391" s="1"/>
      <c r="VHR391" s="1"/>
      <c r="VHS391" s="1"/>
      <c r="VHT391" s="1"/>
      <c r="VHU391" s="1"/>
      <c r="VHV391" s="1"/>
      <c r="VHW391" s="1"/>
      <c r="VHX391" s="1"/>
      <c r="VHY391" s="1"/>
      <c r="VHZ391" s="1"/>
      <c r="VIA391" s="1"/>
      <c r="VIB391" s="1"/>
      <c r="VIC391" s="1"/>
      <c r="VID391" s="1"/>
      <c r="VIE391" s="1"/>
      <c r="VIF391" s="1"/>
      <c r="VIG391" s="1"/>
      <c r="VIH391" s="1"/>
      <c r="VII391" s="1"/>
      <c r="VIJ391" s="1"/>
      <c r="VIK391" s="1"/>
      <c r="VIL391" s="1"/>
      <c r="VIM391" s="1"/>
      <c r="VIN391" s="1"/>
      <c r="VIO391" s="1"/>
      <c r="VIP391" s="1"/>
      <c r="VIQ391" s="1"/>
      <c r="VIR391" s="1"/>
      <c r="VIS391" s="1"/>
      <c r="VIT391" s="1"/>
      <c r="VIU391" s="1"/>
      <c r="VIV391" s="1"/>
      <c r="VIW391" s="1"/>
      <c r="VIX391" s="1"/>
      <c r="VIY391" s="1"/>
      <c r="VIZ391" s="1"/>
      <c r="VJA391" s="1"/>
      <c r="VJB391" s="1"/>
      <c r="VJC391" s="1"/>
      <c r="VJD391" s="1"/>
      <c r="VJE391" s="1"/>
      <c r="VJF391" s="1"/>
      <c r="VJG391" s="1"/>
      <c r="VJH391" s="1"/>
      <c r="VJI391" s="1"/>
      <c r="VJJ391" s="1"/>
      <c r="VJK391" s="1"/>
      <c r="VJL391" s="1"/>
      <c r="VJM391" s="1"/>
      <c r="VJN391" s="1"/>
      <c r="VJO391" s="1"/>
      <c r="VJP391" s="1"/>
      <c r="VJQ391" s="1"/>
      <c r="VJR391" s="1"/>
      <c r="VJS391" s="1"/>
      <c r="VJT391" s="1"/>
      <c r="VJU391" s="1"/>
      <c r="VJV391" s="1"/>
      <c r="VJW391" s="1"/>
      <c r="VJX391" s="1"/>
      <c r="VJY391" s="1"/>
      <c r="VJZ391" s="1"/>
      <c r="VKA391" s="1"/>
      <c r="VKB391" s="1"/>
      <c r="VKC391" s="1"/>
      <c r="VKD391" s="1"/>
      <c r="VKE391" s="1"/>
      <c r="VKF391" s="1"/>
      <c r="VKG391" s="1"/>
      <c r="VKH391" s="1"/>
      <c r="VKI391" s="1"/>
      <c r="VKJ391" s="1"/>
      <c r="VKK391" s="1"/>
      <c r="VKL391" s="1"/>
      <c r="VKM391" s="1"/>
      <c r="VKN391" s="1"/>
      <c r="VKO391" s="1"/>
      <c r="VKP391" s="1"/>
      <c r="VKQ391" s="1"/>
      <c r="VKR391" s="1"/>
      <c r="VKS391" s="1"/>
      <c r="VKT391" s="1"/>
      <c r="VKU391" s="1"/>
      <c r="VKV391" s="1"/>
      <c r="VKW391" s="1"/>
      <c r="VKX391" s="1"/>
      <c r="VKY391" s="1"/>
      <c r="VKZ391" s="1"/>
      <c r="VLA391" s="1"/>
      <c r="VLB391" s="1"/>
      <c r="VLC391" s="1"/>
      <c r="VLD391" s="1"/>
      <c r="VLE391" s="1"/>
      <c r="VLF391" s="1"/>
      <c r="VLG391" s="1"/>
      <c r="VLH391" s="1"/>
      <c r="VLI391" s="1"/>
      <c r="VLJ391" s="1"/>
      <c r="VLK391" s="1"/>
      <c r="VLL391" s="1"/>
      <c r="VLM391" s="1"/>
      <c r="VLN391" s="1"/>
      <c r="VLO391" s="1"/>
      <c r="VLP391" s="1"/>
      <c r="VLQ391" s="1"/>
      <c r="VLR391" s="1"/>
      <c r="VLS391" s="1"/>
      <c r="VLT391" s="1"/>
      <c r="VLU391" s="1"/>
      <c r="VLV391" s="1"/>
      <c r="VLW391" s="1"/>
      <c r="VLX391" s="1"/>
      <c r="VLY391" s="1"/>
      <c r="VLZ391" s="1"/>
      <c r="VMA391" s="1"/>
      <c r="VMB391" s="1"/>
      <c r="VMC391" s="1"/>
      <c r="VMD391" s="1"/>
      <c r="VME391" s="1"/>
      <c r="VMF391" s="1"/>
      <c r="VMG391" s="1"/>
      <c r="VMH391" s="1"/>
      <c r="VMI391" s="1"/>
      <c r="VMJ391" s="1"/>
      <c r="VMK391" s="1"/>
      <c r="VML391" s="1"/>
      <c r="VMM391" s="1"/>
      <c r="VMN391" s="1"/>
      <c r="VMO391" s="1"/>
      <c r="VMP391" s="1"/>
      <c r="VMQ391" s="1"/>
      <c r="VMR391" s="1"/>
      <c r="VMS391" s="1"/>
      <c r="VMT391" s="1"/>
      <c r="VMU391" s="1"/>
      <c r="VMV391" s="1"/>
      <c r="VMW391" s="1"/>
      <c r="VMX391" s="1"/>
      <c r="VMY391" s="1"/>
      <c r="VMZ391" s="1"/>
      <c r="VNA391" s="1"/>
      <c r="VNB391" s="1"/>
      <c r="VNC391" s="1"/>
      <c r="VND391" s="1"/>
      <c r="VNE391" s="1"/>
      <c r="VNF391" s="1"/>
      <c r="VNG391" s="1"/>
      <c r="VNH391" s="1"/>
      <c r="VNI391" s="1"/>
      <c r="VNJ391" s="1"/>
      <c r="VNK391" s="1"/>
      <c r="VNL391" s="1"/>
      <c r="VNM391" s="1"/>
      <c r="VNN391" s="1"/>
      <c r="VNO391" s="1"/>
      <c r="VNP391" s="1"/>
      <c r="VNQ391" s="1"/>
      <c r="VNR391" s="1"/>
      <c r="VNS391" s="1"/>
      <c r="VNT391" s="1"/>
      <c r="VNU391" s="1"/>
      <c r="VNV391" s="1"/>
      <c r="VNW391" s="1"/>
      <c r="VNX391" s="1"/>
      <c r="VNY391" s="1"/>
      <c r="VNZ391" s="1"/>
      <c r="VOA391" s="1"/>
      <c r="VOB391" s="1"/>
      <c r="VOC391" s="1"/>
      <c r="VOD391" s="1"/>
      <c r="VOE391" s="1"/>
      <c r="VOF391" s="1"/>
      <c r="VOG391" s="1"/>
      <c r="VOH391" s="1"/>
      <c r="VOI391" s="1"/>
      <c r="VOJ391" s="1"/>
      <c r="VOK391" s="1"/>
      <c r="VOL391" s="1"/>
      <c r="VOM391" s="1"/>
      <c r="VON391" s="1"/>
      <c r="VOO391" s="1"/>
      <c r="VOP391" s="1"/>
      <c r="VOQ391" s="1"/>
      <c r="VOR391" s="1"/>
      <c r="VOS391" s="1"/>
      <c r="VOT391" s="1"/>
      <c r="VOU391" s="1"/>
      <c r="VOV391" s="1"/>
      <c r="VOW391" s="1"/>
      <c r="VOX391" s="1"/>
      <c r="VOY391" s="1"/>
      <c r="VOZ391" s="1"/>
      <c r="VPA391" s="1"/>
      <c r="VPB391" s="1"/>
      <c r="VPC391" s="1"/>
      <c r="VPD391" s="1"/>
      <c r="VPE391" s="1"/>
      <c r="VPF391" s="1"/>
      <c r="VPG391" s="1"/>
      <c r="VPH391" s="1"/>
      <c r="VPI391" s="1"/>
      <c r="VPJ391" s="1"/>
      <c r="VPK391" s="1"/>
      <c r="VPL391" s="1"/>
      <c r="VPM391" s="1"/>
      <c r="VPN391" s="1"/>
      <c r="VPO391" s="1"/>
      <c r="VPP391" s="1"/>
      <c r="VPQ391" s="1"/>
      <c r="VPR391" s="1"/>
      <c r="VPS391" s="1"/>
      <c r="VPT391" s="1"/>
      <c r="VPU391" s="1"/>
      <c r="VPV391" s="1"/>
      <c r="VPW391" s="1"/>
      <c r="VPX391" s="1"/>
      <c r="VPY391" s="1"/>
      <c r="VPZ391" s="1"/>
      <c r="VQA391" s="1"/>
      <c r="VQB391" s="1"/>
      <c r="VQC391" s="1"/>
      <c r="VQD391" s="1"/>
      <c r="VQE391" s="1"/>
      <c r="VQF391" s="1"/>
      <c r="VQG391" s="1"/>
      <c r="VQH391" s="1"/>
      <c r="VQI391" s="1"/>
      <c r="VQJ391" s="1"/>
      <c r="VQK391" s="1"/>
      <c r="VQL391" s="1"/>
      <c r="VQM391" s="1"/>
      <c r="VQN391" s="1"/>
      <c r="VQO391" s="1"/>
      <c r="VQP391" s="1"/>
      <c r="VQQ391" s="1"/>
      <c r="VQR391" s="1"/>
      <c r="VQS391" s="1"/>
      <c r="VQT391" s="1"/>
      <c r="VQU391" s="1"/>
      <c r="VQV391" s="1"/>
      <c r="VQW391" s="1"/>
      <c r="VQX391" s="1"/>
      <c r="VQY391" s="1"/>
      <c r="VQZ391" s="1"/>
      <c r="VRA391" s="1"/>
      <c r="VRB391" s="1"/>
      <c r="VRC391" s="1"/>
      <c r="VRD391" s="1"/>
      <c r="VRE391" s="1"/>
      <c r="VRF391" s="1"/>
      <c r="VRG391" s="1"/>
      <c r="VRH391" s="1"/>
      <c r="VRI391" s="1"/>
      <c r="VRJ391" s="1"/>
      <c r="VRK391" s="1"/>
      <c r="VRL391" s="1"/>
      <c r="VRM391" s="1"/>
      <c r="VRN391" s="1"/>
      <c r="VRO391" s="1"/>
      <c r="VRP391" s="1"/>
      <c r="VRQ391" s="1"/>
      <c r="VRR391" s="1"/>
      <c r="VRS391" s="1"/>
      <c r="VRT391" s="1"/>
      <c r="VRU391" s="1"/>
      <c r="VRV391" s="1"/>
      <c r="VRW391" s="1"/>
      <c r="VRX391" s="1"/>
      <c r="VRY391" s="1"/>
      <c r="VRZ391" s="1"/>
      <c r="VSA391" s="1"/>
      <c r="VSB391" s="1"/>
      <c r="VSC391" s="1"/>
      <c r="VSD391" s="1"/>
      <c r="VSE391" s="1"/>
      <c r="VSF391" s="1"/>
      <c r="VSG391" s="1"/>
      <c r="VSH391" s="1"/>
      <c r="VSI391" s="1"/>
      <c r="VSJ391" s="1"/>
      <c r="VSK391" s="1"/>
      <c r="VSL391" s="1"/>
      <c r="VSM391" s="1"/>
      <c r="VSN391" s="1"/>
      <c r="VSO391" s="1"/>
      <c r="VSP391" s="1"/>
      <c r="VSQ391" s="1"/>
      <c r="VSR391" s="1"/>
      <c r="VSS391" s="1"/>
      <c r="VST391" s="1"/>
      <c r="VSU391" s="1"/>
      <c r="VSV391" s="1"/>
      <c r="VSW391" s="1"/>
      <c r="VSX391" s="1"/>
      <c r="VSY391" s="1"/>
      <c r="VSZ391" s="1"/>
      <c r="VTA391" s="1"/>
      <c r="VTB391" s="1"/>
      <c r="VTC391" s="1"/>
      <c r="VTD391" s="1"/>
      <c r="VTE391" s="1"/>
      <c r="VTF391" s="1"/>
      <c r="VTG391" s="1"/>
      <c r="VTH391" s="1"/>
      <c r="VTI391" s="1"/>
      <c r="VTJ391" s="1"/>
      <c r="VTK391" s="1"/>
      <c r="VTL391" s="1"/>
      <c r="VTM391" s="1"/>
      <c r="VTN391" s="1"/>
      <c r="VTO391" s="1"/>
      <c r="VTP391" s="1"/>
      <c r="VTQ391" s="1"/>
      <c r="VTR391" s="1"/>
      <c r="VTS391" s="1"/>
      <c r="VTT391" s="1"/>
      <c r="VTU391" s="1"/>
      <c r="VTV391" s="1"/>
      <c r="VTW391" s="1"/>
      <c r="VTX391" s="1"/>
      <c r="VTY391" s="1"/>
      <c r="VTZ391" s="1"/>
      <c r="VUA391" s="1"/>
      <c r="VUB391" s="1"/>
      <c r="VUC391" s="1"/>
      <c r="VUD391" s="1"/>
      <c r="VUE391" s="1"/>
      <c r="VUF391" s="1"/>
      <c r="VUG391" s="1"/>
      <c r="VUH391" s="1"/>
      <c r="VUI391" s="1"/>
      <c r="VUJ391" s="1"/>
      <c r="VUK391" s="1"/>
      <c r="VUL391" s="1"/>
      <c r="VUM391" s="1"/>
      <c r="VUN391" s="1"/>
      <c r="VUO391" s="1"/>
      <c r="VUP391" s="1"/>
      <c r="VUQ391" s="1"/>
      <c r="VUR391" s="1"/>
      <c r="VUS391" s="1"/>
      <c r="VUT391" s="1"/>
      <c r="VUU391" s="1"/>
      <c r="VUV391" s="1"/>
      <c r="VUW391" s="1"/>
      <c r="VUX391" s="1"/>
      <c r="VUY391" s="1"/>
      <c r="VUZ391" s="1"/>
      <c r="VVA391" s="1"/>
      <c r="VVB391" s="1"/>
      <c r="VVC391" s="1"/>
      <c r="VVD391" s="1"/>
      <c r="VVE391" s="1"/>
      <c r="VVF391" s="1"/>
      <c r="VVG391" s="1"/>
      <c r="VVH391" s="1"/>
      <c r="VVI391" s="1"/>
      <c r="VVJ391" s="1"/>
      <c r="VVK391" s="1"/>
      <c r="VVL391" s="1"/>
      <c r="VVM391" s="1"/>
      <c r="VVN391" s="1"/>
      <c r="VVO391" s="1"/>
      <c r="VVP391" s="1"/>
      <c r="VVQ391" s="1"/>
      <c r="VVR391" s="1"/>
      <c r="VVS391" s="1"/>
      <c r="VVT391" s="1"/>
      <c r="VVU391" s="1"/>
      <c r="VVV391" s="1"/>
      <c r="VVW391" s="1"/>
      <c r="VVX391" s="1"/>
      <c r="VVY391" s="1"/>
      <c r="VVZ391" s="1"/>
      <c r="VWA391" s="1"/>
      <c r="VWB391" s="1"/>
      <c r="VWC391" s="1"/>
      <c r="VWD391" s="1"/>
      <c r="VWE391" s="1"/>
      <c r="VWF391" s="1"/>
      <c r="VWG391" s="1"/>
      <c r="VWH391" s="1"/>
      <c r="VWI391" s="1"/>
      <c r="VWJ391" s="1"/>
      <c r="VWK391" s="1"/>
      <c r="VWL391" s="1"/>
      <c r="VWM391" s="1"/>
      <c r="VWN391" s="1"/>
      <c r="VWO391" s="1"/>
      <c r="VWP391" s="1"/>
      <c r="VWQ391" s="1"/>
      <c r="VWR391" s="1"/>
      <c r="VWS391" s="1"/>
      <c r="VWT391" s="1"/>
      <c r="VWU391" s="1"/>
      <c r="VWV391" s="1"/>
      <c r="VWW391" s="1"/>
      <c r="VWX391" s="1"/>
      <c r="VWY391" s="1"/>
      <c r="VWZ391" s="1"/>
      <c r="VXA391" s="1"/>
      <c r="VXB391" s="1"/>
      <c r="VXC391" s="1"/>
      <c r="VXD391" s="1"/>
      <c r="VXE391" s="1"/>
      <c r="VXF391" s="1"/>
      <c r="VXG391" s="1"/>
      <c r="VXH391" s="1"/>
      <c r="VXI391" s="1"/>
      <c r="VXJ391" s="1"/>
      <c r="VXK391" s="1"/>
      <c r="VXL391" s="1"/>
      <c r="VXM391" s="1"/>
      <c r="VXN391" s="1"/>
      <c r="VXO391" s="1"/>
      <c r="VXP391" s="1"/>
      <c r="VXQ391" s="1"/>
      <c r="VXR391" s="1"/>
      <c r="VXS391" s="1"/>
      <c r="VXT391" s="1"/>
      <c r="VXU391" s="1"/>
      <c r="VXV391" s="1"/>
      <c r="VXW391" s="1"/>
      <c r="VXX391" s="1"/>
      <c r="VXY391" s="1"/>
      <c r="VXZ391" s="1"/>
      <c r="VYA391" s="1"/>
      <c r="VYB391" s="1"/>
      <c r="VYC391" s="1"/>
      <c r="VYD391" s="1"/>
      <c r="VYE391" s="1"/>
      <c r="VYF391" s="1"/>
      <c r="VYG391" s="1"/>
      <c r="VYH391" s="1"/>
      <c r="VYI391" s="1"/>
      <c r="VYJ391" s="1"/>
      <c r="VYK391" s="1"/>
      <c r="VYL391" s="1"/>
      <c r="VYM391" s="1"/>
      <c r="VYN391" s="1"/>
      <c r="VYO391" s="1"/>
      <c r="VYP391" s="1"/>
      <c r="VYQ391" s="1"/>
      <c r="VYR391" s="1"/>
      <c r="VYS391" s="1"/>
      <c r="VYT391" s="1"/>
      <c r="VYU391" s="1"/>
      <c r="VYV391" s="1"/>
      <c r="VYW391" s="1"/>
      <c r="VYX391" s="1"/>
      <c r="VYY391" s="1"/>
      <c r="VYZ391" s="1"/>
      <c r="VZA391" s="1"/>
      <c r="VZB391" s="1"/>
      <c r="VZC391" s="1"/>
      <c r="VZD391" s="1"/>
      <c r="VZE391" s="1"/>
      <c r="VZF391" s="1"/>
      <c r="VZG391" s="1"/>
      <c r="VZH391" s="1"/>
      <c r="VZI391" s="1"/>
      <c r="VZJ391" s="1"/>
      <c r="VZK391" s="1"/>
      <c r="VZL391" s="1"/>
      <c r="VZM391" s="1"/>
      <c r="VZN391" s="1"/>
      <c r="VZO391" s="1"/>
      <c r="VZP391" s="1"/>
      <c r="VZQ391" s="1"/>
      <c r="VZR391" s="1"/>
      <c r="VZS391" s="1"/>
      <c r="VZT391" s="1"/>
      <c r="VZU391" s="1"/>
      <c r="VZV391" s="1"/>
      <c r="VZW391" s="1"/>
      <c r="VZX391" s="1"/>
      <c r="VZY391" s="1"/>
      <c r="VZZ391" s="1"/>
      <c r="WAA391" s="1"/>
      <c r="WAB391" s="1"/>
      <c r="WAC391" s="1"/>
      <c r="WAD391" s="1"/>
      <c r="WAE391" s="1"/>
      <c r="WAF391" s="1"/>
      <c r="WAG391" s="1"/>
      <c r="WAH391" s="1"/>
      <c r="WAI391" s="1"/>
      <c r="WAJ391" s="1"/>
      <c r="WAK391" s="1"/>
      <c r="WAL391" s="1"/>
      <c r="WAM391" s="1"/>
      <c r="WAN391" s="1"/>
      <c r="WAO391" s="1"/>
      <c r="WAP391" s="1"/>
      <c r="WAQ391" s="1"/>
      <c r="WAR391" s="1"/>
      <c r="WAS391" s="1"/>
      <c r="WAT391" s="1"/>
      <c r="WAU391" s="1"/>
      <c r="WAV391" s="1"/>
      <c r="WAW391" s="1"/>
      <c r="WAX391" s="1"/>
      <c r="WAY391" s="1"/>
      <c r="WAZ391" s="1"/>
      <c r="WBA391" s="1"/>
      <c r="WBB391" s="1"/>
      <c r="WBC391" s="1"/>
      <c r="WBD391" s="1"/>
      <c r="WBE391" s="1"/>
      <c r="WBF391" s="1"/>
      <c r="WBG391" s="1"/>
      <c r="WBH391" s="1"/>
      <c r="WBI391" s="1"/>
      <c r="WBJ391" s="1"/>
      <c r="WBK391" s="1"/>
      <c r="WBL391" s="1"/>
      <c r="WBM391" s="1"/>
      <c r="WBN391" s="1"/>
      <c r="WBO391" s="1"/>
      <c r="WBP391" s="1"/>
      <c r="WBQ391" s="1"/>
      <c r="WBR391" s="1"/>
      <c r="WBS391" s="1"/>
      <c r="WBT391" s="1"/>
      <c r="WBU391" s="1"/>
      <c r="WBV391" s="1"/>
      <c r="WBW391" s="1"/>
      <c r="WBX391" s="1"/>
      <c r="WBY391" s="1"/>
      <c r="WBZ391" s="1"/>
      <c r="WCA391" s="1"/>
      <c r="WCB391" s="1"/>
      <c r="WCC391" s="1"/>
      <c r="WCD391" s="1"/>
      <c r="WCE391" s="1"/>
      <c r="WCF391" s="1"/>
      <c r="WCG391" s="1"/>
      <c r="WCH391" s="1"/>
      <c r="WCI391" s="1"/>
      <c r="WCJ391" s="1"/>
      <c r="WCK391" s="1"/>
      <c r="WCL391" s="1"/>
      <c r="WCM391" s="1"/>
      <c r="WCN391" s="1"/>
      <c r="WCO391" s="1"/>
      <c r="WCP391" s="1"/>
      <c r="WCQ391" s="1"/>
      <c r="WCR391" s="1"/>
      <c r="WCS391" s="1"/>
      <c r="WCT391" s="1"/>
      <c r="WCU391" s="1"/>
      <c r="WCV391" s="1"/>
      <c r="WCW391" s="1"/>
      <c r="WCX391" s="1"/>
      <c r="WCY391" s="1"/>
      <c r="WCZ391" s="1"/>
      <c r="WDA391" s="1"/>
      <c r="WDB391" s="1"/>
      <c r="WDC391" s="1"/>
      <c r="WDD391" s="1"/>
      <c r="WDE391" s="1"/>
      <c r="WDF391" s="1"/>
      <c r="WDG391" s="1"/>
      <c r="WDH391" s="1"/>
      <c r="WDI391" s="1"/>
      <c r="WDJ391" s="1"/>
      <c r="WDK391" s="1"/>
      <c r="WDL391" s="1"/>
      <c r="WDM391" s="1"/>
      <c r="WDN391" s="1"/>
      <c r="WDO391" s="1"/>
      <c r="WDP391" s="1"/>
      <c r="WDQ391" s="1"/>
      <c r="WDR391" s="1"/>
      <c r="WDS391" s="1"/>
      <c r="WDT391" s="1"/>
      <c r="WDU391" s="1"/>
      <c r="WDV391" s="1"/>
      <c r="WDW391" s="1"/>
      <c r="WDX391" s="1"/>
      <c r="WDY391" s="1"/>
      <c r="WDZ391" s="1"/>
      <c r="WEA391" s="1"/>
      <c r="WEB391" s="1"/>
      <c r="WEC391" s="1"/>
      <c r="WED391" s="1"/>
      <c r="WEE391" s="1"/>
      <c r="WEF391" s="1"/>
      <c r="WEG391" s="1"/>
      <c r="WEH391" s="1"/>
      <c r="WEI391" s="1"/>
      <c r="WEJ391" s="1"/>
      <c r="WEK391" s="1"/>
      <c r="WEL391" s="1"/>
      <c r="WEM391" s="1"/>
      <c r="WEN391" s="1"/>
      <c r="WEO391" s="1"/>
      <c r="WEP391" s="1"/>
      <c r="WEQ391" s="1"/>
      <c r="WER391" s="1"/>
      <c r="WES391" s="1"/>
      <c r="WET391" s="1"/>
      <c r="WEU391" s="1"/>
      <c r="WEV391" s="1"/>
      <c r="WEW391" s="1"/>
      <c r="WEX391" s="1"/>
      <c r="WEY391" s="1"/>
      <c r="WEZ391" s="1"/>
      <c r="WFA391" s="1"/>
      <c r="WFB391" s="1"/>
      <c r="WFC391" s="1"/>
      <c r="WFD391" s="1"/>
      <c r="WFE391" s="1"/>
      <c r="WFF391" s="1"/>
      <c r="WFG391" s="1"/>
      <c r="WFH391" s="1"/>
      <c r="WFI391" s="1"/>
      <c r="WFJ391" s="1"/>
      <c r="WFK391" s="1"/>
      <c r="WFL391" s="1"/>
      <c r="WFM391" s="1"/>
      <c r="WFN391" s="1"/>
      <c r="WFO391" s="1"/>
      <c r="WFP391" s="1"/>
      <c r="WFQ391" s="1"/>
      <c r="WFR391" s="1"/>
      <c r="WFS391" s="1"/>
      <c r="WFT391" s="1"/>
      <c r="WFU391" s="1"/>
      <c r="WFV391" s="1"/>
      <c r="WFW391" s="1"/>
      <c r="WFX391" s="1"/>
      <c r="WFY391" s="1"/>
      <c r="WFZ391" s="1"/>
      <c r="WGA391" s="1"/>
      <c r="WGB391" s="1"/>
      <c r="WGC391" s="1"/>
      <c r="WGD391" s="1"/>
      <c r="WGE391" s="1"/>
      <c r="WGF391" s="1"/>
      <c r="WGG391" s="1"/>
      <c r="WGH391" s="1"/>
      <c r="WGI391" s="1"/>
      <c r="WGJ391" s="1"/>
      <c r="WGK391" s="1"/>
      <c r="WGL391" s="1"/>
      <c r="WGM391" s="1"/>
      <c r="WGN391" s="1"/>
      <c r="WGO391" s="1"/>
      <c r="WGP391" s="1"/>
      <c r="WGQ391" s="1"/>
      <c r="WGR391" s="1"/>
      <c r="WGS391" s="1"/>
      <c r="WGT391" s="1"/>
      <c r="WGU391" s="1"/>
      <c r="WGV391" s="1"/>
      <c r="WGW391" s="1"/>
      <c r="WGX391" s="1"/>
      <c r="WGY391" s="1"/>
      <c r="WGZ391" s="1"/>
      <c r="WHA391" s="1"/>
      <c r="WHB391" s="1"/>
      <c r="WHC391" s="1"/>
      <c r="WHD391" s="1"/>
      <c r="WHE391" s="1"/>
      <c r="WHF391" s="1"/>
      <c r="WHG391" s="1"/>
      <c r="WHH391" s="1"/>
      <c r="WHI391" s="1"/>
      <c r="WHJ391" s="1"/>
      <c r="WHK391" s="1"/>
      <c r="WHL391" s="1"/>
      <c r="WHM391" s="1"/>
      <c r="WHN391" s="1"/>
      <c r="WHO391" s="1"/>
      <c r="WHP391" s="1"/>
      <c r="WHQ391" s="1"/>
      <c r="WHR391" s="1"/>
      <c r="WHS391" s="1"/>
      <c r="WHT391" s="1"/>
      <c r="WHU391" s="1"/>
      <c r="WHV391" s="1"/>
      <c r="WHW391" s="1"/>
      <c r="WHX391" s="1"/>
      <c r="WHY391" s="1"/>
      <c r="WHZ391" s="1"/>
      <c r="WIA391" s="1"/>
      <c r="WIB391" s="1"/>
      <c r="WIC391" s="1"/>
      <c r="WID391" s="1"/>
      <c r="WIE391" s="1"/>
      <c r="WIF391" s="1"/>
      <c r="WIG391" s="1"/>
      <c r="WIH391" s="1"/>
      <c r="WII391" s="1"/>
      <c r="WIJ391" s="1"/>
      <c r="WIK391" s="1"/>
      <c r="WIL391" s="1"/>
      <c r="WIM391" s="1"/>
      <c r="WIN391" s="1"/>
      <c r="WIO391" s="1"/>
      <c r="WIP391" s="1"/>
      <c r="WIQ391" s="1"/>
      <c r="WIR391" s="1"/>
      <c r="WIS391" s="1"/>
      <c r="WIT391" s="1"/>
      <c r="WIU391" s="1"/>
      <c r="WIV391" s="1"/>
      <c r="WIW391" s="1"/>
      <c r="WIX391" s="1"/>
      <c r="WIY391" s="1"/>
      <c r="WIZ391" s="1"/>
      <c r="WJA391" s="1"/>
      <c r="WJB391" s="1"/>
      <c r="WJC391" s="1"/>
      <c r="WJD391" s="1"/>
      <c r="WJE391" s="1"/>
      <c r="WJF391" s="1"/>
      <c r="WJG391" s="1"/>
      <c r="WJH391" s="1"/>
      <c r="WJI391" s="1"/>
      <c r="WJJ391" s="1"/>
      <c r="WJK391" s="1"/>
      <c r="WJL391" s="1"/>
      <c r="WJM391" s="1"/>
      <c r="WJN391" s="1"/>
      <c r="WJO391" s="1"/>
      <c r="WJP391" s="1"/>
      <c r="WJQ391" s="1"/>
      <c r="WJR391" s="1"/>
      <c r="WJS391" s="1"/>
      <c r="WJT391" s="1"/>
      <c r="WJU391" s="1"/>
      <c r="WJV391" s="1"/>
      <c r="WJW391" s="1"/>
      <c r="WJX391" s="1"/>
      <c r="WJY391" s="1"/>
      <c r="WJZ391" s="1"/>
      <c r="WKA391" s="1"/>
      <c r="WKB391" s="1"/>
      <c r="WKC391" s="1"/>
      <c r="WKD391" s="1"/>
      <c r="WKE391" s="1"/>
      <c r="WKF391" s="1"/>
      <c r="WKG391" s="1"/>
      <c r="WKH391" s="1"/>
      <c r="WKI391" s="1"/>
      <c r="WKJ391" s="1"/>
      <c r="WKK391" s="1"/>
      <c r="WKL391" s="1"/>
      <c r="WKM391" s="1"/>
      <c r="WKN391" s="1"/>
      <c r="WKO391" s="1"/>
      <c r="WKP391" s="1"/>
      <c r="WKQ391" s="1"/>
      <c r="WKR391" s="1"/>
      <c r="WKS391" s="1"/>
      <c r="WKT391" s="1"/>
      <c r="WKU391" s="1"/>
      <c r="WKV391" s="1"/>
      <c r="WKW391" s="1"/>
      <c r="WKX391" s="1"/>
      <c r="WKY391" s="1"/>
      <c r="WKZ391" s="1"/>
      <c r="WLA391" s="1"/>
      <c r="WLB391" s="1"/>
      <c r="WLC391" s="1"/>
      <c r="WLD391" s="1"/>
      <c r="WLE391" s="1"/>
      <c r="WLF391" s="1"/>
      <c r="WLG391" s="1"/>
      <c r="WLH391" s="1"/>
      <c r="WLI391" s="1"/>
      <c r="WLJ391" s="1"/>
      <c r="WLK391" s="1"/>
      <c r="WLL391" s="1"/>
      <c r="WLM391" s="1"/>
      <c r="WLN391" s="1"/>
      <c r="WLO391" s="1"/>
      <c r="WLP391" s="1"/>
      <c r="WLQ391" s="1"/>
      <c r="WLR391" s="1"/>
      <c r="WLS391" s="1"/>
      <c r="WLT391" s="1"/>
      <c r="WLU391" s="1"/>
      <c r="WLV391" s="1"/>
      <c r="WLW391" s="1"/>
      <c r="WLX391" s="1"/>
      <c r="WLY391" s="1"/>
      <c r="WLZ391" s="1"/>
      <c r="WMA391" s="1"/>
      <c r="WMB391" s="1"/>
      <c r="WMC391" s="1"/>
      <c r="WMD391" s="1"/>
      <c r="WME391" s="1"/>
      <c r="WMF391" s="1"/>
      <c r="WMG391" s="1"/>
      <c r="WMH391" s="1"/>
      <c r="WMI391" s="1"/>
      <c r="WMJ391" s="1"/>
      <c r="WMK391" s="1"/>
      <c r="WML391" s="1"/>
      <c r="WMM391" s="1"/>
      <c r="WMN391" s="1"/>
      <c r="WMO391" s="1"/>
      <c r="WMP391" s="1"/>
      <c r="WMQ391" s="1"/>
      <c r="WMR391" s="1"/>
      <c r="WMS391" s="1"/>
      <c r="WMT391" s="1"/>
      <c r="WMU391" s="1"/>
      <c r="WMV391" s="1"/>
      <c r="WMW391" s="1"/>
      <c r="WMX391" s="1"/>
      <c r="WMY391" s="1"/>
      <c r="WMZ391" s="1"/>
      <c r="WNA391" s="1"/>
      <c r="WNB391" s="1"/>
      <c r="WNC391" s="1"/>
      <c r="WND391" s="1"/>
      <c r="WNE391" s="1"/>
      <c r="WNF391" s="1"/>
      <c r="WNG391" s="1"/>
      <c r="WNH391" s="1"/>
      <c r="WNI391" s="1"/>
      <c r="WNJ391" s="1"/>
      <c r="WNK391" s="1"/>
      <c r="WNL391" s="1"/>
      <c r="WNM391" s="1"/>
      <c r="WNN391" s="1"/>
      <c r="WNO391" s="1"/>
      <c r="WNP391" s="1"/>
      <c r="WNQ391" s="1"/>
      <c r="WNR391" s="1"/>
      <c r="WNS391" s="1"/>
      <c r="WNT391" s="1"/>
      <c r="WNU391" s="1"/>
      <c r="WNV391" s="1"/>
      <c r="WNW391" s="1"/>
      <c r="WNX391" s="1"/>
      <c r="WNY391" s="1"/>
      <c r="WNZ391" s="1"/>
      <c r="WOA391" s="1"/>
      <c r="WOB391" s="1"/>
      <c r="WOC391" s="1"/>
      <c r="WOD391" s="1"/>
      <c r="WOE391" s="1"/>
      <c r="WOF391" s="1"/>
      <c r="WOG391" s="1"/>
      <c r="WOH391" s="1"/>
      <c r="WOI391" s="1"/>
      <c r="WOJ391" s="1"/>
      <c r="WOK391" s="1"/>
      <c r="WOL391" s="1"/>
      <c r="WOM391" s="1"/>
      <c r="WON391" s="1"/>
      <c r="WOO391" s="1"/>
      <c r="WOP391" s="1"/>
      <c r="WOQ391" s="1"/>
      <c r="WOR391" s="1"/>
      <c r="WOS391" s="1"/>
      <c r="WOT391" s="1"/>
      <c r="WOU391" s="1"/>
      <c r="WOV391" s="1"/>
      <c r="WOW391" s="1"/>
      <c r="WOX391" s="1"/>
      <c r="WOY391" s="1"/>
      <c r="WOZ391" s="1"/>
      <c r="WPA391" s="1"/>
      <c r="WPB391" s="1"/>
      <c r="WPC391" s="1"/>
      <c r="WPD391" s="1"/>
      <c r="WPE391" s="1"/>
      <c r="WPF391" s="1"/>
      <c r="WPG391" s="1"/>
      <c r="WPH391" s="1"/>
      <c r="WPI391" s="1"/>
      <c r="WPJ391" s="1"/>
      <c r="WPK391" s="1"/>
      <c r="WPL391" s="1"/>
      <c r="WPM391" s="1"/>
      <c r="WPN391" s="1"/>
      <c r="WPO391" s="1"/>
      <c r="WPP391" s="1"/>
      <c r="WPQ391" s="1"/>
      <c r="WPR391" s="1"/>
      <c r="WPS391" s="1"/>
      <c r="WPT391" s="1"/>
      <c r="WPU391" s="1"/>
      <c r="WPV391" s="1"/>
      <c r="WPW391" s="1"/>
      <c r="WPX391" s="1"/>
      <c r="WPY391" s="1"/>
      <c r="WPZ391" s="1"/>
      <c r="WQA391" s="1"/>
      <c r="WQB391" s="1"/>
      <c r="WQC391" s="1"/>
      <c r="WQD391" s="1"/>
      <c r="WQE391" s="1"/>
      <c r="WQF391" s="1"/>
      <c r="WQG391" s="1"/>
      <c r="WQH391" s="1"/>
      <c r="WQI391" s="1"/>
      <c r="WQJ391" s="1"/>
      <c r="WQK391" s="1"/>
      <c r="WQL391" s="1"/>
      <c r="WQM391" s="1"/>
      <c r="WQN391" s="1"/>
      <c r="WQO391" s="1"/>
      <c r="WQP391" s="1"/>
      <c r="WQQ391" s="1"/>
      <c r="WQR391" s="1"/>
      <c r="WQS391" s="1"/>
      <c r="WQT391" s="1"/>
      <c r="WQU391" s="1"/>
      <c r="WQV391" s="1"/>
      <c r="WQW391" s="1"/>
      <c r="WQX391" s="1"/>
      <c r="WQY391" s="1"/>
      <c r="WQZ391" s="1"/>
      <c r="WRA391" s="1"/>
      <c r="WRB391" s="1"/>
      <c r="WRC391" s="1"/>
      <c r="WRD391" s="1"/>
      <c r="WRE391" s="1"/>
      <c r="WRF391" s="1"/>
      <c r="WRG391" s="1"/>
      <c r="WRH391" s="1"/>
      <c r="WRI391" s="1"/>
      <c r="WRJ391" s="1"/>
      <c r="WRK391" s="1"/>
      <c r="WRL391" s="1"/>
      <c r="WRM391" s="1"/>
      <c r="WRN391" s="1"/>
      <c r="WRO391" s="1"/>
      <c r="WRP391" s="1"/>
      <c r="WRQ391" s="1"/>
      <c r="WRR391" s="1"/>
      <c r="WRS391" s="1"/>
      <c r="WRT391" s="1"/>
      <c r="WRU391" s="1"/>
      <c r="WRV391" s="1"/>
      <c r="WRW391" s="1"/>
      <c r="WRX391" s="1"/>
      <c r="WRY391" s="1"/>
      <c r="WRZ391" s="1"/>
      <c r="WSA391" s="1"/>
      <c r="WSB391" s="1"/>
      <c r="WSC391" s="1"/>
      <c r="WSD391" s="1"/>
      <c r="WSE391" s="1"/>
      <c r="WSF391" s="1"/>
      <c r="WSG391" s="1"/>
      <c r="WSH391" s="1"/>
      <c r="WSI391" s="1"/>
      <c r="WSJ391" s="1"/>
      <c r="WSK391" s="1"/>
      <c r="WSL391" s="1"/>
      <c r="WSM391" s="1"/>
      <c r="WSN391" s="1"/>
      <c r="WSO391" s="1"/>
      <c r="WSP391" s="1"/>
      <c r="WSQ391" s="1"/>
      <c r="WSR391" s="1"/>
      <c r="WSS391" s="1"/>
      <c r="WST391" s="1"/>
      <c r="WSU391" s="1"/>
      <c r="WSV391" s="1"/>
      <c r="WSW391" s="1"/>
      <c r="WSX391" s="1"/>
      <c r="WSY391" s="1"/>
      <c r="WSZ391" s="1"/>
      <c r="WTA391" s="1"/>
      <c r="WTB391" s="1"/>
      <c r="WTC391" s="1"/>
      <c r="WTD391" s="1"/>
      <c r="WTE391" s="1"/>
      <c r="WTF391" s="1"/>
      <c r="WTG391" s="1"/>
      <c r="WTH391" s="1"/>
      <c r="WTI391" s="1"/>
      <c r="WTJ391" s="1"/>
      <c r="WTK391" s="1"/>
      <c r="WTL391" s="1"/>
      <c r="WTM391" s="1"/>
      <c r="WTN391" s="1"/>
      <c r="WTO391" s="1"/>
      <c r="WTP391" s="1"/>
      <c r="WTQ391" s="1"/>
      <c r="WTR391" s="1"/>
      <c r="WTS391" s="1"/>
      <c r="WTT391" s="1"/>
      <c r="WTU391" s="1"/>
      <c r="WTV391" s="1"/>
      <c r="WTW391" s="1"/>
      <c r="WTX391" s="1"/>
      <c r="WTY391" s="1"/>
      <c r="WTZ391" s="1"/>
      <c r="WUA391" s="1"/>
      <c r="WUB391" s="1"/>
      <c r="WUC391" s="1"/>
      <c r="WUD391" s="1"/>
      <c r="WUE391" s="1"/>
      <c r="WUF391" s="1"/>
      <c r="WUG391" s="1"/>
      <c r="WUH391" s="1"/>
      <c r="WUI391" s="1"/>
      <c r="WUJ391" s="1"/>
      <c r="WUK391" s="1"/>
      <c r="WUL391" s="1"/>
      <c r="WUM391" s="1"/>
      <c r="WUN391" s="1"/>
      <c r="WUO391" s="1"/>
      <c r="WUP391" s="1"/>
      <c r="WUQ391" s="1"/>
      <c r="WUR391" s="1"/>
      <c r="WUS391" s="1"/>
      <c r="WUT391" s="1"/>
      <c r="WUU391" s="1"/>
      <c r="WUV391" s="1"/>
      <c r="WUW391" s="1"/>
      <c r="WUX391" s="1"/>
      <c r="WUY391" s="1"/>
      <c r="WUZ391" s="1"/>
      <c r="WVA391" s="1"/>
      <c r="WVB391" s="1"/>
      <c r="WVC391" s="1"/>
      <c r="WVD391" s="1"/>
      <c r="WVE391" s="1"/>
      <c r="WVF391" s="1"/>
      <c r="WVG391" s="1"/>
      <c r="WVH391" s="1"/>
      <c r="WVI391" s="1"/>
      <c r="WVJ391" s="1"/>
      <c r="WVK391" s="1"/>
      <c r="WVL391" s="1"/>
      <c r="WVM391" s="1"/>
      <c r="WVN391" s="1"/>
      <c r="WVO391" s="1"/>
      <c r="WVP391" s="1"/>
      <c r="WVQ391" s="1"/>
      <c r="WVR391" s="1"/>
      <c r="WVS391" s="1"/>
      <c r="WVT391" s="1"/>
      <c r="WVU391" s="1"/>
      <c r="WVV391" s="1"/>
      <c r="WVW391" s="1"/>
      <c r="WVX391" s="1"/>
      <c r="WVY391" s="1"/>
      <c r="WVZ391" s="1"/>
      <c r="WWA391" s="1"/>
      <c r="WWB391" s="1"/>
      <c r="WWC391" s="1"/>
      <c r="WWD391" s="1"/>
      <c r="WWE391" s="1"/>
      <c r="WWF391" s="1"/>
      <c r="WWG391" s="1"/>
      <c r="WWH391" s="1"/>
      <c r="WWI391" s="1"/>
      <c r="WWJ391" s="1"/>
      <c r="WWK391" s="1"/>
      <c r="WWL391" s="1"/>
      <c r="WWM391" s="1"/>
      <c r="WWN391" s="1"/>
      <c r="WWO391" s="1"/>
      <c r="WWP391" s="1"/>
      <c r="WWQ391" s="1"/>
      <c r="WWR391" s="1"/>
      <c r="WWS391" s="1"/>
      <c r="WWT391" s="1"/>
      <c r="WWU391" s="1"/>
      <c r="WWV391" s="1"/>
      <c r="WWW391" s="1"/>
      <c r="WWX391" s="1"/>
      <c r="WWY391" s="1"/>
      <c r="WWZ391" s="1"/>
      <c r="WXA391" s="1"/>
      <c r="WXB391" s="1"/>
      <c r="WXC391" s="1"/>
      <c r="WXD391" s="1"/>
      <c r="WXE391" s="1"/>
      <c r="WXF391" s="1"/>
      <c r="WXG391" s="1"/>
      <c r="WXH391" s="1"/>
      <c r="WXI391" s="1"/>
      <c r="WXJ391" s="1"/>
      <c r="WXK391" s="1"/>
      <c r="WXL391" s="1"/>
      <c r="WXM391" s="1"/>
      <c r="WXN391" s="1"/>
      <c r="WXO391" s="1"/>
      <c r="WXP391" s="1"/>
      <c r="WXQ391" s="1"/>
      <c r="WXR391" s="1"/>
      <c r="WXS391" s="1"/>
      <c r="WXT391" s="1"/>
      <c r="WXU391" s="1"/>
      <c r="WXV391" s="1"/>
      <c r="WXW391" s="1"/>
      <c r="WXX391" s="1"/>
      <c r="WXY391" s="1"/>
      <c r="WXZ391" s="1"/>
      <c r="WYA391" s="1"/>
      <c r="WYB391" s="1"/>
      <c r="WYC391" s="1"/>
      <c r="WYD391" s="1"/>
      <c r="WYE391" s="1"/>
      <c r="WYF391" s="1"/>
      <c r="WYG391" s="1"/>
      <c r="WYH391" s="1"/>
      <c r="WYI391" s="1"/>
      <c r="WYJ391" s="1"/>
      <c r="WYK391" s="1"/>
      <c r="WYL391" s="1"/>
      <c r="WYM391" s="1"/>
      <c r="WYN391" s="1"/>
      <c r="WYO391" s="1"/>
      <c r="WYP391" s="1"/>
      <c r="WYQ391" s="1"/>
      <c r="WYR391" s="1"/>
      <c r="WYS391" s="1"/>
      <c r="WYT391" s="1"/>
      <c r="WYU391" s="1"/>
      <c r="WYV391" s="1"/>
      <c r="WYW391" s="1"/>
      <c r="WYX391" s="1"/>
      <c r="WYY391" s="1"/>
      <c r="WYZ391" s="1"/>
      <c r="WZA391" s="1"/>
      <c r="WZB391" s="1"/>
      <c r="WZC391" s="1"/>
      <c r="WZD391" s="1"/>
      <c r="WZE391" s="1"/>
      <c r="WZF391" s="1"/>
      <c r="WZG391" s="1"/>
      <c r="WZH391" s="1"/>
      <c r="WZI391" s="1"/>
      <c r="WZJ391" s="1"/>
      <c r="WZK391" s="1"/>
      <c r="WZL391" s="1"/>
      <c r="WZM391" s="1"/>
      <c r="WZN391" s="1"/>
      <c r="WZO391" s="1"/>
      <c r="WZP391" s="1"/>
      <c r="WZQ391" s="1"/>
      <c r="WZR391" s="1"/>
      <c r="WZS391" s="1"/>
      <c r="WZT391" s="1"/>
      <c r="WZU391" s="1"/>
      <c r="WZV391" s="1"/>
      <c r="WZW391" s="1"/>
      <c r="WZX391" s="1"/>
      <c r="WZY391" s="1"/>
      <c r="WZZ391" s="1"/>
      <c r="XAA391" s="1"/>
      <c r="XAB391" s="1"/>
      <c r="XAC391" s="1"/>
      <c r="XAD391" s="1"/>
      <c r="XAE391" s="1"/>
      <c r="XAF391" s="1"/>
      <c r="XAG391" s="1"/>
      <c r="XAH391" s="1"/>
      <c r="XAI391" s="1"/>
      <c r="XAJ391" s="1"/>
      <c r="XAK391" s="1"/>
      <c r="XAL391" s="1"/>
      <c r="XAM391" s="1"/>
      <c r="XAN391" s="1"/>
      <c r="XAO391" s="1"/>
      <c r="XAP391" s="1"/>
      <c r="XAQ391" s="1"/>
      <c r="XAR391" s="1"/>
      <c r="XAS391" s="1"/>
      <c r="XAT391" s="1"/>
      <c r="XAU391" s="1"/>
      <c r="XAV391" s="1"/>
      <c r="XAW391" s="1"/>
      <c r="XAX391" s="1"/>
      <c r="XAY391" s="1"/>
      <c r="XAZ391" s="1"/>
      <c r="XBA391" s="1"/>
      <c r="XBB391" s="1"/>
      <c r="XBC391" s="1"/>
      <c r="XBD391" s="1"/>
      <c r="XBE391" s="1"/>
      <c r="XBF391" s="1"/>
      <c r="XBG391" s="1"/>
      <c r="XBH391" s="1"/>
      <c r="XBI391" s="1"/>
      <c r="XBJ391" s="1"/>
      <c r="XBK391" s="1"/>
      <c r="XBL391" s="1"/>
      <c r="XBM391" s="1"/>
      <c r="XBN391" s="1"/>
      <c r="XBO391" s="1"/>
      <c r="XBP391" s="1"/>
      <c r="XBQ391" s="1"/>
      <c r="XBR391" s="1"/>
      <c r="XBS391" s="1"/>
      <c r="XBT391" s="1"/>
      <c r="XBU391" s="1"/>
      <c r="XBV391" s="1"/>
      <c r="XBW391" s="1"/>
      <c r="XBX391" s="1"/>
      <c r="XBY391" s="1"/>
      <c r="XBZ391" s="1"/>
      <c r="XCA391" s="1"/>
      <c r="XCB391" s="1"/>
      <c r="XCC391" s="1"/>
      <c r="XCD391" s="1"/>
      <c r="XCE391" s="1"/>
      <c r="XCF391" s="1"/>
      <c r="XCG391" s="1"/>
      <c r="XCH391" s="1"/>
      <c r="XCI391" s="1"/>
      <c r="XCJ391" s="1"/>
      <c r="XCK391" s="1"/>
      <c r="XCL391" s="1"/>
      <c r="XCM391" s="1"/>
      <c r="XCN391" s="1"/>
      <c r="XCO391" s="1"/>
      <c r="XCP391" s="1"/>
      <c r="XCQ391" s="1"/>
      <c r="XCR391" s="1"/>
      <c r="XCS391" s="1"/>
      <c r="XCT391" s="1"/>
      <c r="XCU391" s="1"/>
      <c r="XCV391" s="1"/>
      <c r="XCW391" s="1"/>
      <c r="XCX391" s="1"/>
      <c r="XCY391" s="1"/>
      <c r="XCZ391" s="1"/>
      <c r="XDA391" s="1"/>
      <c r="XDB391" s="1"/>
      <c r="XDC391" s="1"/>
      <c r="XDD391" s="1"/>
      <c r="XDE391" s="1"/>
      <c r="XDF391" s="1"/>
      <c r="XDG391" s="1"/>
      <c r="XDH391" s="1"/>
      <c r="XDI391" s="1"/>
      <c r="XDJ391" s="1"/>
      <c r="XDK391" s="1"/>
      <c r="XDL391" s="1"/>
      <c r="XDM391" s="1"/>
      <c r="XDN391" s="1"/>
      <c r="XDO391" s="1"/>
      <c r="XDP391" s="1"/>
      <c r="XDQ391" s="1"/>
      <c r="XDR391" s="1"/>
      <c r="XDS391" s="1"/>
      <c r="XDT391" s="1"/>
      <c r="XDU391" s="1"/>
      <c r="XDV391" s="1"/>
      <c r="XDW391" s="1"/>
      <c r="XDX391" s="1"/>
      <c r="XDY391" s="1"/>
      <c r="XDZ391" s="1"/>
      <c r="XEA391" s="1"/>
      <c r="XEB391" s="1"/>
      <c r="XEC391" s="1"/>
      <c r="XED391" s="1"/>
      <c r="XEE391" s="1"/>
      <c r="XEF391" s="1"/>
      <c r="XEG391" s="1"/>
      <c r="XEH391" s="1"/>
      <c r="XEI391" s="1"/>
      <c r="XEJ391" s="1"/>
      <c r="XEK391" s="1"/>
      <c r="XEL391" s="1"/>
      <c r="XEM391" s="1"/>
      <c r="XEN391" s="1"/>
      <c r="XEO391" s="1"/>
      <c r="XEP391" s="1"/>
      <c r="XEQ391" s="1"/>
      <c r="XER391" s="1"/>
      <c r="XES391" s="1"/>
      <c r="XET391" s="1"/>
      <c r="XEU391" s="1"/>
      <c r="XEV391" s="1"/>
      <c r="XEW391" s="1"/>
      <c r="XEX391" s="1"/>
      <c r="XEY391" s="1"/>
      <c r="XEZ391" s="1"/>
      <c r="XFA391" s="1"/>
      <c r="XFB391" s="1"/>
    </row>
    <row r="392" spans="1:16382" s="13" customFormat="1" ht="30" customHeight="1">
      <c r="A392" s="411" t="s">
        <v>1654</v>
      </c>
      <c r="B392" s="255" t="s">
        <v>674</v>
      </c>
      <c r="C392" s="255" t="s">
        <v>675</v>
      </c>
      <c r="D392" s="282" t="s">
        <v>676</v>
      </c>
      <c r="E392" s="256">
        <v>15618.65</v>
      </c>
      <c r="F392" s="219">
        <f t="shared" ref="F392:F423" si="19">H392+I392+J392+K392+L392</f>
        <v>15618.65</v>
      </c>
      <c r="G392" s="220">
        <f>(H392+I392+J392)/F392</f>
        <v>0.50000032013010087</v>
      </c>
      <c r="H392" s="256">
        <v>6637.93</v>
      </c>
      <c r="I392" s="256">
        <v>1171.4000000000001</v>
      </c>
      <c r="J392" s="256">
        <v>0</v>
      </c>
      <c r="K392" s="256">
        <v>0</v>
      </c>
      <c r="L392" s="256">
        <v>7809.32</v>
      </c>
      <c r="M392" s="228">
        <v>43109</v>
      </c>
      <c r="N392" s="270">
        <v>43112</v>
      </c>
      <c r="O392" s="270">
        <v>43118</v>
      </c>
      <c r="P392" s="270"/>
      <c r="Q392" s="271">
        <v>43133</v>
      </c>
      <c r="R392" s="217" t="s">
        <v>909</v>
      </c>
      <c r="S392" s="257"/>
      <c r="T392" s="257"/>
      <c r="U392" s="258"/>
      <c r="V392" s="735">
        <f t="shared" si="16"/>
        <v>15618.65</v>
      </c>
    </row>
    <row r="393" spans="1:16382" s="13" customFormat="1" ht="30" customHeight="1">
      <c r="A393" s="411" t="s">
        <v>1653</v>
      </c>
      <c r="B393" s="255" t="s">
        <v>677</v>
      </c>
      <c r="C393" s="255" t="s">
        <v>678</v>
      </c>
      <c r="D393" s="282" t="s">
        <v>306</v>
      </c>
      <c r="E393" s="256">
        <v>32152.2</v>
      </c>
      <c r="F393" s="219">
        <f t="shared" si="19"/>
        <v>32152.2</v>
      </c>
      <c r="G393" s="220">
        <f t="shared" ref="G393:G423" si="20">(H393+I393+J393)/F393</f>
        <v>0.5</v>
      </c>
      <c r="H393" s="256">
        <v>13664.68</v>
      </c>
      <c r="I393" s="256">
        <v>2411.42</v>
      </c>
      <c r="J393" s="256">
        <v>0</v>
      </c>
      <c r="K393" s="256">
        <v>0</v>
      </c>
      <c r="L393" s="256">
        <v>16076.1</v>
      </c>
      <c r="M393" s="228">
        <v>43109</v>
      </c>
      <c r="N393" s="270">
        <v>43112</v>
      </c>
      <c r="O393" s="270">
        <v>43118</v>
      </c>
      <c r="P393" s="270"/>
      <c r="Q393" s="271">
        <v>43133</v>
      </c>
      <c r="R393" s="217" t="s">
        <v>911</v>
      </c>
      <c r="S393" s="257"/>
      <c r="T393" s="257"/>
      <c r="U393" s="258"/>
      <c r="V393" s="735">
        <f t="shared" si="16"/>
        <v>32152.2</v>
      </c>
    </row>
    <row r="394" spans="1:16382" s="13" customFormat="1" ht="30" customHeight="1">
      <c r="A394" s="411" t="s">
        <v>1814</v>
      </c>
      <c r="B394" s="255" t="s">
        <v>679</v>
      </c>
      <c r="C394" s="255" t="s">
        <v>680</v>
      </c>
      <c r="D394" s="282" t="s">
        <v>681</v>
      </c>
      <c r="E394" s="256">
        <v>11763</v>
      </c>
      <c r="F394" s="219">
        <f t="shared" si="19"/>
        <v>11763</v>
      </c>
      <c r="G394" s="220">
        <f t="shared" si="20"/>
        <v>0.5</v>
      </c>
      <c r="H394" s="256">
        <v>4999.2700000000004</v>
      </c>
      <c r="I394" s="256">
        <v>882.23</v>
      </c>
      <c r="J394" s="256">
        <v>0</v>
      </c>
      <c r="K394" s="256">
        <v>0</v>
      </c>
      <c r="L394" s="256">
        <v>5881.5</v>
      </c>
      <c r="M394" s="228">
        <v>43109</v>
      </c>
      <c r="N394" s="270">
        <v>43112</v>
      </c>
      <c r="O394" s="270">
        <v>43118</v>
      </c>
      <c r="P394" s="270"/>
      <c r="Q394" s="271">
        <v>43133</v>
      </c>
      <c r="R394" s="217" t="s">
        <v>908</v>
      </c>
      <c r="S394" s="257"/>
      <c r="T394" s="257"/>
      <c r="U394" s="258"/>
      <c r="V394" s="735">
        <f t="shared" si="16"/>
        <v>11763</v>
      </c>
    </row>
    <row r="395" spans="1:16382" s="13" customFormat="1" ht="30" customHeight="1">
      <c r="A395" s="411" t="s">
        <v>1814</v>
      </c>
      <c r="B395" s="255" t="s">
        <v>682</v>
      </c>
      <c r="C395" s="255" t="s">
        <v>683</v>
      </c>
      <c r="D395" s="282" t="s">
        <v>684</v>
      </c>
      <c r="E395" s="256">
        <v>7515.25</v>
      </c>
      <c r="F395" s="219">
        <f t="shared" si="19"/>
        <v>7515.25</v>
      </c>
      <c r="G395" s="220">
        <f t="shared" si="20"/>
        <v>0.50000066531386178</v>
      </c>
      <c r="H395" s="256">
        <v>3193.98</v>
      </c>
      <c r="I395" s="256">
        <v>563.65</v>
      </c>
      <c r="J395" s="256">
        <v>0</v>
      </c>
      <c r="K395" s="256">
        <v>0</v>
      </c>
      <c r="L395" s="256">
        <v>3757.62</v>
      </c>
      <c r="M395" s="228">
        <v>43109</v>
      </c>
      <c r="N395" s="270">
        <v>43112</v>
      </c>
      <c r="O395" s="270">
        <v>43118</v>
      </c>
      <c r="P395" s="270"/>
      <c r="Q395" s="271">
        <v>43133</v>
      </c>
      <c r="R395" s="217" t="s">
        <v>898</v>
      </c>
      <c r="S395" s="257"/>
      <c r="T395" s="257"/>
      <c r="U395" s="258"/>
      <c r="V395" s="735">
        <f t="shared" si="16"/>
        <v>7515.25</v>
      </c>
    </row>
    <row r="396" spans="1:16382" s="13" customFormat="1" ht="30" customHeight="1">
      <c r="A396" s="411" t="s">
        <v>1814</v>
      </c>
      <c r="B396" s="255" t="s">
        <v>685</v>
      </c>
      <c r="C396" s="255" t="s">
        <v>686</v>
      </c>
      <c r="D396" s="282" t="s">
        <v>687</v>
      </c>
      <c r="E396" s="256">
        <v>6273.6</v>
      </c>
      <c r="F396" s="219">
        <f t="shared" si="19"/>
        <v>6273.6</v>
      </c>
      <c r="G396" s="220">
        <f t="shared" si="20"/>
        <v>0.5</v>
      </c>
      <c r="H396" s="256">
        <v>2666.28</v>
      </c>
      <c r="I396" s="256">
        <v>470.52</v>
      </c>
      <c r="J396" s="256">
        <v>0</v>
      </c>
      <c r="K396" s="256">
        <v>0</v>
      </c>
      <c r="L396" s="256">
        <v>3136.8</v>
      </c>
      <c r="M396" s="228">
        <v>43109</v>
      </c>
      <c r="N396" s="270">
        <v>43112</v>
      </c>
      <c r="O396" s="270">
        <v>43118</v>
      </c>
      <c r="P396" s="270"/>
      <c r="Q396" s="271">
        <v>43133</v>
      </c>
      <c r="R396" s="217" t="s">
        <v>904</v>
      </c>
      <c r="S396" s="257"/>
      <c r="T396" s="257"/>
      <c r="U396" s="258"/>
      <c r="V396" s="735">
        <f t="shared" si="16"/>
        <v>6273.6</v>
      </c>
    </row>
    <row r="397" spans="1:16382" s="13" customFormat="1" ht="30" customHeight="1">
      <c r="A397" s="411" t="s">
        <v>1814</v>
      </c>
      <c r="B397" s="255" t="s">
        <v>688</v>
      </c>
      <c r="C397" s="255" t="s">
        <v>689</v>
      </c>
      <c r="D397" s="282" t="s">
        <v>690</v>
      </c>
      <c r="E397" s="256">
        <v>69300</v>
      </c>
      <c r="F397" s="219">
        <f t="shared" si="19"/>
        <v>58763</v>
      </c>
      <c r="G397" s="220">
        <f t="shared" si="20"/>
        <v>0.64620594591835001</v>
      </c>
      <c r="H397" s="256">
        <v>32181.5</v>
      </c>
      <c r="I397" s="256">
        <v>5791.5</v>
      </c>
      <c r="J397" s="256">
        <v>0</v>
      </c>
      <c r="K397" s="256">
        <v>0</v>
      </c>
      <c r="L397" s="256">
        <v>20790</v>
      </c>
      <c r="M397" s="228">
        <v>43109</v>
      </c>
      <c r="N397" s="270">
        <v>43112</v>
      </c>
      <c r="O397" s="270">
        <v>43118</v>
      </c>
      <c r="P397" s="270"/>
      <c r="Q397" s="271">
        <v>43133</v>
      </c>
      <c r="R397" s="217" t="s">
        <v>910</v>
      </c>
      <c r="S397" s="257"/>
      <c r="T397" s="257"/>
      <c r="U397" s="258"/>
      <c r="V397" s="735">
        <f t="shared" si="16"/>
        <v>58763</v>
      </c>
    </row>
    <row r="398" spans="1:16382" s="13" customFormat="1" ht="30" customHeight="1">
      <c r="A398" s="411" t="s">
        <v>1814</v>
      </c>
      <c r="B398" s="255" t="s">
        <v>691</v>
      </c>
      <c r="C398" s="255" t="s">
        <v>692</v>
      </c>
      <c r="D398" s="282" t="s">
        <v>529</v>
      </c>
      <c r="E398" s="256">
        <v>18363.349999999999</v>
      </c>
      <c r="F398" s="219">
        <f t="shared" si="19"/>
        <v>18363.349999999999</v>
      </c>
      <c r="G398" s="220">
        <f t="shared" si="20"/>
        <v>0.5000002722814737</v>
      </c>
      <c r="H398" s="256">
        <v>7804.42</v>
      </c>
      <c r="I398" s="256">
        <v>1377.26</v>
      </c>
      <c r="J398" s="256">
        <v>0</v>
      </c>
      <c r="K398" s="256">
        <v>0</v>
      </c>
      <c r="L398" s="256">
        <v>9181.67</v>
      </c>
      <c r="M398" s="228">
        <v>43109</v>
      </c>
      <c r="N398" s="270">
        <v>43112</v>
      </c>
      <c r="O398" s="270">
        <v>43118</v>
      </c>
      <c r="P398" s="270"/>
      <c r="Q398" s="271">
        <v>43133</v>
      </c>
      <c r="R398" s="217" t="s">
        <v>906</v>
      </c>
      <c r="S398" s="257"/>
      <c r="T398" s="257"/>
      <c r="U398" s="258"/>
      <c r="V398" s="735">
        <f t="shared" si="16"/>
        <v>18363.349999999999</v>
      </c>
    </row>
    <row r="399" spans="1:16382" s="13" customFormat="1" ht="30" customHeight="1">
      <c r="A399" s="411" t="s">
        <v>1814</v>
      </c>
      <c r="B399" s="255" t="s">
        <v>693</v>
      </c>
      <c r="C399" s="255" t="s">
        <v>694</v>
      </c>
      <c r="D399" s="282" t="s">
        <v>540</v>
      </c>
      <c r="E399" s="256">
        <v>30500</v>
      </c>
      <c r="F399" s="219">
        <f t="shared" si="19"/>
        <v>29700</v>
      </c>
      <c r="G399" s="220">
        <f t="shared" si="20"/>
        <v>0.65</v>
      </c>
      <c r="H399" s="256">
        <v>16409.25</v>
      </c>
      <c r="I399" s="256">
        <v>2895.75</v>
      </c>
      <c r="J399" s="256">
        <v>0</v>
      </c>
      <c r="K399" s="256">
        <v>0</v>
      </c>
      <c r="L399" s="256">
        <v>10395</v>
      </c>
      <c r="M399" s="228">
        <v>43109</v>
      </c>
      <c r="N399" s="270">
        <v>43112</v>
      </c>
      <c r="O399" s="270">
        <v>43118</v>
      </c>
      <c r="P399" s="270"/>
      <c r="Q399" s="271">
        <v>43133</v>
      </c>
      <c r="R399" s="217" t="s">
        <v>901</v>
      </c>
      <c r="S399" s="257"/>
      <c r="T399" s="257"/>
      <c r="U399" s="258"/>
      <c r="V399" s="735">
        <f t="shared" si="16"/>
        <v>29700</v>
      </c>
    </row>
    <row r="400" spans="1:16382" s="13" customFormat="1" ht="30" customHeight="1">
      <c r="A400" s="411" t="s">
        <v>1814</v>
      </c>
      <c r="B400" s="255" t="s">
        <v>695</v>
      </c>
      <c r="C400" s="255" t="s">
        <v>696</v>
      </c>
      <c r="D400" s="282" t="s">
        <v>448</v>
      </c>
      <c r="E400" s="256">
        <v>28149</v>
      </c>
      <c r="F400" s="219">
        <f t="shared" si="19"/>
        <v>28149</v>
      </c>
      <c r="G400" s="220">
        <f t="shared" si="20"/>
        <v>0.64999999999999991</v>
      </c>
      <c r="H400" s="256">
        <v>15552.32</v>
      </c>
      <c r="I400" s="256">
        <v>2744.53</v>
      </c>
      <c r="J400" s="256">
        <v>0</v>
      </c>
      <c r="K400" s="256">
        <v>0</v>
      </c>
      <c r="L400" s="256">
        <v>9852.15</v>
      </c>
      <c r="M400" s="228">
        <v>43109</v>
      </c>
      <c r="N400" s="270">
        <v>43112</v>
      </c>
      <c r="O400" s="270">
        <v>43118</v>
      </c>
      <c r="P400" s="270"/>
      <c r="Q400" s="271">
        <v>43133</v>
      </c>
      <c r="R400" s="217" t="s">
        <v>902</v>
      </c>
      <c r="S400" s="257"/>
      <c r="T400" s="257"/>
      <c r="U400" s="258"/>
      <c r="V400" s="735">
        <f t="shared" si="16"/>
        <v>28149</v>
      </c>
    </row>
    <row r="401" spans="1:22" s="13" customFormat="1" ht="30" customHeight="1">
      <c r="A401" s="411" t="s">
        <v>1814</v>
      </c>
      <c r="B401" s="255" t="s">
        <v>697</v>
      </c>
      <c r="C401" s="255" t="s">
        <v>698</v>
      </c>
      <c r="D401" s="282" t="s">
        <v>699</v>
      </c>
      <c r="E401" s="256">
        <v>7650</v>
      </c>
      <c r="F401" s="219">
        <f t="shared" si="19"/>
        <v>6600</v>
      </c>
      <c r="G401" s="220">
        <f t="shared" si="20"/>
        <v>0.65</v>
      </c>
      <c r="H401" s="256">
        <v>3646.5</v>
      </c>
      <c r="I401" s="256">
        <v>643.5</v>
      </c>
      <c r="J401" s="256">
        <v>0</v>
      </c>
      <c r="K401" s="256">
        <v>0</v>
      </c>
      <c r="L401" s="256">
        <v>2310</v>
      </c>
      <c r="M401" s="228">
        <v>43109</v>
      </c>
      <c r="N401" s="270">
        <v>43112</v>
      </c>
      <c r="O401" s="270">
        <v>43118</v>
      </c>
      <c r="P401" s="270"/>
      <c r="Q401" s="271">
        <v>43133</v>
      </c>
      <c r="R401" s="217" t="s">
        <v>899</v>
      </c>
      <c r="S401" s="257"/>
      <c r="T401" s="257"/>
      <c r="U401" s="258"/>
      <c r="V401" s="735">
        <f t="shared" si="16"/>
        <v>6600</v>
      </c>
    </row>
    <row r="402" spans="1:22" s="13" customFormat="1" ht="30" customHeight="1">
      <c r="A402" s="411" t="s">
        <v>1814</v>
      </c>
      <c r="B402" s="255" t="s">
        <v>700</v>
      </c>
      <c r="C402" s="255" t="s">
        <v>701</v>
      </c>
      <c r="D402" s="282" t="s">
        <v>702</v>
      </c>
      <c r="E402" s="256">
        <v>17234</v>
      </c>
      <c r="F402" s="219">
        <f t="shared" si="19"/>
        <v>16434</v>
      </c>
      <c r="G402" s="220">
        <f t="shared" si="20"/>
        <v>0.65</v>
      </c>
      <c r="H402" s="256">
        <v>9079.7800000000007</v>
      </c>
      <c r="I402" s="256">
        <v>1602.32</v>
      </c>
      <c r="J402" s="256">
        <v>0</v>
      </c>
      <c r="K402" s="256">
        <v>0</v>
      </c>
      <c r="L402" s="256">
        <v>5751.9</v>
      </c>
      <c r="M402" s="228">
        <v>43109</v>
      </c>
      <c r="N402" s="270">
        <v>43112</v>
      </c>
      <c r="O402" s="270">
        <v>43118</v>
      </c>
      <c r="P402" s="270"/>
      <c r="Q402" s="271">
        <v>43133</v>
      </c>
      <c r="R402" s="217" t="s">
        <v>907</v>
      </c>
      <c r="S402" s="257"/>
      <c r="T402" s="257"/>
      <c r="U402" s="258"/>
      <c r="V402" s="735">
        <f t="shared" si="16"/>
        <v>16434</v>
      </c>
    </row>
    <row r="403" spans="1:22" s="13" customFormat="1" ht="30" customHeight="1">
      <c r="A403" s="411" t="s">
        <v>1814</v>
      </c>
      <c r="B403" s="255" t="s">
        <v>703</v>
      </c>
      <c r="C403" s="255" t="s">
        <v>704</v>
      </c>
      <c r="D403" s="282" t="s">
        <v>353</v>
      </c>
      <c r="E403" s="256">
        <v>30061</v>
      </c>
      <c r="F403" s="219">
        <f t="shared" si="19"/>
        <v>30061</v>
      </c>
      <c r="G403" s="220">
        <f t="shared" si="20"/>
        <v>0.5</v>
      </c>
      <c r="H403" s="256">
        <v>12775.92</v>
      </c>
      <c r="I403" s="256">
        <v>2254.58</v>
      </c>
      <c r="J403" s="256">
        <v>0</v>
      </c>
      <c r="K403" s="256">
        <v>0</v>
      </c>
      <c r="L403" s="256">
        <v>15030.5</v>
      </c>
      <c r="M403" s="228">
        <v>43109</v>
      </c>
      <c r="N403" s="270">
        <v>43112</v>
      </c>
      <c r="O403" s="270">
        <v>43118</v>
      </c>
      <c r="P403" s="270"/>
      <c r="Q403" s="271">
        <v>43133</v>
      </c>
      <c r="R403" s="217" t="s">
        <v>905</v>
      </c>
      <c r="S403" s="257"/>
      <c r="T403" s="257"/>
      <c r="U403" s="258"/>
      <c r="V403" s="735">
        <f t="shared" si="16"/>
        <v>30061</v>
      </c>
    </row>
    <row r="404" spans="1:22" s="13" customFormat="1" ht="30" customHeight="1">
      <c r="A404" s="411" t="s">
        <v>1814</v>
      </c>
      <c r="B404" s="255" t="s">
        <v>705</v>
      </c>
      <c r="C404" s="255" t="s">
        <v>706</v>
      </c>
      <c r="D404" s="282" t="s">
        <v>707</v>
      </c>
      <c r="E404" s="256">
        <v>17187.05</v>
      </c>
      <c r="F404" s="219">
        <f t="shared" si="19"/>
        <v>17188.050000000003</v>
      </c>
      <c r="G404" s="220">
        <f t="shared" si="20"/>
        <v>0.50002938087799365</v>
      </c>
      <c r="H404" s="256">
        <v>7305.5</v>
      </c>
      <c r="I404" s="256">
        <v>1289.03</v>
      </c>
      <c r="J404" s="256">
        <v>0</v>
      </c>
      <c r="K404" s="256">
        <v>0</v>
      </c>
      <c r="L404" s="256">
        <v>8593.52</v>
      </c>
      <c r="M404" s="228">
        <v>43109</v>
      </c>
      <c r="N404" s="270">
        <v>43112</v>
      </c>
      <c r="O404" s="270">
        <v>43118</v>
      </c>
      <c r="P404" s="270"/>
      <c r="Q404" s="271">
        <v>43133</v>
      </c>
      <c r="R404" s="217" t="s">
        <v>897</v>
      </c>
      <c r="S404" s="257"/>
      <c r="T404" s="257"/>
      <c r="U404" s="258"/>
      <c r="V404" s="735">
        <f t="shared" si="16"/>
        <v>17188.050000000003</v>
      </c>
    </row>
    <row r="405" spans="1:22" s="13" customFormat="1" ht="30" customHeight="1">
      <c r="A405" s="411" t="s">
        <v>1814</v>
      </c>
      <c r="B405" s="489" t="s">
        <v>708</v>
      </c>
      <c r="C405" s="255" t="s">
        <v>709</v>
      </c>
      <c r="D405" s="282" t="s">
        <v>79</v>
      </c>
      <c r="E405" s="256">
        <v>78146.5</v>
      </c>
      <c r="F405" s="219">
        <f t="shared" si="19"/>
        <v>22011</v>
      </c>
      <c r="G405" s="220">
        <f t="shared" si="20"/>
        <v>0.65</v>
      </c>
      <c r="H405" s="256">
        <v>12161.07</v>
      </c>
      <c r="I405" s="256">
        <v>2146.08</v>
      </c>
      <c r="J405" s="256">
        <v>0</v>
      </c>
      <c r="K405" s="256">
        <v>0</v>
      </c>
      <c r="L405" s="256">
        <v>7703.85</v>
      </c>
      <c r="M405" s="228">
        <v>43109</v>
      </c>
      <c r="N405" s="270">
        <v>43112</v>
      </c>
      <c r="O405" s="270">
        <v>43118</v>
      </c>
      <c r="P405" s="270"/>
      <c r="Q405" s="271">
        <v>43133</v>
      </c>
      <c r="R405" s="217" t="s">
        <v>900</v>
      </c>
      <c r="S405" s="257"/>
      <c r="T405" s="257"/>
      <c r="U405" s="258"/>
      <c r="V405" s="735">
        <f t="shared" si="16"/>
        <v>22011</v>
      </c>
    </row>
    <row r="406" spans="1:22" s="13" customFormat="1" ht="30" customHeight="1">
      <c r="A406" s="411" t="s">
        <v>1814</v>
      </c>
      <c r="B406" s="255" t="s">
        <v>939</v>
      </c>
      <c r="C406" s="255" t="s">
        <v>940</v>
      </c>
      <c r="D406" s="282" t="s">
        <v>941</v>
      </c>
      <c r="E406" s="256">
        <v>1188</v>
      </c>
      <c r="F406" s="219">
        <f t="shared" si="19"/>
        <v>1188</v>
      </c>
      <c r="G406" s="220">
        <f t="shared" si="20"/>
        <v>0.65</v>
      </c>
      <c r="H406" s="256">
        <v>656.37</v>
      </c>
      <c r="I406" s="256">
        <v>0</v>
      </c>
      <c r="J406" s="256">
        <v>115.83</v>
      </c>
      <c r="K406" s="256">
        <v>0</v>
      </c>
      <c r="L406" s="256">
        <v>415.8</v>
      </c>
      <c r="M406" s="228">
        <v>43137</v>
      </c>
      <c r="N406" s="270">
        <v>43152</v>
      </c>
      <c r="O406" s="270">
        <v>43167</v>
      </c>
      <c r="P406" s="270"/>
      <c r="Q406" s="271">
        <v>43195</v>
      </c>
      <c r="R406" s="217" t="s">
        <v>984</v>
      </c>
      <c r="S406" s="257"/>
      <c r="T406" s="257"/>
      <c r="U406" s="258"/>
      <c r="V406" s="735">
        <f t="shared" si="16"/>
        <v>1188</v>
      </c>
    </row>
    <row r="407" spans="1:22" s="13" customFormat="1" ht="30" customHeight="1">
      <c r="A407" s="411" t="s">
        <v>1814</v>
      </c>
      <c r="B407" s="255" t="s">
        <v>942</v>
      </c>
      <c r="C407" s="255" t="s">
        <v>943</v>
      </c>
      <c r="D407" s="282" t="s">
        <v>944</v>
      </c>
      <c r="E407" s="256">
        <v>57442.65</v>
      </c>
      <c r="F407" s="219">
        <f t="shared" si="19"/>
        <v>57442.65</v>
      </c>
      <c r="G407" s="220">
        <f t="shared" si="20"/>
        <v>0.50000008704333798</v>
      </c>
      <c r="H407" s="256">
        <v>24413.13</v>
      </c>
      <c r="I407" s="256">
        <v>0</v>
      </c>
      <c r="J407" s="256">
        <v>4308.2</v>
      </c>
      <c r="K407" s="256">
        <v>0</v>
      </c>
      <c r="L407" s="256">
        <v>28721.32</v>
      </c>
      <c r="M407" s="228">
        <v>43137</v>
      </c>
      <c r="N407" s="270">
        <v>43152</v>
      </c>
      <c r="O407" s="270">
        <v>43167</v>
      </c>
      <c r="P407" s="270"/>
      <c r="Q407" s="271">
        <v>43195</v>
      </c>
      <c r="R407" s="217" t="s">
        <v>982</v>
      </c>
      <c r="S407" s="257"/>
      <c r="T407" s="257"/>
      <c r="U407" s="258"/>
      <c r="V407" s="735">
        <f t="shared" si="16"/>
        <v>57442.65</v>
      </c>
    </row>
    <row r="408" spans="1:22" s="13" customFormat="1" ht="27.75" customHeight="1">
      <c r="A408" s="411" t="s">
        <v>1814</v>
      </c>
      <c r="B408" s="255" t="s">
        <v>945</v>
      </c>
      <c r="C408" s="255" t="s">
        <v>946</v>
      </c>
      <c r="D408" s="282" t="s">
        <v>947</v>
      </c>
      <c r="E408" s="256">
        <v>28754</v>
      </c>
      <c r="F408" s="219">
        <f t="shared" si="19"/>
        <v>28754</v>
      </c>
      <c r="G408" s="220">
        <f t="shared" si="20"/>
        <v>0.5</v>
      </c>
      <c r="H408" s="256">
        <v>12220.45</v>
      </c>
      <c r="I408" s="256">
        <v>0</v>
      </c>
      <c r="J408" s="256">
        <v>2156.5500000000002</v>
      </c>
      <c r="K408" s="256">
        <v>0</v>
      </c>
      <c r="L408" s="256">
        <v>14377</v>
      </c>
      <c r="M408" s="228">
        <v>43137</v>
      </c>
      <c r="N408" s="270">
        <v>43152</v>
      </c>
      <c r="O408" s="270">
        <v>43167</v>
      </c>
      <c r="P408" s="270"/>
      <c r="Q408" s="271">
        <v>43195</v>
      </c>
      <c r="R408" s="217" t="s">
        <v>983</v>
      </c>
      <c r="S408" s="257"/>
      <c r="T408" s="257"/>
      <c r="U408" s="258"/>
      <c r="V408" s="735">
        <f t="shared" si="16"/>
        <v>28754</v>
      </c>
    </row>
    <row r="409" spans="1:22" s="13" customFormat="1" ht="30" customHeight="1">
      <c r="A409" s="411" t="s">
        <v>1814</v>
      </c>
      <c r="B409" s="255" t="s">
        <v>948</v>
      </c>
      <c r="C409" s="255" t="s">
        <v>949</v>
      </c>
      <c r="D409" s="282" t="s">
        <v>950</v>
      </c>
      <c r="E409" s="256">
        <v>3498</v>
      </c>
      <c r="F409" s="219">
        <f t="shared" si="19"/>
        <v>3498</v>
      </c>
      <c r="G409" s="220">
        <f t="shared" si="20"/>
        <v>0.65000000000000013</v>
      </c>
      <c r="H409" s="256">
        <v>1932.64</v>
      </c>
      <c r="I409" s="256">
        <v>0</v>
      </c>
      <c r="J409" s="256">
        <v>341.06</v>
      </c>
      <c r="K409" s="256">
        <v>0</v>
      </c>
      <c r="L409" s="256">
        <v>1224.3</v>
      </c>
      <c r="M409" s="228">
        <v>43137</v>
      </c>
      <c r="N409" s="270">
        <v>43152</v>
      </c>
      <c r="O409" s="270">
        <v>43167</v>
      </c>
      <c r="P409" s="270"/>
      <c r="Q409" s="271">
        <v>43195</v>
      </c>
      <c r="R409" s="217" t="s">
        <v>977</v>
      </c>
      <c r="S409" s="257"/>
      <c r="T409" s="257"/>
      <c r="U409" s="258"/>
      <c r="V409" s="735">
        <f t="shared" si="16"/>
        <v>3498</v>
      </c>
    </row>
    <row r="410" spans="1:22" s="13" customFormat="1" ht="30" customHeight="1">
      <c r="A410" s="411" t="s">
        <v>1814</v>
      </c>
      <c r="B410" s="255" t="s">
        <v>974</v>
      </c>
      <c r="C410" s="255" t="s">
        <v>951</v>
      </c>
      <c r="D410" s="282" t="s">
        <v>170</v>
      </c>
      <c r="E410" s="256">
        <v>23331</v>
      </c>
      <c r="F410" s="219">
        <f t="shared" si="19"/>
        <v>23331</v>
      </c>
      <c r="G410" s="220">
        <f t="shared" si="20"/>
        <v>0.65</v>
      </c>
      <c r="H410" s="256">
        <v>12890.37</v>
      </c>
      <c r="I410" s="256">
        <v>0</v>
      </c>
      <c r="J410" s="256">
        <v>2274.7800000000002</v>
      </c>
      <c r="K410" s="256">
        <v>0</v>
      </c>
      <c r="L410" s="256">
        <v>8165.85</v>
      </c>
      <c r="M410" s="228">
        <v>43137</v>
      </c>
      <c r="N410" s="270">
        <v>43121</v>
      </c>
      <c r="O410" s="270">
        <v>43167</v>
      </c>
      <c r="P410" s="270"/>
      <c r="Q410" s="271">
        <v>43195</v>
      </c>
      <c r="R410" s="217" t="s">
        <v>975</v>
      </c>
      <c r="S410" s="257"/>
      <c r="T410" s="257"/>
      <c r="U410" s="258"/>
      <c r="V410" s="735">
        <f t="shared" si="16"/>
        <v>23331</v>
      </c>
    </row>
    <row r="411" spans="1:22" s="13" customFormat="1" ht="39.75" customHeight="1">
      <c r="A411" s="411" t="s">
        <v>1814</v>
      </c>
      <c r="B411" s="255" t="s">
        <v>988</v>
      </c>
      <c r="C411" s="255" t="s">
        <v>989</v>
      </c>
      <c r="D411" s="282" t="s">
        <v>990</v>
      </c>
      <c r="E411" s="256">
        <v>313625</v>
      </c>
      <c r="F411" s="219">
        <f t="shared" si="19"/>
        <v>213294</v>
      </c>
      <c r="G411" s="220">
        <f t="shared" si="20"/>
        <v>0.58106346170075107</v>
      </c>
      <c r="H411" s="256">
        <v>105346.74</v>
      </c>
      <c r="I411" s="256">
        <v>0</v>
      </c>
      <c r="J411" s="256">
        <v>18590.61</v>
      </c>
      <c r="K411" s="256">
        <v>0</v>
      </c>
      <c r="L411" s="256">
        <v>89356.65</v>
      </c>
      <c r="M411" s="228">
        <v>43196</v>
      </c>
      <c r="N411" s="287">
        <v>43202</v>
      </c>
      <c r="O411" s="270">
        <v>43223</v>
      </c>
      <c r="P411" s="270">
        <v>43256</v>
      </c>
      <c r="Q411" s="271">
        <v>43279</v>
      </c>
      <c r="R411" s="217" t="s">
        <v>1353</v>
      </c>
      <c r="S411" s="257"/>
      <c r="T411" s="257"/>
      <c r="U411" s="258"/>
      <c r="V411" s="735">
        <f t="shared" si="16"/>
        <v>213294</v>
      </c>
    </row>
    <row r="412" spans="1:22" s="13" customFormat="1" ht="30" customHeight="1">
      <c r="A412" s="411" t="s">
        <v>1814</v>
      </c>
      <c r="B412" s="255" t="s">
        <v>1046</v>
      </c>
      <c r="C412" s="255" t="s">
        <v>1047</v>
      </c>
      <c r="D412" s="282" t="s">
        <v>1048</v>
      </c>
      <c r="E412" s="256"/>
      <c r="F412" s="219">
        <f t="shared" si="19"/>
        <v>93640.25</v>
      </c>
      <c r="G412" s="220">
        <f t="shared" si="20"/>
        <v>0.53610226371672443</v>
      </c>
      <c r="H412" s="256">
        <v>42670.63</v>
      </c>
      <c r="I412" s="256">
        <v>0</v>
      </c>
      <c r="J412" s="256">
        <v>7530.12</v>
      </c>
      <c r="K412" s="256">
        <v>0</v>
      </c>
      <c r="L412" s="256">
        <v>43439.5</v>
      </c>
      <c r="M412" s="228">
        <v>43165</v>
      </c>
      <c r="N412" s="287">
        <v>43172</v>
      </c>
      <c r="O412" s="270">
        <v>43209</v>
      </c>
      <c r="P412" s="270"/>
      <c r="Q412" s="271">
        <v>43238</v>
      </c>
      <c r="R412" s="217" t="s">
        <v>1241</v>
      </c>
      <c r="S412" s="257"/>
      <c r="T412" s="257"/>
      <c r="U412" s="258"/>
      <c r="V412" s="735">
        <f t="shared" si="16"/>
        <v>93640.25</v>
      </c>
    </row>
    <row r="413" spans="1:22" s="25" customFormat="1" ht="30" customHeight="1">
      <c r="A413" s="577" t="s">
        <v>1815</v>
      </c>
      <c r="B413" s="489" t="s">
        <v>1049</v>
      </c>
      <c r="C413" s="255" t="s">
        <v>1050</v>
      </c>
      <c r="D413" s="255" t="s">
        <v>372</v>
      </c>
      <c r="E413" s="256"/>
      <c r="F413" s="219">
        <f t="shared" si="19"/>
        <v>61951.8</v>
      </c>
      <c r="G413" s="220">
        <f t="shared" si="20"/>
        <v>0.49999999999999994</v>
      </c>
      <c r="H413" s="256">
        <v>26329.51</v>
      </c>
      <c r="I413" s="256">
        <v>4646.3900000000003</v>
      </c>
      <c r="J413" s="256">
        <v>0</v>
      </c>
      <c r="K413" s="256">
        <v>0</v>
      </c>
      <c r="L413" s="256">
        <v>30975.9</v>
      </c>
      <c r="M413" s="228">
        <v>43165</v>
      </c>
      <c r="N413" s="287">
        <v>43172</v>
      </c>
      <c r="O413" s="270">
        <v>43209</v>
      </c>
      <c r="P413" s="270"/>
      <c r="Q413" s="271">
        <v>43238</v>
      </c>
      <c r="R413" s="228" t="s">
        <v>1242</v>
      </c>
      <c r="S413" s="271"/>
      <c r="T413" s="576"/>
      <c r="U413" s="282"/>
      <c r="V413" s="735">
        <f t="shared" si="16"/>
        <v>61951.8</v>
      </c>
    </row>
    <row r="414" spans="1:22" s="13" customFormat="1" ht="30" customHeight="1">
      <c r="A414" s="411" t="s">
        <v>1815</v>
      </c>
      <c r="B414" s="255" t="s">
        <v>1051</v>
      </c>
      <c r="C414" s="255" t="s">
        <v>1052</v>
      </c>
      <c r="D414" s="255" t="s">
        <v>506</v>
      </c>
      <c r="E414" s="256"/>
      <c r="F414" s="219">
        <f t="shared" si="19"/>
        <v>63716.25</v>
      </c>
      <c r="G414" s="220">
        <f t="shared" si="20"/>
        <v>0.50000007847291705</v>
      </c>
      <c r="H414" s="256">
        <v>27079.41</v>
      </c>
      <c r="I414" s="256">
        <v>0</v>
      </c>
      <c r="J414" s="256">
        <v>4778.72</v>
      </c>
      <c r="K414" s="256">
        <v>0</v>
      </c>
      <c r="L414" s="256">
        <v>31858.12</v>
      </c>
      <c r="M414" s="228">
        <v>43165</v>
      </c>
      <c r="N414" s="287">
        <v>43172</v>
      </c>
      <c r="O414" s="270">
        <v>43209</v>
      </c>
      <c r="P414" s="270"/>
      <c r="Q414" s="271">
        <v>43238</v>
      </c>
      <c r="R414" s="217" t="s">
        <v>1243</v>
      </c>
      <c r="S414" s="257"/>
      <c r="T414" s="257"/>
      <c r="U414" s="258"/>
      <c r="V414" s="735">
        <f t="shared" si="16"/>
        <v>63716.25</v>
      </c>
    </row>
    <row r="415" spans="1:22" s="13" customFormat="1" ht="30" customHeight="1">
      <c r="A415" s="411" t="s">
        <v>1815</v>
      </c>
      <c r="B415" s="255" t="s">
        <v>1226</v>
      </c>
      <c r="C415" s="255" t="s">
        <v>1227</v>
      </c>
      <c r="D415" s="255" t="s">
        <v>102</v>
      </c>
      <c r="E415" s="256">
        <v>24981</v>
      </c>
      <c r="F415" s="219">
        <f t="shared" si="19"/>
        <v>24981</v>
      </c>
      <c r="G415" s="220">
        <f t="shared" si="20"/>
        <v>0.65</v>
      </c>
      <c r="H415" s="256">
        <v>13802</v>
      </c>
      <c r="I415" s="256">
        <v>0</v>
      </c>
      <c r="J415" s="256">
        <v>2435.65</v>
      </c>
      <c r="K415" s="256">
        <v>0</v>
      </c>
      <c r="L415" s="256">
        <v>8743.35</v>
      </c>
      <c r="M415" s="335">
        <v>43165</v>
      </c>
      <c r="N415" s="335">
        <v>43172</v>
      </c>
      <c r="O415" s="271">
        <v>43195</v>
      </c>
      <c r="P415" s="282"/>
      <c r="Q415" s="271">
        <v>43286</v>
      </c>
      <c r="R415" s="257" t="s">
        <v>1231</v>
      </c>
      <c r="S415" s="257"/>
      <c r="T415" s="257"/>
      <c r="U415" s="258"/>
      <c r="V415" s="735">
        <f t="shared" ref="V415:V425" si="21">SUM(H415:L415)</f>
        <v>24981</v>
      </c>
    </row>
    <row r="416" spans="1:22" s="13" customFormat="1" ht="30" customHeight="1">
      <c r="A416" s="411" t="s">
        <v>1815</v>
      </c>
      <c r="B416" s="255" t="s">
        <v>1106</v>
      </c>
      <c r="C416" s="255" t="s">
        <v>1107</v>
      </c>
      <c r="D416" s="255" t="s">
        <v>232</v>
      </c>
      <c r="E416" s="256">
        <v>39000</v>
      </c>
      <c r="F416" s="219">
        <f t="shared" si="19"/>
        <v>8415</v>
      </c>
      <c r="G416" s="220">
        <f t="shared" si="20"/>
        <v>0.65</v>
      </c>
      <c r="H416" s="256">
        <v>4649.28</v>
      </c>
      <c r="I416" s="256">
        <v>0</v>
      </c>
      <c r="J416" s="256">
        <v>820.47</v>
      </c>
      <c r="K416" s="256">
        <v>0</v>
      </c>
      <c r="L416" s="256">
        <v>2945.25</v>
      </c>
      <c r="M416" s="293">
        <v>43223</v>
      </c>
      <c r="N416" s="287">
        <v>43235</v>
      </c>
      <c r="O416" s="270">
        <v>43258</v>
      </c>
      <c r="P416" s="270"/>
      <c r="Q416" s="271">
        <v>43271</v>
      </c>
      <c r="R416" s="217" t="s">
        <v>1335</v>
      </c>
      <c r="S416" s="257"/>
      <c r="T416" s="257"/>
      <c r="U416" s="258"/>
      <c r="V416" s="735">
        <f t="shared" si="21"/>
        <v>8415</v>
      </c>
    </row>
    <row r="417" spans="1:22" s="13" customFormat="1" ht="30" customHeight="1">
      <c r="A417" s="411" t="s">
        <v>1815</v>
      </c>
      <c r="B417" s="255" t="s">
        <v>1108</v>
      </c>
      <c r="C417" s="255" t="s">
        <v>1109</v>
      </c>
      <c r="D417" s="255" t="s">
        <v>282</v>
      </c>
      <c r="E417" s="256">
        <v>94179</v>
      </c>
      <c r="F417" s="219">
        <f t="shared" si="19"/>
        <v>30723</v>
      </c>
      <c r="G417" s="220">
        <f t="shared" si="20"/>
        <v>0.65</v>
      </c>
      <c r="H417" s="256">
        <v>16974.45</v>
      </c>
      <c r="I417" s="256">
        <v>0</v>
      </c>
      <c r="J417" s="256">
        <v>2995.5</v>
      </c>
      <c r="K417" s="256">
        <v>0</v>
      </c>
      <c r="L417" s="256">
        <v>10753.05</v>
      </c>
      <c r="M417" s="293">
        <v>43223</v>
      </c>
      <c r="N417" s="287">
        <v>43235</v>
      </c>
      <c r="O417" s="270">
        <v>43258</v>
      </c>
      <c r="P417" s="270"/>
      <c r="Q417" s="271">
        <v>43271</v>
      </c>
      <c r="R417" s="217" t="s">
        <v>1338</v>
      </c>
      <c r="S417" s="257"/>
      <c r="T417" s="257"/>
      <c r="U417" s="258"/>
      <c r="V417" s="735">
        <f t="shared" si="21"/>
        <v>30723</v>
      </c>
    </row>
    <row r="418" spans="1:22" s="13" customFormat="1" ht="30" customHeight="1">
      <c r="A418" s="411" t="s">
        <v>1815</v>
      </c>
      <c r="B418" s="255" t="s">
        <v>1110</v>
      </c>
      <c r="C418" s="255" t="s">
        <v>1111</v>
      </c>
      <c r="D418" s="255" t="s">
        <v>1112</v>
      </c>
      <c r="E418" s="256">
        <v>83618.600000000006</v>
      </c>
      <c r="F418" s="219">
        <f t="shared" si="19"/>
        <v>61845.999999999993</v>
      </c>
      <c r="G418" s="220">
        <f t="shared" si="20"/>
        <v>0.67092293761924782</v>
      </c>
      <c r="H418" s="256">
        <v>35269.81</v>
      </c>
      <c r="I418" s="256">
        <v>6224.09</v>
      </c>
      <c r="J418" s="256">
        <v>0</v>
      </c>
      <c r="K418" s="256">
        <v>0</v>
      </c>
      <c r="L418" s="256">
        <v>20352.099999999999</v>
      </c>
      <c r="M418" s="293">
        <v>43223</v>
      </c>
      <c r="N418" s="287">
        <v>43235</v>
      </c>
      <c r="O418" s="270">
        <v>43258</v>
      </c>
      <c r="P418" s="270"/>
      <c r="Q418" s="271">
        <v>43271</v>
      </c>
      <c r="R418" s="217" t="s">
        <v>1337</v>
      </c>
      <c r="S418" s="257"/>
      <c r="T418" s="257"/>
      <c r="U418" s="258"/>
      <c r="V418" s="735">
        <f t="shared" si="21"/>
        <v>61845.999999999993</v>
      </c>
    </row>
    <row r="419" spans="1:22" s="13" customFormat="1" ht="30" customHeight="1">
      <c r="A419" s="411" t="s">
        <v>1815</v>
      </c>
      <c r="B419" s="255" t="s">
        <v>1113</v>
      </c>
      <c r="C419" s="255" t="s">
        <v>1114</v>
      </c>
      <c r="D419" s="255" t="s">
        <v>522</v>
      </c>
      <c r="E419" s="256">
        <v>241548.4</v>
      </c>
      <c r="F419" s="219">
        <f t="shared" si="19"/>
        <v>89732.09</v>
      </c>
      <c r="G419" s="220">
        <f t="shared" si="20"/>
        <v>0.13043483106210946</v>
      </c>
      <c r="H419" s="256">
        <v>11704.19</v>
      </c>
      <c r="I419" s="256">
        <v>0</v>
      </c>
      <c r="J419" s="256">
        <v>0</v>
      </c>
      <c r="K419" s="256">
        <v>0</v>
      </c>
      <c r="L419" s="256">
        <v>78027.899999999994</v>
      </c>
      <c r="M419" s="293">
        <v>43223</v>
      </c>
      <c r="N419" s="287">
        <v>43235</v>
      </c>
      <c r="O419" s="270">
        <v>43258</v>
      </c>
      <c r="P419" s="270">
        <v>43294</v>
      </c>
      <c r="Q419" s="271">
        <v>43314</v>
      </c>
      <c r="R419" s="217" t="s">
        <v>1363</v>
      </c>
      <c r="S419" s="257"/>
      <c r="T419" s="257"/>
      <c r="U419" s="258"/>
      <c r="V419" s="735">
        <f t="shared" si="21"/>
        <v>89732.09</v>
      </c>
    </row>
    <row r="420" spans="1:22" s="13" customFormat="1" ht="30" customHeight="1">
      <c r="A420" s="411" t="s">
        <v>1815</v>
      </c>
      <c r="B420" s="255" t="s">
        <v>1115</v>
      </c>
      <c r="C420" s="255" t="s">
        <v>1116</v>
      </c>
      <c r="D420" s="255" t="s">
        <v>1105</v>
      </c>
      <c r="E420" s="256">
        <v>268464.64000000001</v>
      </c>
      <c r="F420" s="219">
        <f t="shared" si="19"/>
        <v>152938</v>
      </c>
      <c r="G420" s="220">
        <f t="shared" si="20"/>
        <v>0.63855745465482749</v>
      </c>
      <c r="H420" s="256">
        <v>82260.740000000005</v>
      </c>
      <c r="I420" s="256">
        <v>15398.96</v>
      </c>
      <c r="J420" s="256">
        <v>0</v>
      </c>
      <c r="K420" s="256">
        <v>0</v>
      </c>
      <c r="L420" s="256">
        <v>55278.3</v>
      </c>
      <c r="M420" s="293">
        <v>43223</v>
      </c>
      <c r="N420" s="287">
        <v>43235</v>
      </c>
      <c r="O420" s="270">
        <v>43258</v>
      </c>
      <c r="P420" s="270">
        <v>43294</v>
      </c>
      <c r="Q420" s="271">
        <v>43314</v>
      </c>
      <c r="R420" s="217" t="s">
        <v>1314</v>
      </c>
      <c r="S420" s="257"/>
      <c r="T420" s="257"/>
      <c r="U420" s="258"/>
      <c r="V420" s="735">
        <f t="shared" si="21"/>
        <v>152938</v>
      </c>
    </row>
    <row r="421" spans="1:22" s="13" customFormat="1" ht="30" customHeight="1">
      <c r="A421" s="411" t="s">
        <v>1815</v>
      </c>
      <c r="B421" s="489" t="s">
        <v>1117</v>
      </c>
      <c r="C421" s="255" t="s">
        <v>1118</v>
      </c>
      <c r="D421" s="255" t="s">
        <v>1119</v>
      </c>
      <c r="E421" s="256">
        <v>137293.95000000001</v>
      </c>
      <c r="F421" s="219">
        <f t="shared" si="19"/>
        <v>68617.5</v>
      </c>
      <c r="G421" s="220">
        <f t="shared" si="20"/>
        <v>0.5</v>
      </c>
      <c r="H421" s="256">
        <v>29162.43</v>
      </c>
      <c r="I421" s="256">
        <v>0</v>
      </c>
      <c r="J421" s="256">
        <v>5146.32</v>
      </c>
      <c r="K421" s="256">
        <v>0</v>
      </c>
      <c r="L421" s="256">
        <v>34308.75</v>
      </c>
      <c r="M421" s="293">
        <v>43223</v>
      </c>
      <c r="N421" s="287">
        <v>43235</v>
      </c>
      <c r="O421" s="270">
        <v>43258</v>
      </c>
      <c r="P421" s="270"/>
      <c r="Q421" s="271">
        <v>43271</v>
      </c>
      <c r="R421" s="217" t="s">
        <v>1342</v>
      </c>
      <c r="S421" s="257"/>
      <c r="T421" s="257"/>
      <c r="U421" s="258"/>
      <c r="V421" s="735">
        <f t="shared" si="21"/>
        <v>68617.5</v>
      </c>
    </row>
    <row r="422" spans="1:22" s="25" customFormat="1" ht="30" customHeight="1">
      <c r="A422" s="411" t="s">
        <v>1815</v>
      </c>
      <c r="B422" s="323" t="s">
        <v>1257</v>
      </c>
      <c r="C422" s="323" t="s">
        <v>1258</v>
      </c>
      <c r="D422" s="323" t="s">
        <v>57</v>
      </c>
      <c r="E422" s="256">
        <v>95849</v>
      </c>
      <c r="F422" s="219">
        <f t="shared" si="19"/>
        <v>42867</v>
      </c>
      <c r="G422" s="220">
        <f t="shared" si="20"/>
        <v>0.65</v>
      </c>
      <c r="H422" s="289">
        <v>23684.01</v>
      </c>
      <c r="I422" s="289">
        <v>4179.54</v>
      </c>
      <c r="J422" s="289">
        <v>0</v>
      </c>
      <c r="K422" s="289">
        <v>0</v>
      </c>
      <c r="L422" s="289">
        <v>15003.45</v>
      </c>
      <c r="M422" s="271">
        <v>43284</v>
      </c>
      <c r="N422" s="270">
        <v>43287</v>
      </c>
      <c r="O422" s="266">
        <v>43300</v>
      </c>
      <c r="P422" s="266"/>
      <c r="Q422" s="330">
        <v>43679</v>
      </c>
      <c r="R422" s="330" t="s">
        <v>1614</v>
      </c>
      <c r="S422" s="330"/>
      <c r="T422" s="330"/>
      <c r="U422" s="282"/>
      <c r="V422" s="735">
        <f t="shared" si="21"/>
        <v>42867</v>
      </c>
    </row>
    <row r="423" spans="1:22" s="25" customFormat="1" ht="30" customHeight="1">
      <c r="A423" s="411" t="s">
        <v>1815</v>
      </c>
      <c r="B423" s="323" t="s">
        <v>1254</v>
      </c>
      <c r="C423" s="323" t="s">
        <v>1255</v>
      </c>
      <c r="D423" s="323" t="s">
        <v>1256</v>
      </c>
      <c r="E423" s="256">
        <v>194241</v>
      </c>
      <c r="F423" s="219">
        <f t="shared" si="19"/>
        <v>82731</v>
      </c>
      <c r="G423" s="220">
        <f t="shared" si="20"/>
        <v>0.65</v>
      </c>
      <c r="H423" s="289">
        <v>45708.87</v>
      </c>
      <c r="I423" s="289">
        <v>8066.28</v>
      </c>
      <c r="J423" s="289">
        <v>0</v>
      </c>
      <c r="K423" s="289">
        <v>0</v>
      </c>
      <c r="L423" s="289">
        <v>28955.85</v>
      </c>
      <c r="M423" s="271">
        <v>43284</v>
      </c>
      <c r="N423" s="270">
        <v>43287</v>
      </c>
      <c r="O423" s="266">
        <v>43300</v>
      </c>
      <c r="P423" s="266">
        <v>43364</v>
      </c>
      <c r="Q423" s="330">
        <v>43399</v>
      </c>
      <c r="R423" s="330" t="s">
        <v>1664</v>
      </c>
      <c r="S423" s="330"/>
      <c r="T423" s="330"/>
      <c r="U423" s="282"/>
      <c r="V423" s="735">
        <f t="shared" si="21"/>
        <v>82731</v>
      </c>
    </row>
    <row r="424" spans="1:22" s="25" customFormat="1" ht="30" customHeight="1">
      <c r="A424" s="870" t="s">
        <v>1815</v>
      </c>
      <c r="B424" s="172"/>
      <c r="C424" s="255" t="s">
        <v>1050</v>
      </c>
      <c r="D424" s="255" t="s">
        <v>372</v>
      </c>
      <c r="E424" s="242">
        <f>SUM(E392:E423)</f>
        <v>1976927.84</v>
      </c>
      <c r="F424" s="871">
        <f>H424++I424+J424+K424+L424</f>
        <v>-61951.8</v>
      </c>
      <c r="G424" s="243">
        <v>0.5</v>
      </c>
      <c r="H424" s="242">
        <v>-26329.51</v>
      </c>
      <c r="I424" s="242">
        <v>-4646.3900000000003</v>
      </c>
      <c r="J424" s="242">
        <v>0</v>
      </c>
      <c r="K424" s="242">
        <v>0</v>
      </c>
      <c r="L424" s="242">
        <v>-30975.9</v>
      </c>
      <c r="M424" s="260">
        <v>43402</v>
      </c>
      <c r="N424" s="278">
        <v>43417</v>
      </c>
      <c r="O424" s="483">
        <v>43426</v>
      </c>
      <c r="P424" s="242"/>
      <c r="Q424" s="437" t="s">
        <v>1885</v>
      </c>
      <c r="R424" s="759" t="s">
        <v>1899</v>
      </c>
      <c r="S424" s="437"/>
      <c r="T424" s="437" t="s">
        <v>1804</v>
      </c>
      <c r="U424" s="151"/>
      <c r="V424" s="757">
        <f t="shared" si="21"/>
        <v>-61951.8</v>
      </c>
    </row>
    <row r="425" spans="1:22" s="485" customFormat="1" ht="30" customHeight="1">
      <c r="A425" s="963" t="s">
        <v>1805</v>
      </c>
      <c r="B425" s="963"/>
      <c r="C425" s="963"/>
      <c r="D425" s="963"/>
      <c r="E425" s="320">
        <f>SUM(E392:E423)</f>
        <v>1976927.84</v>
      </c>
      <c r="F425" s="320">
        <f>SUM(F392:F424)</f>
        <v>1348306.84</v>
      </c>
      <c r="G425" s="722">
        <f t="shared" ref="G425:G431" si="22">(H425+I425+J425+K425)/F425</f>
        <v>0.55633506242540476</v>
      </c>
      <c r="H425" s="320">
        <f>SUM(H392:H424)</f>
        <v>638503.92000000016</v>
      </c>
      <c r="I425" s="320">
        <f>SUM(I392:I424)</f>
        <v>60112.639999999999</v>
      </c>
      <c r="J425" s="232">
        <f>SUM(J392:J424)</f>
        <v>51493.810000000005</v>
      </c>
      <c r="K425" s="232">
        <f>SUM(K392:K424)</f>
        <v>0</v>
      </c>
      <c r="L425" s="232">
        <f>SUM(L392:L424)</f>
        <v>598196.46999999986</v>
      </c>
      <c r="M425" s="547"/>
      <c r="N425" s="547">
        <f>COUNTA(B392:B423)</f>
        <v>32</v>
      </c>
      <c r="O425" s="548"/>
      <c r="P425" s="548"/>
      <c r="Q425" s="548"/>
      <c r="R425" s="539"/>
      <c r="S425" s="538"/>
      <c r="T425" s="538"/>
      <c r="U425" s="484"/>
      <c r="V425" s="736">
        <f t="shared" si="21"/>
        <v>1348306.84</v>
      </c>
    </row>
    <row r="426" spans="1:22" s="235" customFormat="1" ht="30" customHeight="1">
      <c r="A426" s="432" t="s">
        <v>1816</v>
      </c>
      <c r="B426" s="489" t="s">
        <v>1411</v>
      </c>
      <c r="C426" s="489" t="s">
        <v>1412</v>
      </c>
      <c r="D426" s="489" t="s">
        <v>1413</v>
      </c>
      <c r="E426" s="646">
        <v>6208.25</v>
      </c>
      <c r="F426" s="644">
        <f t="shared" ref="F426:F464" si="23">H426+I426+J426+K426+L426</f>
        <v>6208.25</v>
      </c>
      <c r="G426" s="653">
        <f t="shared" si="22"/>
        <v>0.50000080537993796</v>
      </c>
      <c r="H426" s="646">
        <v>2638.51</v>
      </c>
      <c r="I426" s="646">
        <v>465.62</v>
      </c>
      <c r="J426" s="646">
        <v>0</v>
      </c>
      <c r="K426" s="646">
        <v>0</v>
      </c>
      <c r="L426" s="646">
        <v>3104.12</v>
      </c>
      <c r="M426" s="270">
        <v>43312</v>
      </c>
      <c r="N426" s="270">
        <v>43318</v>
      </c>
      <c r="O426" s="647">
        <v>43321</v>
      </c>
      <c r="P426" s="416"/>
      <c r="Q426" s="647">
        <v>43334</v>
      </c>
      <c r="R426" s="434" t="s">
        <v>1620</v>
      </c>
      <c r="S426" s="416"/>
      <c r="T426" s="416"/>
      <c r="U426" s="255"/>
      <c r="V426" s="735">
        <f t="shared" ref="V426:V470" si="24">SUM(H426:L426)</f>
        <v>6208.25</v>
      </c>
    </row>
    <row r="427" spans="1:22" s="25" customFormat="1" ht="30" customHeight="1">
      <c r="A427" s="432" t="s">
        <v>1816</v>
      </c>
      <c r="B427" s="255" t="s">
        <v>1376</v>
      </c>
      <c r="C427" s="255" t="s">
        <v>1377</v>
      </c>
      <c r="D427" s="255" t="s">
        <v>1378</v>
      </c>
      <c r="E427" s="256">
        <v>55547.5</v>
      </c>
      <c r="F427" s="644">
        <f t="shared" si="23"/>
        <v>55547.5</v>
      </c>
      <c r="G427" s="653">
        <f t="shared" si="22"/>
        <v>0.5</v>
      </c>
      <c r="H427" s="256">
        <v>23607.68</v>
      </c>
      <c r="I427" s="256">
        <v>4166.07</v>
      </c>
      <c r="J427" s="256">
        <v>0</v>
      </c>
      <c r="K427" s="256">
        <v>0</v>
      </c>
      <c r="L427" s="256">
        <v>27773.75</v>
      </c>
      <c r="M427" s="271">
        <v>43312</v>
      </c>
      <c r="N427" s="270">
        <v>43318</v>
      </c>
      <c r="O427" s="270">
        <v>43321</v>
      </c>
      <c r="P427" s="270"/>
      <c r="Q427" s="271">
        <v>43334</v>
      </c>
      <c r="R427" s="228" t="s">
        <v>1621</v>
      </c>
      <c r="S427" s="271"/>
      <c r="T427" s="271"/>
      <c r="U427" s="282"/>
      <c r="V427" s="735">
        <f t="shared" si="24"/>
        <v>55547.5</v>
      </c>
    </row>
    <row r="428" spans="1:22" s="25" customFormat="1" ht="30" customHeight="1">
      <c r="A428" s="432" t="s">
        <v>1816</v>
      </c>
      <c r="B428" s="255" t="s">
        <v>1379</v>
      </c>
      <c r="C428" s="255" t="s">
        <v>1380</v>
      </c>
      <c r="D428" s="255" t="s">
        <v>932</v>
      </c>
      <c r="E428" s="256">
        <v>72995.95</v>
      </c>
      <c r="F428" s="644">
        <f t="shared" si="23"/>
        <v>72995.95</v>
      </c>
      <c r="G428" s="653">
        <f t="shared" si="22"/>
        <v>0.50000006849695078</v>
      </c>
      <c r="H428" s="256">
        <v>31023.279999999999</v>
      </c>
      <c r="I428" s="256">
        <v>5474.7</v>
      </c>
      <c r="J428" s="256">
        <v>0</v>
      </c>
      <c r="K428" s="256">
        <v>0</v>
      </c>
      <c r="L428" s="256">
        <v>36497.97</v>
      </c>
      <c r="M428" s="293">
        <v>43312</v>
      </c>
      <c r="N428" s="287">
        <v>43318</v>
      </c>
      <c r="O428" s="794">
        <v>43321</v>
      </c>
      <c r="P428" s="270"/>
      <c r="Q428" s="271">
        <v>43334</v>
      </c>
      <c r="R428" s="228" t="s">
        <v>1622</v>
      </c>
      <c r="S428" s="271"/>
      <c r="T428" s="271"/>
      <c r="U428" s="282"/>
      <c r="V428" s="735">
        <f t="shared" si="24"/>
        <v>72995.95</v>
      </c>
    </row>
    <row r="429" spans="1:22" s="25" customFormat="1" ht="30" customHeight="1">
      <c r="A429" s="432" t="s">
        <v>1816</v>
      </c>
      <c r="B429" s="255" t="s">
        <v>1381</v>
      </c>
      <c r="C429" s="255" t="s">
        <v>1383</v>
      </c>
      <c r="D429" s="255" t="s">
        <v>586</v>
      </c>
      <c r="E429" s="256">
        <v>102338.1</v>
      </c>
      <c r="F429" s="644">
        <f t="shared" si="23"/>
        <v>86719.45</v>
      </c>
      <c r="G429" s="653">
        <f t="shared" si="22"/>
        <v>0.50000005765719224</v>
      </c>
      <c r="H429" s="256">
        <v>36855.769999999997</v>
      </c>
      <c r="I429" s="256">
        <v>6503.96</v>
      </c>
      <c r="J429" s="256">
        <v>0</v>
      </c>
      <c r="K429" s="256">
        <v>0</v>
      </c>
      <c r="L429" s="256">
        <v>43359.72</v>
      </c>
      <c r="M429" s="293">
        <v>43312</v>
      </c>
      <c r="N429" s="287">
        <v>43318</v>
      </c>
      <c r="O429" s="270">
        <v>43321</v>
      </c>
      <c r="P429" s="270"/>
      <c r="Q429" s="271">
        <v>43334</v>
      </c>
      <c r="R429" s="228" t="s">
        <v>1623</v>
      </c>
      <c r="S429" s="271"/>
      <c r="T429" s="271"/>
      <c r="U429" s="282"/>
      <c r="V429" s="735">
        <f t="shared" si="24"/>
        <v>86719.45</v>
      </c>
    </row>
    <row r="430" spans="1:22" s="25" customFormat="1" ht="30" customHeight="1">
      <c r="A430" s="432" t="s">
        <v>1816</v>
      </c>
      <c r="B430" s="255" t="s">
        <v>1382</v>
      </c>
      <c r="C430" s="255" t="s">
        <v>1384</v>
      </c>
      <c r="D430" s="255" t="s">
        <v>1385</v>
      </c>
      <c r="E430" s="256">
        <v>94251.86</v>
      </c>
      <c r="F430" s="644">
        <f t="shared" si="23"/>
        <v>93842.6</v>
      </c>
      <c r="G430" s="653">
        <f t="shared" si="22"/>
        <v>0.49999999999999994</v>
      </c>
      <c r="H430" s="256">
        <v>39883.1</v>
      </c>
      <c r="I430" s="256">
        <v>0</v>
      </c>
      <c r="J430" s="256">
        <v>7038.2</v>
      </c>
      <c r="K430" s="256">
        <v>0</v>
      </c>
      <c r="L430" s="256">
        <v>46921.3</v>
      </c>
      <c r="M430" s="293">
        <v>43312</v>
      </c>
      <c r="N430" s="287">
        <v>43318</v>
      </c>
      <c r="O430" s="270">
        <v>43321</v>
      </c>
      <c r="P430" s="270"/>
      <c r="Q430" s="271">
        <v>43334</v>
      </c>
      <c r="R430" s="228" t="s">
        <v>1624</v>
      </c>
      <c r="S430" s="271"/>
      <c r="T430" s="271"/>
      <c r="U430" s="282"/>
      <c r="V430" s="735">
        <f t="shared" si="24"/>
        <v>93842.6</v>
      </c>
    </row>
    <row r="431" spans="1:22" s="25" customFormat="1" ht="30" customHeight="1">
      <c r="A431" s="432" t="s">
        <v>1816</v>
      </c>
      <c r="B431" s="255" t="s">
        <v>1386</v>
      </c>
      <c r="C431" s="255" t="s">
        <v>1387</v>
      </c>
      <c r="D431" s="255" t="s">
        <v>947</v>
      </c>
      <c r="E431" s="256">
        <v>3790</v>
      </c>
      <c r="F431" s="644">
        <f t="shared" si="23"/>
        <v>3790.3</v>
      </c>
      <c r="G431" s="653">
        <f t="shared" si="22"/>
        <v>0.49999999999999994</v>
      </c>
      <c r="H431" s="256">
        <v>1610.87</v>
      </c>
      <c r="I431" s="256">
        <v>284.27999999999997</v>
      </c>
      <c r="J431" s="256">
        <v>0</v>
      </c>
      <c r="K431" s="256">
        <v>0</v>
      </c>
      <c r="L431" s="256">
        <v>1895.15</v>
      </c>
      <c r="M431" s="293">
        <v>43312</v>
      </c>
      <c r="N431" s="287">
        <v>43318</v>
      </c>
      <c r="O431" s="270">
        <v>43321</v>
      </c>
      <c r="P431" s="270"/>
      <c r="Q431" s="271">
        <v>43334</v>
      </c>
      <c r="R431" s="228" t="s">
        <v>1625</v>
      </c>
      <c r="S431" s="271"/>
      <c r="T431" s="271"/>
      <c r="U431" s="282"/>
      <c r="V431" s="735">
        <f t="shared" si="24"/>
        <v>3790.3</v>
      </c>
    </row>
    <row r="432" spans="1:22" s="25" customFormat="1" ht="30" customHeight="1">
      <c r="A432" s="432" t="s">
        <v>1816</v>
      </c>
      <c r="B432" s="295" t="s">
        <v>1444</v>
      </c>
      <c r="C432" s="255" t="s">
        <v>1445</v>
      </c>
      <c r="D432" s="255" t="s">
        <v>1446</v>
      </c>
      <c r="E432" s="213">
        <v>24375.55</v>
      </c>
      <c r="F432" s="644">
        <f t="shared" si="23"/>
        <v>24375.550000000003</v>
      </c>
      <c r="G432" s="645">
        <v>0.50000020512357668</v>
      </c>
      <c r="H432" s="646">
        <v>10359.61</v>
      </c>
      <c r="I432" s="646">
        <v>1828.17</v>
      </c>
      <c r="J432" s="646">
        <v>0</v>
      </c>
      <c r="K432" s="646">
        <v>0</v>
      </c>
      <c r="L432" s="646">
        <v>12187.77</v>
      </c>
      <c r="M432" s="228">
        <v>43342</v>
      </c>
      <c r="N432" s="251">
        <v>43346</v>
      </c>
      <c r="O432" s="251">
        <v>43360</v>
      </c>
      <c r="P432" s="151"/>
      <c r="Q432" s="647">
        <v>43384</v>
      </c>
      <c r="R432" s="434" t="s">
        <v>1601</v>
      </c>
      <c r="S432" s="434"/>
      <c r="T432" s="434"/>
      <c r="U432" s="282"/>
      <c r="V432" s="735">
        <f t="shared" si="24"/>
        <v>24375.550000000003</v>
      </c>
    </row>
    <row r="433" spans="1:22" s="25" customFormat="1" ht="30" customHeight="1">
      <c r="A433" s="432" t="s">
        <v>1816</v>
      </c>
      <c r="B433" s="295" t="s">
        <v>1447</v>
      </c>
      <c r="C433" s="255" t="s">
        <v>1448</v>
      </c>
      <c r="D433" s="255" t="s">
        <v>248</v>
      </c>
      <c r="E433" s="213">
        <v>40059.550000000003</v>
      </c>
      <c r="F433" s="644">
        <f t="shared" si="23"/>
        <v>40059.550000000003</v>
      </c>
      <c r="G433" s="645">
        <v>0.50000012481418288</v>
      </c>
      <c r="H433" s="646">
        <v>17025.310000000001</v>
      </c>
      <c r="I433" s="646">
        <v>3004.47</v>
      </c>
      <c r="J433" s="646">
        <v>0</v>
      </c>
      <c r="K433" s="646">
        <v>0</v>
      </c>
      <c r="L433" s="646">
        <v>20029.77</v>
      </c>
      <c r="M433" s="228">
        <v>43342</v>
      </c>
      <c r="N433" s="251">
        <v>43346</v>
      </c>
      <c r="O433" s="251">
        <v>43360</v>
      </c>
      <c r="P433" s="151"/>
      <c r="Q433" s="647">
        <v>43384</v>
      </c>
      <c r="R433" s="434" t="s">
        <v>1605</v>
      </c>
      <c r="S433" s="434"/>
      <c r="T433" s="434"/>
      <c r="U433" s="282"/>
      <c r="V433" s="735">
        <f t="shared" si="24"/>
        <v>40059.550000000003</v>
      </c>
    </row>
    <row r="434" spans="1:22" s="25" customFormat="1" ht="30" customHeight="1">
      <c r="A434" s="432" t="s">
        <v>1816</v>
      </c>
      <c r="B434" s="295" t="s">
        <v>1449</v>
      </c>
      <c r="C434" s="255" t="s">
        <v>1450</v>
      </c>
      <c r="D434" s="255" t="s">
        <v>229</v>
      </c>
      <c r="E434" s="213">
        <v>6535</v>
      </c>
      <c r="F434" s="644">
        <f t="shared" si="23"/>
        <v>6535</v>
      </c>
      <c r="G434" s="645">
        <v>0.5</v>
      </c>
      <c r="H434" s="646">
        <v>2777.37</v>
      </c>
      <c r="I434" s="646">
        <v>490.13</v>
      </c>
      <c r="J434" s="646">
        <v>0</v>
      </c>
      <c r="K434" s="646">
        <v>0</v>
      </c>
      <c r="L434" s="646">
        <v>3267.5</v>
      </c>
      <c r="M434" s="228">
        <v>43342</v>
      </c>
      <c r="N434" s="251">
        <v>43346</v>
      </c>
      <c r="O434" s="251">
        <v>43360</v>
      </c>
      <c r="P434" s="151"/>
      <c r="Q434" s="647">
        <v>43384</v>
      </c>
      <c r="R434" s="434" t="s">
        <v>1606</v>
      </c>
      <c r="S434" s="434"/>
      <c r="T434" s="434"/>
      <c r="U434" s="282"/>
      <c r="V434" s="735">
        <f t="shared" si="24"/>
        <v>6535</v>
      </c>
    </row>
    <row r="435" spans="1:22" s="25" customFormat="1" ht="30" customHeight="1">
      <c r="A435" s="432" t="s">
        <v>1816</v>
      </c>
      <c r="B435" s="295" t="s">
        <v>1451</v>
      </c>
      <c r="C435" s="255" t="s">
        <v>1452</v>
      </c>
      <c r="D435" s="255" t="s">
        <v>557</v>
      </c>
      <c r="E435" s="213">
        <v>30387.75</v>
      </c>
      <c r="F435" s="644">
        <f t="shared" si="23"/>
        <v>30387.75</v>
      </c>
      <c r="G435" s="645">
        <v>0.50000016453998741</v>
      </c>
      <c r="H435" s="646">
        <v>12914.79</v>
      </c>
      <c r="I435" s="646">
        <v>2279.09</v>
      </c>
      <c r="J435" s="646">
        <v>0</v>
      </c>
      <c r="K435" s="646">
        <v>0</v>
      </c>
      <c r="L435" s="646">
        <v>15193.87</v>
      </c>
      <c r="M435" s="228">
        <v>43342</v>
      </c>
      <c r="N435" s="251">
        <v>43346</v>
      </c>
      <c r="O435" s="251">
        <v>43360</v>
      </c>
      <c r="P435" s="151"/>
      <c r="Q435" s="647">
        <v>43384</v>
      </c>
      <c r="R435" s="434" t="s">
        <v>1604</v>
      </c>
      <c r="S435" s="434"/>
      <c r="T435" s="434"/>
      <c r="U435" s="282"/>
      <c r="V435" s="735">
        <f t="shared" si="24"/>
        <v>30387.75</v>
      </c>
    </row>
    <row r="436" spans="1:22" s="25" customFormat="1" ht="30" customHeight="1">
      <c r="A436" s="432" t="s">
        <v>1816</v>
      </c>
      <c r="B436" s="295" t="s">
        <v>1453</v>
      </c>
      <c r="C436" s="255" t="s">
        <v>1454</v>
      </c>
      <c r="D436" s="255" t="s">
        <v>152</v>
      </c>
      <c r="E436" s="213">
        <v>80993.59</v>
      </c>
      <c r="F436" s="644">
        <f t="shared" si="23"/>
        <v>80641.899999999994</v>
      </c>
      <c r="G436" s="645">
        <v>0.50000000000000011</v>
      </c>
      <c r="H436" s="646">
        <v>34272.800000000003</v>
      </c>
      <c r="I436" s="646">
        <v>6048.15</v>
      </c>
      <c r="J436" s="646">
        <v>0</v>
      </c>
      <c r="K436" s="646">
        <v>0</v>
      </c>
      <c r="L436" s="646">
        <v>40320.949999999997</v>
      </c>
      <c r="M436" s="228">
        <v>43342</v>
      </c>
      <c r="N436" s="251">
        <v>43346</v>
      </c>
      <c r="O436" s="251">
        <v>43360</v>
      </c>
      <c r="P436" s="151"/>
      <c r="Q436" s="647">
        <v>43384</v>
      </c>
      <c r="R436" s="434" t="s">
        <v>1607</v>
      </c>
      <c r="S436" s="434"/>
      <c r="T436" s="434"/>
      <c r="U436" s="282"/>
      <c r="V436" s="735">
        <f t="shared" si="24"/>
        <v>80641.899999999994</v>
      </c>
    </row>
    <row r="437" spans="1:22" s="25" customFormat="1" ht="30" customHeight="1">
      <c r="A437" s="432" t="s">
        <v>1816</v>
      </c>
      <c r="B437" s="295" t="s">
        <v>1455</v>
      </c>
      <c r="C437" s="255" t="s">
        <v>1456</v>
      </c>
      <c r="D437" s="255" t="s">
        <v>1457</v>
      </c>
      <c r="E437" s="213">
        <v>13723.5</v>
      </c>
      <c r="F437" s="644">
        <f t="shared" si="23"/>
        <v>13723.5</v>
      </c>
      <c r="G437" s="645">
        <v>0.5</v>
      </c>
      <c r="H437" s="646">
        <v>5832.48</v>
      </c>
      <c r="I437" s="646">
        <v>1029.27</v>
      </c>
      <c r="J437" s="646">
        <v>0</v>
      </c>
      <c r="K437" s="646">
        <v>0</v>
      </c>
      <c r="L437" s="646">
        <v>6861.75</v>
      </c>
      <c r="M437" s="228">
        <v>43342</v>
      </c>
      <c r="N437" s="251">
        <v>43346</v>
      </c>
      <c r="O437" s="251">
        <v>43360</v>
      </c>
      <c r="P437" s="151"/>
      <c r="Q437" s="647">
        <v>43384</v>
      </c>
      <c r="R437" s="434" t="s">
        <v>1600</v>
      </c>
      <c r="S437" s="434"/>
      <c r="T437" s="434"/>
      <c r="U437" s="282"/>
      <c r="V437" s="735">
        <f t="shared" si="24"/>
        <v>13723.5</v>
      </c>
    </row>
    <row r="438" spans="1:22" s="25" customFormat="1" ht="30" customHeight="1">
      <c r="A438" s="432" t="s">
        <v>1816</v>
      </c>
      <c r="B438" s="295" t="s">
        <v>1458</v>
      </c>
      <c r="C438" s="255" t="s">
        <v>1459</v>
      </c>
      <c r="D438" s="255" t="s">
        <v>1460</v>
      </c>
      <c r="E438" s="213">
        <v>16402.849999999999</v>
      </c>
      <c r="F438" s="644">
        <f t="shared" si="23"/>
        <v>16402.849999999999</v>
      </c>
      <c r="G438" s="645">
        <v>0.50000030482507618</v>
      </c>
      <c r="H438" s="646">
        <v>6971.21</v>
      </c>
      <c r="I438" s="646">
        <v>1230.22</v>
      </c>
      <c r="J438" s="646">
        <v>0</v>
      </c>
      <c r="K438" s="646">
        <v>0</v>
      </c>
      <c r="L438" s="646">
        <v>8201.42</v>
      </c>
      <c r="M438" s="228">
        <v>43342</v>
      </c>
      <c r="N438" s="251">
        <v>43346</v>
      </c>
      <c r="O438" s="251">
        <v>43360</v>
      </c>
      <c r="P438" s="151"/>
      <c r="Q438" s="647">
        <v>43384</v>
      </c>
      <c r="R438" s="434" t="s">
        <v>1609</v>
      </c>
      <c r="S438" s="434"/>
      <c r="T438" s="434"/>
      <c r="U438" s="282"/>
      <c r="V438" s="735">
        <f t="shared" si="24"/>
        <v>16402.849999999999</v>
      </c>
    </row>
    <row r="439" spans="1:22" s="25" customFormat="1" ht="30" customHeight="1">
      <c r="A439" s="432" t="s">
        <v>1816</v>
      </c>
      <c r="B439" s="295" t="s">
        <v>1461</v>
      </c>
      <c r="C439" s="255" t="s">
        <v>1462</v>
      </c>
      <c r="D439" s="255" t="s">
        <v>1463</v>
      </c>
      <c r="E439" s="213">
        <v>40750</v>
      </c>
      <c r="F439" s="644">
        <f t="shared" si="23"/>
        <v>40091</v>
      </c>
      <c r="G439" s="645">
        <v>0.68851238432565909</v>
      </c>
      <c r="H439" s="646">
        <v>23462.67</v>
      </c>
      <c r="I439" s="646">
        <v>4140.4799999999996</v>
      </c>
      <c r="J439" s="646">
        <v>0</v>
      </c>
      <c r="K439" s="646">
        <v>0</v>
      </c>
      <c r="L439" s="646">
        <v>12487.85</v>
      </c>
      <c r="M439" s="228">
        <v>43342</v>
      </c>
      <c r="N439" s="251">
        <v>43346</v>
      </c>
      <c r="O439" s="251">
        <v>43360</v>
      </c>
      <c r="P439" s="151"/>
      <c r="Q439" s="647">
        <v>43384</v>
      </c>
      <c r="R439" s="434" t="s">
        <v>1603</v>
      </c>
      <c r="S439" s="434"/>
      <c r="T439" s="434"/>
      <c r="U439" s="282"/>
      <c r="V439" s="735">
        <f t="shared" si="24"/>
        <v>40091</v>
      </c>
    </row>
    <row r="440" spans="1:22" s="25" customFormat="1" ht="30" customHeight="1">
      <c r="A440" s="432" t="s">
        <v>1816</v>
      </c>
      <c r="B440" s="648" t="s">
        <v>1464</v>
      </c>
      <c r="C440" s="416" t="s">
        <v>1465</v>
      </c>
      <c r="D440" s="416" t="s">
        <v>1466</v>
      </c>
      <c r="E440" s="213">
        <v>108415.65</v>
      </c>
      <c r="F440" s="644">
        <f t="shared" si="23"/>
        <v>108415.65</v>
      </c>
      <c r="G440" s="645">
        <v>0.500000046118803</v>
      </c>
      <c r="H440" s="646">
        <v>46076.65</v>
      </c>
      <c r="I440" s="646">
        <v>8131.18</v>
      </c>
      <c r="J440" s="646">
        <v>0</v>
      </c>
      <c r="K440" s="646">
        <v>0</v>
      </c>
      <c r="L440" s="646">
        <v>54207.82</v>
      </c>
      <c r="M440" s="228">
        <v>43342</v>
      </c>
      <c r="N440" s="251">
        <v>43346</v>
      </c>
      <c r="O440" s="251">
        <v>43360</v>
      </c>
      <c r="P440" s="151"/>
      <c r="Q440" s="647">
        <v>43384</v>
      </c>
      <c r="R440" s="434" t="s">
        <v>1602</v>
      </c>
      <c r="S440" s="434"/>
      <c r="T440" s="434"/>
      <c r="U440" s="435"/>
      <c r="V440" s="735">
        <f t="shared" si="24"/>
        <v>108415.65</v>
      </c>
    </row>
    <row r="441" spans="1:22" s="35" customFormat="1" ht="30" customHeight="1">
      <c r="A441" s="432" t="s">
        <v>1816</v>
      </c>
      <c r="B441" s="295" t="s">
        <v>1467</v>
      </c>
      <c r="C441" s="255" t="s">
        <v>1468</v>
      </c>
      <c r="D441" s="255" t="s">
        <v>1469</v>
      </c>
      <c r="E441" s="256">
        <v>26140</v>
      </c>
      <c r="F441" s="644">
        <f t="shared" si="23"/>
        <v>26140</v>
      </c>
      <c r="G441" s="281">
        <v>0.5</v>
      </c>
      <c r="H441" s="256">
        <v>11109.5</v>
      </c>
      <c r="I441" s="256">
        <v>1960.5</v>
      </c>
      <c r="J441" s="649">
        <v>0</v>
      </c>
      <c r="K441" s="256">
        <v>0</v>
      </c>
      <c r="L441" s="256">
        <v>13070</v>
      </c>
      <c r="M441" s="271">
        <v>43342</v>
      </c>
      <c r="N441" s="270">
        <v>43346</v>
      </c>
      <c r="O441" s="270">
        <v>43360</v>
      </c>
      <c r="P441" s="151"/>
      <c r="Q441" s="647">
        <v>43384</v>
      </c>
      <c r="R441" s="271" t="s">
        <v>1608</v>
      </c>
      <c r="S441" s="271"/>
      <c r="T441" s="271"/>
      <c r="U441" s="282"/>
      <c r="V441" s="735">
        <f t="shared" si="24"/>
        <v>26140</v>
      </c>
    </row>
    <row r="442" spans="1:22" s="35" customFormat="1" ht="30" customHeight="1">
      <c r="A442" s="432" t="s">
        <v>1816</v>
      </c>
      <c r="B442" s="650" t="s">
        <v>1483</v>
      </c>
      <c r="C442" s="651" t="s">
        <v>1484</v>
      </c>
      <c r="D442" s="651" t="s">
        <v>1485</v>
      </c>
      <c r="E442" s="487">
        <v>0</v>
      </c>
      <c r="F442" s="644">
        <f t="shared" si="23"/>
        <v>0</v>
      </c>
      <c r="G442" s="281" t="e">
        <f>(H442+I442+J442+K442)/F442</f>
        <v>#DIV/0!</v>
      </c>
      <c r="H442" s="487">
        <v>0</v>
      </c>
      <c r="I442" s="487">
        <v>0</v>
      </c>
      <c r="J442" s="601">
        <v>0</v>
      </c>
      <c r="K442" s="487">
        <v>0</v>
      </c>
      <c r="L442" s="487">
        <v>0</v>
      </c>
      <c r="M442" s="640">
        <v>43374</v>
      </c>
      <c r="N442" s="228">
        <v>43346</v>
      </c>
      <c r="O442" s="251">
        <v>43377</v>
      </c>
      <c r="P442" s="270"/>
      <c r="Q442" s="271">
        <v>43417</v>
      </c>
      <c r="R442" s="271" t="s">
        <v>1668</v>
      </c>
      <c r="S442" s="271"/>
      <c r="T442" s="271"/>
      <c r="U442" s="282"/>
      <c r="V442" s="735">
        <f t="shared" si="24"/>
        <v>0</v>
      </c>
    </row>
    <row r="443" spans="1:22" s="25" customFormat="1" ht="30" customHeight="1">
      <c r="A443" s="432" t="s">
        <v>1816</v>
      </c>
      <c r="B443" s="650" t="s">
        <v>1486</v>
      </c>
      <c r="C443" s="651" t="s">
        <v>1487</v>
      </c>
      <c r="D443" s="651" t="s">
        <v>321</v>
      </c>
      <c r="E443" s="487">
        <v>61237.46</v>
      </c>
      <c r="F443" s="644">
        <f t="shared" si="23"/>
        <v>60971.55</v>
      </c>
      <c r="G443" s="281">
        <f>(H443+I443+J443+K443)/F443</f>
        <v>0.50000008200545987</v>
      </c>
      <c r="H443" s="487">
        <v>25912.91</v>
      </c>
      <c r="I443" s="487">
        <v>4572.87</v>
      </c>
      <c r="J443" s="601">
        <v>0</v>
      </c>
      <c r="K443" s="487">
        <v>0</v>
      </c>
      <c r="L443" s="487">
        <v>30485.77</v>
      </c>
      <c r="M443" s="640">
        <v>43374</v>
      </c>
      <c r="N443" s="228">
        <v>43346</v>
      </c>
      <c r="O443" s="251">
        <v>43377</v>
      </c>
      <c r="P443" s="270"/>
      <c r="Q443" s="271">
        <v>43417</v>
      </c>
      <c r="R443" s="271" t="s">
        <v>1669</v>
      </c>
      <c r="S443" s="271"/>
      <c r="T443" s="271"/>
      <c r="U443" s="282"/>
      <c r="V443" s="735">
        <f t="shared" si="24"/>
        <v>60971.55</v>
      </c>
    </row>
    <row r="444" spans="1:22" s="25" customFormat="1" ht="30" customHeight="1">
      <c r="A444" s="432" t="s">
        <v>1816</v>
      </c>
      <c r="B444" s="650" t="s">
        <v>1488</v>
      </c>
      <c r="C444" s="651" t="s">
        <v>1489</v>
      </c>
      <c r="D444" s="651" t="s">
        <v>76</v>
      </c>
      <c r="E444" s="487">
        <v>42603</v>
      </c>
      <c r="F444" s="644">
        <f t="shared" si="23"/>
        <v>42603</v>
      </c>
      <c r="G444" s="281">
        <f>(H444+I444+J444+K444)/F444</f>
        <v>0.65</v>
      </c>
      <c r="H444" s="487">
        <v>23538.15</v>
      </c>
      <c r="I444" s="487">
        <v>4153.8</v>
      </c>
      <c r="J444" s="601">
        <v>0</v>
      </c>
      <c r="K444" s="487">
        <v>0</v>
      </c>
      <c r="L444" s="487">
        <v>14911.05</v>
      </c>
      <c r="M444" s="640">
        <v>43374</v>
      </c>
      <c r="N444" s="228">
        <v>43346</v>
      </c>
      <c r="O444" s="251">
        <v>43377</v>
      </c>
      <c r="P444" s="278"/>
      <c r="Q444" s="271">
        <v>43417</v>
      </c>
      <c r="R444" s="368" t="s">
        <v>1670</v>
      </c>
      <c r="S444" s="368"/>
      <c r="T444" s="368"/>
      <c r="U444" s="331"/>
      <c r="V444" s="735">
        <f t="shared" si="24"/>
        <v>42603</v>
      </c>
    </row>
    <row r="445" spans="1:22" s="25" customFormat="1" ht="30" customHeight="1">
      <c r="A445" s="432" t="s">
        <v>1816</v>
      </c>
      <c r="B445" s="650" t="s">
        <v>1490</v>
      </c>
      <c r="C445" s="651" t="s">
        <v>1491</v>
      </c>
      <c r="D445" s="651" t="s">
        <v>1492</v>
      </c>
      <c r="E445" s="487">
        <v>62736</v>
      </c>
      <c r="F445" s="644">
        <f t="shared" si="23"/>
        <v>60252.7</v>
      </c>
      <c r="G445" s="281">
        <f t="shared" ref="G445:G457" si="25">(H445+I445+J445+K445)/F445</f>
        <v>0.5</v>
      </c>
      <c r="H445" s="487">
        <v>25607.39</v>
      </c>
      <c r="I445" s="487">
        <v>4518.96</v>
      </c>
      <c r="J445" s="601">
        <v>0</v>
      </c>
      <c r="K445" s="487">
        <v>0</v>
      </c>
      <c r="L445" s="487">
        <v>30126.35</v>
      </c>
      <c r="M445" s="640">
        <v>43374</v>
      </c>
      <c r="N445" s="228">
        <v>43346</v>
      </c>
      <c r="O445" s="251">
        <v>43377</v>
      </c>
      <c r="P445" s="647"/>
      <c r="Q445" s="271">
        <v>43417</v>
      </c>
      <c r="R445" s="434" t="s">
        <v>1671</v>
      </c>
      <c r="S445" s="434"/>
      <c r="T445" s="434"/>
      <c r="U445" s="282"/>
      <c r="V445" s="735">
        <f t="shared" si="24"/>
        <v>60252.7</v>
      </c>
    </row>
    <row r="446" spans="1:22" s="25" customFormat="1" ht="30" customHeight="1">
      <c r="A446" s="432" t="s">
        <v>1816</v>
      </c>
      <c r="B446" s="237" t="s">
        <v>1543</v>
      </c>
      <c r="C446" s="637" t="s">
        <v>1544</v>
      </c>
      <c r="D446" s="637" t="s">
        <v>1282</v>
      </c>
      <c r="E446" s="638">
        <v>13101</v>
      </c>
      <c r="F446" s="644">
        <f t="shared" si="23"/>
        <v>13101</v>
      </c>
      <c r="G446" s="281">
        <f t="shared" si="25"/>
        <v>0.65</v>
      </c>
      <c r="H446" s="639">
        <v>7238.3</v>
      </c>
      <c r="I446" s="638">
        <v>0</v>
      </c>
      <c r="J446" s="639">
        <v>1277.3499999999999</v>
      </c>
      <c r="K446" s="487">
        <v>0</v>
      </c>
      <c r="L446" s="638">
        <v>4585.3500000000004</v>
      </c>
      <c r="M446" s="640">
        <v>43374</v>
      </c>
      <c r="N446" s="228">
        <v>43378</v>
      </c>
      <c r="O446" s="251">
        <v>43391</v>
      </c>
      <c r="P446" s="483"/>
      <c r="Q446" s="437" t="s">
        <v>1716</v>
      </c>
      <c r="R446" s="437" t="s">
        <v>1691</v>
      </c>
      <c r="S446" s="437"/>
      <c r="T446" s="437"/>
      <c r="U446" s="151"/>
      <c r="V446" s="735">
        <f t="shared" si="24"/>
        <v>13101</v>
      </c>
    </row>
    <row r="447" spans="1:22" s="25" customFormat="1" ht="30" customHeight="1">
      <c r="A447" s="432" t="s">
        <v>1816</v>
      </c>
      <c r="B447" s="237" t="s">
        <v>1545</v>
      </c>
      <c r="C447" s="637" t="s">
        <v>1546</v>
      </c>
      <c r="D447" s="637" t="s">
        <v>1547</v>
      </c>
      <c r="E447" s="638">
        <v>53587</v>
      </c>
      <c r="F447" s="644">
        <f t="shared" si="23"/>
        <v>16991</v>
      </c>
      <c r="G447" s="281">
        <f t="shared" si="25"/>
        <v>0.5</v>
      </c>
      <c r="H447" s="591">
        <v>7221.17</v>
      </c>
      <c r="I447" s="638">
        <v>0</v>
      </c>
      <c r="J447" s="639">
        <v>1274.33</v>
      </c>
      <c r="K447" s="487">
        <v>0</v>
      </c>
      <c r="L447" s="638">
        <v>8495.5</v>
      </c>
      <c r="M447" s="640">
        <v>43374</v>
      </c>
      <c r="N447" s="228">
        <v>43378</v>
      </c>
      <c r="O447" s="251">
        <v>43391</v>
      </c>
      <c r="P447" s="483"/>
      <c r="Q447" s="437" t="s">
        <v>1716</v>
      </c>
      <c r="R447" s="437" t="s">
        <v>1692</v>
      </c>
      <c r="S447" s="437"/>
      <c r="T447" s="437"/>
      <c r="U447" s="151"/>
      <c r="V447" s="735">
        <f t="shared" si="24"/>
        <v>16991</v>
      </c>
    </row>
    <row r="448" spans="1:22" s="25" customFormat="1" ht="30" customHeight="1">
      <c r="A448" s="432" t="s">
        <v>1816</v>
      </c>
      <c r="B448" s="237" t="s">
        <v>1548</v>
      </c>
      <c r="C448" s="637" t="s">
        <v>1549</v>
      </c>
      <c r="D448" s="637" t="s">
        <v>169</v>
      </c>
      <c r="E448" s="638">
        <v>54959.35</v>
      </c>
      <c r="F448" s="644">
        <f t="shared" si="23"/>
        <v>27447</v>
      </c>
      <c r="G448" s="281">
        <f t="shared" si="25"/>
        <v>0.5</v>
      </c>
      <c r="H448" s="591">
        <v>11664.97</v>
      </c>
      <c r="I448" s="638">
        <v>0</v>
      </c>
      <c r="J448" s="639">
        <v>2058.5300000000002</v>
      </c>
      <c r="K448" s="487">
        <v>0</v>
      </c>
      <c r="L448" s="638">
        <v>13723.5</v>
      </c>
      <c r="M448" s="640">
        <v>43374</v>
      </c>
      <c r="N448" s="228">
        <v>43378</v>
      </c>
      <c r="O448" s="251">
        <v>43391</v>
      </c>
      <c r="P448" s="483"/>
      <c r="Q448" s="437" t="s">
        <v>1716</v>
      </c>
      <c r="R448" s="437" t="s">
        <v>1693</v>
      </c>
      <c r="S448" s="437"/>
      <c r="T448" s="437"/>
      <c r="U448" s="151"/>
      <c r="V448" s="735">
        <f t="shared" si="24"/>
        <v>27447</v>
      </c>
    </row>
    <row r="449" spans="1:92" s="25" customFormat="1" ht="30" customHeight="1">
      <c r="A449" s="432" t="s">
        <v>1816</v>
      </c>
      <c r="B449" s="237" t="s">
        <v>1550</v>
      </c>
      <c r="C449" s="637" t="s">
        <v>1551</v>
      </c>
      <c r="D449" s="637" t="s">
        <v>1552</v>
      </c>
      <c r="E449" s="638">
        <v>27447</v>
      </c>
      <c r="F449" s="644">
        <f t="shared" si="23"/>
        <v>27447</v>
      </c>
      <c r="G449" s="281">
        <f t="shared" si="25"/>
        <v>0.5</v>
      </c>
      <c r="H449" s="591">
        <v>11664.97</v>
      </c>
      <c r="I449" s="638">
        <v>0</v>
      </c>
      <c r="J449" s="639">
        <v>2058.5300000000002</v>
      </c>
      <c r="K449" s="487">
        <v>0</v>
      </c>
      <c r="L449" s="638">
        <v>13723.5</v>
      </c>
      <c r="M449" s="640">
        <v>43374</v>
      </c>
      <c r="N449" s="228">
        <v>43378</v>
      </c>
      <c r="O449" s="251">
        <v>43391</v>
      </c>
      <c r="P449" s="483"/>
      <c r="Q449" s="437" t="s">
        <v>1716</v>
      </c>
      <c r="R449" s="437" t="s">
        <v>1694</v>
      </c>
      <c r="S449" s="437"/>
      <c r="T449" s="437"/>
      <c r="U449" s="151"/>
      <c r="V449" s="735">
        <f t="shared" si="24"/>
        <v>27447</v>
      </c>
    </row>
    <row r="450" spans="1:92" s="25" customFormat="1" ht="30" customHeight="1">
      <c r="A450" s="432" t="s">
        <v>1816</v>
      </c>
      <c r="B450" s="237" t="s">
        <v>1553</v>
      </c>
      <c r="C450" s="637" t="s">
        <v>1554</v>
      </c>
      <c r="D450" s="637" t="s">
        <v>1555</v>
      </c>
      <c r="E450" s="638">
        <v>55090.05</v>
      </c>
      <c r="F450" s="644">
        <f t="shared" si="23"/>
        <v>50580.9</v>
      </c>
      <c r="G450" s="281">
        <f t="shared" si="25"/>
        <v>0.5</v>
      </c>
      <c r="H450" s="591">
        <v>21496.880000000001</v>
      </c>
      <c r="I450" s="638">
        <v>0</v>
      </c>
      <c r="J450" s="639">
        <v>3793.57</v>
      </c>
      <c r="K450" s="487">
        <v>0</v>
      </c>
      <c r="L450" s="638">
        <v>25290.45</v>
      </c>
      <c r="M450" s="640">
        <v>43374</v>
      </c>
      <c r="N450" s="228">
        <v>43378</v>
      </c>
      <c r="O450" s="251">
        <v>43391</v>
      </c>
      <c r="P450" s="483"/>
      <c r="Q450" s="437" t="s">
        <v>1716</v>
      </c>
      <c r="R450" s="437" t="s">
        <v>1695</v>
      </c>
      <c r="S450" s="437"/>
      <c r="T450" s="437"/>
      <c r="U450" s="151"/>
      <c r="V450" s="735">
        <f t="shared" si="24"/>
        <v>50580.9</v>
      </c>
    </row>
    <row r="451" spans="1:92" s="25" customFormat="1" ht="30" customHeight="1">
      <c r="A451" s="432" t="s">
        <v>1816</v>
      </c>
      <c r="B451" s="237" t="s">
        <v>1556</v>
      </c>
      <c r="C451" s="637" t="s">
        <v>1557</v>
      </c>
      <c r="D451" s="637" t="s">
        <v>687</v>
      </c>
      <c r="E451" s="638">
        <v>17579.150000000001</v>
      </c>
      <c r="F451" s="644">
        <f t="shared" si="23"/>
        <v>17579.150000000001</v>
      </c>
      <c r="G451" s="281">
        <f t="shared" si="25"/>
        <v>0.50000028442785904</v>
      </c>
      <c r="H451" s="591">
        <v>7471.14</v>
      </c>
      <c r="I451" s="638">
        <v>0</v>
      </c>
      <c r="J451" s="639">
        <v>1318.44</v>
      </c>
      <c r="K451" s="487">
        <v>0</v>
      </c>
      <c r="L451" s="638">
        <v>8789.57</v>
      </c>
      <c r="M451" s="640">
        <v>43374</v>
      </c>
      <c r="N451" s="228">
        <v>43378</v>
      </c>
      <c r="O451" s="251">
        <v>43391</v>
      </c>
      <c r="P451" s="483"/>
      <c r="Q451" s="437" t="s">
        <v>1716</v>
      </c>
      <c r="R451" s="437" t="s">
        <v>1696</v>
      </c>
      <c r="S451" s="437"/>
      <c r="T451" s="437"/>
      <c r="U451" s="151"/>
      <c r="V451" s="735">
        <f t="shared" si="24"/>
        <v>17579.150000000001</v>
      </c>
    </row>
    <row r="452" spans="1:92" s="25" customFormat="1" ht="30" customHeight="1">
      <c r="A452" s="432" t="s">
        <v>1816</v>
      </c>
      <c r="B452" s="237" t="s">
        <v>1558</v>
      </c>
      <c r="C452" s="637" t="s">
        <v>1559</v>
      </c>
      <c r="D452" s="637" t="s">
        <v>1560</v>
      </c>
      <c r="E452" s="638">
        <v>56527.75</v>
      </c>
      <c r="F452" s="644">
        <f t="shared" si="23"/>
        <v>56527.75</v>
      </c>
      <c r="G452" s="281">
        <f t="shared" si="25"/>
        <v>0.50000008845213195</v>
      </c>
      <c r="H452" s="591">
        <v>24024.29</v>
      </c>
      <c r="I452" s="638">
        <v>0</v>
      </c>
      <c r="J452" s="639">
        <v>4239.59</v>
      </c>
      <c r="K452" s="487">
        <v>0</v>
      </c>
      <c r="L452" s="638">
        <v>28263.87</v>
      </c>
      <c r="M452" s="640">
        <v>43374</v>
      </c>
      <c r="N452" s="228">
        <v>43378</v>
      </c>
      <c r="O452" s="251">
        <v>43391</v>
      </c>
      <c r="P452" s="483"/>
      <c r="Q452" s="437" t="s">
        <v>1716</v>
      </c>
      <c r="R452" s="437" t="s">
        <v>1697</v>
      </c>
      <c r="S452" s="437"/>
      <c r="T452" s="437"/>
      <c r="U452" s="151"/>
      <c r="V452" s="735">
        <f t="shared" si="24"/>
        <v>56527.75</v>
      </c>
    </row>
    <row r="453" spans="1:92" s="25" customFormat="1" ht="30" customHeight="1">
      <c r="A453" s="432" t="s">
        <v>1816</v>
      </c>
      <c r="B453" s="237" t="s">
        <v>1561</v>
      </c>
      <c r="C453" s="637" t="s">
        <v>1562</v>
      </c>
      <c r="D453" s="637" t="s">
        <v>282</v>
      </c>
      <c r="E453" s="638">
        <v>16337.5</v>
      </c>
      <c r="F453" s="644">
        <f t="shared" si="23"/>
        <v>16337.5</v>
      </c>
      <c r="G453" s="281">
        <f>(H453+I453+J453+K453)/F453</f>
        <v>0.5</v>
      </c>
      <c r="H453" s="591">
        <v>6943.43</v>
      </c>
      <c r="I453" s="638">
        <v>0</v>
      </c>
      <c r="J453" s="639">
        <v>1225.32</v>
      </c>
      <c r="K453" s="487">
        <v>0</v>
      </c>
      <c r="L453" s="638">
        <v>8168.75</v>
      </c>
      <c r="M453" s="640">
        <v>43374</v>
      </c>
      <c r="N453" s="228">
        <v>43378</v>
      </c>
      <c r="O453" s="251">
        <v>43391</v>
      </c>
      <c r="P453" s="483"/>
      <c r="Q453" s="437" t="s">
        <v>1716</v>
      </c>
      <c r="R453" s="437" t="s">
        <v>1698</v>
      </c>
      <c r="S453" s="437"/>
      <c r="T453" s="437"/>
      <c r="U453" s="151"/>
      <c r="V453" s="735">
        <f t="shared" si="24"/>
        <v>16337.5</v>
      </c>
    </row>
    <row r="454" spans="1:92" s="25" customFormat="1" ht="30" customHeight="1">
      <c r="A454" s="432" t="s">
        <v>1816</v>
      </c>
      <c r="B454" s="237" t="s">
        <v>1563</v>
      </c>
      <c r="C454" s="637" t="s">
        <v>1564</v>
      </c>
      <c r="D454" s="637" t="s">
        <v>297</v>
      </c>
      <c r="E454" s="638">
        <v>65635</v>
      </c>
      <c r="F454" s="644">
        <f t="shared" si="23"/>
        <v>65350</v>
      </c>
      <c r="G454" s="281">
        <f t="shared" si="25"/>
        <v>0.5</v>
      </c>
      <c r="H454" s="591">
        <v>27773.75</v>
      </c>
      <c r="I454" s="638">
        <v>0</v>
      </c>
      <c r="J454" s="639">
        <v>4901.25</v>
      </c>
      <c r="K454" s="487">
        <v>0</v>
      </c>
      <c r="L454" s="638">
        <v>32675</v>
      </c>
      <c r="M454" s="640">
        <v>43374</v>
      </c>
      <c r="N454" s="228">
        <v>43378</v>
      </c>
      <c r="O454" s="251">
        <v>43391</v>
      </c>
      <c r="P454" s="483"/>
      <c r="Q454" s="437" t="s">
        <v>1716</v>
      </c>
      <c r="R454" s="437" t="s">
        <v>1699</v>
      </c>
      <c r="S454" s="437"/>
      <c r="T454" s="437"/>
      <c r="U454" s="151"/>
      <c r="V454" s="735">
        <f t="shared" si="24"/>
        <v>65350</v>
      </c>
    </row>
    <row r="455" spans="1:92" s="25" customFormat="1" ht="30" customHeight="1">
      <c r="A455" s="432" t="s">
        <v>1816</v>
      </c>
      <c r="B455" s="237" t="s">
        <v>1565</v>
      </c>
      <c r="C455" s="637" t="s">
        <v>1566</v>
      </c>
      <c r="D455" s="637" t="s">
        <v>1567</v>
      </c>
      <c r="E455" s="638">
        <v>115312.08</v>
      </c>
      <c r="F455" s="644">
        <f t="shared" si="23"/>
        <v>12600</v>
      </c>
      <c r="G455" s="281">
        <f t="shared" si="25"/>
        <v>0.75</v>
      </c>
      <c r="H455" s="591">
        <v>8032.5</v>
      </c>
      <c r="I455" s="638">
        <v>0</v>
      </c>
      <c r="J455" s="639">
        <v>1417.5</v>
      </c>
      <c r="K455" s="487">
        <v>0</v>
      </c>
      <c r="L455" s="638">
        <v>3150</v>
      </c>
      <c r="M455" s="640">
        <v>43374</v>
      </c>
      <c r="N455" s="228">
        <v>43378</v>
      </c>
      <c r="O455" s="251">
        <v>43391</v>
      </c>
      <c r="P455" s="483"/>
      <c r="Q455" s="437" t="s">
        <v>1716</v>
      </c>
      <c r="R455" s="437" t="s">
        <v>1700</v>
      </c>
      <c r="S455" s="437"/>
      <c r="T455" s="437"/>
      <c r="U455" s="151"/>
      <c r="V455" s="735">
        <f t="shared" si="24"/>
        <v>12600</v>
      </c>
    </row>
    <row r="456" spans="1:92" s="25" customFormat="1" ht="30" customHeight="1">
      <c r="A456" s="432" t="s">
        <v>1816</v>
      </c>
      <c r="B456" s="237" t="s">
        <v>1568</v>
      </c>
      <c r="C456" s="637" t="s">
        <v>1569</v>
      </c>
      <c r="D456" s="637" t="s">
        <v>506</v>
      </c>
      <c r="E456" s="638">
        <v>71884</v>
      </c>
      <c r="F456" s="644">
        <f t="shared" si="23"/>
        <v>45222.2</v>
      </c>
      <c r="G456" s="281">
        <f t="shared" si="25"/>
        <v>0.5</v>
      </c>
      <c r="H456" s="591">
        <v>19219.43</v>
      </c>
      <c r="I456" s="638">
        <v>0</v>
      </c>
      <c r="J456" s="639">
        <v>3391.67</v>
      </c>
      <c r="K456" s="487">
        <v>0</v>
      </c>
      <c r="L456" s="638">
        <v>22611.1</v>
      </c>
      <c r="M456" s="640">
        <v>43374</v>
      </c>
      <c r="N456" s="228">
        <v>43378</v>
      </c>
      <c r="O456" s="251">
        <v>43391</v>
      </c>
      <c r="P456" s="483"/>
      <c r="Q456" s="437" t="s">
        <v>1716</v>
      </c>
      <c r="R456" s="437" t="s">
        <v>1701</v>
      </c>
      <c r="S456" s="437"/>
      <c r="T456" s="437"/>
      <c r="U456" s="151"/>
      <c r="V456" s="735">
        <f t="shared" si="24"/>
        <v>45222.2</v>
      </c>
    </row>
    <row r="457" spans="1:92" s="25" customFormat="1" ht="30" customHeight="1">
      <c r="A457" s="432" t="s">
        <v>1816</v>
      </c>
      <c r="B457" s="211" t="s">
        <v>1508</v>
      </c>
      <c r="C457" s="212" t="s">
        <v>1509</v>
      </c>
      <c r="D457" s="151" t="s">
        <v>1510</v>
      </c>
      <c r="E457" s="641">
        <v>170716.64</v>
      </c>
      <c r="F457" s="644">
        <f t="shared" si="23"/>
        <v>168406.95</v>
      </c>
      <c r="G457" s="281">
        <f t="shared" si="25"/>
        <v>0.50000002968998603</v>
      </c>
      <c r="H457" s="638">
        <v>71572.95</v>
      </c>
      <c r="I457" s="638">
        <v>0</v>
      </c>
      <c r="J457" s="642">
        <v>12630.53</v>
      </c>
      <c r="K457" s="638">
        <v>0</v>
      </c>
      <c r="L457" s="638">
        <v>84203.47</v>
      </c>
      <c r="M457" s="643">
        <v>43374</v>
      </c>
      <c r="N457" s="368">
        <v>43378</v>
      </c>
      <c r="O457" s="278">
        <v>43384</v>
      </c>
      <c r="P457" s="483">
        <v>43404</v>
      </c>
      <c r="Q457" s="437">
        <v>43420</v>
      </c>
      <c r="R457" s="335" t="s">
        <v>1907</v>
      </c>
      <c r="S457" s="437"/>
      <c r="T457" s="437"/>
      <c r="U457" s="151"/>
      <c r="V457" s="735">
        <f t="shared" si="24"/>
        <v>168406.95</v>
      </c>
      <c r="CN457" s="25" t="s">
        <v>1511</v>
      </c>
    </row>
    <row r="458" spans="1:92" s="25" customFormat="1" ht="30" customHeight="1">
      <c r="A458" s="432" t="s">
        <v>1816</v>
      </c>
      <c r="B458" s="237" t="s">
        <v>1719</v>
      </c>
      <c r="C458" s="637" t="s">
        <v>1723</v>
      </c>
      <c r="D458" s="637" t="s">
        <v>1727</v>
      </c>
      <c r="E458" s="591">
        <v>86394</v>
      </c>
      <c r="F458" s="642">
        <f t="shared" si="23"/>
        <v>86394</v>
      </c>
      <c r="G458" s="869">
        <f>(H458+I458+J458+K458)/F458</f>
        <v>0.65</v>
      </c>
      <c r="H458" s="591">
        <v>47732.68</v>
      </c>
      <c r="I458" s="638">
        <v>0</v>
      </c>
      <c r="J458" s="591">
        <v>8423.42</v>
      </c>
      <c r="K458" s="638">
        <v>0</v>
      </c>
      <c r="L458" s="591">
        <v>30237.9</v>
      </c>
      <c r="M458" s="239">
        <v>43402</v>
      </c>
      <c r="N458" s="228">
        <v>43417</v>
      </c>
      <c r="O458" s="251">
        <v>43426</v>
      </c>
      <c r="P458" s="151"/>
      <c r="Q458" s="251">
        <v>43441</v>
      </c>
      <c r="R458" s="335" t="s">
        <v>1887</v>
      </c>
      <c r="S458" s="437"/>
      <c r="T458" s="437"/>
      <c r="U458" s="151"/>
      <c r="V458" s="735">
        <f t="shared" si="24"/>
        <v>86394</v>
      </c>
    </row>
    <row r="459" spans="1:92" s="25" customFormat="1" ht="30" customHeight="1">
      <c r="A459" s="432" t="s">
        <v>1816</v>
      </c>
      <c r="B459" s="237" t="s">
        <v>1720</v>
      </c>
      <c r="C459" s="637" t="s">
        <v>1724</v>
      </c>
      <c r="D459" s="637" t="s">
        <v>1728</v>
      </c>
      <c r="E459" s="591">
        <v>93391.18</v>
      </c>
      <c r="F459" s="642">
        <f t="shared" si="23"/>
        <v>30761</v>
      </c>
      <c r="G459" s="869">
        <f t="shared" ref="G459:G471" si="26">(H459+I459+J459+K459)/F459</f>
        <v>0.65</v>
      </c>
      <c r="H459" s="591">
        <v>16995.45</v>
      </c>
      <c r="I459" s="638">
        <v>0</v>
      </c>
      <c r="J459" s="591">
        <v>2999.2</v>
      </c>
      <c r="K459" s="638">
        <v>0</v>
      </c>
      <c r="L459" s="591">
        <v>10766.35</v>
      </c>
      <c r="M459" s="239">
        <v>43402</v>
      </c>
      <c r="N459" s="228">
        <v>43417</v>
      </c>
      <c r="O459" s="251">
        <v>43426</v>
      </c>
      <c r="P459" s="151"/>
      <c r="Q459" s="251">
        <v>43441</v>
      </c>
      <c r="R459" s="335" t="s">
        <v>1886</v>
      </c>
      <c r="S459" s="437"/>
      <c r="T459" s="437"/>
      <c r="U459" s="151"/>
      <c r="V459" s="735">
        <f t="shared" si="24"/>
        <v>30761</v>
      </c>
    </row>
    <row r="460" spans="1:92" s="25" customFormat="1" ht="30" customHeight="1">
      <c r="A460" s="432" t="s">
        <v>1816</v>
      </c>
      <c r="B460" s="237" t="s">
        <v>1721</v>
      </c>
      <c r="C460" s="637" t="s">
        <v>1725</v>
      </c>
      <c r="D460" s="637" t="s">
        <v>1729</v>
      </c>
      <c r="E460" s="591">
        <v>78411.399999999994</v>
      </c>
      <c r="F460" s="642">
        <f t="shared" si="23"/>
        <v>64756.399999999994</v>
      </c>
      <c r="G460" s="869">
        <f t="shared" si="26"/>
        <v>0.65312000049415964</v>
      </c>
      <c r="H460" s="591">
        <v>35949.64</v>
      </c>
      <c r="I460" s="638">
        <v>6344.06</v>
      </c>
      <c r="J460" s="591">
        <v>0</v>
      </c>
      <c r="K460" s="638">
        <v>0</v>
      </c>
      <c r="L460" s="591">
        <v>22462.7</v>
      </c>
      <c r="M460" s="239">
        <v>43402</v>
      </c>
      <c r="N460" s="228">
        <v>43417</v>
      </c>
      <c r="O460" s="251">
        <v>43426</v>
      </c>
      <c r="P460" s="151"/>
      <c r="Q460" s="251">
        <v>43441</v>
      </c>
      <c r="R460" s="335" t="s">
        <v>1898</v>
      </c>
      <c r="S460" s="437"/>
      <c r="T460" s="437"/>
      <c r="U460" s="151"/>
      <c r="V460" s="735">
        <f t="shared" si="24"/>
        <v>64756.399999999994</v>
      </c>
    </row>
    <row r="461" spans="1:92" s="25" customFormat="1" ht="30" customHeight="1">
      <c r="A461" s="432" t="s">
        <v>1816</v>
      </c>
      <c r="B461" s="237" t="s">
        <v>1722</v>
      </c>
      <c r="C461" s="637" t="s">
        <v>1726</v>
      </c>
      <c r="D461" s="637" t="s">
        <v>1730</v>
      </c>
      <c r="E461" s="591">
        <v>118404</v>
      </c>
      <c r="F461" s="642">
        <f t="shared" si="23"/>
        <v>108009</v>
      </c>
      <c r="G461" s="869">
        <f t="shared" si="26"/>
        <v>0.64999999999999991</v>
      </c>
      <c r="H461" s="591">
        <v>59674.97</v>
      </c>
      <c r="I461" s="638">
        <v>6053.43</v>
      </c>
      <c r="J461" s="591">
        <v>4477.45</v>
      </c>
      <c r="K461" s="638">
        <v>0</v>
      </c>
      <c r="L461" s="591">
        <v>37803.15</v>
      </c>
      <c r="M461" s="239">
        <v>43402</v>
      </c>
      <c r="N461" s="228">
        <v>43417</v>
      </c>
      <c r="O461" s="251">
        <v>43426</v>
      </c>
      <c r="P461" s="151"/>
      <c r="Q461" s="251">
        <v>43441</v>
      </c>
      <c r="R461" s="335" t="s">
        <v>1896</v>
      </c>
      <c r="S461" s="437"/>
      <c r="T461" s="437"/>
      <c r="U461" s="151"/>
      <c r="V461" s="735">
        <f t="shared" si="24"/>
        <v>108009</v>
      </c>
    </row>
    <row r="462" spans="1:92" s="25" customFormat="1" ht="30" customHeight="1">
      <c r="A462" s="432" t="s">
        <v>1816</v>
      </c>
      <c r="B462" s="237" t="s">
        <v>1735</v>
      </c>
      <c r="C462" s="637" t="s">
        <v>1733</v>
      </c>
      <c r="D462" s="637" t="s">
        <v>1731</v>
      </c>
      <c r="E462" s="591">
        <v>42608.2</v>
      </c>
      <c r="F462" s="642">
        <f t="shared" si="23"/>
        <v>42608.2</v>
      </c>
      <c r="G462" s="869">
        <f t="shared" si="26"/>
        <v>0.5</v>
      </c>
      <c r="H462" s="591">
        <v>18108.48</v>
      </c>
      <c r="I462" s="638">
        <v>3195.62</v>
      </c>
      <c r="J462" s="642">
        <v>0</v>
      </c>
      <c r="K462" s="642">
        <v>0</v>
      </c>
      <c r="L462" s="591">
        <v>21304.1</v>
      </c>
      <c r="M462" s="239">
        <v>43402</v>
      </c>
      <c r="N462" s="228">
        <v>43417</v>
      </c>
      <c r="O462" s="251">
        <v>43426</v>
      </c>
      <c r="P462" s="151"/>
      <c r="Q462" s="251">
        <v>43441</v>
      </c>
      <c r="R462" s="335" t="s">
        <v>1897</v>
      </c>
      <c r="S462" s="437"/>
      <c r="T462" s="437"/>
      <c r="U462" s="151"/>
      <c r="V462" s="735">
        <f t="shared" si="24"/>
        <v>42608.2</v>
      </c>
    </row>
    <row r="463" spans="1:92" s="25" customFormat="1" ht="30" customHeight="1">
      <c r="A463" s="432" t="s">
        <v>1816</v>
      </c>
      <c r="B463" s="237" t="s">
        <v>1736</v>
      </c>
      <c r="C463" s="637" t="s">
        <v>1734</v>
      </c>
      <c r="D463" s="637" t="s">
        <v>1732</v>
      </c>
      <c r="E463" s="591">
        <v>17665</v>
      </c>
      <c r="F463" s="642">
        <f t="shared" si="23"/>
        <v>15350</v>
      </c>
      <c r="G463" s="869">
        <f t="shared" si="26"/>
        <v>0.65325732899022804</v>
      </c>
      <c r="H463" s="591">
        <v>8523.3700000000008</v>
      </c>
      <c r="I463" s="638">
        <v>1504.13</v>
      </c>
      <c r="J463" s="642">
        <v>0</v>
      </c>
      <c r="K463" s="642">
        <v>0</v>
      </c>
      <c r="L463" s="591">
        <v>5322.5</v>
      </c>
      <c r="M463" s="239">
        <v>43402</v>
      </c>
      <c r="N463" s="228">
        <v>43417</v>
      </c>
      <c r="O463" s="251">
        <v>43426</v>
      </c>
      <c r="P463" s="151"/>
      <c r="Q463" s="251">
        <v>43441</v>
      </c>
      <c r="R463" s="335" t="s">
        <v>1891</v>
      </c>
      <c r="S463" s="437"/>
      <c r="T463" s="437"/>
      <c r="U463" s="151"/>
      <c r="V463" s="735">
        <f t="shared" si="24"/>
        <v>15350</v>
      </c>
    </row>
    <row r="464" spans="1:92" s="25" customFormat="1" ht="30" customHeight="1">
      <c r="A464" s="432" t="s">
        <v>1816</v>
      </c>
      <c r="B464" s="883" t="s">
        <v>1777</v>
      </c>
      <c r="C464" s="637" t="s">
        <v>1778</v>
      </c>
      <c r="D464" s="637" t="s">
        <v>1779</v>
      </c>
      <c r="E464" s="591">
        <v>195657.9</v>
      </c>
      <c r="F464" s="642">
        <f t="shared" si="23"/>
        <v>136189.4</v>
      </c>
      <c r="G464" s="869">
        <f t="shared" si="26"/>
        <v>0.5</v>
      </c>
      <c r="H464" s="638">
        <v>57880.49</v>
      </c>
      <c r="I464" s="638">
        <v>10214.209999999999</v>
      </c>
      <c r="J464" s="642">
        <v>0</v>
      </c>
      <c r="K464" s="642">
        <v>0</v>
      </c>
      <c r="L464" s="638">
        <v>68094.7</v>
      </c>
      <c r="M464" s="884">
        <v>43402</v>
      </c>
      <c r="N464" s="368">
        <v>43417</v>
      </c>
      <c r="O464" s="885">
        <v>43426</v>
      </c>
      <c r="P464" s="885">
        <v>43432</v>
      </c>
      <c r="Q464" s="251">
        <v>43446</v>
      </c>
      <c r="R464" s="335" t="s">
        <v>1926</v>
      </c>
      <c r="S464" s="437"/>
      <c r="T464" s="437"/>
      <c r="U464" s="151"/>
      <c r="V464" s="757">
        <f t="shared" si="24"/>
        <v>136189.4</v>
      </c>
    </row>
    <row r="465" spans="1:31" s="25" customFormat="1" ht="30" customHeight="1">
      <c r="A465" s="432" t="s">
        <v>1816</v>
      </c>
      <c r="B465" s="862" t="s">
        <v>1824</v>
      </c>
      <c r="C465" s="863" t="s">
        <v>1825</v>
      </c>
      <c r="D465" s="863" t="s">
        <v>170</v>
      </c>
      <c r="E465" s="895">
        <v>21945</v>
      </c>
      <c r="F465" s="900">
        <f t="shared" ref="F465:F471" si="27">H465+I465+J465+K465+L465</f>
        <v>21582</v>
      </c>
      <c r="G465" s="901">
        <f>(H465+I465+J465+K465)/F465</f>
        <v>0.64999999999999991</v>
      </c>
      <c r="H465" s="895">
        <v>11924.05</v>
      </c>
      <c r="I465" s="902">
        <v>2104.25</v>
      </c>
      <c r="J465" s="902">
        <v>0</v>
      </c>
      <c r="K465" s="867">
        <v>0</v>
      </c>
      <c r="L465" s="902">
        <v>7553.7</v>
      </c>
      <c r="M465" s="896">
        <v>43427</v>
      </c>
      <c r="N465" s="759">
        <v>43434</v>
      </c>
      <c r="O465" s="794">
        <v>43447</v>
      </c>
      <c r="P465" s="756"/>
      <c r="Q465" s="903">
        <v>43472</v>
      </c>
      <c r="R465" s="759" t="s">
        <v>1935</v>
      </c>
      <c r="S465" s="885"/>
      <c r="T465" s="885"/>
      <c r="U465" s="756">
        <v>0</v>
      </c>
      <c r="V465" s="757">
        <f t="shared" si="24"/>
        <v>21582</v>
      </c>
      <c r="X465" s="25">
        <v>0</v>
      </c>
      <c r="AD465" s="25">
        <v>0</v>
      </c>
      <c r="AE465" s="25">
        <v>7553.7</v>
      </c>
    </row>
    <row r="466" spans="1:31" s="25" customFormat="1" ht="30" customHeight="1">
      <c r="A466" s="432" t="s">
        <v>1816</v>
      </c>
      <c r="B466" s="862" t="s">
        <v>1826</v>
      </c>
      <c r="C466" s="863" t="s">
        <v>1827</v>
      </c>
      <c r="D466" s="863" t="s">
        <v>433</v>
      </c>
      <c r="E466" s="895">
        <v>145926</v>
      </c>
      <c r="F466" s="867">
        <f t="shared" si="27"/>
        <v>113322</v>
      </c>
      <c r="G466" s="901">
        <f t="shared" si="26"/>
        <v>0.65</v>
      </c>
      <c r="H466" s="895">
        <v>62610.400000000001</v>
      </c>
      <c r="I466" s="895">
        <v>0</v>
      </c>
      <c r="J466" s="902">
        <v>11048.9</v>
      </c>
      <c r="K466" s="867">
        <v>0</v>
      </c>
      <c r="L466" s="895">
        <v>39662.699999999997</v>
      </c>
      <c r="M466" s="896">
        <v>43427</v>
      </c>
      <c r="N466" s="759">
        <v>43434</v>
      </c>
      <c r="O466" s="794">
        <v>43447</v>
      </c>
      <c r="P466" s="756"/>
      <c r="Q466" s="903">
        <v>43472</v>
      </c>
      <c r="R466" s="759" t="s">
        <v>1934</v>
      </c>
      <c r="S466" s="885"/>
      <c r="T466" s="885"/>
      <c r="U466" s="756"/>
      <c r="V466" s="757">
        <f t="shared" si="24"/>
        <v>113322</v>
      </c>
    </row>
    <row r="467" spans="1:31" s="25" customFormat="1" ht="30" customHeight="1">
      <c r="A467" s="432" t="s">
        <v>1816</v>
      </c>
      <c r="B467" s="862" t="s">
        <v>1828</v>
      </c>
      <c r="C467" s="863" t="s">
        <v>1829</v>
      </c>
      <c r="D467" s="863" t="s">
        <v>1390</v>
      </c>
      <c r="E467" s="895">
        <v>127545</v>
      </c>
      <c r="F467" s="867">
        <f t="shared" si="27"/>
        <v>127545</v>
      </c>
      <c r="G467" s="901">
        <f t="shared" si="26"/>
        <v>0.65</v>
      </c>
      <c r="H467" s="895">
        <v>70468.61</v>
      </c>
      <c r="I467" s="895">
        <v>0</v>
      </c>
      <c r="J467" s="902">
        <v>12435.64</v>
      </c>
      <c r="K467" s="867">
        <v>0</v>
      </c>
      <c r="L467" s="895">
        <v>44640.75</v>
      </c>
      <c r="M467" s="896">
        <v>43427</v>
      </c>
      <c r="N467" s="759">
        <v>43434</v>
      </c>
      <c r="O467" s="794">
        <v>43447</v>
      </c>
      <c r="P467" s="756"/>
      <c r="Q467" s="903">
        <v>43472</v>
      </c>
      <c r="R467" s="759" t="s">
        <v>1944</v>
      </c>
      <c r="S467" s="885"/>
      <c r="T467" s="885"/>
      <c r="U467" s="756"/>
      <c r="V467" s="757">
        <f t="shared" si="24"/>
        <v>127545</v>
      </c>
    </row>
    <row r="468" spans="1:31" s="25" customFormat="1" ht="30" customHeight="1">
      <c r="A468" s="432" t="s">
        <v>1816</v>
      </c>
      <c r="B468" s="862" t="s">
        <v>1830</v>
      </c>
      <c r="C468" s="863" t="s">
        <v>1831</v>
      </c>
      <c r="D468" s="863" t="s">
        <v>1048</v>
      </c>
      <c r="E468" s="895">
        <v>54101.7</v>
      </c>
      <c r="F468" s="867">
        <f t="shared" si="27"/>
        <v>52847.7</v>
      </c>
      <c r="G468" s="901">
        <f t="shared" si="26"/>
        <v>0.59769299326176917</v>
      </c>
      <c r="H468" s="895">
        <v>26848.69</v>
      </c>
      <c r="I468" s="895">
        <v>0</v>
      </c>
      <c r="J468" s="902">
        <v>4738.01</v>
      </c>
      <c r="K468" s="867">
        <v>0</v>
      </c>
      <c r="L468" s="895">
        <v>21261</v>
      </c>
      <c r="M468" s="896">
        <v>43427</v>
      </c>
      <c r="N468" s="759">
        <v>43434</v>
      </c>
      <c r="O468" s="794">
        <v>43447</v>
      </c>
      <c r="P468" s="756"/>
      <c r="Q468" s="903">
        <v>43472</v>
      </c>
      <c r="R468" s="759" t="s">
        <v>1945</v>
      </c>
      <c r="S468" s="885"/>
      <c r="T468" s="885"/>
      <c r="U468" s="756"/>
      <c r="V468" s="757">
        <f t="shared" si="24"/>
        <v>52847.7</v>
      </c>
    </row>
    <row r="469" spans="1:31" s="25" customFormat="1" ht="30" customHeight="1">
      <c r="A469" s="432" t="s">
        <v>1816</v>
      </c>
      <c r="B469" s="862" t="s">
        <v>1832</v>
      </c>
      <c r="C469" s="863" t="s">
        <v>1833</v>
      </c>
      <c r="D469" s="863" t="s">
        <v>575</v>
      </c>
      <c r="E469" s="895">
        <v>67441.2</v>
      </c>
      <c r="F469" s="867">
        <f t="shared" si="27"/>
        <v>67441.2</v>
      </c>
      <c r="G469" s="901">
        <f t="shared" si="26"/>
        <v>0.5</v>
      </c>
      <c r="H469" s="895">
        <v>28662.51</v>
      </c>
      <c r="I469" s="895">
        <v>0</v>
      </c>
      <c r="J469" s="902">
        <v>5058.09</v>
      </c>
      <c r="K469" s="867">
        <v>0</v>
      </c>
      <c r="L469" s="895">
        <v>33720.6</v>
      </c>
      <c r="M469" s="896">
        <v>43427</v>
      </c>
      <c r="N469" s="759">
        <v>43434</v>
      </c>
      <c r="O469" s="794">
        <v>43447</v>
      </c>
      <c r="P469" s="756"/>
      <c r="Q469" s="903">
        <v>43472</v>
      </c>
      <c r="R469" s="759" t="s">
        <v>1940</v>
      </c>
      <c r="S469" s="885"/>
      <c r="T469" s="885"/>
      <c r="U469" s="756"/>
      <c r="V469" s="757">
        <f t="shared" si="24"/>
        <v>67441.2</v>
      </c>
    </row>
    <row r="470" spans="1:31" s="25" customFormat="1" ht="30" customHeight="1">
      <c r="A470" s="432" t="s">
        <v>1816</v>
      </c>
      <c r="B470" s="862" t="s">
        <v>1842</v>
      </c>
      <c r="C470" s="863" t="s">
        <v>1843</v>
      </c>
      <c r="D470" s="863" t="s">
        <v>235</v>
      </c>
      <c r="E470" s="895">
        <v>101227.16</v>
      </c>
      <c r="F470" s="867">
        <f t="shared" si="27"/>
        <v>69336.350000000006</v>
      </c>
      <c r="G470" s="901">
        <f t="shared" si="26"/>
        <v>0.50000007211224695</v>
      </c>
      <c r="H470" s="895">
        <v>29467.95</v>
      </c>
      <c r="I470" s="895">
        <v>5200.2299999999996</v>
      </c>
      <c r="J470" s="902">
        <v>0</v>
      </c>
      <c r="K470" s="867">
        <v>0</v>
      </c>
      <c r="L470" s="895">
        <v>34668.17</v>
      </c>
      <c r="M470" s="896">
        <v>43427</v>
      </c>
      <c r="N470" s="759">
        <v>43434</v>
      </c>
      <c r="O470" s="794">
        <v>43447</v>
      </c>
      <c r="P470" s="756"/>
      <c r="Q470" s="903">
        <v>43472</v>
      </c>
      <c r="R470" s="759" t="s">
        <v>1939</v>
      </c>
      <c r="S470" s="885"/>
      <c r="T470" s="885"/>
      <c r="U470" s="756"/>
      <c r="V470" s="757">
        <f t="shared" si="24"/>
        <v>69336.350000000006</v>
      </c>
    </row>
    <row r="471" spans="1:31" s="25" customFormat="1" ht="30" customHeight="1">
      <c r="A471" s="432" t="s">
        <v>1816</v>
      </c>
      <c r="B471" s="914" t="s">
        <v>1834</v>
      </c>
      <c r="C471" s="911" t="s">
        <v>1835</v>
      </c>
      <c r="D471" s="911" t="s">
        <v>1836</v>
      </c>
      <c r="E471" s="902">
        <v>191544</v>
      </c>
      <c r="F471" s="900">
        <f t="shared" si="27"/>
        <v>49736</v>
      </c>
      <c r="G471" s="901">
        <f t="shared" si="26"/>
        <v>0.65100530802637935</v>
      </c>
      <c r="H471" s="895">
        <v>27521.64</v>
      </c>
      <c r="I471" s="895">
        <v>4856.76</v>
      </c>
      <c r="J471" s="902">
        <v>0</v>
      </c>
      <c r="K471" s="867">
        <v>0</v>
      </c>
      <c r="L471" s="895">
        <v>17357.599999999999</v>
      </c>
      <c r="M471" s="896">
        <v>43427</v>
      </c>
      <c r="N471" s="368">
        <v>43434</v>
      </c>
      <c r="O471" s="697">
        <v>43440</v>
      </c>
      <c r="P471" s="885">
        <v>43453</v>
      </c>
      <c r="Q471" s="915">
        <v>43474</v>
      </c>
      <c r="R471" s="759" t="s">
        <v>1949</v>
      </c>
      <c r="S471" s="885"/>
      <c r="T471" s="885"/>
      <c r="U471" s="756"/>
      <c r="V471" s="757"/>
    </row>
    <row r="472" spans="1:31" s="485" customFormat="1" ht="24.75" customHeight="1">
      <c r="A472" s="963" t="s">
        <v>1844</v>
      </c>
      <c r="B472" s="963"/>
      <c r="C472" s="963"/>
      <c r="D472" s="963"/>
      <c r="E472" s="320">
        <f>SUBTOTAL(9,E426:E471)</f>
        <v>2949929.8200000003</v>
      </c>
      <c r="F472" s="320">
        <f>SUM(F426:F471)</f>
        <v>2373172.7500000005</v>
      </c>
      <c r="G472" s="722">
        <f>(H472+I472+J472+K472)/F472</f>
        <v>0.54936282662102853</v>
      </c>
      <c r="H472" s="320">
        <f>SUM(H426:H471)</f>
        <v>1108172.7599999998</v>
      </c>
      <c r="I472" s="320">
        <f>SUM(I426:I471)</f>
        <v>99754.609999999986</v>
      </c>
      <c r="J472" s="320">
        <f>SUM(J426:J471)</f>
        <v>95805.519999999975</v>
      </c>
      <c r="K472" s="320">
        <f>SUM(K426:K471)</f>
        <v>0</v>
      </c>
      <c r="L472" s="320">
        <f>SUM(L426:L471)</f>
        <v>1069439.8599999996</v>
      </c>
      <c r="M472" s="547"/>
      <c r="N472" s="322">
        <f>COUNTA(B427:B471)</f>
        <v>45</v>
      </c>
      <c r="O472" s="538"/>
      <c r="P472" s="538"/>
      <c r="Q472" s="538"/>
      <c r="R472" s="539"/>
      <c r="S472" s="538"/>
      <c r="T472" s="538"/>
      <c r="U472" s="484"/>
      <c r="V472" s="736">
        <f>SUM(H472:L472)</f>
        <v>2373172.7499999991</v>
      </c>
      <c r="W472" s="735"/>
    </row>
    <row r="473" spans="1:31" s="13" customFormat="1" ht="30" customHeight="1">
      <c r="A473" s="400" t="s">
        <v>98</v>
      </c>
      <c r="B473" s="344" t="s">
        <v>99</v>
      </c>
      <c r="C473" s="311" t="s">
        <v>103</v>
      </c>
      <c r="D473" s="282" t="s">
        <v>101</v>
      </c>
      <c r="E473" s="277">
        <v>998090.94</v>
      </c>
      <c r="F473" s="345">
        <f t="shared" ref="F473:F486" si="28">H473+I473+J473+K473+L473</f>
        <v>996143.33000000007</v>
      </c>
      <c r="G473" s="346">
        <v>0.65</v>
      </c>
      <c r="H473" s="345">
        <v>246461.63</v>
      </c>
      <c r="I473" s="345">
        <v>0</v>
      </c>
      <c r="J473" s="345">
        <v>401031.53</v>
      </c>
      <c r="K473" s="345">
        <v>0</v>
      </c>
      <c r="L473" s="345">
        <v>348650.17</v>
      </c>
      <c r="M473" s="282" t="s">
        <v>804</v>
      </c>
      <c r="N473" s="282" t="s">
        <v>810</v>
      </c>
      <c r="O473" s="257" t="s">
        <v>881</v>
      </c>
      <c r="P473" s="257" t="s">
        <v>1675</v>
      </c>
      <c r="Q473" s="257" t="s">
        <v>797</v>
      </c>
      <c r="R473" s="257" t="s">
        <v>864</v>
      </c>
      <c r="T473" s="751"/>
      <c r="U473" s="355"/>
      <c r="V473" s="737">
        <f t="shared" ref="V473:V540" si="29">SUM(H473:L473)</f>
        <v>996143.33000000007</v>
      </c>
    </row>
    <row r="474" spans="1:31" s="13" customFormat="1" ht="30" customHeight="1">
      <c r="A474" s="400" t="s">
        <v>98</v>
      </c>
      <c r="B474" s="344" t="s">
        <v>412</v>
      </c>
      <c r="C474" s="312" t="s">
        <v>104</v>
      </c>
      <c r="D474" s="283" t="s">
        <v>102</v>
      </c>
      <c r="E474" s="256">
        <v>280106.84000000003</v>
      </c>
      <c r="F474" s="345">
        <f t="shared" si="28"/>
        <v>277725</v>
      </c>
      <c r="G474" s="346">
        <v>0.65</v>
      </c>
      <c r="H474" s="345">
        <v>138681.57999999999</v>
      </c>
      <c r="I474" s="345">
        <v>0</v>
      </c>
      <c r="J474" s="345">
        <v>41839.67</v>
      </c>
      <c r="K474" s="345">
        <v>0</v>
      </c>
      <c r="L474" s="345">
        <v>97203.75</v>
      </c>
      <c r="M474" s="282" t="s">
        <v>804</v>
      </c>
      <c r="N474" s="282" t="s">
        <v>810</v>
      </c>
      <c r="O474" s="257" t="s">
        <v>881</v>
      </c>
      <c r="P474" s="257">
        <v>42570</v>
      </c>
      <c r="Q474" s="257" t="s">
        <v>797</v>
      </c>
      <c r="R474" s="257" t="s">
        <v>865</v>
      </c>
      <c r="S474" s="257"/>
      <c r="T474" s="257"/>
      <c r="U474" s="258"/>
      <c r="V474" s="737">
        <f t="shared" si="29"/>
        <v>277725</v>
      </c>
    </row>
    <row r="475" spans="1:31" s="13" customFormat="1" ht="30" customHeight="1">
      <c r="A475" s="400" t="s">
        <v>98</v>
      </c>
      <c r="B475" s="295" t="s">
        <v>502</v>
      </c>
      <c r="C475" s="255" t="s">
        <v>242</v>
      </c>
      <c r="D475" s="282" t="s">
        <v>243</v>
      </c>
      <c r="E475" s="256">
        <v>805982</v>
      </c>
      <c r="F475" s="345">
        <f t="shared" si="28"/>
        <v>805982</v>
      </c>
      <c r="G475" s="347">
        <f>(H475+I475+J475)/F475</f>
        <v>0.45</v>
      </c>
      <c r="H475" s="348">
        <v>65587.31</v>
      </c>
      <c r="I475" s="256">
        <v>0</v>
      </c>
      <c r="J475" s="348">
        <v>297104.59000000003</v>
      </c>
      <c r="K475" s="256">
        <v>0</v>
      </c>
      <c r="L475" s="256">
        <v>443290.1</v>
      </c>
      <c r="M475" s="496"/>
      <c r="N475" s="255" t="s">
        <v>712</v>
      </c>
      <c r="O475" s="255" t="s">
        <v>877</v>
      </c>
      <c r="P475" s="489" t="s">
        <v>1676</v>
      </c>
      <c r="Q475" s="255" t="s">
        <v>798</v>
      </c>
      <c r="R475" s="257" t="s">
        <v>820</v>
      </c>
      <c r="S475" s="257"/>
      <c r="T475" s="257"/>
      <c r="U475" s="258"/>
      <c r="V475" s="737">
        <f t="shared" si="29"/>
        <v>805982</v>
      </c>
    </row>
    <row r="476" spans="1:31" s="13" customFormat="1" ht="30" customHeight="1">
      <c r="A476" s="400" t="s">
        <v>98</v>
      </c>
      <c r="B476" s="295" t="s">
        <v>503</v>
      </c>
      <c r="C476" s="255" t="s">
        <v>245</v>
      </c>
      <c r="D476" s="282" t="s">
        <v>246</v>
      </c>
      <c r="E476" s="256">
        <v>410765.06</v>
      </c>
      <c r="F476" s="345">
        <f t="shared" si="28"/>
        <v>410765.05999999994</v>
      </c>
      <c r="G476" s="347">
        <f t="shared" ref="G476:G487" si="30">(H476+I476+J476)/F476</f>
        <v>0.65000000243448164</v>
      </c>
      <c r="H476" s="348">
        <v>225505.58</v>
      </c>
      <c r="I476" s="256">
        <v>0</v>
      </c>
      <c r="J476" s="348">
        <v>41491.71</v>
      </c>
      <c r="K476" s="256">
        <v>0</v>
      </c>
      <c r="L476" s="256">
        <v>143767.76999999999</v>
      </c>
      <c r="M476" s="496"/>
      <c r="N476" s="255" t="s">
        <v>883</v>
      </c>
      <c r="O476" s="255" t="s">
        <v>786</v>
      </c>
      <c r="P476" s="489" t="s">
        <v>1677</v>
      </c>
      <c r="Q476" s="255" t="s">
        <v>874</v>
      </c>
      <c r="R476" s="257" t="s">
        <v>866</v>
      </c>
      <c r="S476" s="257"/>
      <c r="T476" s="257"/>
      <c r="U476" s="258"/>
      <c r="V476" s="737">
        <f t="shared" si="29"/>
        <v>410765.05999999994</v>
      </c>
    </row>
    <row r="477" spans="1:31" s="13" customFormat="1" ht="30" customHeight="1">
      <c r="A477" s="400" t="s">
        <v>98</v>
      </c>
      <c r="B477" s="295" t="s">
        <v>312</v>
      </c>
      <c r="C477" s="255" t="s">
        <v>310</v>
      </c>
      <c r="D477" s="282" t="s">
        <v>311</v>
      </c>
      <c r="E477" s="256">
        <v>112473</v>
      </c>
      <c r="F477" s="345">
        <f t="shared" si="28"/>
        <v>112473</v>
      </c>
      <c r="G477" s="347">
        <f t="shared" si="30"/>
        <v>0.75</v>
      </c>
      <c r="H477" s="348">
        <v>71701.53</v>
      </c>
      <c r="I477" s="256">
        <v>12653.22</v>
      </c>
      <c r="J477" s="348">
        <v>0</v>
      </c>
      <c r="K477" s="256">
        <v>0</v>
      </c>
      <c r="L477" s="256">
        <v>28118.25</v>
      </c>
      <c r="M477" s="496"/>
      <c r="N477" s="255" t="s">
        <v>720</v>
      </c>
      <c r="O477" s="255" t="s">
        <v>726</v>
      </c>
      <c r="P477" s="255"/>
      <c r="Q477" s="270">
        <v>42789</v>
      </c>
      <c r="R477" s="257" t="s">
        <v>748</v>
      </c>
      <c r="S477" s="257"/>
      <c r="T477" s="257"/>
      <c r="U477" s="258"/>
      <c r="V477" s="737">
        <f t="shared" si="29"/>
        <v>112473</v>
      </c>
    </row>
    <row r="478" spans="1:31" s="13" customFormat="1" ht="30" customHeight="1">
      <c r="A478" s="400" t="s">
        <v>98</v>
      </c>
      <c r="B478" s="295" t="s">
        <v>383</v>
      </c>
      <c r="C478" s="255" t="s">
        <v>384</v>
      </c>
      <c r="D478" s="282" t="s">
        <v>76</v>
      </c>
      <c r="E478" s="256">
        <v>121691.3</v>
      </c>
      <c r="F478" s="345">
        <f t="shared" si="28"/>
        <v>121037.61000000002</v>
      </c>
      <c r="G478" s="347">
        <f t="shared" si="30"/>
        <v>0.65000002891663178</v>
      </c>
      <c r="H478" s="348">
        <v>66622.14</v>
      </c>
      <c r="I478" s="256">
        <v>11756.85</v>
      </c>
      <c r="J478" s="348">
        <v>295.45999999999998</v>
      </c>
      <c r="K478" s="256">
        <v>0</v>
      </c>
      <c r="L478" s="256">
        <v>42363.16</v>
      </c>
      <c r="M478" s="496"/>
      <c r="N478" s="255" t="s">
        <v>721</v>
      </c>
      <c r="O478" s="255" t="s">
        <v>727</v>
      </c>
      <c r="P478" s="255"/>
      <c r="Q478" s="255" t="s">
        <v>735</v>
      </c>
      <c r="R478" s="257" t="s">
        <v>778</v>
      </c>
      <c r="S478" s="257"/>
      <c r="T478" s="257"/>
      <c r="U478" s="258"/>
      <c r="V478" s="737">
        <f t="shared" si="29"/>
        <v>121037.61000000002</v>
      </c>
    </row>
    <row r="479" spans="1:31" s="13" customFormat="1" ht="30" customHeight="1">
      <c r="A479" s="400" t="s">
        <v>98</v>
      </c>
      <c r="B479" s="295" t="s">
        <v>365</v>
      </c>
      <c r="C479" s="255" t="s">
        <v>367</v>
      </c>
      <c r="D479" s="282" t="s">
        <v>366</v>
      </c>
      <c r="E479" s="256">
        <v>36180</v>
      </c>
      <c r="F479" s="345">
        <f t="shared" si="28"/>
        <v>2022.23</v>
      </c>
      <c r="G479" s="347">
        <f t="shared" si="30"/>
        <v>0.74999876374101859</v>
      </c>
      <c r="H479" s="348">
        <v>1157.67</v>
      </c>
      <c r="I479" s="256">
        <v>204.3</v>
      </c>
      <c r="J479" s="348">
        <v>154.69999999999999</v>
      </c>
      <c r="K479" s="256">
        <v>0</v>
      </c>
      <c r="L479" s="256">
        <v>505.56</v>
      </c>
      <c r="M479" s="496"/>
      <c r="N479" s="255" t="s">
        <v>721</v>
      </c>
      <c r="O479" s="255" t="s">
        <v>727</v>
      </c>
      <c r="P479" s="255"/>
      <c r="Q479" s="255" t="s">
        <v>735</v>
      </c>
      <c r="R479" s="257" t="s">
        <v>779</v>
      </c>
      <c r="S479" s="257"/>
      <c r="T479" s="257"/>
      <c r="U479" s="258"/>
      <c r="V479" s="737">
        <f t="shared" si="29"/>
        <v>2022.23</v>
      </c>
    </row>
    <row r="480" spans="1:31" s="13" customFormat="1" ht="30" customHeight="1">
      <c r="A480" s="400" t="s">
        <v>98</v>
      </c>
      <c r="B480" s="295" t="s">
        <v>991</v>
      </c>
      <c r="C480" s="255" t="s">
        <v>992</v>
      </c>
      <c r="D480" s="282" t="s">
        <v>151</v>
      </c>
      <c r="E480" s="256">
        <v>972907.94</v>
      </c>
      <c r="F480" s="345">
        <f t="shared" si="28"/>
        <v>917082.94000000006</v>
      </c>
      <c r="G480" s="347">
        <f>(H480+I480+J480)/F480</f>
        <v>0.37317639994480761</v>
      </c>
      <c r="H480" s="348">
        <v>290898.65000000002</v>
      </c>
      <c r="I480" s="256">
        <v>0</v>
      </c>
      <c r="J480" s="348">
        <v>51335.06</v>
      </c>
      <c r="K480" s="277">
        <v>253870.2</v>
      </c>
      <c r="L480" s="256">
        <v>320979.03000000003</v>
      </c>
      <c r="M480" s="271">
        <v>43196</v>
      </c>
      <c r="N480" s="270">
        <v>43202</v>
      </c>
      <c r="O480" s="270">
        <v>43223</v>
      </c>
      <c r="P480" s="270">
        <v>43256</v>
      </c>
      <c r="Q480" s="271">
        <v>43279</v>
      </c>
      <c r="R480" s="257" t="s">
        <v>1352</v>
      </c>
      <c r="S480" s="257"/>
      <c r="T480" s="751"/>
      <c r="U480" s="258"/>
      <c r="V480" s="737">
        <f t="shared" si="29"/>
        <v>917082.94000000006</v>
      </c>
    </row>
    <row r="481" spans="1:22" s="13" customFormat="1" ht="30" customHeight="1">
      <c r="A481" s="400" t="s">
        <v>98</v>
      </c>
      <c r="B481" s="295" t="s">
        <v>1053</v>
      </c>
      <c r="C481" s="255" t="s">
        <v>1054</v>
      </c>
      <c r="D481" s="282" t="s">
        <v>615</v>
      </c>
      <c r="E481" s="503"/>
      <c r="F481" s="345">
        <f t="shared" si="28"/>
        <v>45608.060000000005</v>
      </c>
      <c r="G481" s="347">
        <f t="shared" si="30"/>
        <v>0.75000010962974528</v>
      </c>
      <c r="H481" s="348">
        <v>29075.14</v>
      </c>
      <c r="I481" s="256">
        <v>0</v>
      </c>
      <c r="J481" s="348">
        <v>5130.91</v>
      </c>
      <c r="K481" s="256">
        <v>0</v>
      </c>
      <c r="L481" s="256">
        <v>11402.01</v>
      </c>
      <c r="M481" s="271">
        <v>43165</v>
      </c>
      <c r="N481" s="270">
        <v>43172</v>
      </c>
      <c r="O481" s="270">
        <v>43209</v>
      </c>
      <c r="P481" s="270"/>
      <c r="Q481" s="271">
        <v>43238</v>
      </c>
      <c r="R481" s="257" t="s">
        <v>1367</v>
      </c>
      <c r="S481" s="257"/>
      <c r="T481" s="257"/>
      <c r="U481" s="258"/>
      <c r="V481" s="737">
        <f t="shared" si="29"/>
        <v>45608.060000000005</v>
      </c>
    </row>
    <row r="482" spans="1:22" s="13" customFormat="1" ht="30" customHeight="1">
      <c r="A482" s="400" t="s">
        <v>98</v>
      </c>
      <c r="B482" s="295" t="s">
        <v>1252</v>
      </c>
      <c r="C482" s="255" t="s">
        <v>1253</v>
      </c>
      <c r="D482" s="282" t="s">
        <v>311</v>
      </c>
      <c r="E482" s="256">
        <v>502399.78</v>
      </c>
      <c r="F482" s="345">
        <f t="shared" si="28"/>
        <v>499661.22000000003</v>
      </c>
      <c r="G482" s="347">
        <f t="shared" si="30"/>
        <v>0.75000001000678018</v>
      </c>
      <c r="H482" s="348">
        <v>318534.03000000003</v>
      </c>
      <c r="I482" s="256">
        <v>56211.89</v>
      </c>
      <c r="J482" s="348">
        <v>0</v>
      </c>
      <c r="K482" s="256">
        <v>0</v>
      </c>
      <c r="L482" s="256">
        <v>124915.3</v>
      </c>
      <c r="M482" s="499"/>
      <c r="N482" s="498"/>
      <c r="O482" s="270">
        <v>43293</v>
      </c>
      <c r="P482" s="270">
        <v>43294</v>
      </c>
      <c r="Q482" s="271">
        <v>42949</v>
      </c>
      <c r="R482" s="257" t="s">
        <v>1408</v>
      </c>
      <c r="S482" s="257"/>
      <c r="T482" s="257"/>
      <c r="U482" s="258"/>
      <c r="V482" s="737">
        <f t="shared" si="29"/>
        <v>499661.22000000003</v>
      </c>
    </row>
    <row r="483" spans="1:22" s="13" customFormat="1" ht="30" customHeight="1">
      <c r="A483" s="400" t="s">
        <v>98</v>
      </c>
      <c r="B483" s="255" t="s">
        <v>1120</v>
      </c>
      <c r="C483" s="255" t="s">
        <v>1121</v>
      </c>
      <c r="D483" s="255" t="s">
        <v>1122</v>
      </c>
      <c r="E483" s="256">
        <v>180605</v>
      </c>
      <c r="F483" s="345">
        <f t="shared" si="28"/>
        <v>157005</v>
      </c>
      <c r="G483" s="347">
        <f t="shared" si="30"/>
        <v>0.65</v>
      </c>
      <c r="H483" s="348">
        <v>80286.11</v>
      </c>
      <c r="I483" s="256">
        <v>0</v>
      </c>
      <c r="J483" s="348">
        <v>21767.14</v>
      </c>
      <c r="K483" s="277">
        <v>0</v>
      </c>
      <c r="L483" s="256">
        <v>54951.75</v>
      </c>
      <c r="M483" s="271">
        <v>43223</v>
      </c>
      <c r="N483" s="270">
        <v>43235</v>
      </c>
      <c r="O483" s="270">
        <v>43258</v>
      </c>
      <c r="P483" s="270">
        <v>43271</v>
      </c>
      <c r="Q483" s="271">
        <v>43291</v>
      </c>
      <c r="R483" s="257" t="s">
        <v>1615</v>
      </c>
      <c r="S483" s="257"/>
      <c r="T483" s="257"/>
      <c r="U483" s="258"/>
      <c r="V483" s="737">
        <f t="shared" si="29"/>
        <v>157005</v>
      </c>
    </row>
    <row r="484" spans="1:22" s="25" customFormat="1" ht="30" customHeight="1">
      <c r="A484" s="438" t="s">
        <v>98</v>
      </c>
      <c r="B484" s="295" t="s">
        <v>1426</v>
      </c>
      <c r="C484" s="255" t="s">
        <v>1427</v>
      </c>
      <c r="D484" s="255" t="s">
        <v>102</v>
      </c>
      <c r="E484" s="256">
        <v>436362.17</v>
      </c>
      <c r="F484" s="345">
        <f t="shared" si="28"/>
        <v>304485.07</v>
      </c>
      <c r="G484" s="347">
        <f t="shared" si="30"/>
        <v>0.65000031036004491</v>
      </c>
      <c r="H484" s="348">
        <v>161815.42000000001</v>
      </c>
      <c r="I484" s="256">
        <v>0</v>
      </c>
      <c r="J484" s="348">
        <v>36099.97</v>
      </c>
      <c r="K484" s="256">
        <v>0</v>
      </c>
      <c r="L484" s="256">
        <v>106569.68</v>
      </c>
      <c r="M484" s="271">
        <v>43342</v>
      </c>
      <c r="N484" s="270">
        <v>43346</v>
      </c>
      <c r="O484" s="270">
        <v>43349</v>
      </c>
      <c r="P484" s="626">
        <v>43364</v>
      </c>
      <c r="Q484" s="271">
        <v>43399</v>
      </c>
      <c r="R484" s="271" t="s">
        <v>1686</v>
      </c>
      <c r="S484" s="271"/>
      <c r="T484" s="271"/>
      <c r="U484" s="282"/>
      <c r="V484" s="737">
        <f t="shared" si="29"/>
        <v>304485.07</v>
      </c>
    </row>
    <row r="485" spans="1:22" s="25" customFormat="1" ht="30" customHeight="1">
      <c r="A485" s="438" t="s">
        <v>98</v>
      </c>
      <c r="B485" s="295" t="s">
        <v>1428</v>
      </c>
      <c r="C485" s="255" t="s">
        <v>1429</v>
      </c>
      <c r="D485" s="255" t="s">
        <v>1430</v>
      </c>
      <c r="E485" s="256">
        <v>224204.25</v>
      </c>
      <c r="F485" s="345">
        <f t="shared" si="28"/>
        <v>219316.25</v>
      </c>
      <c r="G485" s="347">
        <f t="shared" si="30"/>
        <v>0.75000001139906414</v>
      </c>
      <c r="H485" s="348">
        <v>139814.10999999999</v>
      </c>
      <c r="I485" s="256">
        <v>24673.08</v>
      </c>
      <c r="J485" s="348">
        <v>0</v>
      </c>
      <c r="K485" s="256">
        <v>0</v>
      </c>
      <c r="L485" s="256">
        <v>54829.06</v>
      </c>
      <c r="M485" s="271">
        <v>43342</v>
      </c>
      <c r="N485" s="270">
        <v>43346</v>
      </c>
      <c r="O485" s="270">
        <v>43349</v>
      </c>
      <c r="P485" s="626">
        <v>43364</v>
      </c>
      <c r="Q485" s="271">
        <v>43399</v>
      </c>
      <c r="R485" s="271" t="s">
        <v>1612</v>
      </c>
      <c r="S485" s="271"/>
      <c r="T485" s="271"/>
      <c r="U485" s="282"/>
      <c r="V485" s="737">
        <f t="shared" si="29"/>
        <v>219316.25</v>
      </c>
    </row>
    <row r="486" spans="1:22" s="25" customFormat="1" ht="45" customHeight="1">
      <c r="A486" s="438" t="s">
        <v>98</v>
      </c>
      <c r="B486" s="211" t="s">
        <v>1499</v>
      </c>
      <c r="C486" s="212" t="s">
        <v>1500</v>
      </c>
      <c r="D486" s="212" t="s">
        <v>1501</v>
      </c>
      <c r="E486" s="591">
        <v>45608.14</v>
      </c>
      <c r="F486" s="348">
        <f t="shared" si="28"/>
        <v>34744.639999999999</v>
      </c>
      <c r="G486" s="347">
        <f t="shared" si="30"/>
        <v>0.75</v>
      </c>
      <c r="H486" s="215">
        <v>9399.7099999999991</v>
      </c>
      <c r="I486" s="213">
        <v>1658.77</v>
      </c>
      <c r="J486" s="215">
        <v>15000</v>
      </c>
      <c r="K486" s="213">
        <v>0</v>
      </c>
      <c r="L486" s="213">
        <v>8686.16</v>
      </c>
      <c r="M486" s="228">
        <v>43342</v>
      </c>
      <c r="N486" s="251">
        <v>43434</v>
      </c>
      <c r="O486" s="251">
        <v>43447</v>
      </c>
      <c r="P486" s="396"/>
      <c r="Q486" s="228">
        <v>43472</v>
      </c>
      <c r="R486" s="396" t="s">
        <v>1942</v>
      </c>
      <c r="S486" s="228"/>
      <c r="T486" s="228" t="s">
        <v>1869</v>
      </c>
      <c r="U486" s="151"/>
      <c r="V486" s="836">
        <f t="shared" si="29"/>
        <v>34744.639999999999</v>
      </c>
    </row>
    <row r="487" spans="1:22" s="25" customFormat="1" ht="30" customHeight="1">
      <c r="A487" s="438" t="s">
        <v>98</v>
      </c>
      <c r="B487" s="211" t="s">
        <v>1530</v>
      </c>
      <c r="C487" s="212" t="s">
        <v>1531</v>
      </c>
      <c r="D487" s="212" t="s">
        <v>1532</v>
      </c>
      <c r="E487" s="591">
        <v>761181.99</v>
      </c>
      <c r="F487" s="348">
        <f>H487+I487+J487+K487+L487</f>
        <v>675444.23</v>
      </c>
      <c r="G487" s="347">
        <f t="shared" si="30"/>
        <v>0.65000000074025355</v>
      </c>
      <c r="H487" s="215">
        <v>370161.26</v>
      </c>
      <c r="I487" s="213">
        <v>65322.58</v>
      </c>
      <c r="J487" s="215">
        <v>3554.91</v>
      </c>
      <c r="K487" s="213">
        <v>0</v>
      </c>
      <c r="L487" s="213">
        <v>236405.48</v>
      </c>
      <c r="M487" s="228">
        <v>43374</v>
      </c>
      <c r="N487" s="251">
        <v>43434</v>
      </c>
      <c r="O487" s="251">
        <v>43440</v>
      </c>
      <c r="P487" s="396">
        <v>43453</v>
      </c>
      <c r="Q487" s="228" t="s">
        <v>1718</v>
      </c>
      <c r="R487" s="396" t="s">
        <v>1956</v>
      </c>
      <c r="S487" s="228"/>
      <c r="T487" s="228" t="s">
        <v>1883</v>
      </c>
      <c r="U487" s="151"/>
      <c r="V487" s="836">
        <f t="shared" si="29"/>
        <v>675444.23</v>
      </c>
    </row>
    <row r="488" spans="1:22" s="546" customFormat="1" ht="28.5" customHeight="1">
      <c r="A488" s="976" t="s">
        <v>100</v>
      </c>
      <c r="B488" s="977"/>
      <c r="C488" s="977"/>
      <c r="D488" s="978"/>
      <c r="E488" s="349">
        <f>SUM(E473:E487)</f>
        <v>5888558.4099999992</v>
      </c>
      <c r="F488" s="349">
        <f>SUM(F473:F487)</f>
        <v>5579495.6400000006</v>
      </c>
      <c r="G488" s="723">
        <f>(H488+I488+J488+K488)/F488</f>
        <v>0.63748744321986772</v>
      </c>
      <c r="H488" s="349">
        <f>SUM(H473:H487)</f>
        <v>2215701.87</v>
      </c>
      <c r="I488" s="349">
        <f>SUM(I473:I487)</f>
        <v>172480.69</v>
      </c>
      <c r="J488" s="349">
        <f>SUM(J473:J487)</f>
        <v>914805.65</v>
      </c>
      <c r="K488" s="349">
        <f>SUM(K473:K487)</f>
        <v>253870.2</v>
      </c>
      <c r="L488" s="349">
        <f>SUM(L473:L487)</f>
        <v>2022637.23</v>
      </c>
      <c r="M488" s="353"/>
      <c r="N488" s="353">
        <f>COUNTA(B473:B487)</f>
        <v>15</v>
      </c>
      <c r="O488" s="353"/>
      <c r="P488" s="353"/>
      <c r="Q488" s="353"/>
      <c r="R488" s="353"/>
      <c r="S488" s="353"/>
      <c r="T488" s="353"/>
      <c r="U488" s="353"/>
      <c r="V488" s="736">
        <f t="shared" si="29"/>
        <v>5579495.6400000006</v>
      </c>
    </row>
    <row r="489" spans="1:22" s="14" customFormat="1" ht="51" customHeight="1">
      <c r="A489" s="398" t="s">
        <v>1208</v>
      </c>
      <c r="B489" s="389" t="s">
        <v>600</v>
      </c>
      <c r="C489" s="282" t="s">
        <v>1124</v>
      </c>
      <c r="D489" s="283" t="s">
        <v>601</v>
      </c>
      <c r="E489" s="277">
        <v>42000</v>
      </c>
      <c r="F489" s="277">
        <f t="shared" ref="F489:F518" si="31">H489+I489+J489+K489+L489</f>
        <v>42000</v>
      </c>
      <c r="G489" s="279">
        <f>(H489+I489+J489+K489)/F489</f>
        <v>1</v>
      </c>
      <c r="H489" s="277">
        <v>35700</v>
      </c>
      <c r="I489" s="277">
        <v>0</v>
      </c>
      <c r="J489" s="277">
        <v>6300</v>
      </c>
      <c r="K489" s="277">
        <v>0</v>
      </c>
      <c r="L489" s="277">
        <v>0</v>
      </c>
      <c r="M489" s="496"/>
      <c r="N489" s="270">
        <v>43053</v>
      </c>
      <c r="O489" s="270">
        <v>43062</v>
      </c>
      <c r="P489" s="270"/>
      <c r="Q489" s="270">
        <v>43084</v>
      </c>
      <c r="R489" s="257" t="s">
        <v>1137</v>
      </c>
      <c r="S489" s="271"/>
      <c r="T489" s="282"/>
      <c r="U489" s="285"/>
      <c r="V489" s="737">
        <f t="shared" si="29"/>
        <v>42000</v>
      </c>
    </row>
    <row r="490" spans="1:22" s="14" customFormat="1" ht="51" customHeight="1">
      <c r="A490" s="398" t="s">
        <v>1208</v>
      </c>
      <c r="B490" s="389" t="s">
        <v>141</v>
      </c>
      <c r="C490" s="282" t="s">
        <v>1124</v>
      </c>
      <c r="D490" s="283" t="s">
        <v>517</v>
      </c>
      <c r="E490" s="277">
        <v>39000</v>
      </c>
      <c r="F490" s="277">
        <f t="shared" si="31"/>
        <v>39000</v>
      </c>
      <c r="G490" s="279">
        <f t="shared" ref="G490:G539" si="32">(H490+I490+J490+K490)/F490</f>
        <v>1</v>
      </c>
      <c r="H490" s="277">
        <v>33150</v>
      </c>
      <c r="I490" s="277">
        <v>0</v>
      </c>
      <c r="J490" s="277">
        <v>5850</v>
      </c>
      <c r="K490" s="277">
        <v>0</v>
      </c>
      <c r="L490" s="277">
        <v>0</v>
      </c>
      <c r="M490" s="496"/>
      <c r="N490" s="270">
        <v>43053</v>
      </c>
      <c r="O490" s="270">
        <v>43062</v>
      </c>
      <c r="P490" s="270"/>
      <c r="Q490" s="270">
        <v>43084</v>
      </c>
      <c r="R490" s="257" t="s">
        <v>1135</v>
      </c>
      <c r="S490" s="271"/>
      <c r="T490" s="282"/>
      <c r="U490" s="285"/>
      <c r="V490" s="737">
        <f t="shared" si="29"/>
        <v>39000</v>
      </c>
    </row>
    <row r="491" spans="1:22" s="14" customFormat="1" ht="51" customHeight="1">
      <c r="A491" s="398" t="s">
        <v>1208</v>
      </c>
      <c r="B491" s="389" t="s">
        <v>531</v>
      </c>
      <c r="C491" s="282" t="s">
        <v>1124</v>
      </c>
      <c r="D491" s="283" t="s">
        <v>628</v>
      </c>
      <c r="E491" s="277">
        <v>45000</v>
      </c>
      <c r="F491" s="277">
        <f t="shared" si="31"/>
        <v>45000</v>
      </c>
      <c r="G491" s="279">
        <f t="shared" si="32"/>
        <v>1</v>
      </c>
      <c r="H491" s="277">
        <v>38250</v>
      </c>
      <c r="I491" s="277">
        <v>0</v>
      </c>
      <c r="J491" s="277">
        <v>6750</v>
      </c>
      <c r="K491" s="277">
        <v>0</v>
      </c>
      <c r="L491" s="277">
        <v>0</v>
      </c>
      <c r="M491" s="496"/>
      <c r="N491" s="270">
        <v>43025</v>
      </c>
      <c r="O491" s="270">
        <v>43034</v>
      </c>
      <c r="P491" s="255"/>
      <c r="Q491" s="270">
        <v>43084</v>
      </c>
      <c r="R491" s="257"/>
      <c r="S491" s="271"/>
      <c r="T491" s="282"/>
      <c r="U491" s="285"/>
      <c r="V491" s="737">
        <f t="shared" si="29"/>
        <v>45000</v>
      </c>
    </row>
    <row r="492" spans="1:22" s="14" customFormat="1" ht="51" customHeight="1">
      <c r="A492" s="398" t="s">
        <v>1208</v>
      </c>
      <c r="B492" s="389" t="s">
        <v>666</v>
      </c>
      <c r="C492" s="282" t="s">
        <v>1124</v>
      </c>
      <c r="D492" s="283" t="s">
        <v>668</v>
      </c>
      <c r="E492" s="277">
        <v>36000</v>
      </c>
      <c r="F492" s="277">
        <f t="shared" si="31"/>
        <v>36000</v>
      </c>
      <c r="G492" s="279">
        <f t="shared" si="32"/>
        <v>1</v>
      </c>
      <c r="H492" s="277">
        <v>30600</v>
      </c>
      <c r="I492" s="277">
        <v>0</v>
      </c>
      <c r="J492" s="277">
        <v>5400</v>
      </c>
      <c r="K492" s="277">
        <v>0</v>
      </c>
      <c r="L492" s="277">
        <v>0</v>
      </c>
      <c r="M492" s="496"/>
      <c r="N492" s="498"/>
      <c r="O492" s="270">
        <v>43083</v>
      </c>
      <c r="P492" s="255"/>
      <c r="Q492" s="270">
        <v>43084</v>
      </c>
      <c r="R492" s="257" t="s">
        <v>885</v>
      </c>
      <c r="S492" s="271"/>
      <c r="T492" s="282"/>
      <c r="U492" s="285"/>
      <c r="V492" s="737">
        <f t="shared" si="29"/>
        <v>36000</v>
      </c>
    </row>
    <row r="493" spans="1:22" s="14" customFormat="1" ht="51" customHeight="1">
      <c r="A493" s="398" t="s">
        <v>1208</v>
      </c>
      <c r="B493" s="389" t="s">
        <v>665</v>
      </c>
      <c r="C493" s="282" t="s">
        <v>1124</v>
      </c>
      <c r="D493" s="283" t="s">
        <v>658</v>
      </c>
      <c r="E493" s="277">
        <v>39000</v>
      </c>
      <c r="F493" s="277">
        <f t="shared" si="31"/>
        <v>39000</v>
      </c>
      <c r="G493" s="279">
        <f t="shared" si="32"/>
        <v>1</v>
      </c>
      <c r="H493" s="277">
        <v>33150</v>
      </c>
      <c r="I493" s="277">
        <v>0</v>
      </c>
      <c r="J493" s="277">
        <v>5850</v>
      </c>
      <c r="K493" s="277">
        <v>0</v>
      </c>
      <c r="L493" s="277">
        <v>0</v>
      </c>
      <c r="M493" s="496"/>
      <c r="N493" s="498"/>
      <c r="O493" s="270">
        <v>43083</v>
      </c>
      <c r="P493" s="255"/>
      <c r="Q493" s="270">
        <v>43084</v>
      </c>
      <c r="R493" s="257" t="s">
        <v>886</v>
      </c>
      <c r="S493" s="271"/>
      <c r="T493" s="282"/>
      <c r="U493" s="285"/>
      <c r="V493" s="737">
        <f t="shared" si="29"/>
        <v>39000</v>
      </c>
    </row>
    <row r="494" spans="1:22" s="25" customFormat="1" ht="51" customHeight="1">
      <c r="A494" s="398" t="s">
        <v>1208</v>
      </c>
      <c r="B494" s="389" t="s">
        <v>128</v>
      </c>
      <c r="C494" s="282" t="s">
        <v>1124</v>
      </c>
      <c r="D494" s="282" t="s">
        <v>49</v>
      </c>
      <c r="E494" s="277">
        <v>39000</v>
      </c>
      <c r="F494" s="277">
        <f t="shared" si="31"/>
        <v>39000</v>
      </c>
      <c r="G494" s="279">
        <f t="shared" si="32"/>
        <v>1</v>
      </c>
      <c r="H494" s="277">
        <v>33150</v>
      </c>
      <c r="I494" s="277">
        <v>0</v>
      </c>
      <c r="J494" s="277">
        <v>5850</v>
      </c>
      <c r="K494" s="277">
        <v>0</v>
      </c>
      <c r="L494" s="277">
        <v>0</v>
      </c>
      <c r="M494" s="282" t="s">
        <v>806</v>
      </c>
      <c r="N494" s="282" t="s">
        <v>799</v>
      </c>
      <c r="O494" s="497"/>
      <c r="P494" s="282"/>
      <c r="Q494" s="285" t="s">
        <v>799</v>
      </c>
      <c r="R494" s="257" t="s">
        <v>871</v>
      </c>
      <c r="S494" s="271">
        <v>42356</v>
      </c>
      <c r="T494" s="282"/>
      <c r="U494" s="285"/>
      <c r="V494" s="737">
        <f t="shared" si="29"/>
        <v>39000</v>
      </c>
    </row>
    <row r="495" spans="1:22" s="25" customFormat="1" ht="51" customHeight="1">
      <c r="A495" s="398" t="s">
        <v>1208</v>
      </c>
      <c r="B495" s="389" t="s">
        <v>130</v>
      </c>
      <c r="C495" s="282" t="s">
        <v>1124</v>
      </c>
      <c r="D495" s="282" t="s">
        <v>270</v>
      </c>
      <c r="E495" s="277">
        <v>45000</v>
      </c>
      <c r="F495" s="277">
        <f t="shared" si="31"/>
        <v>45000</v>
      </c>
      <c r="G495" s="279">
        <f t="shared" si="32"/>
        <v>1</v>
      </c>
      <c r="H495" s="277">
        <v>38250</v>
      </c>
      <c r="I495" s="277">
        <v>0</v>
      </c>
      <c r="J495" s="277">
        <v>6750</v>
      </c>
      <c r="K495" s="277">
        <v>0</v>
      </c>
      <c r="L495" s="277">
        <v>0</v>
      </c>
      <c r="M495" s="282" t="s">
        <v>806</v>
      </c>
      <c r="N495" s="282" t="s">
        <v>799</v>
      </c>
      <c r="O495" s="496"/>
      <c r="P495" s="282"/>
      <c r="Q495" s="285" t="s">
        <v>799</v>
      </c>
      <c r="R495" s="257" t="s">
        <v>871</v>
      </c>
      <c r="S495" s="271">
        <v>42359</v>
      </c>
      <c r="T495" s="282"/>
      <c r="U495" s="285"/>
      <c r="V495" s="737">
        <f t="shared" si="29"/>
        <v>45000</v>
      </c>
    </row>
    <row r="496" spans="1:22" s="25" customFormat="1" ht="51" customHeight="1">
      <c r="A496" s="398" t="s">
        <v>1208</v>
      </c>
      <c r="B496" s="382" t="s">
        <v>140</v>
      </c>
      <c r="C496" s="282" t="s">
        <v>1124</v>
      </c>
      <c r="D496" s="282" t="s">
        <v>157</v>
      </c>
      <c r="E496" s="256">
        <v>39000</v>
      </c>
      <c r="F496" s="277">
        <f t="shared" si="31"/>
        <v>39000</v>
      </c>
      <c r="G496" s="279">
        <f t="shared" si="32"/>
        <v>1</v>
      </c>
      <c r="H496" s="256">
        <v>33150</v>
      </c>
      <c r="I496" s="277">
        <v>0</v>
      </c>
      <c r="J496" s="277">
        <v>5850</v>
      </c>
      <c r="K496" s="277">
        <v>0</v>
      </c>
      <c r="L496" s="277">
        <v>0</v>
      </c>
      <c r="M496" s="496" t="s">
        <v>132</v>
      </c>
      <c r="N496" s="496"/>
      <c r="O496" s="257" t="s">
        <v>875</v>
      </c>
      <c r="P496" s="282"/>
      <c r="Q496" s="285" t="s">
        <v>786</v>
      </c>
      <c r="R496" s="257" t="s">
        <v>867</v>
      </c>
      <c r="S496" s="271"/>
      <c r="T496" s="282"/>
      <c r="U496" s="285"/>
      <c r="V496" s="737">
        <f t="shared" si="29"/>
        <v>39000</v>
      </c>
    </row>
    <row r="497" spans="1:22" s="25" customFormat="1" ht="51" customHeight="1">
      <c r="A497" s="398" t="s">
        <v>1208</v>
      </c>
      <c r="B497" s="382" t="s">
        <v>141</v>
      </c>
      <c r="C497" s="282" t="s">
        <v>1124</v>
      </c>
      <c r="D497" s="282" t="s">
        <v>158</v>
      </c>
      <c r="E497" s="256">
        <v>39000</v>
      </c>
      <c r="F497" s="277">
        <f t="shared" si="31"/>
        <v>39000</v>
      </c>
      <c r="G497" s="279">
        <f t="shared" si="32"/>
        <v>1</v>
      </c>
      <c r="H497" s="256">
        <v>33150</v>
      </c>
      <c r="I497" s="277">
        <v>0</v>
      </c>
      <c r="J497" s="277">
        <v>5850</v>
      </c>
      <c r="K497" s="277">
        <v>0</v>
      </c>
      <c r="L497" s="277">
        <v>0</v>
      </c>
      <c r="M497" s="496" t="s">
        <v>132</v>
      </c>
      <c r="N497" s="496"/>
      <c r="O497" s="257" t="s">
        <v>875</v>
      </c>
      <c r="P497" s="282"/>
      <c r="Q497" s="285" t="s">
        <v>786</v>
      </c>
      <c r="R497" s="257" t="s">
        <v>868</v>
      </c>
      <c r="S497" s="271"/>
      <c r="T497" s="282"/>
      <c r="U497" s="285"/>
      <c r="V497" s="737">
        <f t="shared" si="29"/>
        <v>39000</v>
      </c>
    </row>
    <row r="498" spans="1:22" s="14" customFormat="1" ht="51" customHeight="1">
      <c r="A498" s="398" t="s">
        <v>1208</v>
      </c>
      <c r="B498" s="389" t="s">
        <v>129</v>
      </c>
      <c r="C498" s="282" t="s">
        <v>1124</v>
      </c>
      <c r="D498" s="283" t="s">
        <v>50</v>
      </c>
      <c r="E498" s="351">
        <v>44700</v>
      </c>
      <c r="F498" s="277">
        <f t="shared" si="31"/>
        <v>44700</v>
      </c>
      <c r="G498" s="279">
        <f t="shared" si="32"/>
        <v>1</v>
      </c>
      <c r="H498" s="277">
        <v>37995</v>
      </c>
      <c r="I498" s="277">
        <v>0</v>
      </c>
      <c r="J498" s="277">
        <v>6705</v>
      </c>
      <c r="K498" s="277">
        <v>0</v>
      </c>
      <c r="L498" s="277">
        <v>0</v>
      </c>
      <c r="M498" s="282" t="s">
        <v>806</v>
      </c>
      <c r="N498" s="282" t="s">
        <v>799</v>
      </c>
      <c r="O498" s="496"/>
      <c r="P498" s="282"/>
      <c r="Q498" s="285" t="s">
        <v>799</v>
      </c>
      <c r="R498" s="257" t="s">
        <v>871</v>
      </c>
      <c r="S498" s="271">
        <v>42359</v>
      </c>
      <c r="T498" s="282"/>
      <c r="U498" s="285"/>
      <c r="V498" s="737">
        <f t="shared" si="29"/>
        <v>44700</v>
      </c>
    </row>
    <row r="499" spans="1:22" s="14" customFormat="1" ht="51" customHeight="1">
      <c r="A499" s="398" t="s">
        <v>1208</v>
      </c>
      <c r="B499" s="389" t="s">
        <v>510</v>
      </c>
      <c r="C499" s="282" t="s">
        <v>1124</v>
      </c>
      <c r="D499" s="283" t="s">
        <v>50</v>
      </c>
      <c r="E499" s="351">
        <v>300</v>
      </c>
      <c r="F499" s="277">
        <f t="shared" si="31"/>
        <v>300</v>
      </c>
      <c r="G499" s="279">
        <f t="shared" si="32"/>
        <v>1</v>
      </c>
      <c r="H499" s="277">
        <v>255</v>
      </c>
      <c r="I499" s="277">
        <v>0</v>
      </c>
      <c r="J499" s="277">
        <v>45</v>
      </c>
      <c r="K499" s="277">
        <v>0</v>
      </c>
      <c r="L499" s="277">
        <v>0</v>
      </c>
      <c r="M499" s="496"/>
      <c r="N499" s="255" t="s">
        <v>714</v>
      </c>
      <c r="O499" s="255" t="s">
        <v>728</v>
      </c>
      <c r="P499" s="255"/>
      <c r="Q499" s="255" t="s">
        <v>735</v>
      </c>
      <c r="R499" s="257" t="s">
        <v>780</v>
      </c>
      <c r="S499" s="271"/>
      <c r="T499" s="282"/>
      <c r="U499" s="285"/>
      <c r="V499" s="737">
        <f t="shared" si="29"/>
        <v>300</v>
      </c>
    </row>
    <row r="500" spans="1:22" s="14" customFormat="1" ht="51" customHeight="1">
      <c r="A500" s="398" t="s">
        <v>1208</v>
      </c>
      <c r="B500" s="389" t="s">
        <v>600</v>
      </c>
      <c r="C500" s="282" t="s">
        <v>1124</v>
      </c>
      <c r="D500" s="283" t="s">
        <v>601</v>
      </c>
      <c r="E500" s="277">
        <v>42000</v>
      </c>
      <c r="F500" s="277">
        <f t="shared" si="31"/>
        <v>42000</v>
      </c>
      <c r="G500" s="279">
        <f t="shared" si="32"/>
        <v>1</v>
      </c>
      <c r="H500" s="277">
        <v>35700</v>
      </c>
      <c r="I500" s="277">
        <v>0</v>
      </c>
      <c r="J500" s="277">
        <v>6300</v>
      </c>
      <c r="K500" s="277">
        <v>0</v>
      </c>
      <c r="L500" s="277">
        <v>0</v>
      </c>
      <c r="M500" s="226"/>
      <c r="N500" s="270">
        <v>43053</v>
      </c>
      <c r="O500" s="270">
        <v>43062</v>
      </c>
      <c r="P500" s="270"/>
      <c r="Q500" s="271">
        <v>43084</v>
      </c>
      <c r="R500" s="257"/>
      <c r="S500" s="271"/>
      <c r="T500" s="282"/>
      <c r="U500" s="285"/>
      <c r="V500" s="737">
        <f t="shared" si="29"/>
        <v>42000</v>
      </c>
    </row>
    <row r="501" spans="1:22" s="14" customFormat="1" ht="51" customHeight="1">
      <c r="A501" s="398" t="s">
        <v>1208</v>
      </c>
      <c r="B501" s="390" t="s">
        <v>141</v>
      </c>
      <c r="C501" s="331" t="s">
        <v>1124</v>
      </c>
      <c r="D501" s="332" t="s">
        <v>517</v>
      </c>
      <c r="E501" s="333">
        <v>39000</v>
      </c>
      <c r="F501" s="277">
        <f t="shared" si="31"/>
        <v>39000</v>
      </c>
      <c r="G501" s="279">
        <f t="shared" si="32"/>
        <v>1</v>
      </c>
      <c r="H501" s="333">
        <v>33150</v>
      </c>
      <c r="I501" s="333">
        <v>0</v>
      </c>
      <c r="J501" s="333">
        <v>5850</v>
      </c>
      <c r="K501" s="333">
        <v>0</v>
      </c>
      <c r="L501" s="333">
        <v>0</v>
      </c>
      <c r="M501" s="226"/>
      <c r="N501" s="278">
        <v>43053</v>
      </c>
      <c r="O501" s="278">
        <v>43062</v>
      </c>
      <c r="P501" s="278"/>
      <c r="Q501" s="335">
        <v>43084</v>
      </c>
      <c r="R501" s="336" t="s">
        <v>1139</v>
      </c>
      <c r="S501" s="335"/>
      <c r="T501" s="331"/>
      <c r="U501" s="337"/>
      <c r="V501" s="737">
        <f t="shared" si="29"/>
        <v>39000</v>
      </c>
    </row>
    <row r="502" spans="1:22" s="14" customFormat="1" ht="51" customHeight="1">
      <c r="A502" s="398" t="s">
        <v>1208</v>
      </c>
      <c r="B502" s="391" t="s">
        <v>531</v>
      </c>
      <c r="C502" s="282" t="s">
        <v>1124</v>
      </c>
      <c r="D502" s="249" t="s">
        <v>628</v>
      </c>
      <c r="E502" s="149">
        <v>45000</v>
      </c>
      <c r="F502" s="277">
        <f t="shared" si="31"/>
        <v>45000</v>
      </c>
      <c r="G502" s="279">
        <f t="shared" si="32"/>
        <v>1</v>
      </c>
      <c r="H502" s="149">
        <v>38250</v>
      </c>
      <c r="I502" s="149">
        <v>0</v>
      </c>
      <c r="J502" s="149">
        <v>6750</v>
      </c>
      <c r="K502" s="149">
        <v>0</v>
      </c>
      <c r="L502" s="149">
        <v>0</v>
      </c>
      <c r="M502" s="226"/>
      <c r="N502" s="251">
        <v>43025</v>
      </c>
      <c r="O502" s="251">
        <v>43034</v>
      </c>
      <c r="P502" s="212"/>
      <c r="Q502" s="228">
        <v>43081</v>
      </c>
      <c r="R502" s="217" t="s">
        <v>869</v>
      </c>
      <c r="S502" s="228"/>
      <c r="T502" s="151"/>
      <c r="U502" s="155"/>
      <c r="V502" s="737">
        <f t="shared" si="29"/>
        <v>45000</v>
      </c>
    </row>
    <row r="503" spans="1:22" s="14" customFormat="1" ht="51" customHeight="1">
      <c r="A503" s="398" t="s">
        <v>1208</v>
      </c>
      <c r="B503" s="392" t="s">
        <v>532</v>
      </c>
      <c r="C503" s="326" t="s">
        <v>1124</v>
      </c>
      <c r="D503" s="327" t="s">
        <v>629</v>
      </c>
      <c r="E503" s="328">
        <v>45000</v>
      </c>
      <c r="F503" s="277">
        <f t="shared" si="31"/>
        <v>45000</v>
      </c>
      <c r="G503" s="279">
        <f t="shared" si="32"/>
        <v>1</v>
      </c>
      <c r="H503" s="328">
        <v>38250</v>
      </c>
      <c r="I503" s="328">
        <v>0</v>
      </c>
      <c r="J503" s="328">
        <v>6750</v>
      </c>
      <c r="K503" s="328">
        <v>0</v>
      </c>
      <c r="L503" s="328">
        <v>0</v>
      </c>
      <c r="M503" s="226"/>
      <c r="N503" s="266">
        <v>43025</v>
      </c>
      <c r="O503" s="266">
        <v>43034</v>
      </c>
      <c r="P503" s="323"/>
      <c r="Q503" s="330">
        <v>43081</v>
      </c>
      <c r="R503" s="325" t="s">
        <v>870</v>
      </c>
      <c r="S503" s="260"/>
      <c r="T503" s="35"/>
      <c r="U503" s="259"/>
      <c r="V503" s="737">
        <f t="shared" si="29"/>
        <v>45000</v>
      </c>
    </row>
    <row r="504" spans="1:22" s="14" customFormat="1" ht="51" customHeight="1">
      <c r="A504" s="398" t="s">
        <v>1208</v>
      </c>
      <c r="B504" s="389" t="s">
        <v>666</v>
      </c>
      <c r="C504" s="282" t="s">
        <v>1124</v>
      </c>
      <c r="D504" s="283" t="s">
        <v>667</v>
      </c>
      <c r="E504" s="277">
        <v>36000</v>
      </c>
      <c r="F504" s="277">
        <f t="shared" si="31"/>
        <v>36000</v>
      </c>
      <c r="G504" s="279">
        <f t="shared" si="32"/>
        <v>1</v>
      </c>
      <c r="H504" s="277">
        <v>30600</v>
      </c>
      <c r="I504" s="277">
        <v>0</v>
      </c>
      <c r="J504" s="277">
        <v>5400</v>
      </c>
      <c r="K504" s="277">
        <v>0</v>
      </c>
      <c r="L504" s="277">
        <v>0</v>
      </c>
      <c r="M504" s="496"/>
      <c r="N504" s="270">
        <v>43082</v>
      </c>
      <c r="O504" s="270">
        <v>43083</v>
      </c>
      <c r="P504" s="255"/>
      <c r="Q504" s="271" t="s">
        <v>599</v>
      </c>
      <c r="R504" s="257"/>
      <c r="S504" s="271"/>
      <c r="T504" s="282"/>
      <c r="U504" s="285"/>
      <c r="V504" s="737">
        <f t="shared" si="29"/>
        <v>36000</v>
      </c>
    </row>
    <row r="505" spans="1:22" s="14" customFormat="1" ht="51" customHeight="1">
      <c r="A505" s="398" t="s">
        <v>1208</v>
      </c>
      <c r="B505" s="389" t="s">
        <v>952</v>
      </c>
      <c r="C505" s="282" t="s">
        <v>1124</v>
      </c>
      <c r="D505" s="283" t="s">
        <v>954</v>
      </c>
      <c r="E505" s="277">
        <v>39000</v>
      </c>
      <c r="F505" s="277">
        <f t="shared" si="31"/>
        <v>39000</v>
      </c>
      <c r="G505" s="279">
        <f t="shared" si="32"/>
        <v>1</v>
      </c>
      <c r="H505" s="277">
        <v>33150</v>
      </c>
      <c r="I505" s="277">
        <v>0</v>
      </c>
      <c r="J505" s="277">
        <v>5850</v>
      </c>
      <c r="K505" s="277">
        <v>0</v>
      </c>
      <c r="L505" s="277">
        <v>0</v>
      </c>
      <c r="M505" s="496"/>
      <c r="N505" s="270">
        <v>43082</v>
      </c>
      <c r="O505" s="270">
        <v>43083</v>
      </c>
      <c r="P505" s="255"/>
      <c r="Q505" s="271">
        <v>43195</v>
      </c>
      <c r="R505" s="257"/>
      <c r="S505" s="271"/>
      <c r="T505" s="282"/>
      <c r="U505" s="285"/>
      <c r="V505" s="737">
        <f t="shared" si="29"/>
        <v>39000</v>
      </c>
    </row>
    <row r="506" spans="1:22" s="229" customFormat="1" ht="51" customHeight="1">
      <c r="A506" s="398" t="s">
        <v>1208</v>
      </c>
      <c r="B506" s="393" t="s">
        <v>1224</v>
      </c>
      <c r="C506" s="282" t="s">
        <v>1124</v>
      </c>
      <c r="D506" s="283" t="s">
        <v>1225</v>
      </c>
      <c r="E506" s="277">
        <v>45000</v>
      </c>
      <c r="F506" s="277">
        <f t="shared" si="31"/>
        <v>45000</v>
      </c>
      <c r="G506" s="279">
        <f t="shared" si="32"/>
        <v>1</v>
      </c>
      <c r="H506" s="277">
        <v>38250</v>
      </c>
      <c r="I506" s="277">
        <v>0</v>
      </c>
      <c r="J506" s="277">
        <v>6750</v>
      </c>
      <c r="K506" s="277">
        <v>0</v>
      </c>
      <c r="L506" s="277">
        <v>0</v>
      </c>
      <c r="M506" s="335">
        <v>43165</v>
      </c>
      <c r="N506" s="335">
        <v>43172</v>
      </c>
      <c r="O506" s="271">
        <v>43195</v>
      </c>
      <c r="P506" s="282"/>
      <c r="Q506" s="271">
        <v>43286</v>
      </c>
      <c r="R506" s="271" t="s">
        <v>1230</v>
      </c>
      <c r="S506" s="271"/>
      <c r="T506" s="282"/>
      <c r="U506" s="282"/>
      <c r="V506" s="737">
        <f t="shared" si="29"/>
        <v>45000</v>
      </c>
    </row>
    <row r="507" spans="1:22" s="14" customFormat="1" ht="51" customHeight="1">
      <c r="A507" s="398" t="s">
        <v>1208</v>
      </c>
      <c r="B507" s="394" t="s">
        <v>1123</v>
      </c>
      <c r="C507" s="282" t="s">
        <v>1124</v>
      </c>
      <c r="D507" s="311" t="s">
        <v>1125</v>
      </c>
      <c r="E507" s="277">
        <v>36000</v>
      </c>
      <c r="F507" s="277">
        <f t="shared" si="31"/>
        <v>36000</v>
      </c>
      <c r="G507" s="279">
        <f t="shared" si="32"/>
        <v>1</v>
      </c>
      <c r="H507" s="277">
        <v>30600</v>
      </c>
      <c r="I507" s="277">
        <v>0</v>
      </c>
      <c r="J507" s="277">
        <v>5400</v>
      </c>
      <c r="K507" s="277">
        <v>0</v>
      </c>
      <c r="L507" s="277">
        <v>0</v>
      </c>
      <c r="M507" s="271">
        <v>43223</v>
      </c>
      <c r="N507" s="270">
        <v>43235</v>
      </c>
      <c r="O507" s="270">
        <v>43258</v>
      </c>
      <c r="P507" s="270"/>
      <c r="Q507" s="271">
        <v>43271</v>
      </c>
      <c r="R507" s="257" t="s">
        <v>1329</v>
      </c>
      <c r="S507" s="271"/>
      <c r="T507" s="282"/>
      <c r="U507" s="285"/>
      <c r="V507" s="737">
        <f t="shared" si="29"/>
        <v>36000</v>
      </c>
    </row>
    <row r="508" spans="1:22" s="14" customFormat="1" ht="51" customHeight="1">
      <c r="A508" s="398" t="s">
        <v>1208</v>
      </c>
      <c r="B508" s="394" t="s">
        <v>1126</v>
      </c>
      <c r="C508" s="282" t="s">
        <v>1124</v>
      </c>
      <c r="D508" s="311" t="s">
        <v>1127</v>
      </c>
      <c r="E508" s="277">
        <v>45000</v>
      </c>
      <c r="F508" s="277">
        <f t="shared" si="31"/>
        <v>45000</v>
      </c>
      <c r="G508" s="279">
        <f t="shared" si="32"/>
        <v>1</v>
      </c>
      <c r="H508" s="277">
        <v>38250</v>
      </c>
      <c r="I508" s="277">
        <v>6750</v>
      </c>
      <c r="J508" s="277">
        <v>0</v>
      </c>
      <c r="K508" s="277">
        <v>0</v>
      </c>
      <c r="L508" s="277">
        <v>0</v>
      </c>
      <c r="M508" s="271">
        <v>43223</v>
      </c>
      <c r="N508" s="270">
        <v>43235</v>
      </c>
      <c r="O508" s="270">
        <v>43258</v>
      </c>
      <c r="P508" s="270"/>
      <c r="Q508" s="271">
        <v>43271</v>
      </c>
      <c r="R508" s="257" t="s">
        <v>1332</v>
      </c>
      <c r="S508" s="271"/>
      <c r="T508" s="282"/>
      <c r="U508" s="285"/>
      <c r="V508" s="737">
        <f t="shared" si="29"/>
        <v>45000</v>
      </c>
    </row>
    <row r="509" spans="1:22" s="14" customFormat="1" ht="51" customHeight="1">
      <c r="A509" s="398" t="s">
        <v>1208</v>
      </c>
      <c r="B509" s="409" t="s">
        <v>1204</v>
      </c>
      <c r="C509" s="282" t="s">
        <v>1124</v>
      </c>
      <c r="D509" s="311" t="s">
        <v>1199</v>
      </c>
      <c r="E509" s="277">
        <v>22500</v>
      </c>
      <c r="F509" s="277">
        <f t="shared" si="31"/>
        <v>22500</v>
      </c>
      <c r="G509" s="279">
        <f t="shared" si="32"/>
        <v>1</v>
      </c>
      <c r="H509" s="277">
        <v>19125</v>
      </c>
      <c r="I509" s="277">
        <v>0</v>
      </c>
      <c r="J509" s="277">
        <v>3375</v>
      </c>
      <c r="K509" s="277">
        <v>0</v>
      </c>
      <c r="L509" s="277">
        <v>0</v>
      </c>
      <c r="M509" s="271">
        <v>43255</v>
      </c>
      <c r="N509" s="270">
        <v>43263</v>
      </c>
      <c r="O509" s="270">
        <v>43279</v>
      </c>
      <c r="P509" s="270"/>
      <c r="Q509" s="271">
        <v>43304</v>
      </c>
      <c r="R509" s="257" t="s">
        <v>1326</v>
      </c>
      <c r="S509" s="271"/>
      <c r="T509" s="282"/>
      <c r="U509" s="285"/>
      <c r="V509" s="737">
        <f t="shared" si="29"/>
        <v>22500</v>
      </c>
    </row>
    <row r="510" spans="1:22" s="229" customFormat="1" ht="51" customHeight="1">
      <c r="A510" s="398" t="s">
        <v>1208</v>
      </c>
      <c r="B510" s="440" t="s">
        <v>1306</v>
      </c>
      <c r="C510" s="282" t="s">
        <v>1124</v>
      </c>
      <c r="D510" s="255" t="s">
        <v>1307</v>
      </c>
      <c r="E510" s="256">
        <v>48000</v>
      </c>
      <c r="F510" s="277">
        <f t="shared" si="31"/>
        <v>48000</v>
      </c>
      <c r="G510" s="279">
        <f t="shared" si="32"/>
        <v>1</v>
      </c>
      <c r="H510" s="256">
        <v>40800</v>
      </c>
      <c r="I510" s="256">
        <v>0</v>
      </c>
      <c r="J510" s="256">
        <v>7200</v>
      </c>
      <c r="K510" s="256">
        <v>0</v>
      </c>
      <c r="L510" s="256">
        <v>0</v>
      </c>
      <c r="M510" s="335">
        <v>43284</v>
      </c>
      <c r="N510" s="357">
        <v>43287</v>
      </c>
      <c r="O510" s="366">
        <v>43300</v>
      </c>
      <c r="P510" s="251"/>
      <c r="Q510" s="228">
        <v>43314</v>
      </c>
      <c r="R510" s="335" t="s">
        <v>1616</v>
      </c>
      <c r="S510" s="228"/>
      <c r="T510" s="151"/>
      <c r="U510" s="151"/>
      <c r="V510" s="737">
        <f t="shared" si="29"/>
        <v>48000</v>
      </c>
    </row>
    <row r="511" spans="1:22" s="229" customFormat="1" ht="51" customHeight="1">
      <c r="A511" s="398" t="s">
        <v>1208</v>
      </c>
      <c r="B511" s="381" t="s">
        <v>1308</v>
      </c>
      <c r="C511" s="282" t="s">
        <v>1124</v>
      </c>
      <c r="D511" s="255" t="s">
        <v>1268</v>
      </c>
      <c r="E511" s="256">
        <v>45000</v>
      </c>
      <c r="F511" s="277">
        <f t="shared" si="31"/>
        <v>45000</v>
      </c>
      <c r="G511" s="279">
        <f t="shared" si="32"/>
        <v>1</v>
      </c>
      <c r="H511" s="256">
        <v>38250</v>
      </c>
      <c r="I511" s="256">
        <v>0</v>
      </c>
      <c r="J511" s="256">
        <v>6750</v>
      </c>
      <c r="K511" s="256">
        <v>0</v>
      </c>
      <c r="L511" s="256">
        <v>0</v>
      </c>
      <c r="M511" s="335">
        <v>43284</v>
      </c>
      <c r="N511" s="357">
        <v>43287</v>
      </c>
      <c r="O511" s="366">
        <v>43300</v>
      </c>
      <c r="P511" s="251"/>
      <c r="Q511" s="228">
        <v>43314</v>
      </c>
      <c r="R511" s="335" t="s">
        <v>1617</v>
      </c>
      <c r="S511" s="228"/>
      <c r="T511" s="151"/>
      <c r="U511" s="151"/>
      <c r="V511" s="737">
        <f t="shared" si="29"/>
        <v>45000</v>
      </c>
    </row>
    <row r="512" spans="1:22" s="229" customFormat="1" ht="51" customHeight="1">
      <c r="A512" s="398" t="s">
        <v>1208</v>
      </c>
      <c r="B512" s="440" t="s">
        <v>1309</v>
      </c>
      <c r="C512" s="282" t="s">
        <v>1124</v>
      </c>
      <c r="D512" s="203" t="s">
        <v>1310</v>
      </c>
      <c r="E512" s="256">
        <v>48000</v>
      </c>
      <c r="F512" s="277">
        <f t="shared" si="31"/>
        <v>48000</v>
      </c>
      <c r="G512" s="279">
        <f t="shared" si="32"/>
        <v>1</v>
      </c>
      <c r="H512" s="256">
        <v>40800</v>
      </c>
      <c r="I512" s="256">
        <v>0</v>
      </c>
      <c r="J512" s="256">
        <v>7200</v>
      </c>
      <c r="K512" s="256">
        <v>0</v>
      </c>
      <c r="L512" s="256">
        <v>0</v>
      </c>
      <c r="M512" s="335">
        <v>43284</v>
      </c>
      <c r="N512" s="357">
        <v>43287</v>
      </c>
      <c r="O512" s="366">
        <v>43300</v>
      </c>
      <c r="P512" s="251"/>
      <c r="Q512" s="228">
        <v>43314</v>
      </c>
      <c r="R512" s="335" t="s">
        <v>1618</v>
      </c>
      <c r="S512" s="228"/>
      <c r="T512" s="151"/>
      <c r="U512" s="151"/>
      <c r="V512" s="737">
        <f t="shared" si="29"/>
        <v>48000</v>
      </c>
    </row>
    <row r="513" spans="1:22" s="229" customFormat="1" ht="51" customHeight="1">
      <c r="A513" s="398" t="s">
        <v>1208</v>
      </c>
      <c r="B513" s="440" t="s">
        <v>1374</v>
      </c>
      <c r="C513" s="282" t="s">
        <v>1124</v>
      </c>
      <c r="D513" s="203" t="s">
        <v>1063</v>
      </c>
      <c r="E513" s="369">
        <v>45000</v>
      </c>
      <c r="F513" s="277">
        <f t="shared" si="31"/>
        <v>45000</v>
      </c>
      <c r="G513" s="279">
        <f t="shared" si="32"/>
        <v>1</v>
      </c>
      <c r="H513" s="369">
        <v>38250</v>
      </c>
      <c r="I513" s="369">
        <v>0</v>
      </c>
      <c r="J513" s="369">
        <v>6750</v>
      </c>
      <c r="K513" s="369">
        <v>0</v>
      </c>
      <c r="L513" s="369">
        <v>0</v>
      </c>
      <c r="M513" s="260">
        <v>43312</v>
      </c>
      <c r="N513" s="278">
        <v>43318</v>
      </c>
      <c r="O513" s="252">
        <v>43321</v>
      </c>
      <c r="P513" s="697"/>
      <c r="Q513" s="697">
        <v>43334</v>
      </c>
      <c r="R513" s="368" t="s">
        <v>1619</v>
      </c>
      <c r="S513" s="271"/>
      <c r="T513" s="282"/>
      <c r="U513" s="282"/>
      <c r="V513" s="737">
        <f t="shared" si="29"/>
        <v>45000</v>
      </c>
    </row>
    <row r="514" spans="1:22" s="229" customFormat="1" ht="51" customHeight="1">
      <c r="A514" s="398" t="s">
        <v>1208</v>
      </c>
      <c r="B514" s="211" t="s">
        <v>1502</v>
      </c>
      <c r="C514" s="212" t="s">
        <v>1503</v>
      </c>
      <c r="D514" s="212" t="s">
        <v>1504</v>
      </c>
      <c r="E514" s="578">
        <v>45000</v>
      </c>
      <c r="F514" s="277">
        <f t="shared" si="31"/>
        <v>45000</v>
      </c>
      <c r="G514" s="279">
        <f t="shared" si="32"/>
        <v>1</v>
      </c>
      <c r="H514" s="578">
        <v>38250</v>
      </c>
      <c r="I514" s="578">
        <v>0</v>
      </c>
      <c r="J514" s="578">
        <v>6750</v>
      </c>
      <c r="K514" s="578">
        <v>0</v>
      </c>
      <c r="L514" s="578">
        <v>0</v>
      </c>
      <c r="M514" s="271"/>
      <c r="N514" s="270">
        <v>43346</v>
      </c>
      <c r="O514" s="270">
        <v>43377</v>
      </c>
      <c r="P514" s="270"/>
      <c r="Q514" s="270">
        <v>43417</v>
      </c>
      <c r="R514" s="271" t="s">
        <v>1665</v>
      </c>
      <c r="S514" s="228"/>
      <c r="T514" s="151"/>
      <c r="U514" s="151"/>
      <c r="V514" s="737">
        <f t="shared" si="29"/>
        <v>45000</v>
      </c>
    </row>
    <row r="515" spans="1:22" s="229" customFormat="1" ht="51" customHeight="1">
      <c r="A515" s="515" t="s">
        <v>1208</v>
      </c>
      <c r="B515" s="216" t="s">
        <v>1576</v>
      </c>
      <c r="C515" s="172" t="s">
        <v>156</v>
      </c>
      <c r="D515" s="172" t="s">
        <v>1518</v>
      </c>
      <c r="E515" s="580">
        <v>45000</v>
      </c>
      <c r="F515" s="277">
        <f t="shared" si="31"/>
        <v>45000</v>
      </c>
      <c r="G515" s="279">
        <f t="shared" si="32"/>
        <v>1</v>
      </c>
      <c r="H515" s="369">
        <v>38250</v>
      </c>
      <c r="I515" s="369">
        <v>0</v>
      </c>
      <c r="J515" s="369">
        <v>6750</v>
      </c>
      <c r="K515" s="369">
        <v>0</v>
      </c>
      <c r="L515" s="369">
        <v>0</v>
      </c>
      <c r="M515" s="271">
        <v>43374</v>
      </c>
      <c r="N515" s="270">
        <v>43378</v>
      </c>
      <c r="O515" s="270">
        <v>43391</v>
      </c>
      <c r="P515" s="270"/>
      <c r="Q515" s="270">
        <v>43411</v>
      </c>
      <c r="R515" s="271" t="s">
        <v>1702</v>
      </c>
      <c r="S515" s="228"/>
      <c r="T515" s="151"/>
      <c r="U515" s="151"/>
      <c r="V515" s="737">
        <f t="shared" si="29"/>
        <v>45000</v>
      </c>
    </row>
    <row r="516" spans="1:22" s="229" customFormat="1" ht="51" customHeight="1">
      <c r="A516" s="515" t="s">
        <v>1208</v>
      </c>
      <c r="B516" s="211" t="s">
        <v>1752</v>
      </c>
      <c r="C516" s="212" t="s">
        <v>156</v>
      </c>
      <c r="D516" s="211" t="s">
        <v>1755</v>
      </c>
      <c r="E516" s="591">
        <v>45000</v>
      </c>
      <c r="F516" s="369">
        <f t="shared" si="31"/>
        <v>45000</v>
      </c>
      <c r="G516" s="507">
        <f t="shared" si="32"/>
        <v>1</v>
      </c>
      <c r="H516" s="872">
        <v>38250</v>
      </c>
      <c r="I516" s="872">
        <v>0</v>
      </c>
      <c r="J516" s="872">
        <v>6750</v>
      </c>
      <c r="K516" s="506">
        <v>0</v>
      </c>
      <c r="L516" s="506">
        <v>0</v>
      </c>
      <c r="M516" s="228">
        <v>43402</v>
      </c>
      <c r="N516" s="251">
        <v>43417</v>
      </c>
      <c r="O516" s="251">
        <v>43426</v>
      </c>
      <c r="P516" s="251"/>
      <c r="Q516" s="251">
        <v>43441</v>
      </c>
      <c r="R516" s="335" t="s">
        <v>1900</v>
      </c>
      <c r="S516" s="228"/>
      <c r="T516" s="151"/>
      <c r="U516" s="151"/>
      <c r="V516" s="836">
        <f t="shared" si="29"/>
        <v>45000</v>
      </c>
    </row>
    <row r="517" spans="1:22" s="229" customFormat="1" ht="51" customHeight="1">
      <c r="A517" s="515" t="s">
        <v>1208</v>
      </c>
      <c r="B517" s="211" t="s">
        <v>1753</v>
      </c>
      <c r="C517" s="212" t="s">
        <v>156</v>
      </c>
      <c r="D517" s="211" t="s">
        <v>1747</v>
      </c>
      <c r="E517" s="591">
        <v>22500</v>
      </c>
      <c r="F517" s="369">
        <f t="shared" si="31"/>
        <v>22500</v>
      </c>
      <c r="G517" s="507">
        <f t="shared" si="32"/>
        <v>1</v>
      </c>
      <c r="H517" s="872">
        <v>19125</v>
      </c>
      <c r="I517" s="872">
        <v>0</v>
      </c>
      <c r="J517" s="872">
        <v>3375</v>
      </c>
      <c r="K517" s="506">
        <v>0</v>
      </c>
      <c r="L517" s="506">
        <v>0</v>
      </c>
      <c r="M517" s="228">
        <v>43402</v>
      </c>
      <c r="N517" s="251">
        <v>43417</v>
      </c>
      <c r="O517" s="251">
        <v>43426</v>
      </c>
      <c r="P517" s="251"/>
      <c r="Q517" s="251">
        <v>43441</v>
      </c>
      <c r="R517" s="335" t="s">
        <v>1901</v>
      </c>
      <c r="S517" s="228"/>
      <c r="T517" s="151"/>
      <c r="U517" s="151"/>
      <c r="V517" s="836">
        <f t="shared" si="29"/>
        <v>22500</v>
      </c>
    </row>
    <row r="518" spans="1:22" s="229" customFormat="1" ht="51" customHeight="1">
      <c r="A518" s="515" t="s">
        <v>1208</v>
      </c>
      <c r="B518" s="211" t="s">
        <v>1754</v>
      </c>
      <c r="C518" s="212" t="s">
        <v>156</v>
      </c>
      <c r="D518" s="211" t="s">
        <v>1756</v>
      </c>
      <c r="E518" s="591">
        <v>45000</v>
      </c>
      <c r="F518" s="369">
        <f t="shared" si="31"/>
        <v>45000</v>
      </c>
      <c r="G518" s="507">
        <f t="shared" si="32"/>
        <v>1</v>
      </c>
      <c r="H518" s="872">
        <v>38250</v>
      </c>
      <c r="I518" s="872">
        <v>0</v>
      </c>
      <c r="J518" s="872">
        <v>6750</v>
      </c>
      <c r="K518" s="506">
        <v>0</v>
      </c>
      <c r="L518" s="506">
        <v>0</v>
      </c>
      <c r="M518" s="228">
        <v>43402</v>
      </c>
      <c r="N518" s="251">
        <v>43417</v>
      </c>
      <c r="O518" s="251">
        <v>43426</v>
      </c>
      <c r="P518" s="251"/>
      <c r="Q518" s="251">
        <v>43441</v>
      </c>
      <c r="R518" s="335" t="s">
        <v>1890</v>
      </c>
      <c r="S518" s="228"/>
      <c r="T518" s="151"/>
      <c r="U518" s="151"/>
      <c r="V518" s="836">
        <f t="shared" si="29"/>
        <v>45000</v>
      </c>
    </row>
    <row r="519" spans="1:22" s="470" customFormat="1" ht="23.25" customHeight="1">
      <c r="A519" s="535"/>
      <c r="B519" s="339"/>
      <c r="C519" s="340" t="s">
        <v>51</v>
      </c>
      <c r="D519" s="341"/>
      <c r="E519" s="342">
        <f>SUM(E489:E518)</f>
        <v>1191000</v>
      </c>
      <c r="F519" s="342">
        <f>SUM(F489:F518)</f>
        <v>1191000</v>
      </c>
      <c r="G519" s="724">
        <f t="shared" si="32"/>
        <v>1</v>
      </c>
      <c r="H519" s="342">
        <f>SUM(H489:H518)</f>
        <v>1012350</v>
      </c>
      <c r="I519" s="342">
        <f>SUM(I489:I518)</f>
        <v>6750</v>
      </c>
      <c r="J519" s="342">
        <f>SUM(J489:J518)</f>
        <v>171900</v>
      </c>
      <c r="K519" s="342">
        <f>SUM(K489:K518)</f>
        <v>0</v>
      </c>
      <c r="L519" s="342">
        <f>SUM(L489:L518)</f>
        <v>0</v>
      </c>
      <c r="M519" s="528"/>
      <c r="N519" s="516">
        <f>COUNTA(B489:B515)</f>
        <v>27</v>
      </c>
      <c r="O519" s="528"/>
      <c r="P519" s="528"/>
      <c r="Q519" s="528"/>
      <c r="R519" s="529"/>
      <c r="S519" s="528"/>
      <c r="T519" s="528"/>
      <c r="U519" s="471"/>
      <c r="V519" s="736">
        <f t="shared" si="29"/>
        <v>1191000</v>
      </c>
    </row>
    <row r="520" spans="1:22" s="527" customFormat="1" ht="51" customHeight="1">
      <c r="A520" s="916" t="s">
        <v>1857</v>
      </c>
      <c r="B520" s="862" t="s">
        <v>1859</v>
      </c>
      <c r="C520" s="863" t="s">
        <v>1860</v>
      </c>
      <c r="D520" s="863" t="s">
        <v>1861</v>
      </c>
      <c r="E520" s="895">
        <v>12000</v>
      </c>
      <c r="F520" s="149">
        <f>H520+I520+J520+K520+L520</f>
        <v>12000</v>
      </c>
      <c r="G520" s="250">
        <f t="shared" si="32"/>
        <v>1</v>
      </c>
      <c r="H520" s="872">
        <v>10200</v>
      </c>
      <c r="I520" s="872">
        <v>1800</v>
      </c>
      <c r="J520" s="149">
        <v>0</v>
      </c>
      <c r="K520" s="149">
        <v>0</v>
      </c>
      <c r="L520" s="591">
        <v>0</v>
      </c>
      <c r="M520" s="896">
        <v>43427</v>
      </c>
      <c r="N520" s="794">
        <v>43434</v>
      </c>
      <c r="O520" s="896">
        <v>43447</v>
      </c>
      <c r="P520" s="917"/>
      <c r="Q520" s="896">
        <v>43472</v>
      </c>
      <c r="R520" s="481" t="s">
        <v>1932</v>
      </c>
      <c r="S520" s="917"/>
      <c r="T520" s="917"/>
      <c r="U520" s="917"/>
      <c r="V520" s="918"/>
    </row>
    <row r="521" spans="1:22" s="527" customFormat="1" ht="51" customHeight="1">
      <c r="A521" s="916" t="s">
        <v>1857</v>
      </c>
      <c r="B521" s="862" t="s">
        <v>1862</v>
      </c>
      <c r="C521" s="863" t="s">
        <v>1863</v>
      </c>
      <c r="D521" s="863" t="s">
        <v>1864</v>
      </c>
      <c r="E521" s="895">
        <v>12000</v>
      </c>
      <c r="F521" s="149">
        <f>H521+I521+J521+K521+L521</f>
        <v>12000</v>
      </c>
      <c r="G521" s="250">
        <f t="shared" si="32"/>
        <v>1</v>
      </c>
      <c r="H521" s="872">
        <v>10200</v>
      </c>
      <c r="I521" s="872">
        <v>1800</v>
      </c>
      <c r="J521" s="149">
        <v>0</v>
      </c>
      <c r="K521" s="149">
        <v>0</v>
      </c>
      <c r="L521" s="591">
        <v>0</v>
      </c>
      <c r="M521" s="896">
        <v>43427</v>
      </c>
      <c r="N521" s="794">
        <v>43434</v>
      </c>
      <c r="O521" s="896">
        <v>43447</v>
      </c>
      <c r="P521" s="917"/>
      <c r="Q521" s="896">
        <v>43472</v>
      </c>
      <c r="R521" s="481" t="s">
        <v>1937</v>
      </c>
      <c r="S521" s="917"/>
      <c r="T521" s="917"/>
      <c r="U521" s="917"/>
      <c r="V521" s="918"/>
    </row>
    <row r="522" spans="1:22" s="470" customFormat="1" ht="23.25" customHeight="1">
      <c r="A522" s="801"/>
      <c r="B522" s="802"/>
      <c r="C522" s="340" t="s">
        <v>1858</v>
      </c>
      <c r="D522" s="803"/>
      <c r="E522" s="804">
        <f>SUM(E520:E521)</f>
        <v>24000</v>
      </c>
      <c r="F522" s="804">
        <f>SUM(F520:F521)</f>
        <v>24000</v>
      </c>
      <c r="G522" s="816">
        <f>(H522+I522+J522+K522)/F522</f>
        <v>1</v>
      </c>
      <c r="H522" s="804">
        <f>SUM(H520:H521)</f>
        <v>20400</v>
      </c>
      <c r="I522" s="804">
        <f>SUM(I520:I521)</f>
        <v>3600</v>
      </c>
      <c r="J522" s="804">
        <f>SUM(J520:J521)</f>
        <v>0</v>
      </c>
      <c r="K522" s="804">
        <f>SUM(K520:K521)</f>
        <v>0</v>
      </c>
      <c r="L522" s="804">
        <f>SUM(L520:L521)</f>
        <v>0</v>
      </c>
      <c r="M522" s="805"/>
      <c r="N522" s="806">
        <f>COUNTA(B520:B521)</f>
        <v>2</v>
      </c>
      <c r="O522" s="805"/>
      <c r="P522" s="805"/>
      <c r="Q522" s="805"/>
      <c r="R522" s="530"/>
      <c r="S522" s="805"/>
      <c r="T522" s="805"/>
      <c r="U522" s="807"/>
      <c r="V522" s="736"/>
    </row>
    <row r="523" spans="1:22" s="527" customFormat="1" ht="66" customHeight="1">
      <c r="A523" s="534" t="s">
        <v>1780</v>
      </c>
      <c r="B523" s="216" t="s">
        <v>1782</v>
      </c>
      <c r="C523" s="172" t="s">
        <v>1783</v>
      </c>
      <c r="D523" s="893" t="s">
        <v>1784</v>
      </c>
      <c r="E523" s="887">
        <v>199387</v>
      </c>
      <c r="F523" s="149">
        <f>H523+I523+J523+K523+L523</f>
        <v>199387</v>
      </c>
      <c r="G523" s="250">
        <f t="shared" si="32"/>
        <v>0.64999724154533645</v>
      </c>
      <c r="H523" s="872">
        <v>110160.85</v>
      </c>
      <c r="I523" s="872">
        <v>19440.150000000001</v>
      </c>
      <c r="J523" s="149">
        <v>0</v>
      </c>
      <c r="K523" s="149">
        <v>0</v>
      </c>
      <c r="L523" s="591">
        <v>69786</v>
      </c>
      <c r="M523" s="211" t="s">
        <v>1785</v>
      </c>
      <c r="N523" s="892">
        <v>43417</v>
      </c>
      <c r="O523" s="239">
        <v>43426</v>
      </c>
      <c r="P523" s="239">
        <v>43432</v>
      </c>
      <c r="Q523" s="251">
        <v>43446</v>
      </c>
      <c r="R523" s="335" t="s">
        <v>1931</v>
      </c>
      <c r="S523" s="526"/>
      <c r="T523" s="526"/>
      <c r="U523" s="526"/>
      <c r="V523" s="836">
        <f t="shared" si="29"/>
        <v>199387</v>
      </c>
    </row>
    <row r="524" spans="1:22" s="470" customFormat="1" ht="34.5" customHeight="1">
      <c r="A524" s="535"/>
      <c r="B524" s="205"/>
      <c r="C524" s="206" t="s">
        <v>1781</v>
      </c>
      <c r="D524" s="304"/>
      <c r="E524" s="223">
        <f>SUBTOTAL(9,E523)</f>
        <v>199387</v>
      </c>
      <c r="F524" s="525">
        <f>SUBTOTAL(9,F523)</f>
        <v>199387</v>
      </c>
      <c r="G524" s="721">
        <f t="shared" si="32"/>
        <v>0.64999724154533645</v>
      </c>
      <c r="H524" s="525">
        <f>SUBTOTAL(9,H523)</f>
        <v>110160.85</v>
      </c>
      <c r="I524" s="525">
        <f>SUBTOTAL(9,I523)</f>
        <v>19440.150000000001</v>
      </c>
      <c r="J524" s="525">
        <f>SUBTOTAL(9,J523)</f>
        <v>0</v>
      </c>
      <c r="K524" s="525">
        <f>SUBTOTAL(9,K523)</f>
        <v>0</v>
      </c>
      <c r="L524" s="525">
        <f>SUBTOTAL(9,L523)</f>
        <v>69786</v>
      </c>
      <c r="M524" s="528"/>
      <c r="N524" s="516">
        <f>COUNTA(B523)</f>
        <v>1</v>
      </c>
      <c r="O524" s="528"/>
      <c r="P524" s="528"/>
      <c r="Q524" s="528"/>
      <c r="R524" s="530"/>
      <c r="S524" s="528"/>
      <c r="T524" s="528"/>
      <c r="U524" s="471"/>
      <c r="V524" s="736">
        <f t="shared" si="29"/>
        <v>199387</v>
      </c>
    </row>
    <row r="525" spans="1:22" s="439" customFormat="1" ht="64.5" customHeight="1">
      <c r="A525" s="255" t="s">
        <v>1431</v>
      </c>
      <c r="B525" s="295" t="s">
        <v>1432</v>
      </c>
      <c r="C525" s="255" t="s">
        <v>1433</v>
      </c>
      <c r="D525" s="255" t="s">
        <v>255</v>
      </c>
      <c r="E525" s="488">
        <v>5100000</v>
      </c>
      <c r="F525" s="488">
        <f>H525+I525+J525+K525+L525</f>
        <v>5100000</v>
      </c>
      <c r="G525" s="347">
        <f t="shared" si="32"/>
        <v>1</v>
      </c>
      <c r="H525" s="601">
        <v>4335000</v>
      </c>
      <c r="I525" s="602">
        <v>765000</v>
      </c>
      <c r="J525" s="602">
        <v>0</v>
      </c>
      <c r="K525" s="602">
        <v>0</v>
      </c>
      <c r="L525" s="602">
        <v>0</v>
      </c>
      <c r="M525" s="271">
        <v>43344</v>
      </c>
      <c r="N525" s="270">
        <v>43346</v>
      </c>
      <c r="O525" s="270">
        <v>43349</v>
      </c>
      <c r="P525" s="270">
        <v>43364</v>
      </c>
      <c r="Q525" s="604">
        <v>43399</v>
      </c>
      <c r="R525" s="335" t="s">
        <v>1613</v>
      </c>
      <c r="S525" s="605"/>
      <c r="T525" s="605"/>
      <c r="U525" s="605"/>
      <c r="V525" s="737">
        <f t="shared" si="29"/>
        <v>5100000</v>
      </c>
    </row>
    <row r="526" spans="1:22" s="458" customFormat="1" ht="30.75" customHeight="1">
      <c r="A526" s="401"/>
      <c r="B526" s="339"/>
      <c r="C526" s="340" t="s">
        <v>1434</v>
      </c>
      <c r="D526" s="341"/>
      <c r="E526" s="342">
        <f>SUBTOTAL(9,E525)</f>
        <v>5100000</v>
      </c>
      <c r="F526" s="402">
        <f>SUM(F525)</f>
        <v>5100000</v>
      </c>
      <c r="G526" s="718">
        <f t="shared" si="32"/>
        <v>1</v>
      </c>
      <c r="H526" s="342">
        <f>SUBTOTAL(9,H525)</f>
        <v>4335000</v>
      </c>
      <c r="I526" s="342">
        <f>SUBTOTAL(9,I525)</f>
        <v>765000</v>
      </c>
      <c r="J526" s="342">
        <f>SUBTOTAL(9,J525)</f>
        <v>0</v>
      </c>
      <c r="K526" s="342">
        <f>SUBTOTAL(9,K525)</f>
        <v>0</v>
      </c>
      <c r="L526" s="342">
        <f>SUBTOTAL(9,L525)</f>
        <v>0</v>
      </c>
      <c r="M526" s="531"/>
      <c r="N526" s="236">
        <f>COUNTA(B539)</f>
        <v>1</v>
      </c>
      <c r="O526" s="531"/>
      <c r="P526" s="532"/>
      <c r="Q526" s="532"/>
      <c r="R526" s="533"/>
      <c r="S526" s="540"/>
      <c r="T526" s="540"/>
      <c r="U526" s="469"/>
      <c r="V526" s="736">
        <f t="shared" si="29"/>
        <v>5100000</v>
      </c>
    </row>
    <row r="527" spans="1:22" s="229" customFormat="1" ht="48.75" customHeight="1">
      <c r="A527" s="416" t="s">
        <v>1479</v>
      </c>
      <c r="B527" s="295" t="s">
        <v>1480</v>
      </c>
      <c r="C527" s="255" t="s">
        <v>1481</v>
      </c>
      <c r="D527" s="255" t="s">
        <v>1482</v>
      </c>
      <c r="E527" s="348">
        <v>135100</v>
      </c>
      <c r="F527" s="606">
        <f>H527+I527+J527+K527+L527</f>
        <v>96651.79</v>
      </c>
      <c r="G527" s="279">
        <f t="shared" si="32"/>
        <v>0.74999997413395036</v>
      </c>
      <c r="H527" s="277">
        <v>61615.51</v>
      </c>
      <c r="I527" s="277">
        <v>0</v>
      </c>
      <c r="J527" s="277">
        <v>10873.33</v>
      </c>
      <c r="K527" s="277">
        <v>0</v>
      </c>
      <c r="L527" s="277">
        <v>24162.95</v>
      </c>
      <c r="M527" s="228">
        <v>43342</v>
      </c>
      <c r="N527" s="251">
        <v>43346</v>
      </c>
      <c r="O527" s="251">
        <v>43360</v>
      </c>
      <c r="P527" s="251"/>
      <c r="Q527" s="228">
        <v>43384</v>
      </c>
      <c r="R527" s="228" t="s">
        <v>1610</v>
      </c>
      <c r="S527" s="260"/>
      <c r="T527" s="35"/>
      <c r="U527" s="35"/>
      <c r="V527" s="737">
        <f t="shared" si="29"/>
        <v>96651.79</v>
      </c>
    </row>
    <row r="528" spans="1:22" s="229" customFormat="1" ht="52.5" customHeight="1">
      <c r="A528" s="416" t="s">
        <v>1479</v>
      </c>
      <c r="B528" s="607" t="s">
        <v>1506</v>
      </c>
      <c r="C528" s="608" t="s">
        <v>1507</v>
      </c>
      <c r="D528" s="608" t="s">
        <v>1482</v>
      </c>
      <c r="E528" s="215">
        <v>14500</v>
      </c>
      <c r="F528" s="606">
        <f>H528+I528+J528+K528+L528</f>
        <v>10506.07</v>
      </c>
      <c r="G528" s="279">
        <f t="shared" si="32"/>
        <v>0.7499997620423241</v>
      </c>
      <c r="H528" s="149">
        <v>6697.61</v>
      </c>
      <c r="I528" s="149">
        <v>0</v>
      </c>
      <c r="J528" s="149">
        <v>1181.94</v>
      </c>
      <c r="K528" s="149">
        <v>0</v>
      </c>
      <c r="L528" s="149">
        <v>2626.52</v>
      </c>
      <c r="M528" s="228">
        <v>43342</v>
      </c>
      <c r="N528" s="251">
        <v>43346</v>
      </c>
      <c r="O528" s="251">
        <v>43377</v>
      </c>
      <c r="P528" s="251"/>
      <c r="Q528" s="228">
        <v>43417</v>
      </c>
      <c r="R528" s="228" t="s">
        <v>1666</v>
      </c>
      <c r="S528" s="228"/>
      <c r="T528" s="151"/>
      <c r="U528" s="151"/>
      <c r="V528" s="737">
        <f t="shared" si="29"/>
        <v>10506.07</v>
      </c>
    </row>
    <row r="529" spans="1:22" s="229" customFormat="1" ht="54" customHeight="1">
      <c r="A529" s="416" t="s">
        <v>1479</v>
      </c>
      <c r="B529" s="211" t="s">
        <v>1577</v>
      </c>
      <c r="C529" s="212" t="s">
        <v>1578</v>
      </c>
      <c r="D529" s="212" t="s">
        <v>1579</v>
      </c>
      <c r="E529" s="215">
        <v>123700</v>
      </c>
      <c r="F529" s="606">
        <f>H529+I529+J529+K529+L529</f>
        <v>88949.34</v>
      </c>
      <c r="G529" s="279">
        <f t="shared" si="32"/>
        <v>0.74999994378822821</v>
      </c>
      <c r="H529" s="149">
        <v>56705.2</v>
      </c>
      <c r="I529" s="149">
        <v>0</v>
      </c>
      <c r="J529" s="149">
        <v>10006.799999999999</v>
      </c>
      <c r="K529" s="149">
        <v>0</v>
      </c>
      <c r="L529" s="149">
        <v>22237.34</v>
      </c>
      <c r="M529" s="228">
        <v>43374</v>
      </c>
      <c r="N529" s="251">
        <v>43378</v>
      </c>
      <c r="O529" s="251">
        <v>43391</v>
      </c>
      <c r="P529" s="251"/>
      <c r="Q529" s="251">
        <v>43411</v>
      </c>
      <c r="R529" s="335" t="s">
        <v>1703</v>
      </c>
      <c r="S529" s="228"/>
      <c r="T529" s="151"/>
      <c r="U529" s="151"/>
      <c r="V529" s="737">
        <f t="shared" si="29"/>
        <v>88949.34</v>
      </c>
    </row>
    <row r="530" spans="1:22" s="229" customFormat="1" ht="66" customHeight="1">
      <c r="A530" s="416" t="s">
        <v>1479</v>
      </c>
      <c r="B530" s="211" t="s">
        <v>1580</v>
      </c>
      <c r="C530" s="212" t="s">
        <v>1581</v>
      </c>
      <c r="D530" s="212" t="s">
        <v>1582</v>
      </c>
      <c r="E530" s="215">
        <v>11880.75</v>
      </c>
      <c r="F530" s="606">
        <f>H530+I530+J530+K530+L530</f>
        <v>10950</v>
      </c>
      <c r="G530" s="279">
        <f t="shared" si="32"/>
        <v>0.75</v>
      </c>
      <c r="H530" s="149">
        <v>6980.62</v>
      </c>
      <c r="I530" s="149">
        <v>0</v>
      </c>
      <c r="J530" s="149">
        <v>1231.8800000000001</v>
      </c>
      <c r="K530" s="149">
        <v>0</v>
      </c>
      <c r="L530" s="149">
        <v>2737.5</v>
      </c>
      <c r="M530" s="228">
        <v>43374</v>
      </c>
      <c r="N530" s="251">
        <v>43378</v>
      </c>
      <c r="O530" s="251">
        <v>43391</v>
      </c>
      <c r="P530" s="251"/>
      <c r="Q530" s="228">
        <v>43411</v>
      </c>
      <c r="R530" s="335" t="s">
        <v>1704</v>
      </c>
      <c r="S530" s="228"/>
      <c r="T530" s="151"/>
      <c r="U530" s="151"/>
      <c r="V530" s="737">
        <f t="shared" si="29"/>
        <v>10950</v>
      </c>
    </row>
    <row r="531" spans="1:22" ht="27.75" customHeight="1">
      <c r="A531" s="204"/>
      <c r="B531" s="205"/>
      <c r="C531" s="206" t="s">
        <v>550</v>
      </c>
      <c r="D531" s="304"/>
      <c r="E531" s="464">
        <f>SUBTOTAL(9,E527:E530)</f>
        <v>285180.75</v>
      </c>
      <c r="F531" s="207">
        <f>SUM(F527:F530)</f>
        <v>207057.19999999998</v>
      </c>
      <c r="G531" s="725">
        <f t="shared" si="32"/>
        <v>0.74999995170416689</v>
      </c>
      <c r="H531" s="207">
        <f>SUM(H527:H530)</f>
        <v>131998.94</v>
      </c>
      <c r="I531" s="207">
        <f>SUBTOTAL(9,I527:I530)</f>
        <v>0</v>
      </c>
      <c r="J531" s="207">
        <f>SUM(J527:J530)</f>
        <v>23293.95</v>
      </c>
      <c r="K531" s="207">
        <f>SUBTOTAL(9,K527:K530)</f>
        <v>0</v>
      </c>
      <c r="L531" s="207">
        <f>SUM(L527:L530)</f>
        <v>51764.31</v>
      </c>
      <c r="M531" s="541"/>
      <c r="N531" s="236">
        <f>COUNTA(B527:B530)</f>
        <v>4</v>
      </c>
      <c r="O531" s="541"/>
      <c r="P531" s="541"/>
      <c r="Q531" s="541"/>
      <c r="R531" s="542"/>
      <c r="S531" s="541"/>
      <c r="T531" s="541"/>
      <c r="V531" s="736">
        <f t="shared" si="29"/>
        <v>207057.2</v>
      </c>
    </row>
    <row r="532" spans="1:22" s="229" customFormat="1" ht="51" customHeight="1">
      <c r="A532" s="417" t="s">
        <v>478</v>
      </c>
      <c r="B532" s="859" t="s">
        <v>627</v>
      </c>
      <c r="C532" s="44" t="s">
        <v>479</v>
      </c>
      <c r="D532" s="199" t="s">
        <v>480</v>
      </c>
      <c r="E532" s="215">
        <v>998031.48</v>
      </c>
      <c r="F532" s="860">
        <f>H532+I532+J532+K532+L532</f>
        <v>704636.85</v>
      </c>
      <c r="G532" s="201">
        <f t="shared" si="32"/>
        <v>0.74999991839768243</v>
      </c>
      <c r="H532" s="45">
        <v>427264.17</v>
      </c>
      <c r="I532" s="45">
        <v>75399.56</v>
      </c>
      <c r="J532" s="45">
        <v>0</v>
      </c>
      <c r="K532" s="861">
        <v>25813.85</v>
      </c>
      <c r="L532" s="45">
        <v>176159.27</v>
      </c>
      <c r="M532" s="44"/>
      <c r="N532" s="265">
        <v>42950</v>
      </c>
      <c r="O532" s="265">
        <v>42992</v>
      </c>
      <c r="P532" s="265">
        <v>43020</v>
      </c>
      <c r="Q532" s="228">
        <v>43062</v>
      </c>
      <c r="R532" s="228" t="s">
        <v>1148</v>
      </c>
      <c r="S532" s="202"/>
      <c r="T532" s="743"/>
      <c r="U532" s="44"/>
      <c r="V532" s="836">
        <f t="shared" si="29"/>
        <v>704636.85</v>
      </c>
    </row>
    <row r="533" spans="1:22" ht="27.75" customHeight="1">
      <c r="A533" s="404"/>
      <c r="B533" s="517"/>
      <c r="C533" s="518" t="s">
        <v>1505</v>
      </c>
      <c r="D533" s="519"/>
      <c r="E533" s="520">
        <f>SUM(E532:E532)</f>
        <v>998031.48</v>
      </c>
      <c r="F533" s="521">
        <f>SUM(F532:F532)</f>
        <v>704636.85</v>
      </c>
      <c r="G533" s="726">
        <f t="shared" si="32"/>
        <v>0.74999991839768243</v>
      </c>
      <c r="H533" s="521">
        <f>SUM(H532:H532)</f>
        <v>427264.17</v>
      </c>
      <c r="I533" s="521">
        <f>SUM(I532:I532)</f>
        <v>75399.56</v>
      </c>
      <c r="J533" s="521">
        <f>SUM(J532:J532)</f>
        <v>0</v>
      </c>
      <c r="K533" s="521">
        <f>SUM(K532:K532)</f>
        <v>25813.85</v>
      </c>
      <c r="L533" s="521">
        <f>SUM(L532:L532)</f>
        <v>176159.27</v>
      </c>
      <c r="M533" s="541"/>
      <c r="N533" s="236">
        <f>COUNTA(B532:B532)</f>
        <v>1</v>
      </c>
      <c r="O533" s="541"/>
      <c r="P533" s="541"/>
      <c r="Q533" s="541"/>
      <c r="R533" s="543"/>
      <c r="S533" s="541"/>
      <c r="T533" s="541"/>
      <c r="V533" s="736">
        <f t="shared" si="29"/>
        <v>704636.85</v>
      </c>
    </row>
    <row r="534" spans="1:22" s="439" customFormat="1" ht="27.75" customHeight="1">
      <c r="A534" s="935" t="s">
        <v>1973</v>
      </c>
      <c r="B534" s="936">
        <v>73</v>
      </c>
      <c r="C534" s="937" t="s">
        <v>1757</v>
      </c>
      <c r="D534" s="938" t="s">
        <v>1974</v>
      </c>
      <c r="E534" s="939">
        <v>1465451</v>
      </c>
      <c r="F534" s="939">
        <v>1465451</v>
      </c>
      <c r="G534" s="940">
        <v>1</v>
      </c>
      <c r="H534" s="939">
        <v>1245633.3500000001</v>
      </c>
      <c r="I534" s="939">
        <v>0</v>
      </c>
      <c r="J534" s="939">
        <v>219817.65</v>
      </c>
      <c r="K534" s="939">
        <v>0</v>
      </c>
      <c r="L534" s="939">
        <v>0</v>
      </c>
      <c r="M534" s="941">
        <v>43255</v>
      </c>
      <c r="N534" s="942">
        <v>43256</v>
      </c>
      <c r="O534" s="941">
        <v>43258</v>
      </c>
      <c r="P534" s="943"/>
      <c r="Q534" s="943" t="s">
        <v>1884</v>
      </c>
      <c r="R534" s="759" t="s">
        <v>1975</v>
      </c>
      <c r="V534" s="918"/>
    </row>
    <row r="535" spans="1:22" s="211" customFormat="1" ht="45.75" customHeight="1">
      <c r="A535" s="151" t="s">
        <v>1759</v>
      </c>
      <c r="B535" s="944">
        <v>10</v>
      </c>
      <c r="C535" s="212" t="s">
        <v>1757</v>
      </c>
      <c r="D535" s="212" t="s">
        <v>1760</v>
      </c>
      <c r="E535" s="591">
        <v>257008.4</v>
      </c>
      <c r="F535" s="524">
        <f>H535+I535+J535+K535+L535</f>
        <v>257008.40000000002</v>
      </c>
      <c r="G535" s="250">
        <f t="shared" si="32"/>
        <v>1</v>
      </c>
      <c r="H535" s="591">
        <v>218457.14</v>
      </c>
      <c r="I535" s="524">
        <v>0</v>
      </c>
      <c r="J535" s="524">
        <v>38551.26</v>
      </c>
      <c r="K535" s="524">
        <v>0</v>
      </c>
      <c r="L535" s="524">
        <v>0</v>
      </c>
      <c r="M535" s="239">
        <v>43402</v>
      </c>
      <c r="N535" s="251">
        <v>43417</v>
      </c>
      <c r="O535" s="239">
        <v>43426</v>
      </c>
      <c r="P535" s="239">
        <v>43432</v>
      </c>
      <c r="Q535" s="211" t="s">
        <v>1884</v>
      </c>
      <c r="R535" s="228" t="s">
        <v>1889</v>
      </c>
      <c r="S535" s="856"/>
      <c r="T535" s="855"/>
      <c r="V535" s="836">
        <f t="shared" si="29"/>
        <v>257008.40000000002</v>
      </c>
    </row>
    <row r="536" spans="1:22" s="817" customFormat="1" ht="45.75" customHeight="1">
      <c r="A536" s="35"/>
      <c r="B536" s="894">
        <v>23</v>
      </c>
      <c r="C536" s="212" t="s">
        <v>1757</v>
      </c>
      <c r="D536" s="863" t="s">
        <v>1865</v>
      </c>
      <c r="E536" s="895">
        <v>360846.11</v>
      </c>
      <c r="F536" s="524">
        <f>H536+I536+J536+K536+L536</f>
        <v>360846.11</v>
      </c>
      <c r="G536" s="250">
        <f t="shared" si="32"/>
        <v>1</v>
      </c>
      <c r="H536" s="591">
        <v>306719.19</v>
      </c>
      <c r="I536" s="524">
        <v>0</v>
      </c>
      <c r="J536" s="524">
        <v>54126.92</v>
      </c>
      <c r="K536" s="524">
        <v>0</v>
      </c>
      <c r="L536" s="524">
        <v>0</v>
      </c>
      <c r="M536" s="896">
        <v>43427</v>
      </c>
      <c r="N536" s="794">
        <v>43434</v>
      </c>
      <c r="O536" s="896">
        <v>43447</v>
      </c>
      <c r="P536" s="897"/>
      <c r="Q536" s="898" t="s">
        <v>1884</v>
      </c>
      <c r="R536" s="368" t="s">
        <v>1936</v>
      </c>
      <c r="S536" s="856"/>
      <c r="V536" s="737"/>
    </row>
    <row r="537" spans="1:22" s="458" customFormat="1" ht="30" customHeight="1">
      <c r="A537" s="401"/>
      <c r="B537" s="523"/>
      <c r="C537" s="340" t="s">
        <v>1758</v>
      </c>
      <c r="D537" s="341"/>
      <c r="E537" s="342">
        <f>SUBTOTAL(9,E534:E536)</f>
        <v>2083305.5099999998</v>
      </c>
      <c r="F537" s="342">
        <f>SUBTOTAL(9,F534:F536)</f>
        <v>2083305.5099999998</v>
      </c>
      <c r="G537" s="537">
        <f t="shared" si="32"/>
        <v>1.0000000000000002</v>
      </c>
      <c r="H537" s="342">
        <f>SUBTOTAL(9,H534:H536)</f>
        <v>1770809.6800000002</v>
      </c>
      <c r="I537" s="342">
        <f>SUBTOTAL(9,I534:I536)</f>
        <v>0</v>
      </c>
      <c r="J537" s="342">
        <f>SUBTOTAL(9,J534:J536)</f>
        <v>312495.83</v>
      </c>
      <c r="K537" s="342">
        <f>SUBTOTAL(9,K534:K536)</f>
        <v>0</v>
      </c>
      <c r="L537" s="342">
        <f>SUBTOTAL(9,L534:L536)</f>
        <v>0</v>
      </c>
      <c r="M537" s="820"/>
      <c r="N537" s="821">
        <f>B536+B535+B534</f>
        <v>106</v>
      </c>
      <c r="O537" s="820"/>
      <c r="P537" s="820"/>
      <c r="Q537" s="820"/>
      <c r="R537" s="824"/>
      <c r="S537" s="820"/>
      <c r="T537" s="531"/>
      <c r="V537" s="736">
        <f t="shared" si="29"/>
        <v>2083305.5100000002</v>
      </c>
    </row>
    <row r="538" spans="1:22" s="439" customFormat="1" ht="55.5" customHeight="1">
      <c r="A538" s="536" t="s">
        <v>1904</v>
      </c>
      <c r="B538" s="211" t="s">
        <v>1787</v>
      </c>
      <c r="C538" s="212" t="s">
        <v>1788</v>
      </c>
      <c r="D538" s="249" t="s">
        <v>1789</v>
      </c>
      <c r="E538" s="591">
        <v>3581553.71</v>
      </c>
      <c r="F538" s="889">
        <f>H538+I538+J538+K538+L538</f>
        <v>3050763.84</v>
      </c>
      <c r="G538" s="890">
        <f t="shared" si="32"/>
        <v>0.75</v>
      </c>
      <c r="H538" s="889">
        <v>1944861.95</v>
      </c>
      <c r="I538" s="889">
        <v>343210.93</v>
      </c>
      <c r="J538" s="889">
        <v>0</v>
      </c>
      <c r="K538" s="889">
        <v>0</v>
      </c>
      <c r="L538" s="889">
        <v>762690.96</v>
      </c>
      <c r="M538" s="891">
        <v>43402</v>
      </c>
      <c r="N538" s="892">
        <v>43417</v>
      </c>
      <c r="O538" s="891">
        <v>43426</v>
      </c>
      <c r="P538" s="891">
        <v>43432</v>
      </c>
      <c r="Q538" s="239">
        <v>43446</v>
      </c>
      <c r="R538" s="667" t="s">
        <v>1925</v>
      </c>
      <c r="S538" s="857"/>
      <c r="V538" s="836">
        <f t="shared" si="29"/>
        <v>3050763.84</v>
      </c>
    </row>
    <row r="539" spans="1:22" s="234" customFormat="1" ht="58.5" customHeight="1">
      <c r="A539" s="416" t="s">
        <v>1903</v>
      </c>
      <c r="B539" s="617" t="s">
        <v>1436</v>
      </c>
      <c r="C539" s="618" t="s">
        <v>1437</v>
      </c>
      <c r="D539" s="618" t="s">
        <v>1438</v>
      </c>
      <c r="E539" s="930">
        <v>188370.55</v>
      </c>
      <c r="F539" s="930">
        <f>H539+I539+J539+K539+L539</f>
        <v>144398.64000000001</v>
      </c>
      <c r="G539" s="931">
        <f t="shared" si="32"/>
        <v>1</v>
      </c>
      <c r="H539" s="930">
        <v>121922.42</v>
      </c>
      <c r="I539" s="930">
        <v>0</v>
      </c>
      <c r="J539" s="930">
        <v>22476.22</v>
      </c>
      <c r="K539" s="930">
        <v>0</v>
      </c>
      <c r="L539" s="930">
        <v>0</v>
      </c>
      <c r="M539" s="271">
        <v>43344</v>
      </c>
      <c r="N539" s="270">
        <v>43434</v>
      </c>
      <c r="O539" s="270">
        <v>43440</v>
      </c>
      <c r="P539" s="251">
        <v>43453</v>
      </c>
      <c r="Q539" s="891">
        <v>43474</v>
      </c>
      <c r="R539" s="211" t="s">
        <v>1955</v>
      </c>
      <c r="S539" s="237"/>
      <c r="T539" s="476" t="s">
        <v>1918</v>
      </c>
      <c r="U539" s="237"/>
      <c r="V539" s="836">
        <f t="shared" si="29"/>
        <v>144398.64000000001</v>
      </c>
    </row>
    <row r="540" spans="1:22" s="234" customFormat="1" ht="66.75" customHeight="1">
      <c r="A540" s="421" t="s">
        <v>1533</v>
      </c>
      <c r="B540" s="211" t="s">
        <v>1534</v>
      </c>
      <c r="C540" s="212" t="s">
        <v>1535</v>
      </c>
      <c r="D540" s="212" t="s">
        <v>1536</v>
      </c>
      <c r="E540" s="149">
        <v>400272.75</v>
      </c>
      <c r="F540" s="149">
        <f>H540+I540+J540+K540+L540</f>
        <v>350903.83</v>
      </c>
      <c r="G540" s="250">
        <f>(H540+I540+J540+K540)/F540</f>
        <v>1</v>
      </c>
      <c r="H540" s="149">
        <v>298268.26</v>
      </c>
      <c r="I540" s="149">
        <v>0</v>
      </c>
      <c r="J540" s="149">
        <v>52635.57</v>
      </c>
      <c r="K540" s="149">
        <v>0</v>
      </c>
      <c r="L540" s="149">
        <v>0</v>
      </c>
      <c r="M540" s="239">
        <v>43374</v>
      </c>
      <c r="N540" s="251">
        <v>43378</v>
      </c>
      <c r="O540" s="239">
        <v>43384</v>
      </c>
      <c r="P540" s="239">
        <v>43404</v>
      </c>
      <c r="Q540" s="239">
        <v>43420</v>
      </c>
      <c r="R540" s="211" t="s">
        <v>1917</v>
      </c>
      <c r="S540" s="237"/>
      <c r="T540" s="237"/>
      <c r="U540" s="237"/>
      <c r="V540" s="737">
        <f t="shared" si="29"/>
        <v>350903.83</v>
      </c>
    </row>
    <row r="541" spans="1:22" s="882" customFormat="1" ht="17.25" customHeight="1">
      <c r="A541" s="874"/>
      <c r="B541" s="875"/>
      <c r="C541" s="876" t="s">
        <v>1905</v>
      </c>
      <c r="D541" s="876"/>
      <c r="E541" s="877">
        <f>SUM(E538:E540)</f>
        <v>4170197.01</v>
      </c>
      <c r="F541" s="877">
        <f>SUM(F538:F540)</f>
        <v>3546066.31</v>
      </c>
      <c r="G541" s="878"/>
      <c r="H541" s="877">
        <f>SUM(H538:H540)</f>
        <v>2365052.63</v>
      </c>
      <c r="I541" s="877">
        <f>SUM(I538:I540)</f>
        <v>343210.93</v>
      </c>
      <c r="J541" s="877">
        <f>SUM(J538:J540)</f>
        <v>75111.790000000008</v>
      </c>
      <c r="K541" s="877">
        <f>SUM(K538:K540)</f>
        <v>0</v>
      </c>
      <c r="L541" s="877">
        <f>SUM(L538:L540)</f>
        <v>762690.96</v>
      </c>
      <c r="M541" s="879"/>
      <c r="N541" s="880">
        <f>COUNTA(B538:B540)</f>
        <v>3</v>
      </c>
      <c r="O541" s="879"/>
      <c r="P541" s="879"/>
      <c r="Q541" s="879"/>
      <c r="R541" s="875"/>
      <c r="S541" s="820"/>
      <c r="T541" s="820"/>
      <c r="U541" s="881"/>
      <c r="V541" s="737"/>
    </row>
    <row r="542" spans="1:22" s="234" customFormat="1" ht="52.5" customHeight="1">
      <c r="A542" s="421" t="s">
        <v>1761</v>
      </c>
      <c r="B542" s="211" t="s">
        <v>1537</v>
      </c>
      <c r="C542" s="212" t="s">
        <v>1538</v>
      </c>
      <c r="D542" s="212" t="s">
        <v>1539</v>
      </c>
      <c r="E542" s="149">
        <v>201591.22</v>
      </c>
      <c r="F542" s="149">
        <f>H542+I542+J542+K542+L542</f>
        <v>198861.45</v>
      </c>
      <c r="G542" s="250">
        <f>(H542+I542+J542+K542)/F542</f>
        <v>0.79999999999999993</v>
      </c>
      <c r="H542" s="149">
        <v>135225.79</v>
      </c>
      <c r="I542" s="149">
        <v>0</v>
      </c>
      <c r="J542" s="149">
        <v>23863.37</v>
      </c>
      <c r="K542" s="149">
        <v>0</v>
      </c>
      <c r="L542" s="149">
        <v>39772.29</v>
      </c>
      <c r="M542" s="239">
        <v>43374</v>
      </c>
      <c r="N542" s="251">
        <v>43378</v>
      </c>
      <c r="O542" s="239">
        <v>43384</v>
      </c>
      <c r="P542" s="239">
        <v>43404</v>
      </c>
      <c r="Q542" s="239">
        <v>43420</v>
      </c>
      <c r="R542" s="211" t="s">
        <v>1919</v>
      </c>
      <c r="S542" s="237"/>
      <c r="T542" s="237"/>
      <c r="U542" s="237"/>
      <c r="V542" s="737">
        <f t="shared" ref="V542:V555" si="33">SUM(H542:L542)</f>
        <v>198861.45</v>
      </c>
    </row>
    <row r="543" spans="1:22" s="234" customFormat="1" ht="67.5" customHeight="1">
      <c r="A543" s="421" t="s">
        <v>1634</v>
      </c>
      <c r="B543" s="211" t="s">
        <v>1583</v>
      </c>
      <c r="C543" s="212" t="s">
        <v>1584</v>
      </c>
      <c r="D543" s="212" t="s">
        <v>1539</v>
      </c>
      <c r="E543" s="149">
        <v>77050.17</v>
      </c>
      <c r="F543" s="149">
        <f>H543+I543+J543+K543+L543</f>
        <v>75808.76999999999</v>
      </c>
      <c r="G543" s="250">
        <f t="shared" ref="G543:G553" si="34">(H543+I543+J543+K543)/F543</f>
        <v>0.80000005276434383</v>
      </c>
      <c r="H543" s="149">
        <v>51549.96</v>
      </c>
      <c r="I543" s="149">
        <v>0</v>
      </c>
      <c r="J543" s="149">
        <v>9097.06</v>
      </c>
      <c r="K543" s="149">
        <v>0</v>
      </c>
      <c r="L543" s="149">
        <v>15161.75</v>
      </c>
      <c r="M543" s="239">
        <v>43374</v>
      </c>
      <c r="N543" s="251">
        <v>43378</v>
      </c>
      <c r="O543" s="239">
        <v>43391</v>
      </c>
      <c r="P543" s="239"/>
      <c r="Q543" s="239">
        <v>43411</v>
      </c>
      <c r="R543" s="228" t="s">
        <v>1705</v>
      </c>
      <c r="S543" s="237"/>
      <c r="T543" s="237"/>
      <c r="U543" s="237"/>
      <c r="V543" s="737">
        <f t="shared" si="33"/>
        <v>75808.76999999999</v>
      </c>
    </row>
    <row r="544" spans="1:22" s="234" customFormat="1" ht="63.75" customHeight="1">
      <c r="A544" s="421" t="s">
        <v>1634</v>
      </c>
      <c r="B544" s="211" t="s">
        <v>1585</v>
      </c>
      <c r="C544" s="212" t="s">
        <v>1586</v>
      </c>
      <c r="D544" s="212" t="s">
        <v>1539</v>
      </c>
      <c r="E544" s="149">
        <v>77780.12</v>
      </c>
      <c r="F544" s="149">
        <f>H544+I544+J544+K544+L544</f>
        <v>76268.899999999994</v>
      </c>
      <c r="G544" s="250">
        <f t="shared" si="34"/>
        <v>0.8</v>
      </c>
      <c r="H544" s="149">
        <v>51862.85</v>
      </c>
      <c r="I544" s="149">
        <v>0</v>
      </c>
      <c r="J544" s="149">
        <v>9152.27</v>
      </c>
      <c r="K544" s="149">
        <v>0</v>
      </c>
      <c r="L544" s="149">
        <v>15253.78</v>
      </c>
      <c r="M544" s="239">
        <v>43427</v>
      </c>
      <c r="N544" s="251">
        <v>43434</v>
      </c>
      <c r="O544" s="239">
        <v>43447</v>
      </c>
      <c r="P544" s="239"/>
      <c r="Q544" s="891">
        <v>43472</v>
      </c>
      <c r="R544" s="228" t="s">
        <v>1706</v>
      </c>
      <c r="S544" s="237"/>
      <c r="T544" s="899" t="s">
        <v>1866</v>
      </c>
      <c r="U544" s="237"/>
      <c r="V544" s="836">
        <f t="shared" si="33"/>
        <v>76268.899999999994</v>
      </c>
    </row>
    <row r="545" spans="1:22" s="234" customFormat="1" ht="78.75" customHeight="1">
      <c r="A545" s="421" t="s">
        <v>1634</v>
      </c>
      <c r="B545" s="921" t="s">
        <v>1970</v>
      </c>
      <c r="C545" s="922" t="s">
        <v>1971</v>
      </c>
      <c r="D545" s="928" t="s">
        <v>1972</v>
      </c>
      <c r="E545" s="934">
        <v>301442.46999999997</v>
      </c>
      <c r="F545" s="919">
        <f>H545+I545+J545+K545+L545</f>
        <v>217693.03000000003</v>
      </c>
      <c r="G545" s="929">
        <f t="shared" si="34"/>
        <v>0.79999998162550257</v>
      </c>
      <c r="H545" s="934">
        <v>148031.26</v>
      </c>
      <c r="I545" s="934">
        <v>26123.16</v>
      </c>
      <c r="J545" s="920">
        <v>0</v>
      </c>
      <c r="K545" s="920">
        <v>0</v>
      </c>
      <c r="L545" s="934">
        <v>43538.61</v>
      </c>
      <c r="M545" s="896">
        <v>43488</v>
      </c>
      <c r="N545" s="794">
        <v>43490</v>
      </c>
      <c r="O545" s="896">
        <v>43496</v>
      </c>
      <c r="P545" s="896">
        <v>43511</v>
      </c>
      <c r="Q545" s="945">
        <v>43521</v>
      </c>
      <c r="R545" s="925"/>
      <c r="S545" s="926"/>
      <c r="T545" s="927"/>
      <c r="U545" s="926"/>
      <c r="V545" s="836"/>
    </row>
    <row r="546" spans="1:22" s="458" customFormat="1" ht="22.5" customHeight="1">
      <c r="A546" s="418"/>
      <c r="B546" s="205"/>
      <c r="C546" s="876" t="s">
        <v>1906</v>
      </c>
      <c r="D546" s="304"/>
      <c r="E546" s="525">
        <f>SUM(E542:E544)</f>
        <v>356421.51</v>
      </c>
      <c r="F546" s="525">
        <f>SUM(F542:F544)</f>
        <v>350939.12</v>
      </c>
      <c r="G546" s="932">
        <f t="shared" si="34"/>
        <v>0.80000001139798838</v>
      </c>
      <c r="H546" s="525">
        <f>SUM(H542:H544)</f>
        <v>238638.6</v>
      </c>
      <c r="I546" s="525">
        <f>SUM(I542:I544)</f>
        <v>0</v>
      </c>
      <c r="J546" s="525">
        <f>SUM(J542:J545)</f>
        <v>42112.7</v>
      </c>
      <c r="K546" s="525">
        <f>SUM(K542:K545)</f>
        <v>0</v>
      </c>
      <c r="L546" s="525">
        <f>SUM(L542:L544)</f>
        <v>70187.820000000007</v>
      </c>
      <c r="M546" s="531"/>
      <c r="N546" s="236">
        <f>COUNTA(B542:F558)</f>
        <v>56</v>
      </c>
      <c r="O546" s="531"/>
      <c r="P546" s="531"/>
      <c r="Q546" s="531"/>
      <c r="R546" s="933"/>
      <c r="S546" s="531"/>
      <c r="T546" s="531"/>
      <c r="V546" s="736">
        <f t="shared" si="33"/>
        <v>350939.12</v>
      </c>
    </row>
    <row r="547" spans="1:22" s="234" customFormat="1" ht="51.75" customHeight="1">
      <c r="A547" s="433" t="s">
        <v>477</v>
      </c>
      <c r="B547" s="151" t="s">
        <v>469</v>
      </c>
      <c r="C547" s="151" t="s">
        <v>470</v>
      </c>
      <c r="D547" s="151" t="s">
        <v>474</v>
      </c>
      <c r="E547" s="215">
        <v>35000</v>
      </c>
      <c r="F547" s="213">
        <f>H547+I547+J547+K547+L547</f>
        <v>35000</v>
      </c>
      <c r="G547" s="729">
        <f t="shared" si="34"/>
        <v>1</v>
      </c>
      <c r="H547" s="213">
        <v>29750</v>
      </c>
      <c r="I547" s="213">
        <v>0</v>
      </c>
      <c r="J547" s="213">
        <v>5250</v>
      </c>
      <c r="K547" s="213">
        <v>0</v>
      </c>
      <c r="L547" s="213">
        <v>0</v>
      </c>
      <c r="M547" s="494"/>
      <c r="N547" s="238">
        <v>42950</v>
      </c>
      <c r="O547" s="239">
        <v>42992</v>
      </c>
      <c r="P547" s="237"/>
      <c r="Q547" s="239">
        <v>43024</v>
      </c>
      <c r="R547" s="217" t="s">
        <v>1174</v>
      </c>
      <c r="S547" s="237"/>
      <c r="T547" s="237"/>
      <c r="U547" s="237"/>
      <c r="V547" s="737">
        <f t="shared" si="33"/>
        <v>35000</v>
      </c>
    </row>
    <row r="548" spans="1:22" s="234" customFormat="1" ht="45.75" customHeight="1">
      <c r="A548" s="433" t="s">
        <v>477</v>
      </c>
      <c r="B548" s="151" t="s">
        <v>471</v>
      </c>
      <c r="C548" s="235" t="s">
        <v>472</v>
      </c>
      <c r="D548" s="151" t="s">
        <v>475</v>
      </c>
      <c r="E548" s="233">
        <v>35000</v>
      </c>
      <c r="F548" s="213">
        <f>H548+I548+J548+K548+L548</f>
        <v>35000</v>
      </c>
      <c r="G548" s="729">
        <f t="shared" si="34"/>
        <v>1</v>
      </c>
      <c r="H548" s="242">
        <v>29750</v>
      </c>
      <c r="I548" s="242">
        <v>0</v>
      </c>
      <c r="J548" s="242">
        <v>5250</v>
      </c>
      <c r="K548" s="242">
        <v>0</v>
      </c>
      <c r="L548" s="242">
        <v>0</v>
      </c>
      <c r="M548" s="494"/>
      <c r="N548" s="238">
        <v>42950</v>
      </c>
      <c r="O548" s="239">
        <v>42992</v>
      </c>
      <c r="P548" s="237"/>
      <c r="Q548" s="239">
        <v>43024</v>
      </c>
      <c r="R548" s="217" t="s">
        <v>1173</v>
      </c>
      <c r="S548" s="237"/>
      <c r="T548" s="237"/>
      <c r="U548" s="237"/>
      <c r="V548" s="737">
        <f t="shared" si="33"/>
        <v>35000</v>
      </c>
    </row>
    <row r="549" spans="1:22" s="234" customFormat="1" ht="45.75" customHeight="1">
      <c r="A549" s="433" t="s">
        <v>477</v>
      </c>
      <c r="B549" s="151" t="s">
        <v>473</v>
      </c>
      <c r="C549" s="212" t="s">
        <v>472</v>
      </c>
      <c r="D549" s="151" t="s">
        <v>476</v>
      </c>
      <c r="E549" s="215">
        <v>35000</v>
      </c>
      <c r="F549" s="213">
        <f>H549+I549+J549+K549+L549</f>
        <v>35000</v>
      </c>
      <c r="G549" s="729">
        <f t="shared" si="34"/>
        <v>1</v>
      </c>
      <c r="H549" s="213">
        <v>29750</v>
      </c>
      <c r="I549" s="213">
        <v>0</v>
      </c>
      <c r="J549" s="213">
        <v>5250</v>
      </c>
      <c r="K549" s="213">
        <v>0</v>
      </c>
      <c r="L549" s="213">
        <v>0</v>
      </c>
      <c r="M549" s="495"/>
      <c r="N549" s="238">
        <v>42950</v>
      </c>
      <c r="O549" s="239">
        <v>42992</v>
      </c>
      <c r="P549" s="237"/>
      <c r="Q549" s="239">
        <v>43024</v>
      </c>
      <c r="R549" s="217" t="s">
        <v>1175</v>
      </c>
      <c r="S549" s="237"/>
      <c r="T549" s="237"/>
      <c r="U549" s="237"/>
      <c r="V549" s="737">
        <f t="shared" si="33"/>
        <v>35000</v>
      </c>
    </row>
    <row r="550" spans="1:22" ht="24.75" customHeight="1">
      <c r="A550" s="412"/>
      <c r="B550" s="221"/>
      <c r="C550" s="206" t="s">
        <v>1493</v>
      </c>
      <c r="D550" s="305"/>
      <c r="E550" s="466">
        <f>SUM(E547:E549)</f>
        <v>105000</v>
      </c>
      <c r="F550" s="223">
        <f>SUM(F547:F549)</f>
        <v>105000</v>
      </c>
      <c r="G550" s="510">
        <f t="shared" si="34"/>
        <v>1</v>
      </c>
      <c r="H550" s="225">
        <f>SUM(H547:H549)</f>
        <v>89250</v>
      </c>
      <c r="I550" s="225">
        <f>SUM(I547:I549)</f>
        <v>0</v>
      </c>
      <c r="J550" s="225">
        <f>SUM(J547:J549)</f>
        <v>15750</v>
      </c>
      <c r="K550" s="225">
        <f>SUM(K547:K549)</f>
        <v>0</v>
      </c>
      <c r="L550" s="225">
        <f>SUM(L547:L549)</f>
        <v>0</v>
      </c>
      <c r="M550" s="545"/>
      <c r="N550" s="247">
        <f>COUNTA(B547:B549)</f>
        <v>3</v>
      </c>
      <c r="O550" s="545"/>
      <c r="P550" s="545"/>
      <c r="Q550" s="545"/>
      <c r="R550" s="545"/>
      <c r="S550" s="545"/>
      <c r="T550" s="545"/>
      <c r="U550" s="246"/>
      <c r="V550" s="736">
        <f t="shared" si="33"/>
        <v>105000</v>
      </c>
    </row>
    <row r="551" spans="1:22" s="14" customFormat="1" ht="56.25" customHeight="1">
      <c r="A551" s="427" t="s">
        <v>618</v>
      </c>
      <c r="B551" s="428" t="s">
        <v>619</v>
      </c>
      <c r="C551" s="429" t="s">
        <v>620</v>
      </c>
      <c r="D551" s="429" t="s">
        <v>621</v>
      </c>
      <c r="E551" s="430">
        <v>1146231.8700000001</v>
      </c>
      <c r="F551" s="274">
        <f>H551+I551+J551+K551+L551</f>
        <v>1146231.8700000001</v>
      </c>
      <c r="G551" s="729">
        <f t="shared" si="34"/>
        <v>1</v>
      </c>
      <c r="H551" s="55">
        <v>913228.12</v>
      </c>
      <c r="I551" s="56">
        <v>0</v>
      </c>
      <c r="J551" s="55">
        <v>233003.75</v>
      </c>
      <c r="K551" s="56">
        <v>0</v>
      </c>
      <c r="L551" s="56">
        <v>0</v>
      </c>
      <c r="M551" s="493" t="s">
        <v>551</v>
      </c>
      <c r="N551" s="486">
        <v>43025</v>
      </c>
      <c r="O551" s="58">
        <v>43349</v>
      </c>
      <c r="P551" s="58">
        <v>43364</v>
      </c>
      <c r="Q551" s="198">
        <v>43399</v>
      </c>
      <c r="R551" s="58" t="s">
        <v>1612</v>
      </c>
      <c r="S551" s="58">
        <v>42359</v>
      </c>
      <c r="T551" s="58" t="s">
        <v>1611</v>
      </c>
      <c r="U551" s="60"/>
      <c r="V551" s="737">
        <f t="shared" si="33"/>
        <v>1146231.8700000001</v>
      </c>
    </row>
    <row r="552" spans="1:22" s="229" customFormat="1" ht="48.75" customHeight="1">
      <c r="A552" s="431" t="s">
        <v>618</v>
      </c>
      <c r="B552" s="211" t="s">
        <v>1540</v>
      </c>
      <c r="C552" s="212" t="s">
        <v>1541</v>
      </c>
      <c r="D552" s="212" t="s">
        <v>1542</v>
      </c>
      <c r="E552" s="274">
        <v>1419686.16</v>
      </c>
      <c r="F552" s="274">
        <f>H552+I552+J552+K552+L552</f>
        <v>1243154.73</v>
      </c>
      <c r="G552" s="729">
        <f t="shared" si="34"/>
        <v>1</v>
      </c>
      <c r="H552" s="149">
        <v>1056681.52</v>
      </c>
      <c r="I552" s="149">
        <v>186473.21</v>
      </c>
      <c r="J552" s="149">
        <v>0</v>
      </c>
      <c r="K552" s="149">
        <v>0</v>
      </c>
      <c r="L552" s="149">
        <v>0</v>
      </c>
      <c r="M552" s="260">
        <v>43374</v>
      </c>
      <c r="N552" s="624">
        <v>43378</v>
      </c>
      <c r="O552" s="228">
        <v>43384</v>
      </c>
      <c r="P552" s="228">
        <v>43404</v>
      </c>
      <c r="Q552" s="228" t="s">
        <v>1717</v>
      </c>
      <c r="R552" s="667" t="s">
        <v>1920</v>
      </c>
      <c r="S552" s="228"/>
      <c r="T552" s="228"/>
      <c r="U552" s="625"/>
      <c r="V552" s="737">
        <f t="shared" si="33"/>
        <v>1243154.73</v>
      </c>
    </row>
    <row r="553" spans="1:22" s="458" customFormat="1" ht="27.75" customHeight="1">
      <c r="A553" s="204"/>
      <c r="B553" s="500"/>
      <c r="C553" s="206" t="s">
        <v>622</v>
      </c>
      <c r="D553" s="501"/>
      <c r="E553" s="207">
        <f>SUM(E551:E552)</f>
        <v>2565918.0300000003</v>
      </c>
      <c r="F553" s="207">
        <f>SUM(F551:F552)</f>
        <v>2389386.6</v>
      </c>
      <c r="G553" s="510">
        <f t="shared" si="34"/>
        <v>1</v>
      </c>
      <c r="H553" s="207">
        <f>SUM(H551:H552)</f>
        <v>1969909.6400000001</v>
      </c>
      <c r="I553" s="207">
        <f>SUM(I551:I552)</f>
        <v>186473.21</v>
      </c>
      <c r="J553" s="207">
        <f>SUM(J551:J552)</f>
        <v>233003.75</v>
      </c>
      <c r="K553" s="207">
        <f>SUM(K551:K552)</f>
        <v>0</v>
      </c>
      <c r="L553" s="207">
        <f>SUM(L551:L552)</f>
        <v>0</v>
      </c>
      <c r="M553" s="820"/>
      <c r="N553" s="821">
        <f>COUNTA(B551:B552)</f>
        <v>2</v>
      </c>
      <c r="O553" s="531"/>
      <c r="P553" s="531"/>
      <c r="Q553" s="531"/>
      <c r="R553" s="531"/>
      <c r="S553" s="531"/>
      <c r="T553" s="531"/>
      <c r="V553" s="736">
        <f t="shared" si="33"/>
        <v>2389386.6</v>
      </c>
    </row>
    <row r="554" spans="1:22" s="426" customFormat="1" ht="19.5" customHeight="1">
      <c r="A554" s="422"/>
      <c r="B554" s="423"/>
      <c r="C554" s="424"/>
      <c r="D554" s="425"/>
      <c r="E554" s="467"/>
      <c r="G554" s="730"/>
      <c r="V554" s="737"/>
    </row>
    <row r="555" spans="1:22" s="30" customFormat="1" ht="38.25" customHeight="1">
      <c r="A555" s="204" t="s">
        <v>48</v>
      </c>
      <c r="B555" s="204"/>
      <c r="C555" s="204"/>
      <c r="D555" s="307"/>
      <c r="E555" s="209">
        <f>E553+E533+E550+E519+E488+E425+E391+E546+E541+E531+E526+E472+E537+E524+E19+E522</f>
        <v>213716022.84999999</v>
      </c>
      <c r="F555" s="209">
        <f>F553+F533+F550+F519+F488+F425+F391+F537+F546+F541+F531+F526+F472+F524+F19+F522</f>
        <v>75945048.600000024</v>
      </c>
      <c r="G555" s="731">
        <f>(H555+J555)/F555</f>
        <v>0.66457901957284393</v>
      </c>
      <c r="H555" s="209">
        <f>H553+H533+H550+H519+H488+H425+H391+H541+H537+H531+H526+H472+H546+H524+H19+H522</f>
        <v>45723430.82</v>
      </c>
      <c r="I555" s="209">
        <f>I553+I533+I550+I519+I488+I425+I391+I541+I537+I531+I526+I472+I546+I524+I19+I522</f>
        <v>4715662.9700000016</v>
      </c>
      <c r="J555" s="209">
        <f>J553+J533+J550+J519+J488+J425+J391+J541+J537+J531+J526+J472+J546+J524+J19+J522</f>
        <v>4748055.1199999982</v>
      </c>
      <c r="K555" s="209">
        <f>K553+K533+K550+K519+K488+K425+K391+K541+K537+K531+K526+K472+K546+K524+K19+K522</f>
        <v>1122266.19</v>
      </c>
      <c r="L555" s="209">
        <f>L553+L533+L550+L519+L488+L425+L391+L541+L537+L531+L526+L472+L546+L524+L19+L522</f>
        <v>19635633.499999989</v>
      </c>
      <c r="M555" s="28"/>
      <c r="N555" s="286">
        <f>N553+N550+N533+N519+N488+N425+N391+N526+N472+N546+A525533+N19+N537+N524+N522+N541+N531</f>
        <v>672</v>
      </c>
      <c r="O555" s="7"/>
      <c r="P555" s="29"/>
      <c r="Q555" s="29"/>
      <c r="R555" s="29"/>
      <c r="S555" s="29"/>
      <c r="T555" s="29"/>
      <c r="U555" s="29"/>
      <c r="V555" s="737">
        <f t="shared" si="33"/>
        <v>75945048.599999979</v>
      </c>
    </row>
    <row r="556" spans="1:22" ht="21">
      <c r="A556" s="5"/>
      <c r="B556" s="5"/>
      <c r="C556" s="5"/>
      <c r="D556" s="308"/>
      <c r="E556" s="468"/>
      <c r="F556" s="4"/>
      <c r="G556" s="468"/>
      <c r="K556" s="5"/>
      <c r="L556" s="5"/>
      <c r="M556" s="5"/>
      <c r="N556" s="5"/>
      <c r="O556" s="29"/>
      <c r="P556" s="5"/>
      <c r="Q556" s="5"/>
      <c r="R556" s="5"/>
      <c r="S556" s="5"/>
      <c r="T556" s="5"/>
    </row>
    <row r="557" spans="1:22">
      <c r="F557" s="4"/>
      <c r="J557" s="41"/>
    </row>
    <row r="558" spans="1:22">
      <c r="G558" s="732"/>
      <c r="H558" s="4"/>
      <c r="I558" s="4"/>
      <c r="J558" s="4"/>
    </row>
    <row r="559" spans="1:22" ht="19.5" customHeight="1">
      <c r="F559" s="734"/>
    </row>
    <row r="560" spans="1:22">
      <c r="F560" s="4"/>
    </row>
    <row r="563" spans="10:16" ht="18.75">
      <c r="J563" s="858"/>
      <c r="K563" s="858"/>
    </row>
    <row r="564" spans="10:16" ht="18.75">
      <c r="J564" s="858"/>
      <c r="K564" s="858"/>
      <c r="P564" s="36"/>
    </row>
    <row r="565" spans="10:16">
      <c r="P565" s="36"/>
    </row>
    <row r="566" spans="10:16">
      <c r="P566" s="37"/>
    </row>
    <row r="567" spans="10:16">
      <c r="P567" s="38"/>
    </row>
    <row r="568" spans="10:16">
      <c r="P568" s="38"/>
    </row>
    <row r="569" spans="10:16">
      <c r="P569" s="38"/>
    </row>
    <row r="570" spans="10:16">
      <c r="P570" s="37"/>
    </row>
    <row r="571" spans="10:16">
      <c r="P571" s="38"/>
    </row>
    <row r="572" spans="10:16">
      <c r="P572" s="38"/>
    </row>
    <row r="573" spans="10:16">
      <c r="P573" s="37"/>
    </row>
    <row r="574" spans="10:16">
      <c r="P574" s="37"/>
    </row>
    <row r="575" spans="10:16">
      <c r="P575" s="37"/>
    </row>
    <row r="576" spans="10:16">
      <c r="P576" s="37"/>
    </row>
    <row r="577" spans="15:16">
      <c r="P577" s="37"/>
    </row>
    <row r="578" spans="15:16">
      <c r="P578" s="37"/>
    </row>
    <row r="579" spans="15:16">
      <c r="P579" s="37"/>
    </row>
    <row r="580" spans="15:16">
      <c r="P580" s="37"/>
    </row>
    <row r="581" spans="15:16">
      <c r="P581" s="37"/>
    </row>
    <row r="582" spans="15:16">
      <c r="P582" s="37"/>
    </row>
    <row r="583" spans="15:16">
      <c r="P583" s="37"/>
    </row>
    <row r="584" spans="15:16">
      <c r="O584" s="36"/>
      <c r="P584" s="37"/>
    </row>
    <row r="585" spans="15:16">
      <c r="O585" s="36"/>
      <c r="P585" s="37"/>
    </row>
    <row r="586" spans="15:16">
      <c r="O586" s="36"/>
      <c r="P586" s="37"/>
    </row>
    <row r="587" spans="15:16">
      <c r="O587" s="36"/>
      <c r="P587" s="36"/>
    </row>
    <row r="588" spans="15:16">
      <c r="O588" s="36"/>
    </row>
  </sheetData>
  <sheetProtection formatColumns="0" formatRows="0" sort="0" autoFilter="0"/>
  <mergeCells count="6">
    <mergeCell ref="A488:D488"/>
    <mergeCell ref="A11:D11"/>
    <mergeCell ref="A13:D13"/>
    <mergeCell ref="A391:D391"/>
    <mergeCell ref="A425:D425"/>
    <mergeCell ref="A472:D472"/>
  </mergeCells>
  <pageMargins left="0.23622047244094488" right="0.23622047244094488" top="0.74803149606299213" bottom="0.74803149606299213" header="0.31496062992125984" footer="0.31496062992125984"/>
  <pageSetup paperSize="8" scale="15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pageSetUpPr fitToPage="1"/>
  </sheetPr>
  <dimension ref="A11:MM652"/>
  <sheetViews>
    <sheetView tabSelected="1" topLeftCell="A15" zoomScale="70" zoomScaleNormal="70" workbookViewId="0">
      <pane ySplit="17" topLeftCell="A548" activePane="bottomLeft" state="frozen"/>
      <selection activeCell="F15" sqref="F15"/>
      <selection pane="bottomLeft" activeCell="N604" sqref="N604"/>
    </sheetView>
  </sheetViews>
  <sheetFormatPr baseColWidth="10" defaultColWidth="11.42578125" defaultRowHeight="15"/>
  <cols>
    <col min="1" max="1" width="48.85546875" style="7" customWidth="1"/>
    <col min="2" max="2" width="34.140625" customWidth="1"/>
    <col min="3" max="3" width="34.140625" style="7" customWidth="1"/>
    <col min="4" max="4" width="32.5703125" style="7" customWidth="1"/>
    <col min="5" max="6" width="19.7109375" style="7" customWidth="1"/>
    <col min="7" max="7" width="20" style="7" hidden="1" customWidth="1"/>
    <col min="8" max="8" width="0.140625" style="7" hidden="1" customWidth="1"/>
    <col min="9" max="9" width="18.140625" style="7" hidden="1" customWidth="1"/>
    <col min="10" max="10" width="19.5703125" style="946" customWidth="1"/>
    <col min="11" max="11" width="34.7109375" style="946" customWidth="1"/>
    <col min="12" max="12" width="12.28515625" style="7" customWidth="1"/>
    <col min="13" max="16384" width="11.42578125" style="7"/>
  </cols>
  <sheetData>
    <row r="11" spans="2:11" ht="30.75" customHeight="1">
      <c r="E11" s="49"/>
      <c r="F11" s="267" t="e">
        <f>#REF!</f>
        <v>#REF!</v>
      </c>
      <c r="G11" s="268" t="e">
        <f>(#REF!+F11)/130200000</f>
        <v>#REF!</v>
      </c>
      <c r="H11" s="32"/>
      <c r="I11" s="42"/>
      <c r="J11" s="1005"/>
      <c r="K11" s="1005"/>
    </row>
    <row r="12" spans="2:11" ht="10.5" customHeight="1">
      <c r="E12" s="32"/>
      <c r="F12" s="32"/>
      <c r="G12" s="32"/>
      <c r="H12" s="32"/>
      <c r="I12" s="32"/>
      <c r="J12" s="947"/>
      <c r="K12" s="947"/>
    </row>
    <row r="13" spans="2:11" ht="21.75" customHeight="1">
      <c r="E13" s="6"/>
      <c r="F13" s="6"/>
      <c r="G13" s="6"/>
      <c r="H13" s="6"/>
      <c r="I13" s="6"/>
      <c r="J13" s="6"/>
      <c r="K13" s="6"/>
    </row>
    <row r="14" spans="2:11" ht="12" customHeight="1">
      <c r="E14" s="6"/>
      <c r="F14" s="6"/>
      <c r="G14" s="6"/>
      <c r="H14" s="6"/>
      <c r="I14" s="6"/>
      <c r="J14" s="6"/>
      <c r="K14" s="6"/>
    </row>
    <row r="15" spans="2:11" ht="12" customHeight="1">
      <c r="B15" s="7"/>
      <c r="E15" s="6"/>
      <c r="F15" s="6"/>
      <c r="G15" s="6"/>
      <c r="H15" s="6"/>
      <c r="I15" s="6"/>
      <c r="J15" s="6"/>
      <c r="K15" s="6"/>
    </row>
    <row r="16" spans="2:11" ht="12" customHeight="1">
      <c r="B16" s="7"/>
      <c r="E16" s="6"/>
      <c r="F16" s="6"/>
      <c r="G16" s="6"/>
      <c r="H16" s="6"/>
      <c r="I16" s="6"/>
      <c r="J16" s="6"/>
      <c r="K16" s="6"/>
    </row>
    <row r="17" spans="1:11" ht="12" customHeight="1">
      <c r="B17" s="7"/>
      <c r="E17" s="6"/>
      <c r="F17" s="6"/>
      <c r="G17" s="6"/>
      <c r="H17" s="6"/>
      <c r="I17" s="6"/>
      <c r="J17" s="6"/>
      <c r="K17" s="6"/>
    </row>
    <row r="18" spans="1:11" ht="12" customHeight="1">
      <c r="B18" s="7"/>
      <c r="E18" s="6"/>
      <c r="F18" s="6"/>
      <c r="G18" s="6"/>
      <c r="H18" s="6"/>
      <c r="I18" s="6"/>
      <c r="J18" s="6"/>
      <c r="K18" s="6"/>
    </row>
    <row r="19" spans="1:11" ht="12" customHeight="1">
      <c r="B19" s="7"/>
      <c r="E19" s="6"/>
      <c r="F19" s="6"/>
      <c r="G19" s="6"/>
      <c r="H19" s="6"/>
      <c r="I19" s="6"/>
      <c r="J19" s="6"/>
      <c r="K19" s="6"/>
    </row>
    <row r="20" spans="1:11" ht="12" customHeight="1">
      <c r="B20" s="7"/>
      <c r="E20" s="6"/>
      <c r="F20" s="6"/>
      <c r="G20" s="6"/>
      <c r="H20" s="6"/>
      <c r="I20" s="6"/>
      <c r="J20" s="6"/>
      <c r="K20" s="6"/>
    </row>
    <row r="21" spans="1:11" ht="12" customHeight="1">
      <c r="B21" s="7"/>
      <c r="E21" s="6"/>
      <c r="F21" s="6"/>
      <c r="G21" s="6"/>
      <c r="H21" s="6"/>
      <c r="I21" s="6"/>
      <c r="J21" s="6"/>
      <c r="K21" s="6"/>
    </row>
    <row r="22" spans="1:11" ht="12" customHeight="1">
      <c r="B22" s="7"/>
      <c r="E22" s="6"/>
      <c r="F22" s="6"/>
      <c r="G22" s="6"/>
      <c r="H22" s="6"/>
      <c r="I22" s="6"/>
      <c r="J22" s="6"/>
      <c r="K22" s="6"/>
    </row>
    <row r="23" spans="1:11" ht="12" customHeight="1">
      <c r="B23" s="7"/>
      <c r="E23" s="6"/>
      <c r="F23" s="6"/>
      <c r="G23" s="6"/>
      <c r="H23" s="6"/>
      <c r="I23" s="6"/>
      <c r="J23" s="6"/>
      <c r="K23" s="6"/>
    </row>
    <row r="24" spans="1:11" ht="12" customHeight="1">
      <c r="B24" s="7"/>
      <c r="E24" s="6"/>
      <c r="F24" s="6"/>
      <c r="G24" s="6"/>
      <c r="H24" s="6"/>
      <c r="I24" s="6"/>
      <c r="J24" s="6"/>
      <c r="K24" s="6"/>
    </row>
    <row r="25" spans="1:11" ht="12" customHeight="1">
      <c r="B25" s="7"/>
      <c r="E25" s="6"/>
      <c r="F25" s="6"/>
      <c r="G25" s="6"/>
      <c r="H25" s="6"/>
      <c r="I25" s="6"/>
      <c r="J25" s="6"/>
      <c r="K25" s="6"/>
    </row>
    <row r="26" spans="1:11" ht="12" customHeight="1">
      <c r="A26" s="1018" t="s">
        <v>2053</v>
      </c>
      <c r="B26" s="1018"/>
      <c r="C26" s="1018"/>
      <c r="D26" s="1018"/>
      <c r="E26" s="1018"/>
      <c r="F26" s="1018"/>
      <c r="G26" s="1018"/>
      <c r="H26" s="1018"/>
      <c r="I26" s="1018"/>
      <c r="J26" s="1018"/>
      <c r="K26" s="1018"/>
    </row>
    <row r="27" spans="1:11" ht="12" customHeight="1">
      <c r="A27" s="1018"/>
      <c r="B27" s="1018"/>
      <c r="C27" s="1018"/>
      <c r="D27" s="1018"/>
      <c r="E27" s="1018"/>
      <c r="F27" s="1018"/>
      <c r="G27" s="1018"/>
      <c r="H27" s="1018"/>
      <c r="I27" s="1018"/>
      <c r="J27" s="1018"/>
      <c r="K27" s="1018"/>
    </row>
    <row r="28" spans="1:11" ht="12" customHeight="1">
      <c r="A28" s="1018"/>
      <c r="B28" s="1018"/>
      <c r="C28" s="1018"/>
      <c r="D28" s="1018"/>
      <c r="E28" s="1018"/>
      <c r="F28" s="1018"/>
      <c r="G28" s="1018"/>
      <c r="H28" s="1018"/>
      <c r="I28" s="1018"/>
      <c r="J28" s="1018"/>
      <c r="K28" s="1018"/>
    </row>
    <row r="29" spans="1:11" ht="12" customHeight="1">
      <c r="B29" s="7"/>
      <c r="E29" s="6"/>
      <c r="F29" s="6"/>
      <c r="G29" s="6"/>
      <c r="H29" s="6"/>
      <c r="I29" s="6"/>
      <c r="J29" s="1019" t="s">
        <v>2054</v>
      </c>
      <c r="K29" s="1019"/>
    </row>
    <row r="30" spans="1:11" ht="12" customHeight="1" thickBot="1">
      <c r="B30" s="7"/>
      <c r="E30" s="6"/>
      <c r="F30" s="6"/>
      <c r="G30" s="6"/>
      <c r="H30" s="6"/>
      <c r="I30" s="6"/>
      <c r="J30" s="6"/>
      <c r="K30" s="6"/>
    </row>
    <row r="31" spans="1:11" s="1" customFormat="1" ht="60.75" thickBot="1">
      <c r="A31" s="1015" t="s">
        <v>2015</v>
      </c>
      <c r="B31" s="1015" t="s">
        <v>2023</v>
      </c>
      <c r="C31" s="1015" t="s">
        <v>2019</v>
      </c>
      <c r="D31" s="1015" t="s">
        <v>2016</v>
      </c>
      <c r="E31" s="1015" t="s">
        <v>2020</v>
      </c>
      <c r="F31" s="1015" t="s">
        <v>2017</v>
      </c>
      <c r="G31" s="1014" t="s">
        <v>255</v>
      </c>
      <c r="H31" s="1013" t="s">
        <v>4</v>
      </c>
      <c r="I31" s="1016" t="s">
        <v>5</v>
      </c>
      <c r="J31" s="1015" t="s">
        <v>2021</v>
      </c>
      <c r="K31" s="1017" t="s">
        <v>2022</v>
      </c>
    </row>
    <row r="32" spans="1:11" s="31" customFormat="1" ht="63" customHeight="1">
      <c r="A32" s="1022" t="s">
        <v>2009</v>
      </c>
      <c r="B32" s="1009"/>
      <c r="C32" s="1009"/>
      <c r="D32" s="1010">
        <v>141241.07999999999</v>
      </c>
      <c r="E32" s="1011">
        <f>G32+H32+I32</f>
        <v>21168.16</v>
      </c>
      <c r="F32" s="1012">
        <v>119952.92</v>
      </c>
      <c r="G32" s="1012">
        <v>0</v>
      </c>
      <c r="H32" s="1012">
        <v>21168.16</v>
      </c>
      <c r="I32" s="1012">
        <v>0</v>
      </c>
      <c r="J32" s="1008" t="s">
        <v>2026</v>
      </c>
      <c r="K32" s="1023" t="s">
        <v>2010</v>
      </c>
    </row>
    <row r="33" spans="1:100" s="31" customFormat="1" ht="51.75" customHeight="1">
      <c r="A33" s="1024" t="s">
        <v>1983</v>
      </c>
      <c r="B33" s="1001"/>
      <c r="C33" s="1001"/>
      <c r="D33" s="994">
        <v>116653.85</v>
      </c>
      <c r="E33" s="982">
        <f t="shared" ref="E33:E96" si="0">G33+H33+I33</f>
        <v>17498.080000000002</v>
      </c>
      <c r="F33" s="983">
        <v>99155.77</v>
      </c>
      <c r="G33" s="983">
        <v>17498.080000000002</v>
      </c>
      <c r="H33" s="983">
        <v>0</v>
      </c>
      <c r="I33" s="983">
        <v>0</v>
      </c>
      <c r="J33" s="981" t="s">
        <v>2027</v>
      </c>
      <c r="K33" s="1025" t="s">
        <v>1976</v>
      </c>
    </row>
    <row r="34" spans="1:100" s="25" customFormat="1" ht="54.75" customHeight="1">
      <c r="A34" s="1026" t="s">
        <v>1992</v>
      </c>
      <c r="B34" s="1001"/>
      <c r="C34" s="1001"/>
      <c r="D34" s="994">
        <v>14159.43</v>
      </c>
      <c r="E34" s="982">
        <f t="shared" si="0"/>
        <v>2123.91</v>
      </c>
      <c r="F34" s="982">
        <v>12035.52</v>
      </c>
      <c r="G34" s="982">
        <v>2123.91</v>
      </c>
      <c r="H34" s="982">
        <v>0</v>
      </c>
      <c r="I34" s="982">
        <v>0</v>
      </c>
      <c r="J34" s="981" t="s">
        <v>2027</v>
      </c>
      <c r="K34" s="1025" t="s">
        <v>1976</v>
      </c>
    </row>
    <row r="35" spans="1:100" s="25" customFormat="1" ht="54.75" customHeight="1">
      <c r="A35" s="1024" t="s">
        <v>1982</v>
      </c>
      <c r="B35" s="1001"/>
      <c r="C35" s="1001"/>
      <c r="D35" s="994">
        <v>39122.870000000003</v>
      </c>
      <c r="E35" s="982">
        <f t="shared" si="0"/>
        <v>5868.43</v>
      </c>
      <c r="F35" s="983">
        <v>33254.44</v>
      </c>
      <c r="G35" s="983">
        <v>5868.43</v>
      </c>
      <c r="H35" s="982">
        <v>0</v>
      </c>
      <c r="I35" s="982">
        <v>0</v>
      </c>
      <c r="J35" s="981" t="s">
        <v>2028</v>
      </c>
      <c r="K35" s="1025" t="s">
        <v>1976</v>
      </c>
    </row>
    <row r="36" spans="1:100" s="756" customFormat="1" ht="54.75" customHeight="1">
      <c r="A36" s="1024" t="s">
        <v>1983</v>
      </c>
      <c r="B36" s="1001"/>
      <c r="C36" s="1001"/>
      <c r="D36" s="994">
        <v>24478.52</v>
      </c>
      <c r="E36" s="982">
        <f t="shared" si="0"/>
        <v>3671.78</v>
      </c>
      <c r="F36" s="983">
        <v>20806.740000000002</v>
      </c>
      <c r="G36" s="983">
        <v>3671.78</v>
      </c>
      <c r="H36" s="982">
        <v>0</v>
      </c>
      <c r="I36" s="982">
        <v>0</v>
      </c>
      <c r="J36" s="981" t="s">
        <v>2028</v>
      </c>
      <c r="K36" s="1025" t="s">
        <v>1976</v>
      </c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908"/>
    </row>
    <row r="37" spans="1:100" s="561" customFormat="1" ht="43.5" customHeight="1">
      <c r="A37" s="1026" t="s">
        <v>76</v>
      </c>
      <c r="B37" s="1001"/>
      <c r="C37" s="1001"/>
      <c r="D37" s="994">
        <v>1780</v>
      </c>
      <c r="E37" s="982">
        <f t="shared" si="0"/>
        <v>267</v>
      </c>
      <c r="F37" s="982">
        <v>1513</v>
      </c>
      <c r="G37" s="982">
        <v>267</v>
      </c>
      <c r="H37" s="982">
        <v>0</v>
      </c>
      <c r="I37" s="982">
        <v>0</v>
      </c>
      <c r="J37" s="981" t="s">
        <v>2029</v>
      </c>
      <c r="K37" s="1025" t="s">
        <v>1984</v>
      </c>
    </row>
    <row r="38" spans="1:100" s="25" customFormat="1" ht="54.75" customHeight="1">
      <c r="A38" s="1026" t="s">
        <v>1977</v>
      </c>
      <c r="B38" s="1001"/>
      <c r="C38" s="1001"/>
      <c r="D38" s="994">
        <v>50959.54</v>
      </c>
      <c r="E38" s="982">
        <f t="shared" si="0"/>
        <v>5350.75</v>
      </c>
      <c r="F38" s="982">
        <v>30320.93</v>
      </c>
      <c r="G38" s="982">
        <v>0</v>
      </c>
      <c r="H38" s="982">
        <v>5350.75</v>
      </c>
      <c r="I38" s="982">
        <v>0</v>
      </c>
      <c r="J38" s="984" t="s">
        <v>2030</v>
      </c>
      <c r="K38" s="1027" t="s">
        <v>2055</v>
      </c>
    </row>
    <row r="39" spans="1:100" s="25" customFormat="1" ht="45">
      <c r="A39" s="1028" t="s">
        <v>1979</v>
      </c>
      <c r="B39" s="1001"/>
      <c r="C39" s="1001"/>
      <c r="D39" s="994">
        <v>51539</v>
      </c>
      <c r="E39" s="982">
        <f t="shared" si="0"/>
        <v>5411.6</v>
      </c>
      <c r="F39" s="982">
        <v>30665.7</v>
      </c>
      <c r="G39" s="982">
        <v>0</v>
      </c>
      <c r="H39" s="982">
        <v>5411.6</v>
      </c>
      <c r="I39" s="982">
        <v>0</v>
      </c>
      <c r="J39" s="984" t="s">
        <v>2030</v>
      </c>
      <c r="K39" s="1025" t="s">
        <v>2055</v>
      </c>
    </row>
    <row r="40" spans="1:100" s="25" customFormat="1" ht="69" customHeight="1">
      <c r="A40" s="1029" t="s">
        <v>1839</v>
      </c>
      <c r="B40" s="1001"/>
      <c r="C40" s="1001"/>
      <c r="D40" s="994">
        <v>49771.66</v>
      </c>
      <c r="E40" s="982">
        <f t="shared" si="0"/>
        <v>5226.03</v>
      </c>
      <c r="F40" s="982">
        <v>29614.13</v>
      </c>
      <c r="G40" s="982">
        <v>0</v>
      </c>
      <c r="H40" s="982">
        <v>5226.03</v>
      </c>
      <c r="I40" s="982">
        <v>0</v>
      </c>
      <c r="J40" s="984" t="s">
        <v>2030</v>
      </c>
      <c r="K40" s="1025" t="s">
        <v>2055</v>
      </c>
    </row>
    <row r="41" spans="1:100" s="25" customFormat="1" ht="47.25" customHeight="1">
      <c r="A41" s="1029" t="s">
        <v>1839</v>
      </c>
      <c r="B41" s="1001"/>
      <c r="C41" s="1001"/>
      <c r="D41" s="994">
        <v>50280.08</v>
      </c>
      <c r="E41" s="982">
        <f t="shared" si="0"/>
        <v>5279.41</v>
      </c>
      <c r="F41" s="982">
        <v>29916.65</v>
      </c>
      <c r="G41" s="982">
        <v>0</v>
      </c>
      <c r="H41" s="982">
        <v>5279.41</v>
      </c>
      <c r="I41" s="982">
        <v>0</v>
      </c>
      <c r="J41" s="984" t="s">
        <v>2031</v>
      </c>
      <c r="K41" s="1025" t="s">
        <v>2055</v>
      </c>
    </row>
    <row r="42" spans="1:100" s="14" customFormat="1" ht="30" customHeight="1">
      <c r="A42" s="1024" t="s">
        <v>23</v>
      </c>
      <c r="B42" s="1001"/>
      <c r="C42" s="1001"/>
      <c r="D42" s="994">
        <v>106651.2</v>
      </c>
      <c r="E42" s="982">
        <f t="shared" si="0"/>
        <v>7998.84</v>
      </c>
      <c r="F42" s="983">
        <v>45326.76</v>
      </c>
      <c r="G42" s="983">
        <v>0</v>
      </c>
      <c r="H42" s="983">
        <v>7998.84</v>
      </c>
      <c r="I42" s="983">
        <v>0</v>
      </c>
      <c r="J42" s="985" t="s">
        <v>2032</v>
      </c>
      <c r="K42" s="1030" t="s">
        <v>1058</v>
      </c>
      <c r="L42" s="955"/>
    </row>
    <row r="43" spans="1:100" s="13" customFormat="1" ht="30" customHeight="1">
      <c r="A43" s="1024" t="s">
        <v>23</v>
      </c>
      <c r="B43" s="1001"/>
      <c r="C43" s="1001"/>
      <c r="D43" s="994">
        <v>180431.37</v>
      </c>
      <c r="E43" s="982">
        <f t="shared" si="0"/>
        <v>13532.37</v>
      </c>
      <c r="F43" s="983">
        <v>76683.320000000007</v>
      </c>
      <c r="G43" s="983">
        <v>0</v>
      </c>
      <c r="H43" s="983">
        <v>13532.37</v>
      </c>
      <c r="I43" s="983">
        <v>0</v>
      </c>
      <c r="J43" s="985" t="s">
        <v>2032</v>
      </c>
      <c r="K43" s="1030" t="s">
        <v>1058</v>
      </c>
      <c r="L43" s="955"/>
    </row>
    <row r="44" spans="1:100" s="13" customFormat="1" ht="30" customHeight="1">
      <c r="A44" s="1024" t="s">
        <v>27</v>
      </c>
      <c r="B44" s="1001"/>
      <c r="C44" s="1001"/>
      <c r="D44" s="994">
        <v>90967.2</v>
      </c>
      <c r="E44" s="982">
        <f t="shared" si="0"/>
        <v>6822.54</v>
      </c>
      <c r="F44" s="983">
        <v>38661.06</v>
      </c>
      <c r="G44" s="983">
        <v>0</v>
      </c>
      <c r="H44" s="983">
        <v>6822.54</v>
      </c>
      <c r="I44" s="983">
        <v>0</v>
      </c>
      <c r="J44" s="985" t="s">
        <v>2032</v>
      </c>
      <c r="K44" s="1030" t="s">
        <v>1058</v>
      </c>
      <c r="L44" s="955"/>
    </row>
    <row r="45" spans="1:100" s="13" customFormat="1" ht="30" customHeight="1">
      <c r="A45" s="1024" t="s">
        <v>27</v>
      </c>
      <c r="B45" s="1001"/>
      <c r="C45" s="1001"/>
      <c r="D45" s="994">
        <v>89143.45</v>
      </c>
      <c r="E45" s="982">
        <f t="shared" si="0"/>
        <v>6910.77</v>
      </c>
      <c r="F45" s="983">
        <v>36160.980000000003</v>
      </c>
      <c r="G45" s="983">
        <v>0</v>
      </c>
      <c r="H45" s="983">
        <v>6910.77</v>
      </c>
      <c r="I45" s="983">
        <v>0</v>
      </c>
      <c r="J45" s="985" t="s">
        <v>2032</v>
      </c>
      <c r="K45" s="1030" t="s">
        <v>1058</v>
      </c>
      <c r="L45" s="955"/>
    </row>
    <row r="46" spans="1:100" s="13" customFormat="1" ht="30" customHeight="1">
      <c r="A46" s="1024" t="s">
        <v>30</v>
      </c>
      <c r="B46" s="1001"/>
      <c r="C46" s="1001"/>
      <c r="D46" s="994">
        <v>91163.29</v>
      </c>
      <c r="E46" s="982">
        <f t="shared" si="0"/>
        <v>6837.28</v>
      </c>
      <c r="F46" s="983">
        <v>38744.379999999997</v>
      </c>
      <c r="G46" s="983">
        <v>0</v>
      </c>
      <c r="H46" s="983">
        <v>6837.28</v>
      </c>
      <c r="I46" s="983">
        <v>0</v>
      </c>
      <c r="J46" s="985" t="s">
        <v>2032</v>
      </c>
      <c r="K46" s="1030" t="s">
        <v>1058</v>
      </c>
      <c r="L46" s="955"/>
    </row>
    <row r="47" spans="1:100" s="13" customFormat="1" ht="30" customHeight="1">
      <c r="A47" s="1024" t="s">
        <v>32</v>
      </c>
      <c r="B47" s="1001"/>
      <c r="C47" s="1001"/>
      <c r="D47" s="994">
        <v>261400</v>
      </c>
      <c r="E47" s="982">
        <f t="shared" si="0"/>
        <v>19605</v>
      </c>
      <c r="F47" s="983">
        <v>111095</v>
      </c>
      <c r="G47" s="983">
        <v>0</v>
      </c>
      <c r="H47" s="983">
        <v>19605</v>
      </c>
      <c r="I47" s="983">
        <v>0</v>
      </c>
      <c r="J47" s="985" t="s">
        <v>2032</v>
      </c>
      <c r="K47" s="1030" t="s">
        <v>1058</v>
      </c>
      <c r="L47" s="955"/>
    </row>
    <row r="48" spans="1:100" s="13" customFormat="1" ht="30" customHeight="1">
      <c r="A48" s="1024" t="s">
        <v>34</v>
      </c>
      <c r="B48" s="1001"/>
      <c r="C48" s="1001"/>
      <c r="D48" s="994">
        <v>56919.839999999997</v>
      </c>
      <c r="E48" s="982">
        <f t="shared" si="0"/>
        <v>4268.99</v>
      </c>
      <c r="F48" s="983">
        <v>24190.93</v>
      </c>
      <c r="G48" s="983">
        <v>0</v>
      </c>
      <c r="H48" s="983">
        <v>4268.99</v>
      </c>
      <c r="I48" s="983">
        <v>0</v>
      </c>
      <c r="J48" s="985" t="s">
        <v>2032</v>
      </c>
      <c r="K48" s="1030" t="s">
        <v>1058</v>
      </c>
      <c r="L48" s="955"/>
    </row>
    <row r="49" spans="1:12" s="13" customFormat="1" ht="30" customHeight="1">
      <c r="A49" s="1024" t="s">
        <v>36</v>
      </c>
      <c r="B49" s="1001"/>
      <c r="C49" s="1001"/>
      <c r="D49" s="994">
        <v>222618</v>
      </c>
      <c r="E49" s="982">
        <f t="shared" si="0"/>
        <v>21705.26</v>
      </c>
      <c r="F49" s="983">
        <v>122996.44</v>
      </c>
      <c r="G49" s="983">
        <v>0</v>
      </c>
      <c r="H49" s="983">
        <v>21705.26</v>
      </c>
      <c r="I49" s="983">
        <v>0</v>
      </c>
      <c r="J49" s="985" t="s">
        <v>2032</v>
      </c>
      <c r="K49" s="1030" t="s">
        <v>1058</v>
      </c>
      <c r="L49" s="955"/>
    </row>
    <row r="50" spans="1:12" s="13" customFormat="1" ht="30" customHeight="1">
      <c r="A50" s="1024" t="s">
        <v>38</v>
      </c>
      <c r="B50" s="1001"/>
      <c r="C50" s="1001"/>
      <c r="D50" s="994">
        <v>173844</v>
      </c>
      <c r="E50" s="982">
        <f t="shared" si="0"/>
        <v>16949.79</v>
      </c>
      <c r="F50" s="983">
        <v>96048.81</v>
      </c>
      <c r="G50" s="983">
        <v>0</v>
      </c>
      <c r="H50" s="983">
        <v>16949.79</v>
      </c>
      <c r="I50" s="983">
        <v>0</v>
      </c>
      <c r="J50" s="985" t="s">
        <v>2032</v>
      </c>
      <c r="K50" s="1030" t="s">
        <v>1058</v>
      </c>
      <c r="L50" s="955"/>
    </row>
    <row r="51" spans="1:12" s="13" customFormat="1" ht="30" customHeight="1">
      <c r="A51" s="1024" t="s">
        <v>45</v>
      </c>
      <c r="B51" s="1001"/>
      <c r="C51" s="1001"/>
      <c r="D51" s="994">
        <v>127576.6</v>
      </c>
      <c r="E51" s="982">
        <f t="shared" si="0"/>
        <v>12062.31</v>
      </c>
      <c r="F51" s="983">
        <v>68353.039999999994</v>
      </c>
      <c r="G51" s="983">
        <v>0</v>
      </c>
      <c r="H51" s="983">
        <v>12062.31</v>
      </c>
      <c r="I51" s="983">
        <v>0</v>
      </c>
      <c r="J51" s="985" t="s">
        <v>2032</v>
      </c>
      <c r="K51" s="1030" t="s">
        <v>1058</v>
      </c>
      <c r="L51" s="955"/>
    </row>
    <row r="52" spans="1:12" s="13" customFormat="1" ht="30" customHeight="1">
      <c r="A52" s="1031" t="s">
        <v>44</v>
      </c>
      <c r="B52" s="1001"/>
      <c r="C52" s="1001"/>
      <c r="D52" s="994">
        <v>97982</v>
      </c>
      <c r="E52" s="982">
        <f t="shared" si="0"/>
        <v>9553.25</v>
      </c>
      <c r="F52" s="983">
        <v>54135.05</v>
      </c>
      <c r="G52" s="983">
        <v>0</v>
      </c>
      <c r="H52" s="983">
        <v>9553.25</v>
      </c>
      <c r="I52" s="983">
        <v>0</v>
      </c>
      <c r="J52" s="985" t="s">
        <v>2032</v>
      </c>
      <c r="K52" s="1030" t="s">
        <v>1058</v>
      </c>
      <c r="L52" s="955"/>
    </row>
    <row r="53" spans="1:12" s="13" customFormat="1" ht="30" customHeight="1">
      <c r="A53" s="1031" t="s">
        <v>10</v>
      </c>
      <c r="B53" s="1001"/>
      <c r="C53" s="1001"/>
      <c r="D53" s="994">
        <v>233145</v>
      </c>
      <c r="E53" s="982">
        <f t="shared" si="0"/>
        <v>22731.64</v>
      </c>
      <c r="F53" s="983">
        <v>128812.61</v>
      </c>
      <c r="G53" s="983">
        <v>0</v>
      </c>
      <c r="H53" s="983">
        <v>22731.64</v>
      </c>
      <c r="I53" s="983">
        <v>0</v>
      </c>
      <c r="J53" s="985" t="s">
        <v>2032</v>
      </c>
      <c r="K53" s="1030" t="s">
        <v>1058</v>
      </c>
      <c r="L53" s="955"/>
    </row>
    <row r="54" spans="1:12" s="13" customFormat="1" ht="30" customHeight="1">
      <c r="A54" s="1031" t="s">
        <v>12</v>
      </c>
      <c r="B54" s="1001"/>
      <c r="C54" s="1001"/>
      <c r="D54" s="994">
        <v>229515</v>
      </c>
      <c r="E54" s="982">
        <f t="shared" si="0"/>
        <v>22377.72</v>
      </c>
      <c r="F54" s="982">
        <v>126807.03</v>
      </c>
      <c r="G54" s="983">
        <v>0</v>
      </c>
      <c r="H54" s="983">
        <v>22377.72</v>
      </c>
      <c r="I54" s="983">
        <v>0</v>
      </c>
      <c r="J54" s="985" t="s">
        <v>2032</v>
      </c>
      <c r="K54" s="1030" t="s">
        <v>1058</v>
      </c>
      <c r="L54" s="955"/>
    </row>
    <row r="55" spans="1:12" s="13" customFormat="1" ht="30" customHeight="1">
      <c r="A55" s="1031" t="s">
        <v>14</v>
      </c>
      <c r="B55" s="1001"/>
      <c r="C55" s="1001"/>
      <c r="D55" s="994">
        <v>85569</v>
      </c>
      <c r="E55" s="982">
        <f t="shared" si="0"/>
        <v>8342.98</v>
      </c>
      <c r="F55" s="983">
        <v>47276.87</v>
      </c>
      <c r="G55" s="983">
        <v>0</v>
      </c>
      <c r="H55" s="983">
        <v>8342.98</v>
      </c>
      <c r="I55" s="983">
        <v>0</v>
      </c>
      <c r="J55" s="985" t="s">
        <v>2032</v>
      </c>
      <c r="K55" s="1030" t="s">
        <v>1058</v>
      </c>
      <c r="L55" s="955"/>
    </row>
    <row r="56" spans="1:12" s="13" customFormat="1" ht="30" customHeight="1">
      <c r="A56" s="1031" t="s">
        <v>16</v>
      </c>
      <c r="B56" s="1001"/>
      <c r="C56" s="1001"/>
      <c r="D56" s="994">
        <v>46190</v>
      </c>
      <c r="E56" s="982">
        <f t="shared" si="0"/>
        <v>4601.03</v>
      </c>
      <c r="F56" s="983">
        <v>26072.47</v>
      </c>
      <c r="G56" s="983">
        <v>0</v>
      </c>
      <c r="H56" s="983">
        <v>4601.03</v>
      </c>
      <c r="I56" s="983">
        <v>0</v>
      </c>
      <c r="J56" s="985" t="s">
        <v>2032</v>
      </c>
      <c r="K56" s="1030" t="s">
        <v>1058</v>
      </c>
      <c r="L56" s="955"/>
    </row>
    <row r="57" spans="1:12" s="13" customFormat="1" ht="30" customHeight="1">
      <c r="A57" s="1032" t="s">
        <v>14</v>
      </c>
      <c r="B57" s="1001"/>
      <c r="C57" s="1001"/>
      <c r="D57" s="994">
        <v>45651</v>
      </c>
      <c r="E57" s="982">
        <f t="shared" si="0"/>
        <v>8838.48</v>
      </c>
      <c r="F57" s="983">
        <v>5084.67</v>
      </c>
      <c r="G57" s="983">
        <v>0</v>
      </c>
      <c r="H57" s="983">
        <v>8838.48</v>
      </c>
      <c r="I57" s="983">
        <v>0</v>
      </c>
      <c r="J57" s="985" t="s">
        <v>2032</v>
      </c>
      <c r="K57" s="1030" t="s">
        <v>1058</v>
      </c>
      <c r="L57" s="955"/>
    </row>
    <row r="58" spans="1:12" s="13" customFormat="1" ht="30" customHeight="1">
      <c r="A58" s="1031" t="s">
        <v>16</v>
      </c>
      <c r="B58" s="1001"/>
      <c r="C58" s="1001"/>
      <c r="D58" s="994">
        <v>96459</v>
      </c>
      <c r="E58" s="982">
        <f t="shared" si="0"/>
        <v>9404.76</v>
      </c>
      <c r="F58" s="983">
        <v>53293.59</v>
      </c>
      <c r="G58" s="983">
        <v>0</v>
      </c>
      <c r="H58" s="983">
        <v>9404.76</v>
      </c>
      <c r="I58" s="983">
        <v>0</v>
      </c>
      <c r="J58" s="985" t="s">
        <v>2032</v>
      </c>
      <c r="K58" s="1030" t="s">
        <v>1058</v>
      </c>
      <c r="L58" s="955"/>
    </row>
    <row r="59" spans="1:12" s="13" customFormat="1" ht="30" customHeight="1">
      <c r="A59" s="1024" t="s">
        <v>170</v>
      </c>
      <c r="B59" s="1001"/>
      <c r="C59" s="1001"/>
      <c r="D59" s="994">
        <v>53526</v>
      </c>
      <c r="E59" s="982">
        <f t="shared" si="0"/>
        <v>5218.79</v>
      </c>
      <c r="F59" s="983">
        <v>29573.11</v>
      </c>
      <c r="G59" s="983">
        <v>0</v>
      </c>
      <c r="H59" s="983">
        <v>5218.79</v>
      </c>
      <c r="I59" s="983">
        <v>0</v>
      </c>
      <c r="J59" s="985" t="s">
        <v>2032</v>
      </c>
      <c r="K59" s="1030" t="s">
        <v>1058</v>
      </c>
      <c r="L59" s="955"/>
    </row>
    <row r="60" spans="1:12" s="24" customFormat="1" ht="30" customHeight="1">
      <c r="A60" s="1031" t="s">
        <v>21</v>
      </c>
      <c r="B60" s="1001"/>
      <c r="C60" s="1001"/>
      <c r="D60" s="994">
        <v>46992</v>
      </c>
      <c r="E60" s="982">
        <f t="shared" si="0"/>
        <v>4581.72</v>
      </c>
      <c r="F60" s="983">
        <v>25963.08</v>
      </c>
      <c r="G60" s="983">
        <v>0</v>
      </c>
      <c r="H60" s="983">
        <v>4581.72</v>
      </c>
      <c r="I60" s="983">
        <v>0</v>
      </c>
      <c r="J60" s="985" t="s">
        <v>2032</v>
      </c>
      <c r="K60" s="1030" t="s">
        <v>1058</v>
      </c>
      <c r="L60" s="955"/>
    </row>
    <row r="61" spans="1:12" s="13" customFormat="1" ht="30" customHeight="1">
      <c r="A61" s="1031" t="s">
        <v>21</v>
      </c>
      <c r="B61" s="1001"/>
      <c r="C61" s="1001"/>
      <c r="D61" s="994">
        <v>46200</v>
      </c>
      <c r="E61" s="982">
        <f t="shared" si="0"/>
        <v>4504.5</v>
      </c>
      <c r="F61" s="983">
        <v>25525.5</v>
      </c>
      <c r="G61" s="983">
        <v>0</v>
      </c>
      <c r="H61" s="983">
        <v>4504.5</v>
      </c>
      <c r="I61" s="983">
        <v>0</v>
      </c>
      <c r="J61" s="985" t="s">
        <v>2032</v>
      </c>
      <c r="K61" s="1030" t="s">
        <v>1058</v>
      </c>
      <c r="L61" s="955"/>
    </row>
    <row r="62" spans="1:12" s="13" customFormat="1" ht="30" customHeight="1">
      <c r="A62" s="1031" t="s">
        <v>54</v>
      </c>
      <c r="B62" s="1001"/>
      <c r="C62" s="1001"/>
      <c r="D62" s="994">
        <v>206579</v>
      </c>
      <c r="E62" s="982">
        <f t="shared" si="0"/>
        <v>20151.21</v>
      </c>
      <c r="F62" s="983">
        <v>114090.14</v>
      </c>
      <c r="G62" s="983">
        <v>0</v>
      </c>
      <c r="H62" s="983">
        <v>20151.21</v>
      </c>
      <c r="I62" s="983">
        <v>0</v>
      </c>
      <c r="J62" s="985" t="s">
        <v>2032</v>
      </c>
      <c r="K62" s="1030" t="s">
        <v>1058</v>
      </c>
      <c r="L62" s="955"/>
    </row>
    <row r="63" spans="1:12" s="13" customFormat="1" ht="30" customHeight="1">
      <c r="A63" s="1031" t="s">
        <v>57</v>
      </c>
      <c r="B63" s="1001"/>
      <c r="C63" s="1001"/>
      <c r="D63" s="994">
        <v>60791</v>
      </c>
      <c r="E63" s="982">
        <f t="shared" si="0"/>
        <v>5927.13</v>
      </c>
      <c r="F63" s="983">
        <v>33587.019999999997</v>
      </c>
      <c r="G63" s="983">
        <v>0</v>
      </c>
      <c r="H63" s="983">
        <v>5927.13</v>
      </c>
      <c r="I63" s="983">
        <v>0</v>
      </c>
      <c r="J63" s="985" t="s">
        <v>2032</v>
      </c>
      <c r="K63" s="1030" t="s">
        <v>1058</v>
      </c>
      <c r="L63" s="955"/>
    </row>
    <row r="64" spans="1:12" s="13" customFormat="1" ht="30" customHeight="1">
      <c r="A64" s="1031" t="s">
        <v>57</v>
      </c>
      <c r="B64" s="1001"/>
      <c r="C64" s="1001"/>
      <c r="D64" s="994">
        <v>83297</v>
      </c>
      <c r="E64" s="982">
        <f t="shared" si="0"/>
        <v>8121.46</v>
      </c>
      <c r="F64" s="983">
        <v>46021.59</v>
      </c>
      <c r="G64" s="983">
        <v>0</v>
      </c>
      <c r="H64" s="983">
        <v>8121.46</v>
      </c>
      <c r="I64" s="983">
        <v>0</v>
      </c>
      <c r="J64" s="985" t="s">
        <v>2032</v>
      </c>
      <c r="K64" s="1030" t="s">
        <v>1058</v>
      </c>
      <c r="L64" s="955"/>
    </row>
    <row r="65" spans="1:12" s="13" customFormat="1" ht="30" customHeight="1">
      <c r="A65" s="1031" t="s">
        <v>62</v>
      </c>
      <c r="B65" s="1001"/>
      <c r="C65" s="1001"/>
      <c r="D65" s="994">
        <v>30191.7</v>
      </c>
      <c r="E65" s="982">
        <f t="shared" si="0"/>
        <v>2264.38</v>
      </c>
      <c r="F65" s="983">
        <v>12831.47</v>
      </c>
      <c r="G65" s="983">
        <v>0</v>
      </c>
      <c r="H65" s="983">
        <v>2264.38</v>
      </c>
      <c r="I65" s="983">
        <v>0</v>
      </c>
      <c r="J65" s="985" t="s">
        <v>2032</v>
      </c>
      <c r="K65" s="1030" t="s">
        <v>1058</v>
      </c>
      <c r="L65" s="955"/>
    </row>
    <row r="66" spans="1:12" s="13" customFormat="1" ht="30" customHeight="1">
      <c r="A66" s="1031" t="s">
        <v>65</v>
      </c>
      <c r="B66" s="1001"/>
      <c r="C66" s="1001"/>
      <c r="D66" s="994">
        <v>25747.9</v>
      </c>
      <c r="E66" s="982">
        <f t="shared" si="0"/>
        <v>1931.1</v>
      </c>
      <c r="F66" s="983">
        <v>10942.85</v>
      </c>
      <c r="G66" s="983">
        <v>0</v>
      </c>
      <c r="H66" s="983">
        <v>1931.1</v>
      </c>
      <c r="I66" s="983">
        <v>0</v>
      </c>
      <c r="J66" s="985" t="s">
        <v>2032</v>
      </c>
      <c r="K66" s="1030" t="s">
        <v>1058</v>
      </c>
      <c r="L66" s="955"/>
    </row>
    <row r="67" spans="1:12" s="13" customFormat="1" ht="30" customHeight="1">
      <c r="A67" s="1031" t="s">
        <v>65</v>
      </c>
      <c r="B67" s="1001"/>
      <c r="C67" s="1001"/>
      <c r="D67" s="994">
        <v>94300.05</v>
      </c>
      <c r="E67" s="982">
        <f t="shared" si="0"/>
        <v>7072.51</v>
      </c>
      <c r="F67" s="983">
        <v>40077.519999999997</v>
      </c>
      <c r="G67" s="983">
        <v>0</v>
      </c>
      <c r="H67" s="983">
        <v>7072.51</v>
      </c>
      <c r="I67" s="983">
        <v>0</v>
      </c>
      <c r="J67" s="985" t="s">
        <v>2032</v>
      </c>
      <c r="K67" s="1030" t="s">
        <v>1058</v>
      </c>
      <c r="L67" s="955"/>
    </row>
    <row r="68" spans="1:12" s="13" customFormat="1" ht="30" customHeight="1">
      <c r="A68" s="1031" t="s">
        <v>70</v>
      </c>
      <c r="B68" s="1001"/>
      <c r="C68" s="1001"/>
      <c r="D68" s="994">
        <v>38940</v>
      </c>
      <c r="E68" s="982">
        <f t="shared" si="0"/>
        <v>3796.65</v>
      </c>
      <c r="F68" s="983">
        <v>21514.35</v>
      </c>
      <c r="G68" s="983">
        <v>0</v>
      </c>
      <c r="H68" s="983">
        <v>3796.65</v>
      </c>
      <c r="I68" s="983">
        <v>0</v>
      </c>
      <c r="J68" s="985" t="s">
        <v>2032</v>
      </c>
      <c r="K68" s="1030" t="s">
        <v>1058</v>
      </c>
      <c r="L68" s="955"/>
    </row>
    <row r="69" spans="1:12" s="13" customFormat="1" ht="30" customHeight="1">
      <c r="A69" s="1031" t="s">
        <v>62</v>
      </c>
      <c r="B69" s="1001"/>
      <c r="C69" s="1001"/>
      <c r="D69" s="994">
        <v>90124.19</v>
      </c>
      <c r="E69" s="982">
        <f t="shared" si="0"/>
        <v>8567.39</v>
      </c>
      <c r="F69" s="983">
        <v>24440.9</v>
      </c>
      <c r="G69" s="983">
        <v>0</v>
      </c>
      <c r="H69" s="983">
        <v>8567.39</v>
      </c>
      <c r="I69" s="983">
        <v>0</v>
      </c>
      <c r="J69" s="985" t="s">
        <v>2032</v>
      </c>
      <c r="K69" s="1030" t="s">
        <v>1058</v>
      </c>
      <c r="L69" s="955"/>
    </row>
    <row r="70" spans="1:12" s="13" customFormat="1" ht="30" customHeight="1">
      <c r="A70" s="1031" t="s">
        <v>75</v>
      </c>
      <c r="B70" s="1001"/>
      <c r="C70" s="1001"/>
      <c r="D70" s="994">
        <v>57508</v>
      </c>
      <c r="E70" s="982">
        <f t="shared" si="0"/>
        <v>4313.1000000000004</v>
      </c>
      <c r="F70" s="983">
        <v>24440.9</v>
      </c>
      <c r="G70" s="983">
        <v>0</v>
      </c>
      <c r="H70" s="983">
        <v>4313.1000000000004</v>
      </c>
      <c r="I70" s="983">
        <v>0</v>
      </c>
      <c r="J70" s="985" t="s">
        <v>2032</v>
      </c>
      <c r="K70" s="1030" t="s">
        <v>1058</v>
      </c>
      <c r="L70" s="955"/>
    </row>
    <row r="71" spans="1:12" s="13" customFormat="1" ht="30" customHeight="1">
      <c r="A71" s="1031" t="s">
        <v>76</v>
      </c>
      <c r="B71" s="1001"/>
      <c r="C71" s="1001"/>
      <c r="D71" s="994">
        <v>20988</v>
      </c>
      <c r="E71" s="982">
        <f t="shared" si="0"/>
        <v>2046.33</v>
      </c>
      <c r="F71" s="983">
        <v>11595.87</v>
      </c>
      <c r="G71" s="983">
        <v>0</v>
      </c>
      <c r="H71" s="983">
        <v>2046.33</v>
      </c>
      <c r="I71" s="983">
        <v>0</v>
      </c>
      <c r="J71" s="985" t="s">
        <v>2032</v>
      </c>
      <c r="K71" s="1030" t="s">
        <v>1058</v>
      </c>
      <c r="L71" s="955"/>
    </row>
    <row r="72" spans="1:12" s="13" customFormat="1" ht="30" customHeight="1">
      <c r="A72" s="1031" t="s">
        <v>79</v>
      </c>
      <c r="B72" s="1001"/>
      <c r="C72" s="1001"/>
      <c r="D72" s="994">
        <v>143092.15</v>
      </c>
      <c r="E72" s="982">
        <f t="shared" si="0"/>
        <v>11497.43</v>
      </c>
      <c r="F72" s="983">
        <v>65152.1</v>
      </c>
      <c r="G72" s="983">
        <v>0</v>
      </c>
      <c r="H72" s="983">
        <v>11497.43</v>
      </c>
      <c r="I72" s="983">
        <v>0</v>
      </c>
      <c r="J72" s="985" t="s">
        <v>2032</v>
      </c>
      <c r="K72" s="1030" t="s">
        <v>1058</v>
      </c>
      <c r="L72" s="955"/>
    </row>
    <row r="73" spans="1:12" s="13" customFormat="1" ht="30" customHeight="1">
      <c r="A73" s="1031" t="s">
        <v>79</v>
      </c>
      <c r="B73" s="1001"/>
      <c r="C73" s="1001"/>
      <c r="D73" s="994">
        <v>59664.55</v>
      </c>
      <c r="E73" s="982">
        <f t="shared" si="0"/>
        <v>4474.8500000000004</v>
      </c>
      <c r="F73" s="983">
        <v>25357.43</v>
      </c>
      <c r="G73" s="983">
        <v>0</v>
      </c>
      <c r="H73" s="983">
        <v>4474.8500000000004</v>
      </c>
      <c r="I73" s="983">
        <v>0</v>
      </c>
      <c r="J73" s="985" t="s">
        <v>2032</v>
      </c>
      <c r="K73" s="1030" t="s">
        <v>1058</v>
      </c>
      <c r="L73" s="955"/>
    </row>
    <row r="74" spans="1:12" s="13" customFormat="1" ht="30" customHeight="1">
      <c r="A74" s="1031" t="s">
        <v>84</v>
      </c>
      <c r="B74" s="1001"/>
      <c r="C74" s="1001"/>
      <c r="D74" s="994">
        <v>15642</v>
      </c>
      <c r="E74" s="982">
        <f t="shared" si="0"/>
        <v>1525.1</v>
      </c>
      <c r="F74" s="983">
        <v>8642.2000000000007</v>
      </c>
      <c r="G74" s="983">
        <v>0</v>
      </c>
      <c r="H74" s="983">
        <v>1525.1</v>
      </c>
      <c r="I74" s="983">
        <v>0</v>
      </c>
      <c r="J74" s="985" t="s">
        <v>2032</v>
      </c>
      <c r="K74" s="1030" t="s">
        <v>1058</v>
      </c>
      <c r="L74" s="955"/>
    </row>
    <row r="75" spans="1:12" s="13" customFormat="1" ht="30" customHeight="1">
      <c r="A75" s="1031" t="s">
        <v>87</v>
      </c>
      <c r="B75" s="1001"/>
      <c r="C75" s="1001"/>
      <c r="D75" s="994">
        <v>84225</v>
      </c>
      <c r="E75" s="982">
        <f t="shared" si="0"/>
        <v>8831.82</v>
      </c>
      <c r="F75" s="983">
        <v>50046.93</v>
      </c>
      <c r="G75" s="983">
        <v>0</v>
      </c>
      <c r="H75" s="983">
        <v>8831.82</v>
      </c>
      <c r="I75" s="983">
        <v>0</v>
      </c>
      <c r="J75" s="985" t="s">
        <v>2032</v>
      </c>
      <c r="K75" s="1030" t="s">
        <v>1058</v>
      </c>
      <c r="L75" s="955"/>
    </row>
    <row r="76" spans="1:12" s="13" customFormat="1" ht="30" customHeight="1">
      <c r="A76" s="1024" t="s">
        <v>149</v>
      </c>
      <c r="B76" s="1001"/>
      <c r="C76" s="1001"/>
      <c r="D76" s="994">
        <v>26793.5</v>
      </c>
      <c r="E76" s="982">
        <f t="shared" si="0"/>
        <v>2009.52</v>
      </c>
      <c r="F76" s="983">
        <v>11387.23</v>
      </c>
      <c r="G76" s="983">
        <v>0</v>
      </c>
      <c r="H76" s="983">
        <v>2009.52</v>
      </c>
      <c r="I76" s="983">
        <v>0</v>
      </c>
      <c r="J76" s="985" t="s">
        <v>2032</v>
      </c>
      <c r="K76" s="1030" t="s">
        <v>1058</v>
      </c>
      <c r="L76" s="955"/>
    </row>
    <row r="77" spans="1:12" s="13" customFormat="1" ht="30" customHeight="1">
      <c r="A77" s="1024" t="s">
        <v>150</v>
      </c>
      <c r="B77" s="1001"/>
      <c r="C77" s="1001"/>
      <c r="D77" s="994">
        <v>184793.49</v>
      </c>
      <c r="E77" s="982">
        <f t="shared" si="0"/>
        <v>20789.27</v>
      </c>
      <c r="F77" s="987">
        <v>117805.85</v>
      </c>
      <c r="G77" s="983">
        <v>0</v>
      </c>
      <c r="H77" s="987">
        <v>20789.27</v>
      </c>
      <c r="I77" s="987">
        <v>0</v>
      </c>
      <c r="J77" s="985" t="s">
        <v>2032</v>
      </c>
      <c r="K77" s="1030" t="s">
        <v>1058</v>
      </c>
      <c r="L77" s="955"/>
    </row>
    <row r="78" spans="1:12" s="13" customFormat="1" ht="30" customHeight="1">
      <c r="A78" s="1024" t="s">
        <v>151</v>
      </c>
      <c r="B78" s="1001"/>
      <c r="C78" s="1001"/>
      <c r="D78" s="994">
        <v>430864.85</v>
      </c>
      <c r="E78" s="982">
        <f t="shared" si="0"/>
        <v>121966.73</v>
      </c>
      <c r="F78" s="987">
        <v>158095.42000000001</v>
      </c>
      <c r="G78" s="983">
        <v>0</v>
      </c>
      <c r="H78" s="987">
        <v>42757.33</v>
      </c>
      <c r="I78" s="987">
        <v>79209.399999999994</v>
      </c>
      <c r="J78" s="985" t="s">
        <v>2032</v>
      </c>
      <c r="K78" s="1030" t="s">
        <v>1058</v>
      </c>
      <c r="L78" s="955"/>
    </row>
    <row r="79" spans="1:12" s="13" customFormat="1" ht="30" customHeight="1">
      <c r="A79" s="1024" t="s">
        <v>152</v>
      </c>
      <c r="B79" s="1001"/>
      <c r="C79" s="1001"/>
      <c r="D79" s="994">
        <v>61625.05</v>
      </c>
      <c r="E79" s="982">
        <f t="shared" si="0"/>
        <v>4621.88</v>
      </c>
      <c r="F79" s="987">
        <v>26190.65</v>
      </c>
      <c r="G79" s="983">
        <v>0</v>
      </c>
      <c r="H79" s="987">
        <v>4621.88</v>
      </c>
      <c r="I79" s="987">
        <v>0</v>
      </c>
      <c r="J79" s="985" t="s">
        <v>2032</v>
      </c>
      <c r="K79" s="1030" t="s">
        <v>1058</v>
      </c>
      <c r="L79" s="955"/>
    </row>
    <row r="80" spans="1:12" s="13" customFormat="1" ht="30" customHeight="1">
      <c r="A80" s="1024" t="s">
        <v>153</v>
      </c>
      <c r="B80" s="1001"/>
      <c r="C80" s="1001"/>
      <c r="D80" s="994">
        <v>8910</v>
      </c>
      <c r="E80" s="982">
        <f t="shared" si="0"/>
        <v>868.73</v>
      </c>
      <c r="F80" s="987">
        <v>4922.7700000000004</v>
      </c>
      <c r="G80" s="983">
        <v>0</v>
      </c>
      <c r="H80" s="987">
        <v>868.73</v>
      </c>
      <c r="I80" s="987">
        <v>0</v>
      </c>
      <c r="J80" s="985" t="s">
        <v>2032</v>
      </c>
      <c r="K80" s="1030" t="s">
        <v>1058</v>
      </c>
      <c r="L80" s="955"/>
    </row>
    <row r="81" spans="1:12" s="13" customFormat="1" ht="30" customHeight="1">
      <c r="A81" s="1024" t="s">
        <v>154</v>
      </c>
      <c r="B81" s="1001"/>
      <c r="C81" s="1001"/>
      <c r="D81" s="994">
        <v>30200</v>
      </c>
      <c r="E81" s="982">
        <f t="shared" si="0"/>
        <v>2944.5</v>
      </c>
      <c r="F81" s="987">
        <v>16685.5</v>
      </c>
      <c r="G81" s="983">
        <v>0</v>
      </c>
      <c r="H81" s="987">
        <v>2944.5</v>
      </c>
      <c r="I81" s="987">
        <v>0</v>
      </c>
      <c r="J81" s="985" t="s">
        <v>2032</v>
      </c>
      <c r="K81" s="1030" t="s">
        <v>1058</v>
      </c>
      <c r="L81" s="955"/>
    </row>
    <row r="82" spans="1:12" s="13" customFormat="1" ht="30" customHeight="1">
      <c r="A82" s="1024" t="s">
        <v>155</v>
      </c>
      <c r="B82" s="1001"/>
      <c r="C82" s="1001"/>
      <c r="D82" s="994">
        <v>35942.5</v>
      </c>
      <c r="E82" s="982">
        <f t="shared" si="0"/>
        <v>2695.69</v>
      </c>
      <c r="F82" s="987">
        <v>15275.56</v>
      </c>
      <c r="G82" s="983">
        <v>0</v>
      </c>
      <c r="H82" s="987">
        <v>2695.69</v>
      </c>
      <c r="I82" s="987">
        <v>0</v>
      </c>
      <c r="J82" s="985" t="s">
        <v>2032</v>
      </c>
      <c r="K82" s="1030" t="s">
        <v>1058</v>
      </c>
      <c r="L82" s="955"/>
    </row>
    <row r="83" spans="1:12" s="13" customFormat="1" ht="30" customHeight="1">
      <c r="A83" s="1024" t="s">
        <v>169</v>
      </c>
      <c r="B83" s="1001"/>
      <c r="C83" s="1001"/>
      <c r="D83" s="994">
        <v>14652</v>
      </c>
      <c r="E83" s="982">
        <f t="shared" si="0"/>
        <v>1428.57</v>
      </c>
      <c r="F83" s="983">
        <v>8095.23</v>
      </c>
      <c r="G83" s="983">
        <v>0</v>
      </c>
      <c r="H83" s="983">
        <v>1428.57</v>
      </c>
      <c r="I83" s="983">
        <v>0</v>
      </c>
      <c r="J83" s="985" t="s">
        <v>2032</v>
      </c>
      <c r="K83" s="1030" t="s">
        <v>1058</v>
      </c>
      <c r="L83" s="955"/>
    </row>
    <row r="84" spans="1:12" s="13" customFormat="1" ht="30" customHeight="1">
      <c r="A84" s="1024" t="s">
        <v>169</v>
      </c>
      <c r="B84" s="1001"/>
      <c r="C84" s="1001"/>
      <c r="D84" s="994">
        <v>89138.4</v>
      </c>
      <c r="E84" s="982">
        <f t="shared" si="0"/>
        <v>7028.51</v>
      </c>
      <c r="F84" s="983">
        <v>39828.19</v>
      </c>
      <c r="G84" s="983">
        <v>0</v>
      </c>
      <c r="H84" s="983">
        <v>7028.51</v>
      </c>
      <c r="I84" s="983">
        <v>0</v>
      </c>
      <c r="J84" s="985" t="s">
        <v>2032</v>
      </c>
      <c r="K84" s="1030" t="s">
        <v>1058</v>
      </c>
      <c r="L84" s="955"/>
    </row>
    <row r="85" spans="1:12" s="13" customFormat="1" ht="30" customHeight="1">
      <c r="A85" s="1024" t="s">
        <v>170</v>
      </c>
      <c r="B85" s="1001"/>
      <c r="C85" s="1001"/>
      <c r="D85" s="994">
        <v>45407.7</v>
      </c>
      <c r="E85" s="982">
        <f t="shared" si="0"/>
        <v>5108.37</v>
      </c>
      <c r="F85" s="983">
        <v>28947.41</v>
      </c>
      <c r="G85" s="983">
        <v>0</v>
      </c>
      <c r="H85" s="983">
        <v>5108.37</v>
      </c>
      <c r="I85" s="983">
        <v>0</v>
      </c>
      <c r="J85" s="985" t="s">
        <v>2032</v>
      </c>
      <c r="K85" s="1030" t="s">
        <v>1058</v>
      </c>
      <c r="L85" s="955"/>
    </row>
    <row r="86" spans="1:12" s="13" customFormat="1" ht="30" customHeight="1">
      <c r="A86" s="1024" t="s">
        <v>171</v>
      </c>
      <c r="B86" s="1001"/>
      <c r="C86" s="1001"/>
      <c r="D86" s="994">
        <v>42409.45</v>
      </c>
      <c r="E86" s="982">
        <f t="shared" si="0"/>
        <v>4655.8900000000003</v>
      </c>
      <c r="F86" s="983">
        <v>26383.34</v>
      </c>
      <c r="G86" s="983">
        <v>0</v>
      </c>
      <c r="H86" s="983">
        <v>4655.8900000000003</v>
      </c>
      <c r="I86" s="983">
        <v>0</v>
      </c>
      <c r="J86" s="985" t="s">
        <v>2032</v>
      </c>
      <c r="K86" s="1030" t="s">
        <v>1058</v>
      </c>
      <c r="L86" s="955"/>
    </row>
    <row r="87" spans="1:12" s="13" customFormat="1" ht="30" customHeight="1">
      <c r="A87" s="1024" t="s">
        <v>172</v>
      </c>
      <c r="B87" s="1001"/>
      <c r="C87" s="1001"/>
      <c r="D87" s="994">
        <v>18820.8</v>
      </c>
      <c r="E87" s="982">
        <f t="shared" si="0"/>
        <v>1411.56</v>
      </c>
      <c r="F87" s="983">
        <v>7998.84</v>
      </c>
      <c r="G87" s="983">
        <v>0</v>
      </c>
      <c r="H87" s="983">
        <v>1411.56</v>
      </c>
      <c r="I87" s="983">
        <v>0</v>
      </c>
      <c r="J87" s="985" t="s">
        <v>2032</v>
      </c>
      <c r="K87" s="1030" t="s">
        <v>1058</v>
      </c>
      <c r="L87" s="955"/>
    </row>
    <row r="88" spans="1:12" s="13" customFormat="1" ht="30" customHeight="1">
      <c r="A88" s="1024" t="s">
        <v>174</v>
      </c>
      <c r="B88" s="1001"/>
      <c r="C88" s="1001"/>
      <c r="D88" s="994">
        <v>79596.3</v>
      </c>
      <c r="E88" s="982">
        <f t="shared" si="0"/>
        <v>5969.73</v>
      </c>
      <c r="F88" s="983">
        <v>33828.42</v>
      </c>
      <c r="G88" s="983">
        <v>0</v>
      </c>
      <c r="H88" s="983">
        <v>5969.73</v>
      </c>
      <c r="I88" s="983">
        <v>0</v>
      </c>
      <c r="J88" s="985" t="s">
        <v>2032</v>
      </c>
      <c r="K88" s="1030" t="s">
        <v>1058</v>
      </c>
      <c r="L88" s="955"/>
    </row>
    <row r="89" spans="1:12" s="13" customFormat="1" ht="30" customHeight="1">
      <c r="A89" s="1024" t="s">
        <v>175</v>
      </c>
      <c r="B89" s="1001"/>
      <c r="C89" s="1001"/>
      <c r="D89" s="994">
        <v>15513.75</v>
      </c>
      <c r="E89" s="982">
        <f t="shared" si="0"/>
        <v>1512.6</v>
      </c>
      <c r="F89" s="983">
        <v>8571.34</v>
      </c>
      <c r="G89" s="983">
        <v>0</v>
      </c>
      <c r="H89" s="983">
        <v>1512.6</v>
      </c>
      <c r="I89" s="983">
        <v>0</v>
      </c>
      <c r="J89" s="985" t="s">
        <v>2032</v>
      </c>
      <c r="K89" s="1030" t="s">
        <v>1058</v>
      </c>
      <c r="L89" s="955"/>
    </row>
    <row r="90" spans="1:12" s="13" customFormat="1" ht="30" customHeight="1">
      <c r="A90" s="1024" t="s">
        <v>181</v>
      </c>
      <c r="B90" s="1001"/>
      <c r="C90" s="1001"/>
      <c r="D90" s="994">
        <v>40451.65</v>
      </c>
      <c r="E90" s="982">
        <f t="shared" si="0"/>
        <v>3033.88</v>
      </c>
      <c r="F90" s="983">
        <v>17191.95</v>
      </c>
      <c r="G90" s="983">
        <v>0</v>
      </c>
      <c r="H90" s="983">
        <v>3033.88</v>
      </c>
      <c r="I90" s="983">
        <v>0</v>
      </c>
      <c r="J90" s="985" t="s">
        <v>2032</v>
      </c>
      <c r="K90" s="1030" t="s">
        <v>1058</v>
      </c>
      <c r="L90" s="955"/>
    </row>
    <row r="91" spans="1:12" s="13" customFormat="1" ht="30" customHeight="1">
      <c r="A91" s="1024" t="s">
        <v>184</v>
      </c>
      <c r="B91" s="1001"/>
      <c r="C91" s="1001"/>
      <c r="D91" s="994">
        <v>6501</v>
      </c>
      <c r="E91" s="982">
        <f t="shared" si="0"/>
        <v>633.85</v>
      </c>
      <c r="F91" s="983">
        <v>3591.8</v>
      </c>
      <c r="G91" s="983">
        <v>0</v>
      </c>
      <c r="H91" s="983">
        <v>633.85</v>
      </c>
      <c r="I91" s="983">
        <v>0</v>
      </c>
      <c r="J91" s="985" t="s">
        <v>2032</v>
      </c>
      <c r="K91" s="1030" t="s">
        <v>1058</v>
      </c>
      <c r="L91" s="955"/>
    </row>
    <row r="92" spans="1:12" s="13" customFormat="1" ht="30" customHeight="1">
      <c r="A92" s="1024" t="s">
        <v>186</v>
      </c>
      <c r="B92" s="1001"/>
      <c r="C92" s="1001"/>
      <c r="D92" s="994">
        <v>41562.6</v>
      </c>
      <c r="E92" s="982">
        <f t="shared" si="0"/>
        <v>3117.2</v>
      </c>
      <c r="F92" s="983">
        <v>17664.099999999999</v>
      </c>
      <c r="G92" s="983">
        <v>0</v>
      </c>
      <c r="H92" s="983">
        <v>3117.2</v>
      </c>
      <c r="I92" s="983">
        <v>0</v>
      </c>
      <c r="J92" s="985" t="s">
        <v>2032</v>
      </c>
      <c r="K92" s="1030" t="s">
        <v>1058</v>
      </c>
      <c r="L92" s="955"/>
    </row>
    <row r="93" spans="1:12" s="13" customFormat="1" ht="30" customHeight="1">
      <c r="A93" s="1031" t="s">
        <v>90</v>
      </c>
      <c r="B93" s="1001"/>
      <c r="C93" s="1001"/>
      <c r="D93" s="994">
        <v>115948.6</v>
      </c>
      <c r="E93" s="982">
        <f t="shared" si="0"/>
        <v>11583.65</v>
      </c>
      <c r="F93" s="983">
        <v>65640.649999999994</v>
      </c>
      <c r="G93" s="983">
        <v>0</v>
      </c>
      <c r="H93" s="983">
        <v>11583.65</v>
      </c>
      <c r="I93" s="983">
        <v>0</v>
      </c>
      <c r="J93" s="985" t="s">
        <v>2032</v>
      </c>
      <c r="K93" s="1030" t="s">
        <v>1058</v>
      </c>
      <c r="L93" s="955"/>
    </row>
    <row r="94" spans="1:12" s="13" customFormat="1" ht="30" customHeight="1">
      <c r="A94" s="1024" t="s">
        <v>191</v>
      </c>
      <c r="B94" s="1001"/>
      <c r="C94" s="1001"/>
      <c r="D94" s="994">
        <v>127889.95</v>
      </c>
      <c r="E94" s="982">
        <f t="shared" si="0"/>
        <v>9591.75</v>
      </c>
      <c r="F94" s="987">
        <v>54353.23</v>
      </c>
      <c r="G94" s="987">
        <v>0</v>
      </c>
      <c r="H94" s="987">
        <v>9591.75</v>
      </c>
      <c r="I94" s="987">
        <v>0</v>
      </c>
      <c r="J94" s="985" t="s">
        <v>2032</v>
      </c>
      <c r="K94" s="1030" t="s">
        <v>1058</v>
      </c>
      <c r="L94" s="955"/>
    </row>
    <row r="95" spans="1:12" s="13" customFormat="1" ht="30" customHeight="1">
      <c r="A95" s="1024" t="s">
        <v>194</v>
      </c>
      <c r="B95" s="1001"/>
      <c r="C95" s="1001"/>
      <c r="D95" s="994">
        <v>74891.100000000006</v>
      </c>
      <c r="E95" s="982">
        <f t="shared" si="0"/>
        <v>5616.84</v>
      </c>
      <c r="F95" s="989">
        <v>31828.71</v>
      </c>
      <c r="G95" s="987">
        <v>0</v>
      </c>
      <c r="H95" s="989">
        <v>5616.84</v>
      </c>
      <c r="I95" s="987">
        <v>0</v>
      </c>
      <c r="J95" s="985" t="s">
        <v>2032</v>
      </c>
      <c r="K95" s="1030" t="s">
        <v>1058</v>
      </c>
      <c r="L95" s="955"/>
    </row>
    <row r="96" spans="1:12" s="13" customFormat="1" ht="30" customHeight="1">
      <c r="A96" s="1024" t="s">
        <v>2018</v>
      </c>
      <c r="B96" s="1001"/>
      <c r="C96" s="1001"/>
      <c r="D96" s="994">
        <v>86293.39</v>
      </c>
      <c r="E96" s="982">
        <f t="shared" si="0"/>
        <v>9708.01</v>
      </c>
      <c r="F96" s="989">
        <v>55012.03</v>
      </c>
      <c r="G96" s="987">
        <v>0</v>
      </c>
      <c r="H96" s="989">
        <v>9708.01</v>
      </c>
      <c r="I96" s="987">
        <v>0</v>
      </c>
      <c r="J96" s="985" t="s">
        <v>2032</v>
      </c>
      <c r="K96" s="1030" t="s">
        <v>1058</v>
      </c>
      <c r="L96" s="955"/>
    </row>
    <row r="97" spans="1:12" s="13" customFormat="1" ht="30" customHeight="1">
      <c r="A97" s="1024" t="s">
        <v>2018</v>
      </c>
      <c r="B97" s="1001"/>
      <c r="C97" s="1001"/>
      <c r="D97" s="994">
        <v>3300</v>
      </c>
      <c r="E97" s="982">
        <f t="shared" ref="E97:E160" si="1">G97+H97+I97</f>
        <v>321.75</v>
      </c>
      <c r="F97" s="989">
        <v>1823.25</v>
      </c>
      <c r="G97" s="987">
        <v>0</v>
      </c>
      <c r="H97" s="989">
        <v>321.75</v>
      </c>
      <c r="I97" s="987">
        <v>0</v>
      </c>
      <c r="J97" s="985" t="s">
        <v>2032</v>
      </c>
      <c r="K97" s="1030" t="s">
        <v>1058</v>
      </c>
      <c r="L97" s="955"/>
    </row>
    <row r="98" spans="1:12" s="13" customFormat="1" ht="30" customHeight="1">
      <c r="A98" s="1024" t="s">
        <v>2018</v>
      </c>
      <c r="B98" s="1001"/>
      <c r="C98" s="1001"/>
      <c r="D98" s="994">
        <v>55256</v>
      </c>
      <c r="E98" s="982">
        <f t="shared" si="1"/>
        <v>5781.36</v>
      </c>
      <c r="F98" s="989">
        <v>32761.040000000001</v>
      </c>
      <c r="G98" s="987">
        <v>0</v>
      </c>
      <c r="H98" s="989">
        <v>5781.36</v>
      </c>
      <c r="I98" s="987">
        <v>0</v>
      </c>
      <c r="J98" s="985" t="s">
        <v>2032</v>
      </c>
      <c r="K98" s="1030" t="s">
        <v>1058</v>
      </c>
      <c r="L98" s="955"/>
    </row>
    <row r="99" spans="1:12" s="13" customFormat="1" ht="30" customHeight="1">
      <c r="A99" s="1024" t="s">
        <v>2018</v>
      </c>
      <c r="B99" s="1001"/>
      <c r="C99" s="1001"/>
      <c r="D99" s="994">
        <v>8076.95</v>
      </c>
      <c r="E99" s="982">
        <f t="shared" si="1"/>
        <v>670.95</v>
      </c>
      <c r="F99" s="989">
        <v>3802.03</v>
      </c>
      <c r="G99" s="987">
        <v>0</v>
      </c>
      <c r="H99" s="989">
        <v>670.95</v>
      </c>
      <c r="I99" s="987">
        <v>0</v>
      </c>
      <c r="J99" s="985" t="s">
        <v>2032</v>
      </c>
      <c r="K99" s="1030" t="s">
        <v>1058</v>
      </c>
      <c r="L99" s="955"/>
    </row>
    <row r="100" spans="1:12" s="13" customFormat="1" ht="30" customHeight="1">
      <c r="A100" s="1024" t="s">
        <v>209</v>
      </c>
      <c r="B100" s="1001"/>
      <c r="C100" s="1001"/>
      <c r="D100" s="994">
        <v>73365.25</v>
      </c>
      <c r="E100" s="982">
        <f t="shared" si="1"/>
        <v>5502.4</v>
      </c>
      <c r="F100" s="989">
        <v>31180.23</v>
      </c>
      <c r="G100" s="987">
        <v>0</v>
      </c>
      <c r="H100" s="989">
        <v>5502.4</v>
      </c>
      <c r="I100" s="987">
        <v>0</v>
      </c>
      <c r="J100" s="985" t="s">
        <v>2032</v>
      </c>
      <c r="K100" s="1030" t="s">
        <v>1058</v>
      </c>
      <c r="L100" s="955"/>
    </row>
    <row r="101" spans="1:12" s="13" customFormat="1" ht="30" customHeight="1">
      <c r="A101" s="1024" t="s">
        <v>212</v>
      </c>
      <c r="B101" s="1001"/>
      <c r="C101" s="1001"/>
      <c r="D101" s="994">
        <v>29466</v>
      </c>
      <c r="E101" s="982">
        <f t="shared" si="1"/>
        <v>3756.92</v>
      </c>
      <c r="F101" s="989">
        <v>21289.18</v>
      </c>
      <c r="G101" s="987">
        <v>0</v>
      </c>
      <c r="H101" s="989">
        <v>3756.92</v>
      </c>
      <c r="I101" s="987">
        <v>0</v>
      </c>
      <c r="J101" s="985" t="s">
        <v>2032</v>
      </c>
      <c r="K101" s="1030" t="s">
        <v>1058</v>
      </c>
      <c r="L101" s="955"/>
    </row>
    <row r="102" spans="1:12" s="13" customFormat="1" ht="30" customHeight="1">
      <c r="A102" s="1024" t="s">
        <v>215</v>
      </c>
      <c r="B102" s="1001"/>
      <c r="C102" s="1001"/>
      <c r="D102" s="994">
        <v>66853.05</v>
      </c>
      <c r="E102" s="982">
        <f t="shared" si="1"/>
        <v>5013.9799999999996</v>
      </c>
      <c r="F102" s="989">
        <v>28412.55</v>
      </c>
      <c r="G102" s="987">
        <v>0</v>
      </c>
      <c r="H102" s="989">
        <v>5013.9799999999996</v>
      </c>
      <c r="I102" s="987">
        <v>0</v>
      </c>
      <c r="J102" s="985" t="s">
        <v>2032</v>
      </c>
      <c r="K102" s="1030" t="s">
        <v>1058</v>
      </c>
      <c r="L102" s="955"/>
    </row>
    <row r="103" spans="1:12" s="13" customFormat="1" ht="30" customHeight="1">
      <c r="A103" s="1024" t="s">
        <v>2018</v>
      </c>
      <c r="B103" s="1001"/>
      <c r="C103" s="1001"/>
      <c r="D103" s="994">
        <v>6600</v>
      </c>
      <c r="E103" s="982">
        <f t="shared" si="1"/>
        <v>643.5</v>
      </c>
      <c r="F103" s="989">
        <v>3646.5</v>
      </c>
      <c r="G103" s="987">
        <v>0</v>
      </c>
      <c r="H103" s="989">
        <v>643.5</v>
      </c>
      <c r="I103" s="987">
        <v>0</v>
      </c>
      <c r="J103" s="985" t="s">
        <v>2032</v>
      </c>
      <c r="K103" s="1030" t="s">
        <v>1058</v>
      </c>
      <c r="L103" s="955"/>
    </row>
    <row r="104" spans="1:12" s="13" customFormat="1" ht="30" customHeight="1">
      <c r="A104" s="1024" t="s">
        <v>221</v>
      </c>
      <c r="B104" s="1001"/>
      <c r="C104" s="1001"/>
      <c r="D104" s="994">
        <v>22360.799999999999</v>
      </c>
      <c r="E104" s="982">
        <f t="shared" si="1"/>
        <v>2919.33</v>
      </c>
      <c r="F104" s="989">
        <v>13851.27</v>
      </c>
      <c r="G104" s="987">
        <v>0</v>
      </c>
      <c r="H104" s="989">
        <v>2919.33</v>
      </c>
      <c r="I104" s="987">
        <v>0</v>
      </c>
      <c r="J104" s="985" t="s">
        <v>2032</v>
      </c>
      <c r="K104" s="1030" t="s">
        <v>1058</v>
      </c>
      <c r="L104" s="955"/>
    </row>
    <row r="105" spans="1:12" s="13" customFormat="1" ht="30" customHeight="1">
      <c r="A105" s="1024" t="s">
        <v>224</v>
      </c>
      <c r="B105" s="1001"/>
      <c r="C105" s="1001"/>
      <c r="D105" s="994">
        <v>14686.35</v>
      </c>
      <c r="E105" s="982">
        <f t="shared" si="1"/>
        <v>1431.92</v>
      </c>
      <c r="F105" s="989">
        <v>8114.21</v>
      </c>
      <c r="G105" s="987">
        <v>0</v>
      </c>
      <c r="H105" s="989">
        <v>1431.92</v>
      </c>
      <c r="I105" s="987">
        <v>0</v>
      </c>
      <c r="J105" s="985" t="s">
        <v>2032</v>
      </c>
      <c r="K105" s="1030" t="s">
        <v>1058</v>
      </c>
      <c r="L105" s="955"/>
    </row>
    <row r="106" spans="1:12" s="13" customFormat="1" ht="30" customHeight="1">
      <c r="A106" s="1024" t="s">
        <v>227</v>
      </c>
      <c r="B106" s="1001"/>
      <c r="C106" s="1001"/>
      <c r="D106" s="994">
        <v>3630</v>
      </c>
      <c r="E106" s="982">
        <f t="shared" si="1"/>
        <v>353.93</v>
      </c>
      <c r="F106" s="989">
        <v>2005.57</v>
      </c>
      <c r="G106" s="987">
        <v>0</v>
      </c>
      <c r="H106" s="989">
        <v>353.93</v>
      </c>
      <c r="I106" s="987">
        <v>0</v>
      </c>
      <c r="J106" s="985" t="s">
        <v>2032</v>
      </c>
      <c r="K106" s="1030" t="s">
        <v>1058</v>
      </c>
      <c r="L106" s="955"/>
    </row>
    <row r="107" spans="1:12" s="13" customFormat="1" ht="30" customHeight="1">
      <c r="A107" s="1024" t="s">
        <v>229</v>
      </c>
      <c r="B107" s="1001"/>
      <c r="C107" s="1001"/>
      <c r="D107" s="994">
        <v>115190</v>
      </c>
      <c r="E107" s="982">
        <f t="shared" si="1"/>
        <v>19641.830000000002</v>
      </c>
      <c r="F107" s="989">
        <v>67440.67</v>
      </c>
      <c r="G107" s="987">
        <v>0</v>
      </c>
      <c r="H107" s="989">
        <v>19641.830000000002</v>
      </c>
      <c r="I107" s="987">
        <v>0</v>
      </c>
      <c r="J107" s="985" t="s">
        <v>2032</v>
      </c>
      <c r="K107" s="1030" t="s">
        <v>1058</v>
      </c>
      <c r="L107" s="955"/>
    </row>
    <row r="108" spans="1:12" s="13" customFormat="1" ht="30" customHeight="1">
      <c r="A108" s="1024" t="s">
        <v>241</v>
      </c>
      <c r="B108" s="1001"/>
      <c r="C108" s="1001"/>
      <c r="D108" s="994">
        <v>169014</v>
      </c>
      <c r="E108" s="982">
        <f t="shared" si="1"/>
        <v>19014.080000000002</v>
      </c>
      <c r="F108" s="989">
        <v>107746.42</v>
      </c>
      <c r="G108" s="987">
        <v>0</v>
      </c>
      <c r="H108" s="989">
        <v>19014.080000000002</v>
      </c>
      <c r="I108" s="987">
        <v>0</v>
      </c>
      <c r="J108" s="985" t="s">
        <v>2032</v>
      </c>
      <c r="K108" s="1030" t="s">
        <v>1058</v>
      </c>
      <c r="L108" s="955"/>
    </row>
    <row r="109" spans="1:12" s="13" customFormat="1" ht="30" customHeight="1">
      <c r="A109" s="1024" t="s">
        <v>2018</v>
      </c>
      <c r="B109" s="1001"/>
      <c r="C109" s="1001"/>
      <c r="D109" s="994">
        <v>69400</v>
      </c>
      <c r="E109" s="982">
        <f t="shared" si="1"/>
        <v>12821.65</v>
      </c>
      <c r="F109" s="989">
        <v>39228.35</v>
      </c>
      <c r="G109" s="987">
        <v>0</v>
      </c>
      <c r="H109" s="989">
        <v>12821.65</v>
      </c>
      <c r="I109" s="987">
        <v>0</v>
      </c>
      <c r="J109" s="985" t="s">
        <v>2032</v>
      </c>
      <c r="K109" s="1030" t="s">
        <v>1058</v>
      </c>
      <c r="L109" s="955"/>
    </row>
    <row r="110" spans="1:12" s="13" customFormat="1" ht="30" customHeight="1">
      <c r="A110" s="1024" t="s">
        <v>238</v>
      </c>
      <c r="B110" s="1001"/>
      <c r="C110" s="1001"/>
      <c r="D110" s="994">
        <v>76530</v>
      </c>
      <c r="E110" s="982">
        <f t="shared" si="1"/>
        <v>8609.6299999999992</v>
      </c>
      <c r="F110" s="989">
        <v>48787.87</v>
      </c>
      <c r="G110" s="987">
        <v>0</v>
      </c>
      <c r="H110" s="989">
        <v>8609.6299999999992</v>
      </c>
      <c r="I110" s="987">
        <v>0</v>
      </c>
      <c r="J110" s="985" t="s">
        <v>2032</v>
      </c>
      <c r="K110" s="1030" t="s">
        <v>1058</v>
      </c>
      <c r="L110" s="955"/>
    </row>
    <row r="111" spans="1:12" s="13" customFormat="1" ht="30" customHeight="1">
      <c r="A111" s="1024" t="s">
        <v>248</v>
      </c>
      <c r="B111" s="1001"/>
      <c r="C111" s="1001"/>
      <c r="D111" s="994">
        <v>30005.95</v>
      </c>
      <c r="E111" s="982">
        <f t="shared" si="1"/>
        <v>2515.5</v>
      </c>
      <c r="F111" s="986">
        <v>14254.5</v>
      </c>
      <c r="G111" s="991">
        <v>0</v>
      </c>
      <c r="H111" s="990">
        <v>2515.5</v>
      </c>
      <c r="I111" s="991">
        <v>0</v>
      </c>
      <c r="J111" s="985" t="s">
        <v>2032</v>
      </c>
      <c r="K111" s="1030" t="s">
        <v>1058</v>
      </c>
      <c r="L111" s="955"/>
    </row>
    <row r="112" spans="1:12" s="13" customFormat="1" ht="30" customHeight="1">
      <c r="A112" s="1024" t="s">
        <v>2018</v>
      </c>
      <c r="B112" s="1001"/>
      <c r="C112" s="1001"/>
      <c r="D112" s="994">
        <v>30076</v>
      </c>
      <c r="E112" s="982">
        <f t="shared" si="1"/>
        <v>3216.7</v>
      </c>
      <c r="F112" s="986">
        <v>18227.96</v>
      </c>
      <c r="G112" s="983">
        <v>3216.7</v>
      </c>
      <c r="H112" s="986">
        <v>0</v>
      </c>
      <c r="I112" s="983">
        <v>0</v>
      </c>
      <c r="J112" s="985" t="s">
        <v>2032</v>
      </c>
      <c r="K112" s="1030" t="s">
        <v>1058</v>
      </c>
      <c r="L112" s="955"/>
    </row>
    <row r="113" spans="1:12" s="13" customFormat="1" ht="30" customHeight="1">
      <c r="A113" s="1024" t="s">
        <v>2018</v>
      </c>
      <c r="B113" s="1001"/>
      <c r="C113" s="1001"/>
      <c r="D113" s="994">
        <v>43799.88</v>
      </c>
      <c r="E113" s="982">
        <f t="shared" si="1"/>
        <v>5804.1399999999994</v>
      </c>
      <c r="F113" s="986">
        <v>31425.759999999998</v>
      </c>
      <c r="G113" s="983">
        <v>5545.73</v>
      </c>
      <c r="H113" s="986">
        <v>258.41000000000003</v>
      </c>
      <c r="I113" s="983">
        <v>0</v>
      </c>
      <c r="J113" s="985" t="s">
        <v>2032</v>
      </c>
      <c r="K113" s="1030" t="s">
        <v>1058</v>
      </c>
      <c r="L113" s="955"/>
    </row>
    <row r="114" spans="1:12" s="13" customFormat="1" ht="30" customHeight="1">
      <c r="A114" s="1024" t="s">
        <v>2018</v>
      </c>
      <c r="B114" s="1001"/>
      <c r="C114" s="1001"/>
      <c r="D114" s="994">
        <v>67334.960000000006</v>
      </c>
      <c r="E114" s="982">
        <f t="shared" si="1"/>
        <v>12413.93</v>
      </c>
      <c r="F114" s="989">
        <v>38087.29</v>
      </c>
      <c r="G114" s="987">
        <v>6721.29</v>
      </c>
      <c r="H114" s="989">
        <v>5692.64</v>
      </c>
      <c r="I114" s="987">
        <v>0</v>
      </c>
      <c r="J114" s="985" t="s">
        <v>2032</v>
      </c>
      <c r="K114" s="1030" t="s">
        <v>1058</v>
      </c>
      <c r="L114" s="955"/>
    </row>
    <row r="115" spans="1:12" s="13" customFormat="1" ht="30" customHeight="1">
      <c r="A115" s="1024" t="s">
        <v>2018</v>
      </c>
      <c r="B115" s="1001"/>
      <c r="C115" s="1001"/>
      <c r="D115" s="994">
        <v>33701.83</v>
      </c>
      <c r="E115" s="982">
        <f t="shared" si="1"/>
        <v>4787.5</v>
      </c>
      <c r="F115" s="989">
        <v>23859.06</v>
      </c>
      <c r="G115" s="987">
        <v>4210.43</v>
      </c>
      <c r="H115" s="989">
        <v>577.07000000000005</v>
      </c>
      <c r="I115" s="987">
        <v>0</v>
      </c>
      <c r="J115" s="985" t="s">
        <v>2032</v>
      </c>
      <c r="K115" s="1030" t="s">
        <v>1058</v>
      </c>
      <c r="L115" s="955"/>
    </row>
    <row r="116" spans="1:12" s="13" customFormat="1" ht="30" customHeight="1">
      <c r="A116" s="1024" t="s">
        <v>2018</v>
      </c>
      <c r="B116" s="1001"/>
      <c r="C116" s="1001"/>
      <c r="D116" s="994">
        <v>17292.25</v>
      </c>
      <c r="E116" s="982">
        <f t="shared" si="1"/>
        <v>1909.18</v>
      </c>
      <c r="F116" s="989">
        <v>10818.68</v>
      </c>
      <c r="G116" s="987">
        <v>1909.18</v>
      </c>
      <c r="H116" s="989">
        <v>0</v>
      </c>
      <c r="I116" s="987">
        <v>0</v>
      </c>
      <c r="J116" s="985" t="s">
        <v>2032</v>
      </c>
      <c r="K116" s="1030" t="s">
        <v>1058</v>
      </c>
      <c r="L116" s="955"/>
    </row>
    <row r="117" spans="1:12" s="13" customFormat="1" ht="30" customHeight="1">
      <c r="A117" s="1024" t="s">
        <v>2018</v>
      </c>
      <c r="B117" s="1001"/>
      <c r="C117" s="1001"/>
      <c r="D117" s="994">
        <v>82473.820000000007</v>
      </c>
      <c r="E117" s="982">
        <f t="shared" si="1"/>
        <v>10861.1</v>
      </c>
      <c r="F117" s="989">
        <v>59241.65</v>
      </c>
      <c r="G117" s="987">
        <v>10454.42</v>
      </c>
      <c r="H117" s="989">
        <v>406.68</v>
      </c>
      <c r="I117" s="987">
        <v>0</v>
      </c>
      <c r="J117" s="985" t="s">
        <v>2032</v>
      </c>
      <c r="K117" s="1030" t="s">
        <v>1058</v>
      </c>
      <c r="L117" s="955"/>
    </row>
    <row r="118" spans="1:12" s="13" customFormat="1" ht="30" customHeight="1">
      <c r="A118" s="1024" t="s">
        <v>2018</v>
      </c>
      <c r="B118" s="1001"/>
      <c r="C118" s="1001"/>
      <c r="D118" s="994">
        <v>35870</v>
      </c>
      <c r="E118" s="982">
        <f t="shared" si="1"/>
        <v>4573.43</v>
      </c>
      <c r="F118" s="989">
        <v>25916.07</v>
      </c>
      <c r="G118" s="987">
        <v>4573.43</v>
      </c>
      <c r="H118" s="989">
        <v>0</v>
      </c>
      <c r="I118" s="987">
        <v>0</v>
      </c>
      <c r="J118" s="985" t="s">
        <v>2032</v>
      </c>
      <c r="K118" s="1030" t="s">
        <v>1058</v>
      </c>
      <c r="L118" s="955"/>
    </row>
    <row r="119" spans="1:12" s="13" customFormat="1" ht="30" customHeight="1">
      <c r="A119" s="1024" t="s">
        <v>2018</v>
      </c>
      <c r="B119" s="1001"/>
      <c r="C119" s="1001"/>
      <c r="D119" s="994">
        <v>33881</v>
      </c>
      <c r="E119" s="982">
        <f t="shared" si="1"/>
        <v>4241.7299999999996</v>
      </c>
      <c r="F119" s="989">
        <v>21917.119999999999</v>
      </c>
      <c r="G119" s="987">
        <v>3867.73</v>
      </c>
      <c r="H119" s="989">
        <v>374</v>
      </c>
      <c r="I119" s="987">
        <v>0</v>
      </c>
      <c r="J119" s="985" t="s">
        <v>2032</v>
      </c>
      <c r="K119" s="1030" t="s">
        <v>1058</v>
      </c>
      <c r="L119" s="955"/>
    </row>
    <row r="120" spans="1:12" s="13" customFormat="1" ht="30" customHeight="1">
      <c r="A120" s="1024" t="s">
        <v>2018</v>
      </c>
      <c r="B120" s="1001"/>
      <c r="C120" s="1001"/>
      <c r="D120" s="994">
        <v>104980</v>
      </c>
      <c r="E120" s="982">
        <f t="shared" si="1"/>
        <v>18064.21</v>
      </c>
      <c r="F120" s="989">
        <v>60670.79</v>
      </c>
      <c r="G120" s="987">
        <v>10706.61</v>
      </c>
      <c r="H120" s="989">
        <v>7357.6</v>
      </c>
      <c r="I120" s="987">
        <v>0</v>
      </c>
      <c r="J120" s="985" t="s">
        <v>2032</v>
      </c>
      <c r="K120" s="1030" t="s">
        <v>1058</v>
      </c>
      <c r="L120" s="955"/>
    </row>
    <row r="121" spans="1:12" s="13" customFormat="1" ht="30" customHeight="1">
      <c r="A121" s="1024" t="s">
        <v>282</v>
      </c>
      <c r="B121" s="1001"/>
      <c r="C121" s="1001"/>
      <c r="D121" s="994">
        <v>10488</v>
      </c>
      <c r="E121" s="982">
        <f t="shared" si="1"/>
        <v>1179.9000000000001</v>
      </c>
      <c r="F121" s="989">
        <v>6686.1</v>
      </c>
      <c r="G121" s="987">
        <v>1179.9000000000001</v>
      </c>
      <c r="H121" s="989">
        <v>0</v>
      </c>
      <c r="I121" s="987">
        <v>0</v>
      </c>
      <c r="J121" s="985" t="s">
        <v>2032</v>
      </c>
      <c r="K121" s="1030" t="s">
        <v>1058</v>
      </c>
      <c r="L121" s="955"/>
    </row>
    <row r="122" spans="1:12" s="13" customFormat="1" ht="30" customHeight="1">
      <c r="A122" s="1024" t="s">
        <v>1247</v>
      </c>
      <c r="B122" s="1001"/>
      <c r="C122" s="1001"/>
      <c r="D122" s="994">
        <v>667513.12</v>
      </c>
      <c r="E122" s="982">
        <f t="shared" si="1"/>
        <v>102886.16</v>
      </c>
      <c r="F122" s="989">
        <v>397748.68</v>
      </c>
      <c r="G122" s="987">
        <v>70190.95</v>
      </c>
      <c r="H122" s="989">
        <v>0</v>
      </c>
      <c r="I122" s="987">
        <f>3524+15951+13220.21</f>
        <v>32695.21</v>
      </c>
      <c r="J122" s="985" t="s">
        <v>2032</v>
      </c>
      <c r="K122" s="1030" t="s">
        <v>1058</v>
      </c>
      <c r="L122" s="955"/>
    </row>
    <row r="123" spans="1:12" s="13" customFormat="1" ht="30" customHeight="1">
      <c r="A123" s="1024" t="s">
        <v>636</v>
      </c>
      <c r="B123" s="1001"/>
      <c r="C123" s="1001"/>
      <c r="D123" s="994">
        <v>152025</v>
      </c>
      <c r="E123" s="982">
        <f t="shared" si="1"/>
        <v>16456.84</v>
      </c>
      <c r="F123" s="989">
        <v>93255.41</v>
      </c>
      <c r="G123" s="987">
        <v>16456.84</v>
      </c>
      <c r="H123" s="989">
        <v>0</v>
      </c>
      <c r="I123" s="987">
        <v>0</v>
      </c>
      <c r="J123" s="985" t="s">
        <v>2032</v>
      </c>
      <c r="K123" s="1030" t="s">
        <v>1058</v>
      </c>
      <c r="L123" s="955"/>
    </row>
    <row r="124" spans="1:12" s="13" customFormat="1" ht="30" customHeight="1">
      <c r="A124" s="1024" t="s">
        <v>285</v>
      </c>
      <c r="B124" s="1001"/>
      <c r="C124" s="1001"/>
      <c r="D124" s="994">
        <v>44327.8</v>
      </c>
      <c r="E124" s="982">
        <f t="shared" si="1"/>
        <v>4986.88</v>
      </c>
      <c r="F124" s="989">
        <v>28258.97</v>
      </c>
      <c r="G124" s="987">
        <v>4986.88</v>
      </c>
      <c r="H124" s="989">
        <v>0</v>
      </c>
      <c r="I124" s="987">
        <v>0</v>
      </c>
      <c r="J124" s="985" t="s">
        <v>2032</v>
      </c>
      <c r="K124" s="1030" t="s">
        <v>1058</v>
      </c>
      <c r="L124" s="955"/>
    </row>
    <row r="125" spans="1:12" s="13" customFormat="1" ht="30" customHeight="1">
      <c r="A125" s="1024" t="s">
        <v>76</v>
      </c>
      <c r="B125" s="1001"/>
      <c r="C125" s="1001"/>
      <c r="D125" s="994">
        <v>71890</v>
      </c>
      <c r="E125" s="982">
        <f t="shared" si="1"/>
        <v>13281.68</v>
      </c>
      <c r="F125" s="989">
        <v>40635.82</v>
      </c>
      <c r="G125" s="987">
        <v>0</v>
      </c>
      <c r="H125" s="989">
        <v>13281.68</v>
      </c>
      <c r="I125" s="987">
        <v>0</v>
      </c>
      <c r="J125" s="985" t="s">
        <v>2032</v>
      </c>
      <c r="K125" s="1030" t="s">
        <v>1058</v>
      </c>
      <c r="L125" s="955"/>
    </row>
    <row r="126" spans="1:12" s="13" customFormat="1" ht="30" customHeight="1">
      <c r="A126" s="1024" t="s">
        <v>76</v>
      </c>
      <c r="B126" s="1001"/>
      <c r="C126" s="1001"/>
      <c r="D126" s="994">
        <v>94000</v>
      </c>
      <c r="E126" s="982">
        <f t="shared" si="1"/>
        <v>17366.5</v>
      </c>
      <c r="F126" s="989">
        <v>53133.5</v>
      </c>
      <c r="G126" s="987">
        <v>0</v>
      </c>
      <c r="H126" s="989">
        <v>17366.5</v>
      </c>
      <c r="I126" s="987">
        <v>0</v>
      </c>
      <c r="J126" s="985" t="s">
        <v>2032</v>
      </c>
      <c r="K126" s="1030" t="s">
        <v>1058</v>
      </c>
      <c r="L126" s="955"/>
    </row>
    <row r="127" spans="1:12" s="13" customFormat="1" ht="30" customHeight="1">
      <c r="A127" s="1024" t="s">
        <v>2018</v>
      </c>
      <c r="B127" s="1001"/>
      <c r="C127" s="1001"/>
      <c r="D127" s="994">
        <v>109015.1</v>
      </c>
      <c r="E127" s="982">
        <f t="shared" si="1"/>
        <v>12264.2</v>
      </c>
      <c r="F127" s="989">
        <v>69497.13</v>
      </c>
      <c r="G127" s="987">
        <v>12264.2</v>
      </c>
      <c r="H127" s="989">
        <v>0</v>
      </c>
      <c r="I127" s="987">
        <v>0</v>
      </c>
      <c r="J127" s="985" t="s">
        <v>2032</v>
      </c>
      <c r="K127" s="1030" t="s">
        <v>1058</v>
      </c>
      <c r="L127" s="955"/>
    </row>
    <row r="128" spans="1:12" s="13" customFormat="1" ht="30" customHeight="1">
      <c r="A128" s="1024" t="s">
        <v>2018</v>
      </c>
      <c r="B128" s="1001"/>
      <c r="C128" s="1001"/>
      <c r="D128" s="994">
        <v>11952.38</v>
      </c>
      <c r="E128" s="982">
        <f t="shared" si="1"/>
        <v>1523.93</v>
      </c>
      <c r="F128" s="989">
        <v>8635.59</v>
      </c>
      <c r="G128" s="987">
        <v>1523.93</v>
      </c>
      <c r="H128" s="989">
        <v>0</v>
      </c>
      <c r="I128" s="987">
        <v>0</v>
      </c>
      <c r="J128" s="985" t="s">
        <v>2032</v>
      </c>
      <c r="K128" s="1030" t="s">
        <v>1058</v>
      </c>
      <c r="L128" s="955"/>
    </row>
    <row r="129" spans="1:12" s="13" customFormat="1" ht="30" customHeight="1">
      <c r="A129" s="1024" t="s">
        <v>297</v>
      </c>
      <c r="B129" s="1001"/>
      <c r="C129" s="1001"/>
      <c r="D129" s="994">
        <v>6923.38</v>
      </c>
      <c r="E129" s="982">
        <f t="shared" si="1"/>
        <v>778.89</v>
      </c>
      <c r="F129" s="989">
        <v>4413.6499999999996</v>
      </c>
      <c r="G129" s="987">
        <v>778.89</v>
      </c>
      <c r="H129" s="989">
        <v>0</v>
      </c>
      <c r="I129" s="987">
        <v>0</v>
      </c>
      <c r="J129" s="985" t="s">
        <v>2032</v>
      </c>
      <c r="K129" s="1030" t="s">
        <v>1058</v>
      </c>
      <c r="L129" s="955"/>
    </row>
    <row r="130" spans="1:12" s="13" customFormat="1" ht="30" customHeight="1">
      <c r="A130" s="1024" t="s">
        <v>2018</v>
      </c>
      <c r="B130" s="1001"/>
      <c r="C130" s="1001"/>
      <c r="D130" s="994">
        <v>1386</v>
      </c>
      <c r="E130" s="982">
        <f t="shared" si="1"/>
        <v>135.13999999999999</v>
      </c>
      <c r="F130" s="989">
        <v>765.76</v>
      </c>
      <c r="G130" s="987">
        <v>135.13999999999999</v>
      </c>
      <c r="H130" s="989">
        <v>0</v>
      </c>
      <c r="I130" s="987">
        <v>0</v>
      </c>
      <c r="J130" s="985" t="s">
        <v>2032</v>
      </c>
      <c r="K130" s="1030" t="s">
        <v>1058</v>
      </c>
      <c r="L130" s="955"/>
    </row>
    <row r="131" spans="1:12" s="13" customFormat="1" ht="30" customHeight="1">
      <c r="A131" s="1024" t="s">
        <v>2018</v>
      </c>
      <c r="B131" s="1001"/>
      <c r="C131" s="1001"/>
      <c r="D131" s="994">
        <v>2640</v>
      </c>
      <c r="E131" s="982">
        <f t="shared" si="1"/>
        <v>257.39999999999998</v>
      </c>
      <c r="F131" s="989">
        <v>1458.6</v>
      </c>
      <c r="G131" s="987">
        <v>257.39999999999998</v>
      </c>
      <c r="H131" s="989">
        <v>0</v>
      </c>
      <c r="I131" s="987">
        <v>0</v>
      </c>
      <c r="J131" s="985" t="s">
        <v>2032</v>
      </c>
      <c r="K131" s="1030" t="s">
        <v>1058</v>
      </c>
      <c r="L131" s="955"/>
    </row>
    <row r="132" spans="1:12" s="13" customFormat="1" ht="30" customHeight="1">
      <c r="A132" s="1024" t="s">
        <v>306</v>
      </c>
      <c r="B132" s="1001"/>
      <c r="C132" s="1001"/>
      <c r="D132" s="994">
        <v>9059.1</v>
      </c>
      <c r="E132" s="982">
        <f t="shared" si="1"/>
        <v>1019.15</v>
      </c>
      <c r="F132" s="989">
        <v>5775.18</v>
      </c>
      <c r="G132" s="987">
        <v>1019.15</v>
      </c>
      <c r="H132" s="989">
        <v>0</v>
      </c>
      <c r="I132" s="987">
        <v>0</v>
      </c>
      <c r="J132" s="985" t="s">
        <v>2032</v>
      </c>
      <c r="K132" s="1030" t="s">
        <v>1058</v>
      </c>
      <c r="L132" s="955"/>
    </row>
    <row r="133" spans="1:12" s="13" customFormat="1" ht="30" customHeight="1">
      <c r="A133" s="1024" t="s">
        <v>309</v>
      </c>
      <c r="B133" s="1001"/>
      <c r="C133" s="1001"/>
      <c r="D133" s="994">
        <v>32413.599999999999</v>
      </c>
      <c r="E133" s="982">
        <f t="shared" si="1"/>
        <v>2431.02</v>
      </c>
      <c r="F133" s="989">
        <v>13775.78</v>
      </c>
      <c r="G133" s="987">
        <v>2431.02</v>
      </c>
      <c r="H133" s="989">
        <v>0</v>
      </c>
      <c r="I133" s="987">
        <v>0</v>
      </c>
      <c r="J133" s="985" t="s">
        <v>2032</v>
      </c>
      <c r="K133" s="1030" t="s">
        <v>1058</v>
      </c>
      <c r="L133" s="955"/>
    </row>
    <row r="134" spans="1:12" s="25" customFormat="1" ht="45" customHeight="1">
      <c r="A134" s="1024" t="s">
        <v>2018</v>
      </c>
      <c r="B134" s="1001"/>
      <c r="C134" s="1001"/>
      <c r="D134" s="994">
        <v>42922.720000000001</v>
      </c>
      <c r="E134" s="982">
        <f t="shared" si="1"/>
        <v>4606.0600000000004</v>
      </c>
      <c r="F134" s="989">
        <v>26100.98</v>
      </c>
      <c r="G134" s="987">
        <v>4606.0600000000004</v>
      </c>
      <c r="H134" s="989">
        <v>0</v>
      </c>
      <c r="I134" s="987">
        <v>0</v>
      </c>
      <c r="J134" s="985" t="s">
        <v>2032</v>
      </c>
      <c r="K134" s="1030" t="s">
        <v>1058</v>
      </c>
      <c r="L134" s="955"/>
    </row>
    <row r="135" spans="1:12" s="13" customFormat="1" ht="30" customHeight="1">
      <c r="A135" s="1024" t="s">
        <v>321</v>
      </c>
      <c r="B135" s="1001"/>
      <c r="C135" s="1001"/>
      <c r="D135" s="994">
        <v>13723.5</v>
      </c>
      <c r="E135" s="982">
        <f t="shared" si="1"/>
        <v>1029.27</v>
      </c>
      <c r="F135" s="989">
        <v>5832.48</v>
      </c>
      <c r="G135" s="987">
        <v>1029.27</v>
      </c>
      <c r="H135" s="989">
        <v>0</v>
      </c>
      <c r="I135" s="987">
        <v>0</v>
      </c>
      <c r="J135" s="985" t="s">
        <v>2032</v>
      </c>
      <c r="K135" s="1030" t="s">
        <v>1058</v>
      </c>
      <c r="L135" s="955"/>
    </row>
    <row r="136" spans="1:12" s="13" customFormat="1" ht="30" customHeight="1">
      <c r="A136" s="1024" t="s">
        <v>90</v>
      </c>
      <c r="B136" s="1001"/>
      <c r="C136" s="1001"/>
      <c r="D136" s="994">
        <v>28630</v>
      </c>
      <c r="E136" s="982">
        <f t="shared" si="1"/>
        <v>3654.38</v>
      </c>
      <c r="F136" s="989">
        <v>17818.12</v>
      </c>
      <c r="G136" s="987">
        <v>3144.38</v>
      </c>
      <c r="H136" s="989">
        <v>510</v>
      </c>
      <c r="I136" s="987">
        <v>0</v>
      </c>
      <c r="J136" s="985" t="s">
        <v>2032</v>
      </c>
      <c r="K136" s="1030" t="s">
        <v>1058</v>
      </c>
      <c r="L136" s="955"/>
    </row>
    <row r="137" spans="1:12" s="13" customFormat="1" ht="30" customHeight="1">
      <c r="A137" s="1024" t="s">
        <v>326</v>
      </c>
      <c r="B137" s="1001"/>
      <c r="C137" s="1001"/>
      <c r="D137" s="994">
        <v>114317</v>
      </c>
      <c r="E137" s="982">
        <f t="shared" si="1"/>
        <v>11145.91</v>
      </c>
      <c r="F137" s="989">
        <v>63160.14</v>
      </c>
      <c r="G137" s="987">
        <v>11145.91</v>
      </c>
      <c r="H137" s="989">
        <v>0</v>
      </c>
      <c r="I137" s="987">
        <v>0</v>
      </c>
      <c r="J137" s="985" t="s">
        <v>2032</v>
      </c>
      <c r="K137" s="1030" t="s">
        <v>1058</v>
      </c>
      <c r="L137" s="955"/>
    </row>
    <row r="138" spans="1:12" s="13" customFormat="1" ht="30" customHeight="1">
      <c r="A138" s="1024" t="s">
        <v>329</v>
      </c>
      <c r="B138" s="1001"/>
      <c r="C138" s="1001"/>
      <c r="D138" s="994">
        <v>18755.45</v>
      </c>
      <c r="E138" s="982">
        <f t="shared" si="1"/>
        <v>1406.66</v>
      </c>
      <c r="F138" s="989">
        <v>7971.07</v>
      </c>
      <c r="G138" s="987">
        <v>1406.66</v>
      </c>
      <c r="H138" s="989">
        <v>0</v>
      </c>
      <c r="I138" s="987">
        <v>0</v>
      </c>
      <c r="J138" s="985" t="s">
        <v>2032</v>
      </c>
      <c r="K138" s="1030" t="s">
        <v>1058</v>
      </c>
      <c r="L138" s="955"/>
    </row>
    <row r="139" spans="1:12" s="13" customFormat="1" ht="30" customHeight="1">
      <c r="A139" s="1024" t="s">
        <v>331</v>
      </c>
      <c r="B139" s="1001"/>
      <c r="C139" s="1001"/>
      <c r="D139" s="994">
        <v>51390</v>
      </c>
      <c r="E139" s="982">
        <f t="shared" si="1"/>
        <v>4851.43</v>
      </c>
      <c r="F139" s="989">
        <v>23888.57</v>
      </c>
      <c r="G139" s="987">
        <v>4215.63</v>
      </c>
      <c r="H139" s="989">
        <v>635.79999999999995</v>
      </c>
      <c r="I139" s="987">
        <v>0</v>
      </c>
      <c r="J139" s="985" t="s">
        <v>2032</v>
      </c>
      <c r="K139" s="1030" t="s">
        <v>1058</v>
      </c>
      <c r="L139" s="955"/>
    </row>
    <row r="140" spans="1:12" s="13" customFormat="1" ht="30" customHeight="1">
      <c r="A140" s="1024" t="s">
        <v>333</v>
      </c>
      <c r="B140" s="1001"/>
      <c r="C140" s="1001"/>
      <c r="D140" s="994">
        <v>93841.7</v>
      </c>
      <c r="E140" s="982">
        <f t="shared" si="1"/>
        <v>7944.83</v>
      </c>
      <c r="F140" s="989">
        <v>45020.67</v>
      </c>
      <c r="G140" s="987">
        <v>7944.83</v>
      </c>
      <c r="H140" s="989">
        <v>0</v>
      </c>
      <c r="I140" s="987">
        <v>0</v>
      </c>
      <c r="J140" s="985" t="s">
        <v>2032</v>
      </c>
      <c r="K140" s="1030" t="s">
        <v>1058</v>
      </c>
      <c r="L140" s="955"/>
    </row>
    <row r="141" spans="1:12" s="13" customFormat="1" ht="30" customHeight="1">
      <c r="A141" s="1024" t="s">
        <v>282</v>
      </c>
      <c r="B141" s="1001"/>
      <c r="C141" s="1001"/>
      <c r="D141" s="994">
        <v>28819.35</v>
      </c>
      <c r="E141" s="982">
        <f t="shared" si="1"/>
        <v>2161.46</v>
      </c>
      <c r="F141" s="989">
        <v>12248.22</v>
      </c>
      <c r="G141" s="987">
        <v>2161.46</v>
      </c>
      <c r="H141" s="989">
        <v>0</v>
      </c>
      <c r="I141" s="987">
        <v>0</v>
      </c>
      <c r="J141" s="985" t="s">
        <v>2032</v>
      </c>
      <c r="K141" s="1030" t="s">
        <v>1058</v>
      </c>
      <c r="L141" s="955"/>
    </row>
    <row r="142" spans="1:12" s="13" customFormat="1" ht="30" customHeight="1">
      <c r="A142" s="1024" t="s">
        <v>282</v>
      </c>
      <c r="B142" s="1001"/>
      <c r="C142" s="1001"/>
      <c r="D142" s="994">
        <v>19805</v>
      </c>
      <c r="E142" s="982">
        <f t="shared" si="1"/>
        <v>1930.99</v>
      </c>
      <c r="F142" s="989">
        <v>10942.26</v>
      </c>
      <c r="G142" s="987">
        <v>1930.99</v>
      </c>
      <c r="H142" s="989">
        <v>0</v>
      </c>
      <c r="I142" s="987">
        <v>0</v>
      </c>
      <c r="J142" s="985" t="s">
        <v>2032</v>
      </c>
      <c r="K142" s="1030" t="s">
        <v>1058</v>
      </c>
      <c r="L142" s="955"/>
    </row>
    <row r="143" spans="1:12" s="13" customFormat="1" ht="30" customHeight="1">
      <c r="A143" s="1024" t="s">
        <v>235</v>
      </c>
      <c r="B143" s="1001"/>
      <c r="C143" s="1001"/>
      <c r="D143" s="994">
        <v>39732.800000000003</v>
      </c>
      <c r="E143" s="982">
        <f t="shared" si="1"/>
        <v>2979.96</v>
      </c>
      <c r="F143" s="989">
        <v>16886.439999999999</v>
      </c>
      <c r="G143" s="987">
        <v>2979.96</v>
      </c>
      <c r="H143" s="989">
        <v>0</v>
      </c>
      <c r="I143" s="987">
        <v>0</v>
      </c>
      <c r="J143" s="985" t="s">
        <v>2032</v>
      </c>
      <c r="K143" s="1030" t="s">
        <v>1058</v>
      </c>
      <c r="L143" s="955"/>
    </row>
    <row r="144" spans="1:12" s="13" customFormat="1" ht="30" customHeight="1">
      <c r="A144" s="1024" t="s">
        <v>149</v>
      </c>
      <c r="B144" s="1001"/>
      <c r="C144" s="1001"/>
      <c r="D144" s="994">
        <v>19670.349999999999</v>
      </c>
      <c r="E144" s="982">
        <f t="shared" si="1"/>
        <v>1475.28</v>
      </c>
      <c r="F144" s="989">
        <v>8359.9</v>
      </c>
      <c r="G144" s="987">
        <v>1475.28</v>
      </c>
      <c r="H144" s="989">
        <v>0</v>
      </c>
      <c r="I144" s="987">
        <v>0</v>
      </c>
      <c r="J144" s="985" t="s">
        <v>2032</v>
      </c>
      <c r="K144" s="1030" t="s">
        <v>1058</v>
      </c>
      <c r="L144" s="955"/>
    </row>
    <row r="145" spans="1:12" s="13" customFormat="1" ht="30" customHeight="1">
      <c r="A145" s="1024" t="s">
        <v>2018</v>
      </c>
      <c r="B145" s="1001"/>
      <c r="C145" s="1001"/>
      <c r="D145" s="994">
        <v>106405.73</v>
      </c>
      <c r="E145" s="982">
        <f t="shared" si="1"/>
        <v>15251.560000000001</v>
      </c>
      <c r="F145" s="989">
        <v>72780.06</v>
      </c>
      <c r="G145" s="987">
        <v>12843.54</v>
      </c>
      <c r="H145" s="989">
        <v>2408.02</v>
      </c>
      <c r="I145" s="987">
        <v>0</v>
      </c>
      <c r="J145" s="985" t="s">
        <v>2032</v>
      </c>
      <c r="K145" s="1030" t="s">
        <v>1058</v>
      </c>
      <c r="L145" s="955"/>
    </row>
    <row r="146" spans="1:12" s="13" customFormat="1" ht="30" customHeight="1">
      <c r="A146" s="1024" t="s">
        <v>318</v>
      </c>
      <c r="B146" s="1001"/>
      <c r="C146" s="1001"/>
      <c r="D146" s="994">
        <v>153000.75</v>
      </c>
      <c r="E146" s="982">
        <f t="shared" si="1"/>
        <v>13181.31</v>
      </c>
      <c r="F146" s="989">
        <v>74694.070000000007</v>
      </c>
      <c r="G146" s="987">
        <v>13181.31</v>
      </c>
      <c r="H146" s="989">
        <v>0</v>
      </c>
      <c r="I146" s="987">
        <v>0</v>
      </c>
      <c r="J146" s="985" t="s">
        <v>2032</v>
      </c>
      <c r="K146" s="1030" t="s">
        <v>1058</v>
      </c>
      <c r="L146" s="955"/>
    </row>
    <row r="147" spans="1:12" s="13" customFormat="1" ht="30" customHeight="1">
      <c r="A147" s="1024" t="s">
        <v>372</v>
      </c>
      <c r="B147" s="1001"/>
      <c r="C147" s="1001"/>
      <c r="D147" s="994">
        <v>181738.35</v>
      </c>
      <c r="E147" s="982">
        <f t="shared" si="1"/>
        <v>13630.38</v>
      </c>
      <c r="F147" s="989">
        <v>77238.8</v>
      </c>
      <c r="G147" s="987">
        <v>13630.38</v>
      </c>
      <c r="H147" s="989">
        <v>0</v>
      </c>
      <c r="I147" s="987">
        <v>0</v>
      </c>
      <c r="J147" s="985" t="s">
        <v>2032</v>
      </c>
      <c r="K147" s="1030" t="s">
        <v>1058</v>
      </c>
      <c r="L147" s="955"/>
    </row>
    <row r="148" spans="1:12" s="13" customFormat="1" ht="30" customHeight="1">
      <c r="A148" s="1024" t="s">
        <v>375</v>
      </c>
      <c r="B148" s="1001"/>
      <c r="C148" s="1001"/>
      <c r="D148" s="994">
        <v>42819.96</v>
      </c>
      <c r="E148" s="982">
        <f t="shared" si="1"/>
        <v>7185.7199999999993</v>
      </c>
      <c r="F148" s="989">
        <v>24929.25</v>
      </c>
      <c r="G148" s="987">
        <v>4399.28</v>
      </c>
      <c r="H148" s="989">
        <v>2786.44</v>
      </c>
      <c r="I148" s="987">
        <v>0</v>
      </c>
      <c r="J148" s="985" t="s">
        <v>2032</v>
      </c>
      <c r="K148" s="1030" t="s">
        <v>1058</v>
      </c>
      <c r="L148" s="955"/>
    </row>
    <row r="149" spans="1:12" s="13" customFormat="1" ht="45" customHeight="1">
      <c r="A149" s="1024" t="s">
        <v>378</v>
      </c>
      <c r="B149" s="1001"/>
      <c r="C149" s="1001"/>
      <c r="D149" s="994">
        <v>201345.35</v>
      </c>
      <c r="E149" s="982">
        <f t="shared" si="1"/>
        <v>15100.76</v>
      </c>
      <c r="F149" s="989">
        <v>85570.92</v>
      </c>
      <c r="G149" s="987">
        <v>15100.76</v>
      </c>
      <c r="H149" s="989">
        <v>0</v>
      </c>
      <c r="I149" s="987">
        <v>0</v>
      </c>
      <c r="J149" s="985" t="s">
        <v>2032</v>
      </c>
      <c r="K149" s="1030" t="s">
        <v>1058</v>
      </c>
      <c r="L149" s="955"/>
    </row>
    <row r="150" spans="1:12" s="13" customFormat="1" ht="30" customHeight="1">
      <c r="A150" s="1024" t="s">
        <v>381</v>
      </c>
      <c r="B150" s="1001"/>
      <c r="C150" s="1001"/>
      <c r="D150" s="994">
        <v>274148.71999999997</v>
      </c>
      <c r="E150" s="982">
        <f t="shared" si="1"/>
        <v>46298.43</v>
      </c>
      <c r="F150" s="989">
        <v>186727.98</v>
      </c>
      <c r="G150" s="987">
        <v>32952</v>
      </c>
      <c r="H150" s="989">
        <v>13346.43</v>
      </c>
      <c r="I150" s="987">
        <v>0</v>
      </c>
      <c r="J150" s="985" t="s">
        <v>2032</v>
      </c>
      <c r="K150" s="1030" t="s">
        <v>1058</v>
      </c>
      <c r="L150" s="955"/>
    </row>
    <row r="151" spans="1:12" s="13" customFormat="1" ht="30" customHeight="1">
      <c r="A151" s="1024" t="s">
        <v>348</v>
      </c>
      <c r="B151" s="1001"/>
      <c r="C151" s="1001"/>
      <c r="D151" s="994">
        <v>30714.5</v>
      </c>
      <c r="E151" s="982">
        <f t="shared" si="1"/>
        <v>2303.59</v>
      </c>
      <c r="F151" s="989">
        <v>13053.66</v>
      </c>
      <c r="G151" s="987">
        <v>0</v>
      </c>
      <c r="H151" s="989">
        <v>2303.59</v>
      </c>
      <c r="I151" s="987">
        <v>0</v>
      </c>
      <c r="J151" s="985" t="s">
        <v>2032</v>
      </c>
      <c r="K151" s="1030" t="s">
        <v>1058</v>
      </c>
      <c r="L151" s="955"/>
    </row>
    <row r="152" spans="1:12" s="13" customFormat="1" ht="30" customHeight="1">
      <c r="A152" s="1024" t="s">
        <v>348</v>
      </c>
      <c r="B152" s="1001"/>
      <c r="C152" s="1001"/>
      <c r="D152" s="994">
        <v>80743.100000000006</v>
      </c>
      <c r="E152" s="982">
        <f t="shared" si="1"/>
        <v>6971.16</v>
      </c>
      <c r="F152" s="989">
        <v>39503.24</v>
      </c>
      <c r="G152" s="987">
        <v>0</v>
      </c>
      <c r="H152" s="989">
        <v>6971.16</v>
      </c>
      <c r="I152" s="987">
        <v>0</v>
      </c>
      <c r="J152" s="985" t="s">
        <v>2032</v>
      </c>
      <c r="K152" s="1030" t="s">
        <v>1058</v>
      </c>
      <c r="L152" s="955"/>
    </row>
    <row r="153" spans="1:12" s="13" customFormat="1" ht="30" customHeight="1">
      <c r="A153" s="1024" t="s">
        <v>353</v>
      </c>
      <c r="B153" s="1001"/>
      <c r="C153" s="1001"/>
      <c r="D153" s="994">
        <v>74041.55</v>
      </c>
      <c r="E153" s="982">
        <f t="shared" si="1"/>
        <v>5553.12</v>
      </c>
      <c r="F153" s="989">
        <v>31467.66</v>
      </c>
      <c r="G153" s="987">
        <v>0</v>
      </c>
      <c r="H153" s="989">
        <v>5553.12</v>
      </c>
      <c r="I153" s="987">
        <v>0</v>
      </c>
      <c r="J153" s="985" t="s">
        <v>2032</v>
      </c>
      <c r="K153" s="1030" t="s">
        <v>1058</v>
      </c>
      <c r="L153" s="955"/>
    </row>
    <row r="154" spans="1:12" s="13" customFormat="1" ht="27.75" customHeight="1">
      <c r="A154" s="1024" t="s">
        <v>356</v>
      </c>
      <c r="B154" s="1001"/>
      <c r="C154" s="1001"/>
      <c r="D154" s="994">
        <v>58279.8</v>
      </c>
      <c r="E154" s="982">
        <f t="shared" si="1"/>
        <v>5017.49</v>
      </c>
      <c r="F154" s="989">
        <v>28432.41</v>
      </c>
      <c r="G154" s="987">
        <v>0</v>
      </c>
      <c r="H154" s="989">
        <v>5017.49</v>
      </c>
      <c r="I154" s="987">
        <v>0</v>
      </c>
      <c r="J154" s="985" t="s">
        <v>2032</v>
      </c>
      <c r="K154" s="1030" t="s">
        <v>1058</v>
      </c>
      <c r="L154" s="955"/>
    </row>
    <row r="155" spans="1:12" s="13" customFormat="1" ht="27.75" customHeight="1">
      <c r="A155" s="1024" t="s">
        <v>333</v>
      </c>
      <c r="B155" s="1001"/>
      <c r="C155" s="1001"/>
      <c r="D155" s="994">
        <v>66002.25</v>
      </c>
      <c r="E155" s="982">
        <f t="shared" si="1"/>
        <v>5619.17</v>
      </c>
      <c r="F155" s="989">
        <v>31841.91</v>
      </c>
      <c r="G155" s="987">
        <v>0</v>
      </c>
      <c r="H155" s="989">
        <v>5619.17</v>
      </c>
      <c r="I155" s="987">
        <v>0</v>
      </c>
      <c r="J155" s="985" t="s">
        <v>2032</v>
      </c>
      <c r="K155" s="1030" t="s">
        <v>1058</v>
      </c>
      <c r="L155" s="955"/>
    </row>
    <row r="156" spans="1:12" s="13" customFormat="1" ht="27.75" customHeight="1">
      <c r="A156" s="1024" t="s">
        <v>76</v>
      </c>
      <c r="B156" s="1001"/>
      <c r="C156" s="1001"/>
      <c r="D156" s="994">
        <v>28182</v>
      </c>
      <c r="E156" s="982">
        <f t="shared" si="1"/>
        <v>2747.75</v>
      </c>
      <c r="F156" s="989">
        <v>15570.55</v>
      </c>
      <c r="G156" s="987">
        <v>0</v>
      </c>
      <c r="H156" s="989">
        <v>2747.75</v>
      </c>
      <c r="I156" s="987">
        <v>0</v>
      </c>
      <c r="J156" s="985" t="s">
        <v>2032</v>
      </c>
      <c r="K156" s="1030" t="s">
        <v>1058</v>
      </c>
      <c r="L156" s="955"/>
    </row>
    <row r="157" spans="1:12" s="13" customFormat="1" ht="27.75" customHeight="1">
      <c r="A157" s="1024" t="s">
        <v>282</v>
      </c>
      <c r="B157" s="1001"/>
      <c r="C157" s="1001"/>
      <c r="D157" s="994">
        <v>75725.5</v>
      </c>
      <c r="E157" s="982">
        <f t="shared" si="1"/>
        <v>7858.79</v>
      </c>
      <c r="F157" s="989">
        <v>44533.14</v>
      </c>
      <c r="G157" s="987">
        <v>0</v>
      </c>
      <c r="H157" s="989">
        <v>7858.79</v>
      </c>
      <c r="I157" s="987">
        <v>0</v>
      </c>
      <c r="J157" s="985" t="s">
        <v>2032</v>
      </c>
      <c r="K157" s="1030" t="s">
        <v>1058</v>
      </c>
      <c r="L157" s="955"/>
    </row>
    <row r="158" spans="1:12" s="13" customFormat="1" ht="27.75" customHeight="1">
      <c r="A158" s="1024" t="s">
        <v>221</v>
      </c>
      <c r="B158" s="1001"/>
      <c r="C158" s="1001"/>
      <c r="D158" s="994">
        <v>47948.36</v>
      </c>
      <c r="E158" s="982">
        <f t="shared" si="1"/>
        <v>7995.2</v>
      </c>
      <c r="F158" s="989">
        <v>27966.07</v>
      </c>
      <c r="G158" s="987">
        <v>0</v>
      </c>
      <c r="H158" s="989">
        <v>7995.2</v>
      </c>
      <c r="I158" s="987">
        <v>0</v>
      </c>
      <c r="J158" s="985" t="s">
        <v>2032</v>
      </c>
      <c r="K158" s="1030" t="s">
        <v>1058</v>
      </c>
      <c r="L158" s="955"/>
    </row>
    <row r="159" spans="1:12" s="13" customFormat="1" ht="27.75" customHeight="1">
      <c r="A159" s="1024" t="s">
        <v>2018</v>
      </c>
      <c r="B159" s="1001"/>
      <c r="C159" s="1001"/>
      <c r="D159" s="994">
        <v>3300</v>
      </c>
      <c r="E159" s="982">
        <f t="shared" si="1"/>
        <v>321.75</v>
      </c>
      <c r="F159" s="989">
        <v>1823.25</v>
      </c>
      <c r="G159" s="987">
        <v>0</v>
      </c>
      <c r="H159" s="989">
        <v>321.75</v>
      </c>
      <c r="I159" s="987">
        <v>0</v>
      </c>
      <c r="J159" s="985" t="s">
        <v>2032</v>
      </c>
      <c r="K159" s="1030" t="s">
        <v>1058</v>
      </c>
      <c r="L159" s="955"/>
    </row>
    <row r="160" spans="1:12" s="13" customFormat="1" ht="27.75" customHeight="1">
      <c r="A160" s="1024" t="s">
        <v>2018</v>
      </c>
      <c r="B160" s="1001"/>
      <c r="C160" s="1001"/>
      <c r="D160" s="994">
        <v>6237</v>
      </c>
      <c r="E160" s="982">
        <f t="shared" si="1"/>
        <v>608.11</v>
      </c>
      <c r="F160" s="989">
        <v>3445.94</v>
      </c>
      <c r="G160" s="987">
        <v>0</v>
      </c>
      <c r="H160" s="989">
        <v>608.11</v>
      </c>
      <c r="I160" s="987">
        <v>0</v>
      </c>
      <c r="J160" s="985" t="s">
        <v>2032</v>
      </c>
      <c r="K160" s="1030" t="s">
        <v>1058</v>
      </c>
      <c r="L160" s="955"/>
    </row>
    <row r="161" spans="1:12" s="13" customFormat="1" ht="27.75" customHeight="1">
      <c r="A161" s="1024" t="s">
        <v>395</v>
      </c>
      <c r="B161" s="1001"/>
      <c r="C161" s="1001"/>
      <c r="D161" s="994">
        <v>50990</v>
      </c>
      <c r="E161" s="982">
        <f t="shared" ref="E161:E224" si="2">G161+H161+I161</f>
        <v>9420.41</v>
      </c>
      <c r="F161" s="989">
        <v>28822.09</v>
      </c>
      <c r="G161" s="987">
        <v>0</v>
      </c>
      <c r="H161" s="989">
        <v>9420.41</v>
      </c>
      <c r="I161" s="987">
        <v>0</v>
      </c>
      <c r="J161" s="985" t="s">
        <v>2032</v>
      </c>
      <c r="K161" s="1030" t="s">
        <v>1058</v>
      </c>
      <c r="L161" s="955"/>
    </row>
    <row r="162" spans="1:12" s="13" customFormat="1" ht="27.75" customHeight="1">
      <c r="A162" s="1024" t="s">
        <v>2018</v>
      </c>
      <c r="B162" s="1001"/>
      <c r="C162" s="1001"/>
      <c r="D162" s="994">
        <v>81000</v>
      </c>
      <c r="E162" s="982">
        <f t="shared" si="2"/>
        <v>13592</v>
      </c>
      <c r="F162" s="989">
        <v>47158</v>
      </c>
      <c r="G162" s="987">
        <v>8322</v>
      </c>
      <c r="H162" s="989">
        <v>5270</v>
      </c>
      <c r="I162" s="987">
        <v>0</v>
      </c>
      <c r="J162" s="985" t="s">
        <v>2032</v>
      </c>
      <c r="K162" s="1030" t="s">
        <v>1058</v>
      </c>
      <c r="L162" s="955"/>
    </row>
    <row r="163" spans="1:12" s="13" customFormat="1" ht="27.75" customHeight="1">
      <c r="A163" s="1024" t="s">
        <v>2018</v>
      </c>
      <c r="B163" s="1001"/>
      <c r="C163" s="1001"/>
      <c r="D163" s="994">
        <v>37200</v>
      </c>
      <c r="E163" s="982">
        <f t="shared" si="2"/>
        <v>3739.5</v>
      </c>
      <c r="F163" s="989">
        <v>21190.5</v>
      </c>
      <c r="G163" s="987">
        <v>0</v>
      </c>
      <c r="H163" s="989">
        <v>3739.5</v>
      </c>
      <c r="I163" s="987">
        <v>0</v>
      </c>
      <c r="J163" s="985" t="s">
        <v>2032</v>
      </c>
      <c r="K163" s="1030" t="s">
        <v>1058</v>
      </c>
      <c r="L163" s="955"/>
    </row>
    <row r="164" spans="1:12" s="13" customFormat="1" ht="27.75" customHeight="1">
      <c r="A164" s="1024" t="s">
        <v>415</v>
      </c>
      <c r="B164" s="1001"/>
      <c r="C164" s="1001"/>
      <c r="D164" s="994">
        <v>494541.07</v>
      </c>
      <c r="E164" s="982">
        <f t="shared" si="2"/>
        <v>66475.37</v>
      </c>
      <c r="F164" s="989">
        <v>304430.43</v>
      </c>
      <c r="G164" s="987">
        <v>53723.02</v>
      </c>
      <c r="H164" s="989">
        <v>12752.35</v>
      </c>
      <c r="I164" s="987">
        <v>0</v>
      </c>
      <c r="J164" s="985" t="s">
        <v>2032</v>
      </c>
      <c r="K164" s="1030" t="s">
        <v>1058</v>
      </c>
      <c r="L164" s="955"/>
    </row>
    <row r="165" spans="1:12" s="13" customFormat="1" ht="27.75" customHeight="1">
      <c r="A165" s="1024" t="s">
        <v>418</v>
      </c>
      <c r="B165" s="1001"/>
      <c r="C165" s="1001"/>
      <c r="D165" s="994">
        <v>215670.15</v>
      </c>
      <c r="E165" s="982">
        <f t="shared" si="2"/>
        <v>33863.99</v>
      </c>
      <c r="F165" s="989">
        <v>127888.62</v>
      </c>
      <c r="G165" s="987">
        <v>0</v>
      </c>
      <c r="H165" s="989">
        <v>33863.99</v>
      </c>
      <c r="I165" s="987">
        <v>0</v>
      </c>
      <c r="J165" s="985" t="s">
        <v>2032</v>
      </c>
      <c r="K165" s="1030" t="s">
        <v>1058</v>
      </c>
      <c r="L165" s="955"/>
    </row>
    <row r="166" spans="1:12" s="13" customFormat="1" ht="27.75" customHeight="1">
      <c r="A166" s="1024" t="s">
        <v>102</v>
      </c>
      <c r="B166" s="1001"/>
      <c r="C166" s="1001"/>
      <c r="D166" s="994">
        <v>242385.78</v>
      </c>
      <c r="E166" s="982">
        <f t="shared" si="2"/>
        <v>43580.44</v>
      </c>
      <c r="F166" s="989">
        <v>136957.37</v>
      </c>
      <c r="G166" s="987">
        <v>24168.95</v>
      </c>
      <c r="H166" s="989">
        <v>19411.490000000002</v>
      </c>
      <c r="I166" s="987">
        <v>0</v>
      </c>
      <c r="J166" s="985" t="s">
        <v>2032</v>
      </c>
      <c r="K166" s="1030" t="s">
        <v>1058</v>
      </c>
      <c r="L166" s="955"/>
    </row>
    <row r="167" spans="1:12" s="13" customFormat="1" ht="27.75" customHeight="1">
      <c r="A167" s="1024" t="s">
        <v>425</v>
      </c>
      <c r="B167" s="1001"/>
      <c r="C167" s="1001"/>
      <c r="D167" s="994">
        <v>237165.5</v>
      </c>
      <c r="E167" s="982">
        <f t="shared" si="2"/>
        <v>34491.67</v>
      </c>
      <c r="F167" s="989">
        <v>143382.46</v>
      </c>
      <c r="G167" s="987">
        <v>0</v>
      </c>
      <c r="H167" s="989">
        <v>34491.67</v>
      </c>
      <c r="I167" s="987">
        <v>0</v>
      </c>
      <c r="J167" s="985" t="s">
        <v>2032</v>
      </c>
      <c r="K167" s="1030" t="s">
        <v>1058</v>
      </c>
      <c r="L167" s="955"/>
    </row>
    <row r="168" spans="1:12" s="13" customFormat="1" ht="27.75" customHeight="1">
      <c r="A168" s="1024" t="s">
        <v>2018</v>
      </c>
      <c r="B168" s="1001"/>
      <c r="C168" s="1001"/>
      <c r="D168" s="994">
        <v>223811.95</v>
      </c>
      <c r="E168" s="982">
        <f t="shared" si="2"/>
        <v>25319.86</v>
      </c>
      <c r="F168" s="989">
        <v>133629.1</v>
      </c>
      <c r="G168" s="987">
        <v>0</v>
      </c>
      <c r="H168" s="989">
        <v>25319.86</v>
      </c>
      <c r="I168" s="987">
        <v>0</v>
      </c>
      <c r="J168" s="985" t="s">
        <v>2032</v>
      </c>
      <c r="K168" s="1030" t="s">
        <v>1058</v>
      </c>
      <c r="L168" s="955"/>
    </row>
    <row r="169" spans="1:12" s="13" customFormat="1" ht="27.75" customHeight="1">
      <c r="A169" s="1024" t="s">
        <v>433</v>
      </c>
      <c r="B169" s="1001"/>
      <c r="C169" s="1001"/>
      <c r="D169" s="994">
        <v>430080.82</v>
      </c>
      <c r="E169" s="982">
        <f t="shared" si="2"/>
        <v>79457.429999999993</v>
      </c>
      <c r="F169" s="989">
        <v>243103.19</v>
      </c>
      <c r="G169" s="987">
        <v>42900.57</v>
      </c>
      <c r="H169" s="989">
        <v>36556.86</v>
      </c>
      <c r="I169" s="987">
        <v>0</v>
      </c>
      <c r="J169" s="985" t="s">
        <v>2032</v>
      </c>
      <c r="K169" s="1030" t="s">
        <v>1058</v>
      </c>
      <c r="L169" s="955"/>
    </row>
    <row r="170" spans="1:12" s="13" customFormat="1" ht="27.75" customHeight="1">
      <c r="A170" s="1024" t="s">
        <v>170</v>
      </c>
      <c r="B170" s="1001"/>
      <c r="C170" s="1001"/>
      <c r="D170" s="994">
        <v>171208.4</v>
      </c>
      <c r="E170" s="982">
        <f t="shared" si="2"/>
        <v>14063.32</v>
      </c>
      <c r="F170" s="989">
        <v>79692.13</v>
      </c>
      <c r="G170" s="987">
        <v>14063.32</v>
      </c>
      <c r="H170" s="989">
        <v>0</v>
      </c>
      <c r="I170" s="987">
        <v>0</v>
      </c>
      <c r="J170" s="985" t="s">
        <v>2032</v>
      </c>
      <c r="K170" s="1030" t="s">
        <v>1058</v>
      </c>
      <c r="L170" s="955"/>
    </row>
    <row r="171" spans="1:12" s="13" customFormat="1" ht="27.75" customHeight="1">
      <c r="A171" s="1024" t="s">
        <v>441</v>
      </c>
      <c r="B171" s="1001"/>
      <c r="C171" s="1001"/>
      <c r="D171" s="994">
        <v>68275</v>
      </c>
      <c r="E171" s="982">
        <f t="shared" si="2"/>
        <v>7099.32</v>
      </c>
      <c r="F171" s="989">
        <v>40229.43</v>
      </c>
      <c r="G171" s="987">
        <v>0</v>
      </c>
      <c r="H171" s="989">
        <v>7099.32</v>
      </c>
      <c r="I171" s="987">
        <v>0</v>
      </c>
      <c r="J171" s="985" t="s">
        <v>2032</v>
      </c>
      <c r="K171" s="1030" t="s">
        <v>1058</v>
      </c>
      <c r="L171" s="955"/>
    </row>
    <row r="172" spans="1:12" s="25" customFormat="1" ht="27.75" customHeight="1">
      <c r="A172" s="1024" t="s">
        <v>444</v>
      </c>
      <c r="B172" s="1001"/>
      <c r="C172" s="1001"/>
      <c r="D172" s="994">
        <v>92500</v>
      </c>
      <c r="E172" s="982">
        <f t="shared" si="2"/>
        <v>17088.95</v>
      </c>
      <c r="F172" s="989">
        <v>52286.05</v>
      </c>
      <c r="G172" s="987">
        <v>9226.9500000000007</v>
      </c>
      <c r="H172" s="989">
        <v>7862</v>
      </c>
      <c r="I172" s="987">
        <v>0</v>
      </c>
      <c r="J172" s="985" t="s">
        <v>2032</v>
      </c>
      <c r="K172" s="1030" t="s">
        <v>1058</v>
      </c>
      <c r="L172" s="955"/>
    </row>
    <row r="173" spans="1:12" s="13" customFormat="1" ht="27.75" customHeight="1">
      <c r="A173" s="1024" t="s">
        <v>215</v>
      </c>
      <c r="B173" s="1001"/>
      <c r="C173" s="1001"/>
      <c r="D173" s="994">
        <v>51495.8</v>
      </c>
      <c r="E173" s="982">
        <f t="shared" si="2"/>
        <v>3862.19</v>
      </c>
      <c r="F173" s="989">
        <v>21885.71</v>
      </c>
      <c r="G173" s="987">
        <v>3862.19</v>
      </c>
      <c r="H173" s="989">
        <v>0</v>
      </c>
      <c r="I173" s="987">
        <v>0</v>
      </c>
      <c r="J173" s="985" t="s">
        <v>2032</v>
      </c>
      <c r="K173" s="1030" t="s">
        <v>1058</v>
      </c>
      <c r="L173" s="955"/>
    </row>
    <row r="174" spans="1:12" s="13" customFormat="1" ht="27.75" customHeight="1">
      <c r="A174" s="1024" t="s">
        <v>451</v>
      </c>
      <c r="B174" s="1001"/>
      <c r="C174" s="1001"/>
      <c r="D174" s="994">
        <v>107506.5</v>
      </c>
      <c r="E174" s="982">
        <f t="shared" si="2"/>
        <v>19783.739999999998</v>
      </c>
      <c r="F174" s="989">
        <v>70631.490000000005</v>
      </c>
      <c r="G174" s="987">
        <v>12464.39</v>
      </c>
      <c r="H174" s="989">
        <v>7319.35</v>
      </c>
      <c r="I174" s="987">
        <v>0</v>
      </c>
      <c r="J174" s="985" t="s">
        <v>2032</v>
      </c>
      <c r="K174" s="1030" t="s">
        <v>1058</v>
      </c>
      <c r="L174" s="955"/>
    </row>
    <row r="175" spans="1:12" s="13" customFormat="1" ht="27.75" customHeight="1">
      <c r="A175" s="1024" t="s">
        <v>456</v>
      </c>
      <c r="B175" s="1001"/>
      <c r="C175" s="1001"/>
      <c r="D175" s="994">
        <v>9755</v>
      </c>
      <c r="E175" s="982">
        <f t="shared" si="2"/>
        <v>1097.44</v>
      </c>
      <c r="F175" s="989">
        <v>6218.81</v>
      </c>
      <c r="G175" s="987">
        <v>0</v>
      </c>
      <c r="H175" s="989">
        <v>1097.44</v>
      </c>
      <c r="I175" s="987">
        <v>0</v>
      </c>
      <c r="J175" s="985" t="s">
        <v>2032</v>
      </c>
      <c r="K175" s="1030" t="s">
        <v>1058</v>
      </c>
      <c r="L175" s="955"/>
    </row>
    <row r="176" spans="1:12" s="13" customFormat="1" ht="27.75" customHeight="1">
      <c r="A176" s="1024" t="s">
        <v>2018</v>
      </c>
      <c r="B176" s="1001"/>
      <c r="C176" s="1001"/>
      <c r="D176" s="994">
        <v>41822.49</v>
      </c>
      <c r="E176" s="982">
        <f t="shared" si="2"/>
        <v>5077.8</v>
      </c>
      <c r="F176" s="987">
        <v>23372.48</v>
      </c>
      <c r="G176" s="987">
        <v>0</v>
      </c>
      <c r="H176" s="987">
        <v>5077.8</v>
      </c>
      <c r="I176" s="987">
        <v>0</v>
      </c>
      <c r="J176" s="985" t="s">
        <v>2032</v>
      </c>
      <c r="K176" s="1030" t="s">
        <v>1058</v>
      </c>
      <c r="L176" s="955"/>
    </row>
    <row r="177" spans="1:12" s="13" customFormat="1" ht="27.75" customHeight="1">
      <c r="A177" s="1024" t="s">
        <v>462</v>
      </c>
      <c r="B177" s="1001"/>
      <c r="C177" s="1001"/>
      <c r="D177" s="994">
        <v>119724</v>
      </c>
      <c r="E177" s="982">
        <f t="shared" si="2"/>
        <v>11673.09</v>
      </c>
      <c r="F177" s="987">
        <v>66147.509999999995</v>
      </c>
      <c r="G177" s="987">
        <v>0</v>
      </c>
      <c r="H177" s="987">
        <v>11673.09</v>
      </c>
      <c r="I177" s="987">
        <v>0</v>
      </c>
      <c r="J177" s="985" t="s">
        <v>2032</v>
      </c>
      <c r="K177" s="1030" t="s">
        <v>1058</v>
      </c>
      <c r="L177" s="955"/>
    </row>
    <row r="178" spans="1:12" s="13" customFormat="1" ht="27.75" customHeight="1">
      <c r="A178" s="1024" t="s">
        <v>465</v>
      </c>
      <c r="B178" s="1001"/>
      <c r="C178" s="1001"/>
      <c r="D178" s="994">
        <v>69777.509999999995</v>
      </c>
      <c r="E178" s="982">
        <f t="shared" si="2"/>
        <v>8175.1</v>
      </c>
      <c r="F178" s="987">
        <v>44158.03</v>
      </c>
      <c r="G178" s="987">
        <v>0</v>
      </c>
      <c r="H178" s="987">
        <v>8175.1</v>
      </c>
      <c r="I178" s="987">
        <v>0</v>
      </c>
      <c r="J178" s="985" t="s">
        <v>2032</v>
      </c>
      <c r="K178" s="1030" t="s">
        <v>1058</v>
      </c>
      <c r="L178" s="955"/>
    </row>
    <row r="179" spans="1:12" s="13" customFormat="1" ht="27.75" customHeight="1">
      <c r="A179" s="1024" t="s">
        <v>468</v>
      </c>
      <c r="B179" s="1001"/>
      <c r="C179" s="1001"/>
      <c r="D179" s="994">
        <v>118675.6</v>
      </c>
      <c r="E179" s="982">
        <f t="shared" si="2"/>
        <v>8900.67</v>
      </c>
      <c r="F179" s="987">
        <v>50437.13</v>
      </c>
      <c r="G179" s="987">
        <v>0</v>
      </c>
      <c r="H179" s="987">
        <v>8900.67</v>
      </c>
      <c r="I179" s="987">
        <v>0</v>
      </c>
      <c r="J179" s="985" t="s">
        <v>2032</v>
      </c>
      <c r="K179" s="1030" t="s">
        <v>1058</v>
      </c>
      <c r="L179" s="955"/>
    </row>
    <row r="180" spans="1:12" s="13" customFormat="1" ht="27.75" customHeight="1">
      <c r="A180" s="1024" t="s">
        <v>535</v>
      </c>
      <c r="B180" s="1001"/>
      <c r="C180" s="1001"/>
      <c r="D180" s="994">
        <v>45137.95</v>
      </c>
      <c r="E180" s="982">
        <f t="shared" si="2"/>
        <v>8146.8700000000008</v>
      </c>
      <c r="F180" s="987">
        <v>30220.39</v>
      </c>
      <c r="G180" s="987">
        <v>0</v>
      </c>
      <c r="H180" s="987">
        <v>5333.02</v>
      </c>
      <c r="I180" s="987">
        <v>2813.85</v>
      </c>
      <c r="J180" s="985" t="s">
        <v>2032</v>
      </c>
      <c r="K180" s="1030" t="s">
        <v>1058</v>
      </c>
      <c r="L180" s="955"/>
    </row>
    <row r="181" spans="1:12" s="13" customFormat="1" ht="27.75" customHeight="1">
      <c r="A181" s="1024" t="s">
        <v>482</v>
      </c>
      <c r="B181" s="1001"/>
      <c r="C181" s="1001"/>
      <c r="D181" s="994">
        <v>211944.9</v>
      </c>
      <c r="E181" s="982">
        <f t="shared" si="2"/>
        <v>30592.089999999997</v>
      </c>
      <c r="F181" s="987">
        <v>118554.89</v>
      </c>
      <c r="G181" s="987">
        <v>0</v>
      </c>
      <c r="H181" s="987">
        <v>20919.689999999999</v>
      </c>
      <c r="I181" s="987">
        <v>9672.4</v>
      </c>
      <c r="J181" s="985" t="s">
        <v>2032</v>
      </c>
      <c r="K181" s="1030" t="s">
        <v>1058</v>
      </c>
      <c r="L181" s="955"/>
    </row>
    <row r="182" spans="1:12" s="13" customFormat="1" ht="27.75" customHeight="1">
      <c r="A182" s="1024" t="s">
        <v>485</v>
      </c>
      <c r="B182" s="1001"/>
      <c r="C182" s="1001"/>
      <c r="D182" s="994">
        <v>592899.57999999996</v>
      </c>
      <c r="E182" s="982">
        <f t="shared" si="2"/>
        <v>74372.11</v>
      </c>
      <c r="F182" s="987">
        <v>344760.58</v>
      </c>
      <c r="G182" s="987">
        <v>0</v>
      </c>
      <c r="H182" s="987">
        <v>60840.11</v>
      </c>
      <c r="I182" s="987">
        <v>13532</v>
      </c>
      <c r="J182" s="985" t="s">
        <v>2032</v>
      </c>
      <c r="K182" s="1030" t="s">
        <v>1058</v>
      </c>
      <c r="L182" s="955"/>
    </row>
    <row r="183" spans="1:12" s="13" customFormat="1" ht="27.75" customHeight="1">
      <c r="A183" s="1024" t="s">
        <v>485</v>
      </c>
      <c r="B183" s="1001"/>
      <c r="C183" s="1001"/>
      <c r="D183" s="994">
        <v>183033.02</v>
      </c>
      <c r="E183" s="982">
        <f t="shared" si="2"/>
        <v>42971.58</v>
      </c>
      <c r="F183" s="987">
        <v>121752.75</v>
      </c>
      <c r="G183" s="987">
        <v>0</v>
      </c>
      <c r="H183" s="987">
        <v>21485.79</v>
      </c>
      <c r="I183" s="987">
        <v>21485.79</v>
      </c>
      <c r="J183" s="985" t="s">
        <v>2032</v>
      </c>
      <c r="K183" s="1030" t="s">
        <v>1058</v>
      </c>
      <c r="L183" s="955"/>
    </row>
    <row r="184" spans="1:12" s="13" customFormat="1" ht="27.75" customHeight="1">
      <c r="A184" s="1024" t="s">
        <v>490</v>
      </c>
      <c r="B184" s="1001"/>
      <c r="C184" s="1001"/>
      <c r="D184" s="994">
        <v>203669.47</v>
      </c>
      <c r="E184" s="982">
        <f t="shared" si="2"/>
        <v>18440.43</v>
      </c>
      <c r="F184" s="987">
        <v>104495.74</v>
      </c>
      <c r="G184" s="987">
        <v>0</v>
      </c>
      <c r="H184" s="987">
        <v>18440.43</v>
      </c>
      <c r="I184" s="987">
        <v>0</v>
      </c>
      <c r="J184" s="985" t="s">
        <v>2032</v>
      </c>
      <c r="K184" s="1030" t="s">
        <v>1058</v>
      </c>
      <c r="L184" s="955"/>
    </row>
    <row r="185" spans="1:12" s="25" customFormat="1" ht="27.75" customHeight="1">
      <c r="A185" s="1024" t="s">
        <v>506</v>
      </c>
      <c r="B185" s="1001"/>
      <c r="C185" s="1001"/>
      <c r="D185" s="994">
        <v>102941.5</v>
      </c>
      <c r="E185" s="982">
        <f t="shared" si="2"/>
        <v>13029.48</v>
      </c>
      <c r="F185" s="987">
        <v>64176.77</v>
      </c>
      <c r="G185" s="987">
        <v>0</v>
      </c>
      <c r="H185" s="987">
        <v>11325.23</v>
      </c>
      <c r="I185" s="987">
        <v>1704.25</v>
      </c>
      <c r="J185" s="985" t="s">
        <v>2032</v>
      </c>
      <c r="K185" s="1030" t="s">
        <v>1058</v>
      </c>
      <c r="L185" s="955"/>
    </row>
    <row r="186" spans="1:12" s="13" customFormat="1" ht="27.75" customHeight="1">
      <c r="A186" s="1024" t="s">
        <v>318</v>
      </c>
      <c r="B186" s="1001"/>
      <c r="C186" s="1001"/>
      <c r="D186" s="994">
        <v>104380.1</v>
      </c>
      <c r="E186" s="982">
        <f t="shared" si="2"/>
        <v>11742.77</v>
      </c>
      <c r="F186" s="987">
        <v>66542.31</v>
      </c>
      <c r="G186" s="987">
        <v>11742.77</v>
      </c>
      <c r="H186" s="987">
        <v>0</v>
      </c>
      <c r="I186" s="987">
        <v>0</v>
      </c>
      <c r="J186" s="985" t="s">
        <v>2032</v>
      </c>
      <c r="K186" s="1030" t="s">
        <v>1058</v>
      </c>
      <c r="L186" s="955"/>
    </row>
    <row r="187" spans="1:12" s="13" customFormat="1" ht="27.75" customHeight="1">
      <c r="A187" s="1024" t="s">
        <v>540</v>
      </c>
      <c r="B187" s="1001"/>
      <c r="C187" s="1001"/>
      <c r="D187" s="994">
        <v>126511.9</v>
      </c>
      <c r="E187" s="982">
        <f t="shared" si="2"/>
        <v>14232.59</v>
      </c>
      <c r="F187" s="987">
        <v>80651.34</v>
      </c>
      <c r="G187" s="987">
        <v>0</v>
      </c>
      <c r="H187" s="987">
        <v>14232.59</v>
      </c>
      <c r="I187" s="987">
        <v>0</v>
      </c>
      <c r="J187" s="985" t="s">
        <v>2032</v>
      </c>
      <c r="K187" s="1030" t="s">
        <v>1058</v>
      </c>
      <c r="L187" s="955"/>
    </row>
    <row r="188" spans="1:12" s="13" customFormat="1" ht="27.75" customHeight="1">
      <c r="A188" s="1024" t="s">
        <v>542</v>
      </c>
      <c r="B188" s="1001"/>
      <c r="C188" s="1001"/>
      <c r="D188" s="994">
        <v>137685.65</v>
      </c>
      <c r="E188" s="982">
        <f t="shared" si="2"/>
        <v>12102.49</v>
      </c>
      <c r="F188" s="987">
        <v>68580.740000000005</v>
      </c>
      <c r="G188" s="987">
        <v>0</v>
      </c>
      <c r="H188" s="987">
        <v>12102.49</v>
      </c>
      <c r="I188" s="987">
        <v>0</v>
      </c>
      <c r="J188" s="985" t="s">
        <v>2032</v>
      </c>
      <c r="K188" s="1030" t="s">
        <v>1058</v>
      </c>
      <c r="L188" s="955"/>
    </row>
    <row r="189" spans="1:12" s="13" customFormat="1" ht="27.75" customHeight="1">
      <c r="A189" s="1024" t="s">
        <v>2018</v>
      </c>
      <c r="B189" s="1001"/>
      <c r="C189" s="1001"/>
      <c r="D189" s="994">
        <v>135200</v>
      </c>
      <c r="E189" s="982">
        <f t="shared" si="2"/>
        <v>19133.18</v>
      </c>
      <c r="F189" s="987">
        <v>82266.820000000007</v>
      </c>
      <c r="G189" s="987">
        <v>0</v>
      </c>
      <c r="H189" s="987">
        <v>14517.68</v>
      </c>
      <c r="I189" s="987">
        <v>4615.5</v>
      </c>
      <c r="J189" s="985" t="s">
        <v>2032</v>
      </c>
      <c r="K189" s="1030" t="s">
        <v>1058</v>
      </c>
      <c r="L189" s="955"/>
    </row>
    <row r="190" spans="1:12" s="13" customFormat="1" ht="27.75" customHeight="1">
      <c r="A190" s="1024" t="s">
        <v>215</v>
      </c>
      <c r="B190" s="1001"/>
      <c r="C190" s="1001"/>
      <c r="D190" s="994">
        <v>139653.1</v>
      </c>
      <c r="E190" s="982">
        <f t="shared" si="2"/>
        <v>13931.82</v>
      </c>
      <c r="F190" s="987">
        <v>78946.98</v>
      </c>
      <c r="G190" s="987">
        <v>0</v>
      </c>
      <c r="H190" s="987">
        <v>13931.82</v>
      </c>
      <c r="I190" s="987">
        <v>0</v>
      </c>
      <c r="J190" s="985" t="s">
        <v>2032</v>
      </c>
      <c r="K190" s="1030" t="s">
        <v>1058</v>
      </c>
      <c r="L190" s="955"/>
    </row>
    <row r="191" spans="1:12" s="13" customFormat="1" ht="27.75" customHeight="1">
      <c r="A191" s="1024" t="s">
        <v>79</v>
      </c>
      <c r="B191" s="1001"/>
      <c r="C191" s="1001"/>
      <c r="D191" s="994">
        <v>134400.85</v>
      </c>
      <c r="E191" s="982">
        <f t="shared" si="2"/>
        <v>15120.1</v>
      </c>
      <c r="F191" s="987">
        <v>85680.54</v>
      </c>
      <c r="G191" s="987">
        <v>0</v>
      </c>
      <c r="H191" s="987">
        <v>15120.1</v>
      </c>
      <c r="I191" s="987">
        <v>0</v>
      </c>
      <c r="J191" s="985" t="s">
        <v>2032</v>
      </c>
      <c r="K191" s="1030" t="s">
        <v>1058</v>
      </c>
      <c r="L191" s="955"/>
    </row>
    <row r="192" spans="1:12" s="13" customFormat="1" ht="27.75" customHeight="1">
      <c r="A192" s="1024" t="s">
        <v>306</v>
      </c>
      <c r="B192" s="1001"/>
      <c r="C192" s="1001"/>
      <c r="D192" s="994">
        <v>242778.25</v>
      </c>
      <c r="E192" s="982">
        <f t="shared" si="2"/>
        <v>24188.01</v>
      </c>
      <c r="F192" s="987">
        <v>137065.37</v>
      </c>
      <c r="G192" s="987">
        <v>0</v>
      </c>
      <c r="H192" s="987">
        <v>24188.01</v>
      </c>
      <c r="I192" s="987">
        <v>0</v>
      </c>
      <c r="J192" s="985" t="s">
        <v>2032</v>
      </c>
      <c r="K192" s="1030" t="s">
        <v>1058</v>
      </c>
      <c r="L192" s="955"/>
    </row>
    <row r="193" spans="1:12" s="13" customFormat="1" ht="27.75" customHeight="1">
      <c r="A193" s="1024" t="s">
        <v>549</v>
      </c>
      <c r="B193" s="1001"/>
      <c r="C193" s="1001"/>
      <c r="D193" s="994">
        <v>162127.04000000001</v>
      </c>
      <c r="E193" s="982">
        <f t="shared" si="2"/>
        <v>18239.3</v>
      </c>
      <c r="F193" s="987">
        <v>103355.98</v>
      </c>
      <c r="G193" s="987">
        <v>0</v>
      </c>
      <c r="H193" s="987">
        <v>0</v>
      </c>
      <c r="I193" s="987">
        <v>18239.3</v>
      </c>
      <c r="J193" s="985" t="s">
        <v>2032</v>
      </c>
      <c r="K193" s="1030" t="s">
        <v>1058</v>
      </c>
      <c r="L193" s="955"/>
    </row>
    <row r="194" spans="1:12" s="13" customFormat="1" ht="27.75" customHeight="1">
      <c r="A194" s="1024" t="s">
        <v>353</v>
      </c>
      <c r="B194" s="1001"/>
      <c r="C194" s="1001"/>
      <c r="D194" s="994">
        <v>70838.899999999994</v>
      </c>
      <c r="E194" s="982">
        <f t="shared" si="2"/>
        <v>6974.43</v>
      </c>
      <c r="F194" s="987">
        <v>39521.72</v>
      </c>
      <c r="G194" s="987">
        <v>0</v>
      </c>
      <c r="H194" s="987">
        <v>6974.43</v>
      </c>
      <c r="I194" s="987">
        <v>0</v>
      </c>
      <c r="J194" s="985" t="s">
        <v>2032</v>
      </c>
      <c r="K194" s="1030" t="s">
        <v>1058</v>
      </c>
      <c r="L194" s="955"/>
    </row>
    <row r="195" spans="1:12" s="13" customFormat="1" ht="27.75" customHeight="1">
      <c r="A195" s="1024" t="s">
        <v>557</v>
      </c>
      <c r="B195" s="1001"/>
      <c r="C195" s="1001"/>
      <c r="D195" s="994">
        <v>45760.55</v>
      </c>
      <c r="E195" s="982">
        <f t="shared" si="2"/>
        <v>3988.92</v>
      </c>
      <c r="F195" s="987">
        <v>22603.86</v>
      </c>
      <c r="G195" s="987">
        <v>0</v>
      </c>
      <c r="H195" s="987">
        <v>3988.92</v>
      </c>
      <c r="I195" s="987">
        <v>0</v>
      </c>
      <c r="J195" s="985" t="s">
        <v>2032</v>
      </c>
      <c r="K195" s="1030" t="s">
        <v>1058</v>
      </c>
      <c r="L195" s="955"/>
    </row>
    <row r="196" spans="1:12" s="13" customFormat="1" ht="27.75" customHeight="1">
      <c r="A196" s="1024" t="s">
        <v>560</v>
      </c>
      <c r="B196" s="1001"/>
      <c r="C196" s="1001"/>
      <c r="D196" s="994">
        <v>76367</v>
      </c>
      <c r="E196" s="982">
        <f t="shared" si="2"/>
        <v>7453.29</v>
      </c>
      <c r="F196" s="987">
        <v>42235.26</v>
      </c>
      <c r="G196" s="987">
        <v>0</v>
      </c>
      <c r="H196" s="987">
        <v>7453.29</v>
      </c>
      <c r="I196" s="987">
        <v>0</v>
      </c>
      <c r="J196" s="985" t="s">
        <v>2032</v>
      </c>
      <c r="K196" s="1030" t="s">
        <v>1058</v>
      </c>
      <c r="L196" s="955"/>
    </row>
    <row r="197" spans="1:12" s="13" customFormat="1" ht="27.75" customHeight="1">
      <c r="A197" s="1024" t="s">
        <v>563</v>
      </c>
      <c r="B197" s="1001"/>
      <c r="C197" s="1001"/>
      <c r="D197" s="994">
        <v>82000</v>
      </c>
      <c r="E197" s="982">
        <f t="shared" si="2"/>
        <v>15149.5</v>
      </c>
      <c r="F197" s="987">
        <v>46350.5</v>
      </c>
      <c r="G197" s="987">
        <v>0</v>
      </c>
      <c r="H197" s="987">
        <v>8179.5</v>
      </c>
      <c r="I197" s="987">
        <v>6970</v>
      </c>
      <c r="J197" s="985" t="s">
        <v>2032</v>
      </c>
      <c r="K197" s="1030" t="s">
        <v>1058</v>
      </c>
      <c r="L197" s="955"/>
    </row>
    <row r="198" spans="1:12" s="13" customFormat="1" ht="27.75" customHeight="1">
      <c r="A198" s="1024" t="s">
        <v>563</v>
      </c>
      <c r="B198" s="1001"/>
      <c r="C198" s="1001"/>
      <c r="D198" s="994">
        <v>99000</v>
      </c>
      <c r="E198" s="982">
        <f t="shared" si="2"/>
        <v>9652.5</v>
      </c>
      <c r="F198" s="987">
        <v>54697.5</v>
      </c>
      <c r="G198" s="987">
        <v>0</v>
      </c>
      <c r="H198" s="987">
        <v>9652.5</v>
      </c>
      <c r="I198" s="987">
        <v>0</v>
      </c>
      <c r="J198" s="985" t="s">
        <v>2032</v>
      </c>
      <c r="K198" s="1030" t="s">
        <v>1058</v>
      </c>
      <c r="L198" s="955"/>
    </row>
    <row r="199" spans="1:12" s="13" customFormat="1" ht="27.75" customHeight="1">
      <c r="A199" s="1024" t="s">
        <v>568</v>
      </c>
      <c r="B199" s="1001"/>
      <c r="C199" s="1001"/>
      <c r="D199" s="994">
        <v>40273.75</v>
      </c>
      <c r="E199" s="982">
        <f t="shared" si="2"/>
        <v>4714.25</v>
      </c>
      <c r="F199" s="987">
        <v>25491.06</v>
      </c>
      <c r="G199" s="987">
        <v>0</v>
      </c>
      <c r="H199" s="987">
        <v>4498.43</v>
      </c>
      <c r="I199" s="987">
        <v>215.82</v>
      </c>
      <c r="J199" s="985" t="s">
        <v>2032</v>
      </c>
      <c r="K199" s="1030" t="s">
        <v>1058</v>
      </c>
      <c r="L199" s="955"/>
    </row>
    <row r="200" spans="1:12" s="13" customFormat="1" ht="27.75" customHeight="1">
      <c r="A200" s="1024" t="s">
        <v>526</v>
      </c>
      <c r="B200" s="1001"/>
      <c r="C200" s="1001"/>
      <c r="D200" s="994">
        <v>66570.89</v>
      </c>
      <c r="E200" s="982">
        <f t="shared" si="2"/>
        <v>14562.96</v>
      </c>
      <c r="F200" s="987">
        <v>28708.12</v>
      </c>
      <c r="G200" s="987">
        <v>0</v>
      </c>
      <c r="H200" s="987">
        <v>5066.1499999999996</v>
      </c>
      <c r="I200" s="987">
        <v>9496.81</v>
      </c>
      <c r="J200" s="985" t="s">
        <v>2032</v>
      </c>
      <c r="K200" s="1030" t="s">
        <v>1058</v>
      </c>
      <c r="L200" s="955"/>
    </row>
    <row r="201" spans="1:12" s="13" customFormat="1" ht="27.75" customHeight="1">
      <c r="A201" s="1024" t="s">
        <v>526</v>
      </c>
      <c r="B201" s="1001"/>
      <c r="C201" s="1001"/>
      <c r="D201" s="994">
        <v>29853.23</v>
      </c>
      <c r="E201" s="982">
        <f t="shared" si="2"/>
        <v>3464.13</v>
      </c>
      <c r="F201" s="987">
        <v>15940.47</v>
      </c>
      <c r="G201" s="987">
        <v>0</v>
      </c>
      <c r="H201" s="987">
        <v>2813.03</v>
      </c>
      <c r="I201" s="987">
        <v>651.1</v>
      </c>
      <c r="J201" s="985" t="s">
        <v>2032</v>
      </c>
      <c r="K201" s="1030" t="s">
        <v>1058</v>
      </c>
      <c r="L201" s="955"/>
    </row>
    <row r="202" spans="1:12" s="13" customFormat="1" ht="27.75" customHeight="1">
      <c r="A202" s="1024" t="s">
        <v>575</v>
      </c>
      <c r="B202" s="1001"/>
      <c r="C202" s="1001"/>
      <c r="D202" s="994">
        <v>69750</v>
      </c>
      <c r="E202" s="982">
        <f t="shared" si="2"/>
        <v>7846.88</v>
      </c>
      <c r="F202" s="987">
        <v>44465.62</v>
      </c>
      <c r="G202" s="987">
        <v>0</v>
      </c>
      <c r="H202" s="987">
        <v>7846.88</v>
      </c>
      <c r="I202" s="987">
        <v>0</v>
      </c>
      <c r="J202" s="985" t="s">
        <v>2032</v>
      </c>
      <c r="K202" s="1030" t="s">
        <v>1058</v>
      </c>
      <c r="L202" s="955"/>
    </row>
    <row r="203" spans="1:12" s="13" customFormat="1" ht="27.75" customHeight="1">
      <c r="A203" s="1024" t="s">
        <v>579</v>
      </c>
      <c r="B203" s="1001"/>
      <c r="C203" s="1001"/>
      <c r="D203" s="994">
        <v>30700</v>
      </c>
      <c r="E203" s="982">
        <f t="shared" si="2"/>
        <v>4705.46</v>
      </c>
      <c r="F203" s="987">
        <v>17329.54</v>
      </c>
      <c r="G203" s="987">
        <v>0</v>
      </c>
      <c r="H203" s="987">
        <v>3058.16</v>
      </c>
      <c r="I203" s="987">
        <v>1647.3</v>
      </c>
      <c r="J203" s="985" t="s">
        <v>2032</v>
      </c>
      <c r="K203" s="1030" t="s">
        <v>1058</v>
      </c>
      <c r="L203" s="955"/>
    </row>
    <row r="204" spans="1:12" s="13" customFormat="1" ht="27.75" customHeight="1">
      <c r="A204" s="1024" t="s">
        <v>535</v>
      </c>
      <c r="B204" s="1001"/>
      <c r="C204" s="1001"/>
      <c r="D204" s="994">
        <v>45138.75</v>
      </c>
      <c r="E204" s="982">
        <f t="shared" si="2"/>
        <v>8146.9699999999993</v>
      </c>
      <c r="F204" s="987">
        <v>30220.97</v>
      </c>
      <c r="G204" s="987">
        <v>0</v>
      </c>
      <c r="H204" s="987">
        <v>5333.12</v>
      </c>
      <c r="I204" s="987">
        <v>2813.85</v>
      </c>
      <c r="J204" s="985" t="s">
        <v>2032</v>
      </c>
      <c r="K204" s="1030" t="s">
        <v>1058</v>
      </c>
      <c r="L204" s="955"/>
    </row>
    <row r="205" spans="1:12" s="13" customFormat="1" ht="27.75" customHeight="1">
      <c r="A205" s="1024" t="s">
        <v>2018</v>
      </c>
      <c r="B205" s="1001"/>
      <c r="C205" s="1001"/>
      <c r="D205" s="994">
        <v>31828</v>
      </c>
      <c r="E205" s="982">
        <f t="shared" si="2"/>
        <v>6258.67</v>
      </c>
      <c r="F205" s="987">
        <v>20795.13</v>
      </c>
      <c r="G205" s="987">
        <v>0</v>
      </c>
      <c r="H205" s="987">
        <v>3669.74</v>
      </c>
      <c r="I205" s="987">
        <v>2588.9299999999998</v>
      </c>
      <c r="J205" s="985" t="s">
        <v>2032</v>
      </c>
      <c r="K205" s="1030" t="s">
        <v>1058</v>
      </c>
      <c r="L205" s="955"/>
    </row>
    <row r="206" spans="1:12" s="13" customFormat="1" ht="27.75" customHeight="1">
      <c r="A206" s="1024" t="s">
        <v>2018</v>
      </c>
      <c r="B206" s="1001"/>
      <c r="C206" s="1001"/>
      <c r="D206" s="994">
        <v>3210</v>
      </c>
      <c r="E206" s="982">
        <f t="shared" si="2"/>
        <v>361.13</v>
      </c>
      <c r="F206" s="987">
        <v>2046.37</v>
      </c>
      <c r="G206" s="987">
        <v>0</v>
      </c>
      <c r="H206" s="987">
        <v>361.13</v>
      </c>
      <c r="I206" s="987">
        <v>0</v>
      </c>
      <c r="J206" s="985" t="s">
        <v>2032</v>
      </c>
      <c r="K206" s="1030" t="s">
        <v>1058</v>
      </c>
      <c r="L206" s="955"/>
    </row>
    <row r="207" spans="1:12" s="13" customFormat="1" ht="27.75" customHeight="1">
      <c r="A207" s="1024" t="s">
        <v>509</v>
      </c>
      <c r="B207" s="1001"/>
      <c r="C207" s="1001"/>
      <c r="D207" s="994">
        <v>69329.899999999994</v>
      </c>
      <c r="E207" s="982">
        <f t="shared" si="2"/>
        <v>7257.97</v>
      </c>
      <c r="F207" s="987">
        <v>33662.629999999997</v>
      </c>
      <c r="G207" s="987">
        <v>0</v>
      </c>
      <c r="H207" s="987">
        <v>5940.47</v>
      </c>
      <c r="I207" s="987">
        <v>1317.5</v>
      </c>
      <c r="J207" s="985" t="s">
        <v>2032</v>
      </c>
      <c r="K207" s="1030" t="s">
        <v>1058</v>
      </c>
      <c r="L207" s="955"/>
    </row>
    <row r="208" spans="1:12" s="13" customFormat="1" ht="27.75" customHeight="1">
      <c r="A208" s="1024" t="s">
        <v>348</v>
      </c>
      <c r="B208" s="1001"/>
      <c r="C208" s="1001"/>
      <c r="D208" s="994">
        <v>84559.43</v>
      </c>
      <c r="E208" s="982">
        <f t="shared" si="2"/>
        <v>8018.06</v>
      </c>
      <c r="F208" s="987">
        <v>45435.64</v>
      </c>
      <c r="G208" s="987">
        <v>0</v>
      </c>
      <c r="H208" s="987">
        <v>8018.06</v>
      </c>
      <c r="I208" s="987">
        <v>0</v>
      </c>
      <c r="J208" s="985" t="s">
        <v>2032</v>
      </c>
      <c r="K208" s="1030" t="s">
        <v>1058</v>
      </c>
      <c r="L208" s="955"/>
    </row>
    <row r="209" spans="1:12" s="13" customFormat="1" ht="27.75" customHeight="1">
      <c r="A209" s="1024" t="s">
        <v>586</v>
      </c>
      <c r="B209" s="1001"/>
      <c r="C209" s="1001"/>
      <c r="D209" s="994">
        <v>12843</v>
      </c>
      <c r="E209" s="982">
        <f t="shared" si="2"/>
        <v>1838.6</v>
      </c>
      <c r="F209" s="987">
        <v>7793.65</v>
      </c>
      <c r="G209" s="987">
        <v>0</v>
      </c>
      <c r="H209" s="987">
        <v>1375.35</v>
      </c>
      <c r="I209" s="987">
        <v>463.25</v>
      </c>
      <c r="J209" s="985" t="s">
        <v>2032</v>
      </c>
      <c r="K209" s="1030" t="s">
        <v>1058</v>
      </c>
      <c r="L209" s="955"/>
    </row>
    <row r="210" spans="1:12" s="13" customFormat="1" ht="27.75" customHeight="1">
      <c r="A210" s="1024" t="s">
        <v>2018</v>
      </c>
      <c r="B210" s="1001"/>
      <c r="C210" s="1001"/>
      <c r="D210" s="994">
        <v>10400</v>
      </c>
      <c r="E210" s="982">
        <f t="shared" si="2"/>
        <v>1014</v>
      </c>
      <c r="F210" s="987">
        <v>5746</v>
      </c>
      <c r="G210" s="987">
        <v>0</v>
      </c>
      <c r="H210" s="987">
        <v>1014</v>
      </c>
      <c r="I210" s="987">
        <v>0</v>
      </c>
      <c r="J210" s="985" t="s">
        <v>2032</v>
      </c>
      <c r="K210" s="1030" t="s">
        <v>1058</v>
      </c>
      <c r="L210" s="955"/>
    </row>
    <row r="211" spans="1:12" s="13" customFormat="1" ht="27.75" customHeight="1">
      <c r="A211" s="1024" t="s">
        <v>590</v>
      </c>
      <c r="B211" s="1001"/>
      <c r="C211" s="1001"/>
      <c r="D211" s="994">
        <v>73200</v>
      </c>
      <c r="E211" s="982">
        <f t="shared" si="2"/>
        <v>13523.7</v>
      </c>
      <c r="F211" s="987">
        <v>41376.300000000003</v>
      </c>
      <c r="G211" s="987">
        <v>0</v>
      </c>
      <c r="H211" s="987">
        <v>7301.7</v>
      </c>
      <c r="I211" s="987">
        <v>6222</v>
      </c>
      <c r="J211" s="985" t="s">
        <v>2032</v>
      </c>
      <c r="K211" s="1030" t="s">
        <v>1058</v>
      </c>
      <c r="L211" s="955"/>
    </row>
    <row r="212" spans="1:12" s="13" customFormat="1" ht="27.75" customHeight="1">
      <c r="A212" s="1024" t="s">
        <v>2018</v>
      </c>
      <c r="B212" s="1001"/>
      <c r="C212" s="1001"/>
      <c r="D212" s="994">
        <v>123130</v>
      </c>
      <c r="E212" s="982">
        <f t="shared" si="2"/>
        <v>22489.620000000003</v>
      </c>
      <c r="F212" s="987">
        <v>69857.88</v>
      </c>
      <c r="G212" s="987">
        <v>0</v>
      </c>
      <c r="H212" s="987">
        <v>12327.87</v>
      </c>
      <c r="I212" s="987">
        <v>10161.75</v>
      </c>
      <c r="J212" s="985" t="s">
        <v>2032</v>
      </c>
      <c r="K212" s="1030" t="s">
        <v>1058</v>
      </c>
      <c r="L212" s="955"/>
    </row>
    <row r="213" spans="1:12" s="13" customFormat="1" ht="27.75" customHeight="1">
      <c r="A213" s="1024" t="s">
        <v>2018</v>
      </c>
      <c r="B213" s="1001"/>
      <c r="C213" s="1001"/>
      <c r="D213" s="994">
        <v>106405.73</v>
      </c>
      <c r="E213" s="982">
        <f t="shared" si="2"/>
        <v>15406.710000000001</v>
      </c>
      <c r="F213" s="987">
        <v>73659.16</v>
      </c>
      <c r="G213" s="987">
        <v>0</v>
      </c>
      <c r="H213" s="987">
        <v>12998.69</v>
      </c>
      <c r="I213" s="987">
        <v>2408.02</v>
      </c>
      <c r="J213" s="985" t="s">
        <v>2032</v>
      </c>
      <c r="K213" s="1030" t="s">
        <v>1058</v>
      </c>
      <c r="L213" s="955"/>
    </row>
    <row r="214" spans="1:12" s="13" customFormat="1" ht="27.75" customHeight="1">
      <c r="A214" s="1024" t="s">
        <v>2018</v>
      </c>
      <c r="B214" s="1001"/>
      <c r="C214" s="1001"/>
      <c r="D214" s="994">
        <v>76404</v>
      </c>
      <c r="E214" s="982">
        <f t="shared" si="2"/>
        <v>14697.14</v>
      </c>
      <c r="F214" s="987">
        <v>50246.26</v>
      </c>
      <c r="G214" s="987">
        <v>8866.99</v>
      </c>
      <c r="H214" s="987">
        <v>0</v>
      </c>
      <c r="I214" s="987">
        <v>5830.15</v>
      </c>
      <c r="J214" s="985" t="s">
        <v>2032</v>
      </c>
      <c r="K214" s="1030" t="s">
        <v>1058</v>
      </c>
      <c r="L214" s="955"/>
    </row>
    <row r="215" spans="1:12" s="13" customFormat="1" ht="27.75" customHeight="1">
      <c r="A215" s="1024" t="s">
        <v>2018</v>
      </c>
      <c r="B215" s="1001"/>
      <c r="C215" s="1001"/>
      <c r="D215" s="994">
        <v>50590.53</v>
      </c>
      <c r="E215" s="982">
        <f t="shared" si="2"/>
        <v>8676.73</v>
      </c>
      <c r="F215" s="987">
        <v>32564.25</v>
      </c>
      <c r="G215" s="987">
        <v>0</v>
      </c>
      <c r="H215" s="987">
        <v>5746.64</v>
      </c>
      <c r="I215" s="987">
        <v>2930.09</v>
      </c>
      <c r="J215" s="985" t="s">
        <v>2032</v>
      </c>
      <c r="K215" s="1030" t="s">
        <v>1058</v>
      </c>
      <c r="L215" s="955"/>
    </row>
    <row r="216" spans="1:12" s="13" customFormat="1" ht="27.75" customHeight="1">
      <c r="A216" s="1024" t="s">
        <v>595</v>
      </c>
      <c r="B216" s="1001"/>
      <c r="C216" s="1001"/>
      <c r="D216" s="994">
        <v>24424.37</v>
      </c>
      <c r="E216" s="982">
        <f t="shared" si="2"/>
        <v>4566.46</v>
      </c>
      <c r="F216" s="987">
        <v>16194.25</v>
      </c>
      <c r="G216" s="987">
        <v>2857.82</v>
      </c>
      <c r="H216" s="987">
        <v>0</v>
      </c>
      <c r="I216" s="987">
        <v>1708.64</v>
      </c>
      <c r="J216" s="985" t="s">
        <v>2032</v>
      </c>
      <c r="K216" s="1030" t="s">
        <v>1058</v>
      </c>
      <c r="L216" s="955"/>
    </row>
    <row r="217" spans="1:12" s="13" customFormat="1" ht="27.75" customHeight="1">
      <c r="A217" s="1024" t="s">
        <v>579</v>
      </c>
      <c r="B217" s="1001"/>
      <c r="C217" s="1001"/>
      <c r="D217" s="994">
        <v>30780</v>
      </c>
      <c r="E217" s="982">
        <f t="shared" si="2"/>
        <v>4714.46</v>
      </c>
      <c r="F217" s="987">
        <v>17380.54</v>
      </c>
      <c r="G217" s="987">
        <v>0</v>
      </c>
      <c r="H217" s="987">
        <v>3067.16</v>
      </c>
      <c r="I217" s="987">
        <v>1647.3</v>
      </c>
      <c r="J217" s="985" t="s">
        <v>2032</v>
      </c>
      <c r="K217" s="1030" t="s">
        <v>1058</v>
      </c>
      <c r="L217" s="955"/>
    </row>
    <row r="218" spans="1:12" s="13" customFormat="1" ht="27.75" customHeight="1">
      <c r="A218" s="1024" t="s">
        <v>2018</v>
      </c>
      <c r="B218" s="1001"/>
      <c r="C218" s="1001"/>
      <c r="D218" s="994">
        <v>11758.2</v>
      </c>
      <c r="E218" s="982">
        <f t="shared" si="2"/>
        <v>1499.18</v>
      </c>
      <c r="F218" s="987">
        <v>8495.35</v>
      </c>
      <c r="G218" s="987">
        <v>0</v>
      </c>
      <c r="H218" s="987">
        <v>1499.18</v>
      </c>
      <c r="I218" s="987">
        <v>0</v>
      </c>
      <c r="J218" s="985" t="s">
        <v>2032</v>
      </c>
      <c r="K218" s="1030" t="s">
        <v>1058</v>
      </c>
      <c r="L218" s="955"/>
    </row>
    <row r="219" spans="1:12" s="13" customFormat="1" ht="27.75" customHeight="1">
      <c r="A219" s="1024" t="s">
        <v>2018</v>
      </c>
      <c r="B219" s="1001"/>
      <c r="C219" s="1001"/>
      <c r="D219" s="994">
        <v>56187.28</v>
      </c>
      <c r="E219" s="982">
        <f t="shared" si="2"/>
        <v>8356.73</v>
      </c>
      <c r="F219" s="987">
        <v>38535.360000000001</v>
      </c>
      <c r="G219" s="987">
        <v>0</v>
      </c>
      <c r="H219" s="987">
        <v>6800.36</v>
      </c>
      <c r="I219" s="987">
        <v>1556.37</v>
      </c>
      <c r="J219" s="985" t="s">
        <v>2032</v>
      </c>
      <c r="K219" s="1030" t="s">
        <v>1058</v>
      </c>
      <c r="L219" s="955"/>
    </row>
    <row r="220" spans="1:12" s="13" customFormat="1" ht="27.75" customHeight="1">
      <c r="A220" s="1024" t="s">
        <v>604</v>
      </c>
      <c r="B220" s="1001"/>
      <c r="C220" s="1001"/>
      <c r="D220" s="994">
        <v>22249.87</v>
      </c>
      <c r="E220" s="982">
        <f t="shared" si="2"/>
        <v>9122.4500000000007</v>
      </c>
      <c r="F220" s="987">
        <v>7564.95</v>
      </c>
      <c r="G220" s="987">
        <v>0</v>
      </c>
      <c r="H220" s="987">
        <v>1335</v>
      </c>
      <c r="I220" s="987">
        <v>7787.45</v>
      </c>
      <c r="J220" s="985" t="s">
        <v>2032</v>
      </c>
      <c r="K220" s="1030" t="s">
        <v>1058</v>
      </c>
      <c r="L220" s="955"/>
    </row>
    <row r="221" spans="1:12" s="13" customFormat="1" ht="27.75" customHeight="1">
      <c r="A221" s="1024" t="s">
        <v>2018</v>
      </c>
      <c r="B221" s="1001"/>
      <c r="C221" s="1001"/>
      <c r="D221" s="994">
        <v>12050</v>
      </c>
      <c r="E221" s="982">
        <f t="shared" si="2"/>
        <v>1182.3800000000001</v>
      </c>
      <c r="F221" s="987">
        <v>6700.12</v>
      </c>
      <c r="G221" s="987">
        <v>0</v>
      </c>
      <c r="H221" s="987">
        <v>1182.3800000000001</v>
      </c>
      <c r="I221" s="987">
        <v>0</v>
      </c>
      <c r="J221" s="985" t="s">
        <v>2032</v>
      </c>
      <c r="K221" s="1030" t="s">
        <v>1058</v>
      </c>
      <c r="L221" s="955"/>
    </row>
    <row r="222" spans="1:12" s="13" customFormat="1" ht="27.75" customHeight="1">
      <c r="A222" s="1024" t="s">
        <v>2018</v>
      </c>
      <c r="B222" s="1001"/>
      <c r="C222" s="1001"/>
      <c r="D222" s="994">
        <v>6407</v>
      </c>
      <c r="E222" s="982">
        <f t="shared" si="2"/>
        <v>632.19000000000005</v>
      </c>
      <c r="F222" s="987">
        <v>3582.36</v>
      </c>
      <c r="G222" s="987">
        <v>0</v>
      </c>
      <c r="H222" s="987">
        <v>632.19000000000005</v>
      </c>
      <c r="I222" s="987">
        <v>0</v>
      </c>
      <c r="J222" s="985" t="s">
        <v>2032</v>
      </c>
      <c r="K222" s="1030" t="s">
        <v>1058</v>
      </c>
      <c r="L222" s="955"/>
    </row>
    <row r="223" spans="1:12" s="13" customFormat="1" ht="27.75" customHeight="1">
      <c r="A223" s="1024" t="s">
        <v>586</v>
      </c>
      <c r="B223" s="1001"/>
      <c r="C223" s="1001"/>
      <c r="D223" s="994">
        <v>121516.3</v>
      </c>
      <c r="E223" s="982">
        <f t="shared" si="2"/>
        <v>19845.52</v>
      </c>
      <c r="F223" s="987">
        <v>71291.710000000006</v>
      </c>
      <c r="G223" s="987">
        <v>12580.89</v>
      </c>
      <c r="H223" s="987">
        <v>0</v>
      </c>
      <c r="I223" s="987">
        <v>7264.63</v>
      </c>
      <c r="J223" s="985" t="s">
        <v>2032</v>
      </c>
      <c r="K223" s="1030" t="s">
        <v>1058</v>
      </c>
      <c r="L223" s="955"/>
    </row>
    <row r="224" spans="1:12" s="13" customFormat="1" ht="27.75" customHeight="1">
      <c r="A224" s="1024" t="s">
        <v>522</v>
      </c>
      <c r="B224" s="1001"/>
      <c r="C224" s="1001"/>
      <c r="D224" s="994">
        <v>139052.15</v>
      </c>
      <c r="E224" s="982">
        <f t="shared" si="2"/>
        <v>30049.17</v>
      </c>
      <c r="F224" s="987">
        <v>74239.94</v>
      </c>
      <c r="G224" s="987">
        <v>0</v>
      </c>
      <c r="H224" s="987">
        <v>13101.17</v>
      </c>
      <c r="I224" s="987">
        <v>16948</v>
      </c>
      <c r="J224" s="985" t="s">
        <v>2032</v>
      </c>
      <c r="K224" s="1030" t="s">
        <v>1058</v>
      </c>
      <c r="L224" s="955"/>
    </row>
    <row r="225" spans="1:12" s="13" customFormat="1" ht="27.75" customHeight="1">
      <c r="A225" s="1024" t="s">
        <v>2018</v>
      </c>
      <c r="B225" s="1001"/>
      <c r="C225" s="1001"/>
      <c r="D225" s="994">
        <v>57893.85</v>
      </c>
      <c r="E225" s="982">
        <f t="shared" ref="E225:E288" si="3">G225+H225+I225</f>
        <v>6513.06</v>
      </c>
      <c r="F225" s="987">
        <v>36907.33</v>
      </c>
      <c r="G225" s="987">
        <v>0</v>
      </c>
      <c r="H225" s="987">
        <v>6513.06</v>
      </c>
      <c r="I225" s="987">
        <v>0</v>
      </c>
      <c r="J225" s="985" t="s">
        <v>2032</v>
      </c>
      <c r="K225" s="1030" t="s">
        <v>1058</v>
      </c>
      <c r="L225" s="955"/>
    </row>
    <row r="226" spans="1:12" s="13" customFormat="1" ht="27.75" customHeight="1">
      <c r="A226" s="1024" t="s">
        <v>617</v>
      </c>
      <c r="B226" s="1001"/>
      <c r="C226" s="1001"/>
      <c r="D226" s="994">
        <v>15291.9</v>
      </c>
      <c r="E226" s="982">
        <f t="shared" si="3"/>
        <v>1146.9000000000001</v>
      </c>
      <c r="F226" s="987">
        <v>6499.05</v>
      </c>
      <c r="G226" s="987">
        <v>0</v>
      </c>
      <c r="H226" s="987">
        <v>1146.9000000000001</v>
      </c>
      <c r="I226" s="987">
        <v>0</v>
      </c>
      <c r="J226" s="985" t="s">
        <v>2032</v>
      </c>
      <c r="K226" s="1030" t="s">
        <v>1058</v>
      </c>
      <c r="L226" s="955"/>
    </row>
    <row r="227" spans="1:12" s="13" customFormat="1" ht="27.75" customHeight="1">
      <c r="A227" s="1024" t="s">
        <v>482</v>
      </c>
      <c r="B227" s="1001"/>
      <c r="C227" s="1001"/>
      <c r="D227" s="994">
        <v>211934.9</v>
      </c>
      <c r="E227" s="982">
        <f t="shared" si="3"/>
        <v>30592.089999999997</v>
      </c>
      <c r="F227" s="987">
        <v>118544.89</v>
      </c>
      <c r="G227" s="987">
        <v>0</v>
      </c>
      <c r="H227" s="987">
        <v>20919.689999999999</v>
      </c>
      <c r="I227" s="987">
        <v>9672.4</v>
      </c>
      <c r="J227" s="985" t="s">
        <v>2032</v>
      </c>
      <c r="K227" s="1030" t="s">
        <v>1058</v>
      </c>
      <c r="L227" s="955"/>
    </row>
    <row r="228" spans="1:12" s="13" customFormat="1" ht="27.75" customHeight="1">
      <c r="A228" s="1024" t="s">
        <v>485</v>
      </c>
      <c r="B228" s="1001"/>
      <c r="C228" s="1001"/>
      <c r="D228" s="994">
        <v>592899.57999999996</v>
      </c>
      <c r="E228" s="982">
        <f t="shared" si="3"/>
        <v>74372.11</v>
      </c>
      <c r="F228" s="987">
        <v>344760.58</v>
      </c>
      <c r="G228" s="987">
        <v>0</v>
      </c>
      <c r="H228" s="987">
        <v>60840.11</v>
      </c>
      <c r="I228" s="987">
        <v>13532</v>
      </c>
      <c r="J228" s="985" t="s">
        <v>2032</v>
      </c>
      <c r="K228" s="1030" t="s">
        <v>1058</v>
      </c>
      <c r="L228" s="955"/>
    </row>
    <row r="229" spans="1:12" s="13" customFormat="1" ht="27.75" customHeight="1">
      <c r="A229" s="1024" t="s">
        <v>485</v>
      </c>
      <c r="B229" s="1001"/>
      <c r="C229" s="1001"/>
      <c r="D229" s="994">
        <v>215396.31</v>
      </c>
      <c r="E229" s="982">
        <f t="shared" si="3"/>
        <v>39794.479999999996</v>
      </c>
      <c r="F229" s="987">
        <v>121752.75</v>
      </c>
      <c r="G229" s="987">
        <v>0</v>
      </c>
      <c r="H229" s="987">
        <v>21485.79</v>
      </c>
      <c r="I229" s="987">
        <v>18308.689999999999</v>
      </c>
      <c r="J229" s="985" t="s">
        <v>2032</v>
      </c>
      <c r="K229" s="1030" t="s">
        <v>1058</v>
      </c>
      <c r="L229" s="955"/>
    </row>
    <row r="230" spans="1:12" s="13" customFormat="1" ht="27.75" customHeight="1">
      <c r="A230" s="1024" t="s">
        <v>490</v>
      </c>
      <c r="B230" s="1001"/>
      <c r="C230" s="1001"/>
      <c r="D230" s="994">
        <v>203669.47</v>
      </c>
      <c r="E230" s="982">
        <f t="shared" si="3"/>
        <v>18440.43</v>
      </c>
      <c r="F230" s="987">
        <v>104495.74</v>
      </c>
      <c r="G230" s="987">
        <v>0</v>
      </c>
      <c r="H230" s="987">
        <v>18440.43</v>
      </c>
      <c r="I230" s="987">
        <v>0</v>
      </c>
      <c r="J230" s="985" t="s">
        <v>2032</v>
      </c>
      <c r="K230" s="1030" t="s">
        <v>1058</v>
      </c>
      <c r="L230" s="955"/>
    </row>
    <row r="231" spans="1:12" s="13" customFormat="1" ht="27.75" customHeight="1">
      <c r="A231" s="1024" t="s">
        <v>506</v>
      </c>
      <c r="B231" s="1001"/>
      <c r="C231" s="1001"/>
      <c r="D231" s="994">
        <v>102941</v>
      </c>
      <c r="E231" s="982">
        <f t="shared" si="3"/>
        <v>13029.48</v>
      </c>
      <c r="F231" s="987">
        <v>64176.27</v>
      </c>
      <c r="G231" s="987">
        <v>0</v>
      </c>
      <c r="H231" s="987">
        <v>11325.23</v>
      </c>
      <c r="I231" s="987">
        <v>1704.25</v>
      </c>
      <c r="J231" s="985" t="s">
        <v>2032</v>
      </c>
      <c r="K231" s="1030" t="s">
        <v>1058</v>
      </c>
      <c r="L231" s="955"/>
    </row>
    <row r="232" spans="1:12" s="13" customFormat="1" ht="27.75" customHeight="1">
      <c r="A232" s="1024" t="s">
        <v>318</v>
      </c>
      <c r="B232" s="1001"/>
      <c r="C232" s="1001"/>
      <c r="D232" s="994">
        <v>104380.1</v>
      </c>
      <c r="E232" s="982">
        <f t="shared" si="3"/>
        <v>11742.77</v>
      </c>
      <c r="F232" s="987">
        <v>66542.31</v>
      </c>
      <c r="G232" s="987">
        <v>11742.77</v>
      </c>
      <c r="H232" s="987">
        <v>0</v>
      </c>
      <c r="I232" s="987">
        <v>0</v>
      </c>
      <c r="J232" s="985" t="s">
        <v>2032</v>
      </c>
      <c r="K232" s="1030" t="s">
        <v>1058</v>
      </c>
      <c r="L232" s="955"/>
    </row>
    <row r="233" spans="1:12" s="13" customFormat="1" ht="27.75" customHeight="1">
      <c r="A233" s="1024" t="s">
        <v>540</v>
      </c>
      <c r="B233" s="1001"/>
      <c r="C233" s="1001"/>
      <c r="D233" s="994">
        <v>126511.9</v>
      </c>
      <c r="E233" s="982">
        <f t="shared" si="3"/>
        <v>14232.59</v>
      </c>
      <c r="F233" s="987">
        <v>80651.34</v>
      </c>
      <c r="G233" s="987">
        <v>0</v>
      </c>
      <c r="H233" s="987">
        <v>14232.59</v>
      </c>
      <c r="I233" s="987">
        <v>0</v>
      </c>
      <c r="J233" s="985" t="s">
        <v>2032</v>
      </c>
      <c r="K233" s="1030" t="s">
        <v>1058</v>
      </c>
      <c r="L233" s="955"/>
    </row>
    <row r="234" spans="1:12" s="13" customFormat="1" ht="27.75" customHeight="1">
      <c r="A234" s="1024" t="s">
        <v>444</v>
      </c>
      <c r="B234" s="1001"/>
      <c r="C234" s="1001"/>
      <c r="D234" s="994">
        <v>92500</v>
      </c>
      <c r="E234" s="982">
        <f t="shared" si="3"/>
        <v>17088.95</v>
      </c>
      <c r="F234" s="987">
        <v>52286.05</v>
      </c>
      <c r="G234" s="987">
        <v>9226.9500000000007</v>
      </c>
      <c r="H234" s="987">
        <v>7862</v>
      </c>
      <c r="I234" s="987">
        <v>0</v>
      </c>
      <c r="J234" s="985" t="s">
        <v>2032</v>
      </c>
      <c r="K234" s="1030" t="s">
        <v>1058</v>
      </c>
      <c r="L234" s="955"/>
    </row>
    <row r="235" spans="1:12" s="13" customFormat="1" ht="27.75" customHeight="1">
      <c r="A235" s="1024" t="s">
        <v>448</v>
      </c>
      <c r="B235" s="1001"/>
      <c r="C235" s="1001"/>
      <c r="D235" s="994">
        <v>139833.29</v>
      </c>
      <c r="E235" s="982">
        <f t="shared" si="3"/>
        <v>19929.82</v>
      </c>
      <c r="F235" s="987">
        <v>80962.05</v>
      </c>
      <c r="G235" s="987">
        <v>0</v>
      </c>
      <c r="H235" s="987">
        <v>19929.82</v>
      </c>
      <c r="I235" s="987">
        <v>0</v>
      </c>
      <c r="J235" s="985" t="s">
        <v>2032</v>
      </c>
      <c r="K235" s="1030" t="s">
        <v>1058</v>
      </c>
      <c r="L235" s="955"/>
    </row>
    <row r="236" spans="1:12" s="13" customFormat="1" ht="27.75" customHeight="1">
      <c r="A236" s="1024" t="s">
        <v>79</v>
      </c>
      <c r="B236" s="1001"/>
      <c r="C236" s="1001"/>
      <c r="D236" s="994">
        <v>134400.85</v>
      </c>
      <c r="E236" s="982">
        <f t="shared" si="3"/>
        <v>15120.1</v>
      </c>
      <c r="F236" s="987">
        <v>85680.54</v>
      </c>
      <c r="G236" s="987">
        <v>0</v>
      </c>
      <c r="H236" s="987">
        <v>15120.1</v>
      </c>
      <c r="I236" s="987">
        <v>0</v>
      </c>
      <c r="J236" s="985" t="s">
        <v>2032</v>
      </c>
      <c r="K236" s="1030" t="s">
        <v>1058</v>
      </c>
      <c r="L236" s="955"/>
    </row>
    <row r="237" spans="1:12" s="13" customFormat="1" ht="27.75" customHeight="1">
      <c r="A237" s="1024" t="s">
        <v>549</v>
      </c>
      <c r="B237" s="1001"/>
      <c r="C237" s="1001"/>
      <c r="D237" s="994">
        <v>162127.04000000001</v>
      </c>
      <c r="E237" s="982">
        <f t="shared" si="3"/>
        <v>18239.3</v>
      </c>
      <c r="F237" s="987">
        <v>103355.98</v>
      </c>
      <c r="G237" s="987">
        <v>0</v>
      </c>
      <c r="H237" s="987">
        <v>0</v>
      </c>
      <c r="I237" s="987">
        <v>18239.3</v>
      </c>
      <c r="J237" s="985" t="s">
        <v>2032</v>
      </c>
      <c r="K237" s="1030" t="s">
        <v>1058</v>
      </c>
      <c r="L237" s="955"/>
    </row>
    <row r="238" spans="1:12" s="13" customFormat="1" ht="27.75" customHeight="1">
      <c r="A238" s="1024" t="s">
        <v>636</v>
      </c>
      <c r="B238" s="1001"/>
      <c r="C238" s="1001"/>
      <c r="D238" s="994">
        <v>10009.219999999999</v>
      </c>
      <c r="E238" s="982">
        <f t="shared" si="3"/>
        <v>11251.04</v>
      </c>
      <c r="F238" s="987">
        <v>63755.88</v>
      </c>
      <c r="G238" s="987">
        <v>0</v>
      </c>
      <c r="H238" s="987">
        <v>11251.04</v>
      </c>
      <c r="I238" s="987">
        <v>0</v>
      </c>
      <c r="J238" s="985" t="s">
        <v>2032</v>
      </c>
      <c r="K238" s="1030" t="s">
        <v>1058</v>
      </c>
      <c r="L238" s="955"/>
    </row>
    <row r="239" spans="1:12" s="13" customFormat="1" ht="27.75" customHeight="1">
      <c r="A239" s="1024" t="s">
        <v>506</v>
      </c>
      <c r="B239" s="1001"/>
      <c r="C239" s="1001"/>
      <c r="D239" s="994">
        <v>185350</v>
      </c>
      <c r="E239" s="982">
        <f t="shared" si="3"/>
        <v>53950.879999999997</v>
      </c>
      <c r="F239" s="987">
        <v>85061.62</v>
      </c>
      <c r="G239" s="987">
        <v>0</v>
      </c>
      <c r="H239" s="987">
        <v>15010.88</v>
      </c>
      <c r="I239" s="987">
        <v>38940</v>
      </c>
      <c r="J239" s="985" t="s">
        <v>2032</v>
      </c>
      <c r="K239" s="1030" t="s">
        <v>1058</v>
      </c>
      <c r="L239" s="955"/>
    </row>
    <row r="240" spans="1:12" s="13" customFormat="1" ht="27.75" customHeight="1">
      <c r="A240" s="1024" t="s">
        <v>522</v>
      </c>
      <c r="B240" s="1001"/>
      <c r="C240" s="1001"/>
      <c r="D240" s="994">
        <v>350502.79</v>
      </c>
      <c r="E240" s="982">
        <f t="shared" si="3"/>
        <v>45187.88</v>
      </c>
      <c r="F240" s="987">
        <v>219189.21</v>
      </c>
      <c r="G240" s="987">
        <v>38680.46</v>
      </c>
      <c r="H240" s="987">
        <v>0</v>
      </c>
      <c r="I240" s="987">
        <v>6507.42</v>
      </c>
      <c r="J240" s="985" t="s">
        <v>2032</v>
      </c>
      <c r="K240" s="1030" t="s">
        <v>1058</v>
      </c>
      <c r="L240" s="955"/>
    </row>
    <row r="241" spans="1:12" s="13" customFormat="1" ht="27.75" customHeight="1">
      <c r="A241" s="1024" t="s">
        <v>2018</v>
      </c>
      <c r="B241" s="1001"/>
      <c r="C241" s="1001"/>
      <c r="D241" s="994">
        <v>131874.44</v>
      </c>
      <c r="E241" s="982">
        <f t="shared" si="3"/>
        <v>17078.95</v>
      </c>
      <c r="F241" s="987">
        <v>94324.82</v>
      </c>
      <c r="G241" s="987">
        <v>0</v>
      </c>
      <c r="H241" s="987">
        <v>16645.560000000001</v>
      </c>
      <c r="I241" s="987">
        <v>433.39</v>
      </c>
      <c r="J241" s="985" t="s">
        <v>2032</v>
      </c>
      <c r="K241" s="1030" t="s">
        <v>1058</v>
      </c>
      <c r="L241" s="955"/>
    </row>
    <row r="242" spans="1:12" s="13" customFormat="1" ht="27.75" customHeight="1">
      <c r="A242" s="1024" t="s">
        <v>639</v>
      </c>
      <c r="B242" s="1001"/>
      <c r="C242" s="1001"/>
      <c r="D242" s="994">
        <v>622319</v>
      </c>
      <c r="E242" s="982">
        <f t="shared" si="3"/>
        <v>107978.26999999999</v>
      </c>
      <c r="F242" s="987">
        <v>358760.98</v>
      </c>
      <c r="G242" s="987">
        <v>63310.77</v>
      </c>
      <c r="H242" s="987">
        <v>0</v>
      </c>
      <c r="I242" s="987">
        <v>44667.5</v>
      </c>
      <c r="J242" s="985" t="s">
        <v>2032</v>
      </c>
      <c r="K242" s="1030" t="s">
        <v>1058</v>
      </c>
      <c r="L242" s="955"/>
    </row>
    <row r="243" spans="1:12" s="13" customFormat="1" ht="27.75" customHeight="1">
      <c r="A243" s="1024" t="s">
        <v>155</v>
      </c>
      <c r="B243" s="1001"/>
      <c r="C243" s="1001"/>
      <c r="D243" s="994">
        <v>22480.400000000001</v>
      </c>
      <c r="E243" s="982">
        <f t="shared" si="3"/>
        <v>1686.03</v>
      </c>
      <c r="F243" s="987">
        <v>9554.17</v>
      </c>
      <c r="G243" s="987">
        <v>0</v>
      </c>
      <c r="H243" s="987">
        <v>1686.03</v>
      </c>
      <c r="I243" s="987">
        <v>0</v>
      </c>
      <c r="J243" s="985" t="s">
        <v>2032</v>
      </c>
      <c r="K243" s="1030" t="s">
        <v>1058</v>
      </c>
      <c r="L243" s="955"/>
    </row>
    <row r="244" spans="1:12" s="13" customFormat="1" ht="27.75" customHeight="1">
      <c r="A244" s="1024" t="s">
        <v>76</v>
      </c>
      <c r="B244" s="1001"/>
      <c r="C244" s="1001"/>
      <c r="D244" s="994">
        <v>424610</v>
      </c>
      <c r="E244" s="982">
        <f t="shared" si="3"/>
        <v>78446.7</v>
      </c>
      <c r="F244" s="987">
        <v>240010.8</v>
      </c>
      <c r="G244" s="987">
        <v>0</v>
      </c>
      <c r="H244" s="987">
        <v>42354.85</v>
      </c>
      <c r="I244" s="987">
        <v>36091.85</v>
      </c>
      <c r="J244" s="985" t="s">
        <v>2032</v>
      </c>
      <c r="K244" s="1030" t="s">
        <v>1058</v>
      </c>
      <c r="L244" s="955"/>
    </row>
    <row r="245" spans="1:12" s="13" customFormat="1" ht="27.75" customHeight="1">
      <c r="A245" s="1024" t="s">
        <v>648</v>
      </c>
      <c r="B245" s="1001"/>
      <c r="C245" s="1001"/>
      <c r="D245" s="994">
        <v>182012.85</v>
      </c>
      <c r="E245" s="982">
        <f t="shared" si="3"/>
        <v>18390.97</v>
      </c>
      <c r="F245" s="987">
        <v>104215.46</v>
      </c>
      <c r="G245" s="987">
        <v>18390.97</v>
      </c>
      <c r="H245" s="987">
        <v>0</v>
      </c>
      <c r="I245" s="987">
        <v>0</v>
      </c>
      <c r="J245" s="985" t="s">
        <v>2032</v>
      </c>
      <c r="K245" s="1030" t="s">
        <v>1058</v>
      </c>
      <c r="L245" s="955"/>
    </row>
    <row r="246" spans="1:12" s="13" customFormat="1" ht="27.75" customHeight="1">
      <c r="A246" s="1024" t="s">
        <v>651</v>
      </c>
      <c r="B246" s="1001"/>
      <c r="C246" s="1001"/>
      <c r="D246" s="994">
        <v>35289</v>
      </c>
      <c r="E246" s="982">
        <f t="shared" si="3"/>
        <v>2646.68</v>
      </c>
      <c r="F246" s="987">
        <v>14997.82</v>
      </c>
      <c r="G246" s="987">
        <v>2646.68</v>
      </c>
      <c r="H246" s="987">
        <v>0</v>
      </c>
      <c r="I246" s="987">
        <v>0</v>
      </c>
      <c r="J246" s="985" t="s">
        <v>2032</v>
      </c>
      <c r="K246" s="1030" t="s">
        <v>1058</v>
      </c>
      <c r="L246" s="955"/>
    </row>
    <row r="247" spans="1:12" s="13" customFormat="1" ht="27.75" customHeight="1">
      <c r="A247" s="1024" t="s">
        <v>438</v>
      </c>
      <c r="B247" s="1001"/>
      <c r="C247" s="1001"/>
      <c r="D247" s="994">
        <v>74784.55</v>
      </c>
      <c r="E247" s="982">
        <f t="shared" si="3"/>
        <v>7546.88</v>
      </c>
      <c r="F247" s="987">
        <v>35193.800000000003</v>
      </c>
      <c r="G247" s="987">
        <v>6210.68</v>
      </c>
      <c r="H247" s="987">
        <v>0</v>
      </c>
      <c r="I247" s="987">
        <v>1336.2</v>
      </c>
      <c r="J247" s="985" t="s">
        <v>2032</v>
      </c>
      <c r="K247" s="1030" t="s">
        <v>1058</v>
      </c>
      <c r="L247" s="955"/>
    </row>
    <row r="248" spans="1:12" s="13" customFormat="1" ht="27.75" customHeight="1">
      <c r="A248" s="1024" t="s">
        <v>604</v>
      </c>
      <c r="B248" s="1001"/>
      <c r="C248" s="1001"/>
      <c r="D248" s="994">
        <v>76008.55</v>
      </c>
      <c r="E248" s="982">
        <f t="shared" si="3"/>
        <v>16888.48</v>
      </c>
      <c r="F248" s="987">
        <v>39476.699999999997</v>
      </c>
      <c r="G248" s="987">
        <v>6966.48</v>
      </c>
      <c r="H248" s="987">
        <v>0</v>
      </c>
      <c r="I248" s="987">
        <v>9922</v>
      </c>
      <c r="J248" s="985" t="s">
        <v>2032</v>
      </c>
      <c r="K248" s="1030" t="s">
        <v>1058</v>
      </c>
      <c r="L248" s="955"/>
    </row>
    <row r="249" spans="1:12" s="13" customFormat="1" ht="27.75" customHeight="1">
      <c r="A249" s="1024" t="s">
        <v>2018</v>
      </c>
      <c r="B249" s="1001"/>
      <c r="C249" s="1001"/>
      <c r="D249" s="994">
        <v>107250.04</v>
      </c>
      <c r="E249" s="982">
        <f t="shared" si="3"/>
        <v>18403.13</v>
      </c>
      <c r="F249" s="987">
        <v>72759.320000000007</v>
      </c>
      <c r="G249" s="987">
        <v>12839.32</v>
      </c>
      <c r="H249" s="987">
        <v>0</v>
      </c>
      <c r="I249" s="987">
        <v>5563.81</v>
      </c>
      <c r="J249" s="985" t="s">
        <v>2032</v>
      </c>
      <c r="K249" s="1030" t="s">
        <v>1058</v>
      </c>
      <c r="L249" s="955"/>
    </row>
    <row r="250" spans="1:12" s="13" customFormat="1" ht="27.75" customHeight="1">
      <c r="A250" s="1024" t="s">
        <v>2018</v>
      </c>
      <c r="B250" s="1001"/>
      <c r="C250" s="1001"/>
      <c r="D250" s="994">
        <v>46811.44</v>
      </c>
      <c r="E250" s="982">
        <f t="shared" si="3"/>
        <v>5140.76</v>
      </c>
      <c r="F250" s="987">
        <v>25286.58</v>
      </c>
      <c r="G250" s="987">
        <v>4462.3900000000003</v>
      </c>
      <c r="H250" s="987">
        <v>0</v>
      </c>
      <c r="I250" s="987">
        <v>678.37</v>
      </c>
      <c r="J250" s="985" t="s">
        <v>2032</v>
      </c>
      <c r="K250" s="1030" t="s">
        <v>1058</v>
      </c>
      <c r="L250" s="955"/>
    </row>
    <row r="251" spans="1:12" s="13" customFormat="1" ht="27.75" customHeight="1">
      <c r="A251" s="1024" t="s">
        <v>76</v>
      </c>
      <c r="B251" s="1001"/>
      <c r="C251" s="1001"/>
      <c r="D251" s="994">
        <v>424610</v>
      </c>
      <c r="E251" s="982">
        <f t="shared" si="3"/>
        <v>78446.7</v>
      </c>
      <c r="F251" s="987">
        <v>240010.8</v>
      </c>
      <c r="G251" s="987">
        <v>42354.85</v>
      </c>
      <c r="H251" s="987">
        <v>0</v>
      </c>
      <c r="I251" s="987">
        <v>36091.85</v>
      </c>
      <c r="J251" s="985" t="s">
        <v>2032</v>
      </c>
      <c r="K251" s="1030" t="s">
        <v>1058</v>
      </c>
      <c r="L251" s="955"/>
    </row>
    <row r="252" spans="1:12" s="13" customFormat="1" ht="27.75" customHeight="1">
      <c r="A252" s="1024" t="s">
        <v>664</v>
      </c>
      <c r="B252" s="1001"/>
      <c r="C252" s="1001"/>
      <c r="D252" s="994">
        <v>82910.53</v>
      </c>
      <c r="E252" s="982">
        <f t="shared" si="3"/>
        <v>10626.48</v>
      </c>
      <c r="F252" s="987">
        <v>59847.47</v>
      </c>
      <c r="G252" s="987">
        <v>10561.32</v>
      </c>
      <c r="H252" s="987">
        <v>0</v>
      </c>
      <c r="I252" s="987">
        <v>65.16</v>
      </c>
      <c r="J252" s="985" t="s">
        <v>2032</v>
      </c>
      <c r="K252" s="1030" t="s">
        <v>1058</v>
      </c>
      <c r="L252" s="955"/>
    </row>
    <row r="253" spans="1:12" s="13" customFormat="1" ht="27.75" customHeight="1">
      <c r="A253" s="1024" t="s">
        <v>2018</v>
      </c>
      <c r="B253" s="1001"/>
      <c r="C253" s="1001"/>
      <c r="D253" s="994">
        <v>33890.839999999997</v>
      </c>
      <c r="E253" s="982">
        <f t="shared" si="3"/>
        <v>6550.76</v>
      </c>
      <c r="F253" s="987">
        <v>22049.599999999999</v>
      </c>
      <c r="G253" s="987">
        <v>0</v>
      </c>
      <c r="H253" s="987">
        <v>3891.11</v>
      </c>
      <c r="I253" s="987">
        <v>2659.65</v>
      </c>
      <c r="J253" s="985" t="s">
        <v>2032</v>
      </c>
      <c r="K253" s="1030" t="s">
        <v>1058</v>
      </c>
      <c r="L253" s="955"/>
    </row>
    <row r="254" spans="1:12" s="13" customFormat="1" ht="27.75" customHeight="1">
      <c r="A254" s="1024" t="s">
        <v>2018</v>
      </c>
      <c r="B254" s="1001"/>
      <c r="C254" s="1001"/>
      <c r="D254" s="994">
        <v>28842.3</v>
      </c>
      <c r="E254" s="982">
        <f t="shared" si="3"/>
        <v>3476.11</v>
      </c>
      <c r="F254" s="987">
        <v>17527.2</v>
      </c>
      <c r="G254" s="987">
        <v>3093.04</v>
      </c>
      <c r="H254" s="987">
        <v>0</v>
      </c>
      <c r="I254" s="987">
        <v>383.07</v>
      </c>
      <c r="J254" s="985" t="s">
        <v>2032</v>
      </c>
      <c r="K254" s="1030" t="s">
        <v>1058</v>
      </c>
      <c r="L254" s="955"/>
    </row>
    <row r="255" spans="1:12" s="13" customFormat="1" ht="27.75" customHeight="1">
      <c r="A255" s="1024" t="s">
        <v>2018</v>
      </c>
      <c r="B255" s="1001"/>
      <c r="C255" s="1001"/>
      <c r="D255" s="994">
        <v>82473.820000000007</v>
      </c>
      <c r="E255" s="982">
        <f t="shared" si="3"/>
        <v>10861.1</v>
      </c>
      <c r="F255" s="987">
        <v>59241.65</v>
      </c>
      <c r="G255" s="987">
        <v>10454.42</v>
      </c>
      <c r="H255" s="987">
        <v>0</v>
      </c>
      <c r="I255" s="987">
        <v>406.68</v>
      </c>
      <c r="J255" s="985" t="s">
        <v>2032</v>
      </c>
      <c r="K255" s="1030" t="s">
        <v>1058</v>
      </c>
      <c r="L255" s="955"/>
    </row>
    <row r="256" spans="1:12" s="13" customFormat="1" ht="27.75" customHeight="1">
      <c r="A256" s="1024" t="s">
        <v>912</v>
      </c>
      <c r="B256" s="1001"/>
      <c r="C256" s="1001"/>
      <c r="D256" s="994">
        <v>105970.3</v>
      </c>
      <c r="E256" s="982">
        <f t="shared" si="3"/>
        <v>17410.52</v>
      </c>
      <c r="F256" s="987">
        <v>62067.21</v>
      </c>
      <c r="G256" s="987">
        <v>10953.04</v>
      </c>
      <c r="H256" s="987">
        <v>0</v>
      </c>
      <c r="I256" s="987">
        <v>6457.48</v>
      </c>
      <c r="J256" s="985" t="s">
        <v>2032</v>
      </c>
      <c r="K256" s="1030" t="s">
        <v>1058</v>
      </c>
      <c r="L256" s="955"/>
    </row>
    <row r="257" spans="1:12" s="25" customFormat="1" ht="30" customHeight="1">
      <c r="A257" s="1024" t="s">
        <v>215</v>
      </c>
      <c r="B257" s="1001"/>
      <c r="C257" s="1001"/>
      <c r="D257" s="994">
        <v>71891.3</v>
      </c>
      <c r="E257" s="982">
        <f t="shared" si="3"/>
        <v>8087.78</v>
      </c>
      <c r="F257" s="987">
        <v>45830.7</v>
      </c>
      <c r="G257" s="987">
        <v>8087.78</v>
      </c>
      <c r="H257" s="987">
        <v>0</v>
      </c>
      <c r="I257" s="987">
        <v>0</v>
      </c>
      <c r="J257" s="985" t="s">
        <v>2032</v>
      </c>
      <c r="K257" s="1030" t="s">
        <v>1058</v>
      </c>
      <c r="L257" s="955"/>
    </row>
    <row r="258" spans="1:12" s="25" customFormat="1" ht="38.25" customHeight="1">
      <c r="A258" s="1024" t="s">
        <v>506</v>
      </c>
      <c r="B258" s="1001"/>
      <c r="C258" s="1001"/>
      <c r="D258" s="994">
        <v>100963.43</v>
      </c>
      <c r="E258" s="982">
        <f t="shared" si="3"/>
        <v>18595.29</v>
      </c>
      <c r="F258" s="987">
        <v>57127.31</v>
      </c>
      <c r="G258" s="987">
        <v>10081.290000000001</v>
      </c>
      <c r="H258" s="987">
        <v>0</v>
      </c>
      <c r="I258" s="987">
        <v>8514</v>
      </c>
      <c r="J258" s="985" t="s">
        <v>2032</v>
      </c>
      <c r="K258" s="1030" t="s">
        <v>1058</v>
      </c>
      <c r="L258" s="955"/>
    </row>
    <row r="259" spans="1:12" s="13" customFormat="1" ht="30" customHeight="1">
      <c r="A259" s="1024" t="s">
        <v>915</v>
      </c>
      <c r="B259" s="1001"/>
      <c r="C259" s="1001"/>
      <c r="D259" s="994">
        <v>62112.63</v>
      </c>
      <c r="E259" s="982">
        <f t="shared" si="3"/>
        <v>9307.81</v>
      </c>
      <c r="F259" s="987">
        <v>37276.660000000003</v>
      </c>
      <c r="G259" s="987">
        <v>6578.24</v>
      </c>
      <c r="H259" s="987">
        <v>0</v>
      </c>
      <c r="I259" s="987">
        <v>2729.57</v>
      </c>
      <c r="J259" s="985" t="s">
        <v>2032</v>
      </c>
      <c r="K259" s="1030" t="s">
        <v>1058</v>
      </c>
      <c r="L259" s="955"/>
    </row>
    <row r="260" spans="1:12" s="13" customFormat="1" ht="30" customHeight="1">
      <c r="A260" s="1024" t="s">
        <v>152</v>
      </c>
      <c r="B260" s="1001"/>
      <c r="C260" s="1001"/>
      <c r="D260" s="994">
        <v>35911.839999999997</v>
      </c>
      <c r="E260" s="982">
        <f t="shared" si="3"/>
        <v>4040.09</v>
      </c>
      <c r="F260" s="987">
        <v>22893.79</v>
      </c>
      <c r="G260" s="987">
        <v>0</v>
      </c>
      <c r="H260" s="987">
        <v>4040.09</v>
      </c>
      <c r="I260" s="987">
        <v>0</v>
      </c>
      <c r="J260" s="985" t="s">
        <v>2032</v>
      </c>
      <c r="K260" s="1030" t="s">
        <v>1058</v>
      </c>
      <c r="L260" s="955"/>
    </row>
    <row r="261" spans="1:12" s="25" customFormat="1" ht="30" customHeight="1">
      <c r="A261" s="1024" t="s">
        <v>957</v>
      </c>
      <c r="B261" s="1001"/>
      <c r="C261" s="1001"/>
      <c r="D261" s="994">
        <v>182500</v>
      </c>
      <c r="E261" s="982">
        <f t="shared" si="3"/>
        <v>25552.63</v>
      </c>
      <c r="F261" s="987">
        <v>111322.37</v>
      </c>
      <c r="G261" s="987">
        <v>19645.13</v>
      </c>
      <c r="H261" s="987">
        <v>5907.5</v>
      </c>
      <c r="I261" s="987">
        <v>0</v>
      </c>
      <c r="J261" s="985" t="s">
        <v>2032</v>
      </c>
      <c r="K261" s="1030" t="s">
        <v>1058</v>
      </c>
      <c r="L261" s="955"/>
    </row>
    <row r="262" spans="1:12" s="13" customFormat="1" ht="30" customHeight="1">
      <c r="A262" s="1024" t="s">
        <v>920</v>
      </c>
      <c r="B262" s="1001"/>
      <c r="C262" s="1001"/>
      <c r="D262" s="994">
        <v>60233.07</v>
      </c>
      <c r="E262" s="982">
        <f t="shared" si="3"/>
        <v>6776.22</v>
      </c>
      <c r="F262" s="987">
        <v>38398.58</v>
      </c>
      <c r="G262" s="987">
        <v>0</v>
      </c>
      <c r="H262" s="987">
        <v>6776.22</v>
      </c>
      <c r="I262" s="987">
        <v>0</v>
      </c>
      <c r="J262" s="985" t="s">
        <v>2032</v>
      </c>
      <c r="K262" s="1030" t="s">
        <v>1058</v>
      </c>
      <c r="L262" s="955"/>
    </row>
    <row r="263" spans="1:12" s="13" customFormat="1" ht="30" customHeight="1">
      <c r="A263" s="1024" t="s">
        <v>2018</v>
      </c>
      <c r="B263" s="1001"/>
      <c r="C263" s="1001"/>
      <c r="D263" s="994">
        <v>17400</v>
      </c>
      <c r="E263" s="982">
        <f t="shared" si="3"/>
        <v>1957.5</v>
      </c>
      <c r="F263" s="987">
        <v>11092.5</v>
      </c>
      <c r="G263" s="987">
        <v>0</v>
      </c>
      <c r="H263" s="987">
        <v>1957.5</v>
      </c>
      <c r="I263" s="987">
        <v>0</v>
      </c>
      <c r="J263" s="985" t="s">
        <v>2032</v>
      </c>
      <c r="K263" s="1030" t="s">
        <v>1058</v>
      </c>
      <c r="L263" s="955"/>
    </row>
    <row r="264" spans="1:12" s="13" customFormat="1" ht="30" customHeight="1">
      <c r="A264" s="1024" t="s">
        <v>509</v>
      </c>
      <c r="B264" s="1001"/>
      <c r="C264" s="1001"/>
      <c r="D264" s="994">
        <v>83059.850000000006</v>
      </c>
      <c r="E264" s="982">
        <f t="shared" si="3"/>
        <v>6229.49</v>
      </c>
      <c r="F264" s="987">
        <v>35300.44</v>
      </c>
      <c r="G264" s="987">
        <v>0</v>
      </c>
      <c r="H264" s="987">
        <v>6229.49</v>
      </c>
      <c r="I264" s="987">
        <v>0</v>
      </c>
      <c r="J264" s="985" t="s">
        <v>2032</v>
      </c>
      <c r="K264" s="1030" t="s">
        <v>1058</v>
      </c>
      <c r="L264" s="955"/>
    </row>
    <row r="265" spans="1:12" s="13" customFormat="1" ht="30" customHeight="1">
      <c r="A265" s="1024" t="s">
        <v>215</v>
      </c>
      <c r="B265" s="1001"/>
      <c r="C265" s="1001"/>
      <c r="D265" s="994">
        <v>51822.55</v>
      </c>
      <c r="E265" s="982">
        <f t="shared" si="3"/>
        <v>3886.7</v>
      </c>
      <c r="F265" s="987">
        <v>22024.58</v>
      </c>
      <c r="G265" s="987">
        <v>0</v>
      </c>
      <c r="H265" s="987">
        <v>3886.7</v>
      </c>
      <c r="I265" s="987">
        <v>0</v>
      </c>
      <c r="J265" s="985" t="s">
        <v>2032</v>
      </c>
      <c r="K265" s="1030" t="s">
        <v>1058</v>
      </c>
      <c r="L265" s="955"/>
    </row>
    <row r="266" spans="1:12" s="13" customFormat="1" ht="30" customHeight="1">
      <c r="A266" s="1024" t="s">
        <v>2018</v>
      </c>
      <c r="B266" s="1001"/>
      <c r="C266" s="1001"/>
      <c r="D266" s="994">
        <v>85910.03</v>
      </c>
      <c r="E266" s="982">
        <f t="shared" si="3"/>
        <v>10953.53</v>
      </c>
      <c r="F266" s="987">
        <v>62070</v>
      </c>
      <c r="G266" s="987">
        <v>0</v>
      </c>
      <c r="H266" s="987">
        <v>10953.53</v>
      </c>
      <c r="I266" s="987">
        <v>0</v>
      </c>
      <c r="J266" s="985" t="s">
        <v>2032</v>
      </c>
      <c r="K266" s="1030" t="s">
        <v>1058</v>
      </c>
      <c r="L266" s="955"/>
    </row>
    <row r="267" spans="1:12" s="13" customFormat="1" ht="30" customHeight="1">
      <c r="A267" s="1024" t="s">
        <v>932</v>
      </c>
      <c r="B267" s="1001"/>
      <c r="C267" s="1001"/>
      <c r="D267" s="994">
        <v>49810.47</v>
      </c>
      <c r="E267" s="982">
        <f t="shared" si="3"/>
        <v>8604.0499999999993</v>
      </c>
      <c r="F267" s="987">
        <v>28753.8</v>
      </c>
      <c r="G267" s="987">
        <v>0</v>
      </c>
      <c r="H267" s="987">
        <v>5074.21</v>
      </c>
      <c r="I267" s="987">
        <v>3529.84</v>
      </c>
      <c r="J267" s="985" t="s">
        <v>2032</v>
      </c>
      <c r="K267" s="1030" t="s">
        <v>1058</v>
      </c>
      <c r="L267" s="955"/>
    </row>
    <row r="268" spans="1:12" s="13" customFormat="1" ht="30" customHeight="1">
      <c r="A268" s="1024" t="s">
        <v>964</v>
      </c>
      <c r="B268" s="1001"/>
      <c r="C268" s="1001"/>
      <c r="D268" s="994">
        <v>241099.32</v>
      </c>
      <c r="E268" s="982">
        <f t="shared" si="3"/>
        <v>31592.43</v>
      </c>
      <c r="F268" s="987">
        <v>149182.06</v>
      </c>
      <c r="G268" s="987">
        <v>0</v>
      </c>
      <c r="H268" s="987">
        <v>26326.25</v>
      </c>
      <c r="I268" s="987">
        <v>5266.18</v>
      </c>
      <c r="J268" s="985" t="s">
        <v>2032</v>
      </c>
      <c r="K268" s="1030" t="s">
        <v>1058</v>
      </c>
      <c r="L268" s="955"/>
    </row>
    <row r="269" spans="1:12" s="13" customFormat="1" ht="30" customHeight="1">
      <c r="A269" s="1024" t="s">
        <v>318</v>
      </c>
      <c r="B269" s="1001"/>
      <c r="C269" s="1001"/>
      <c r="D269" s="994">
        <v>116865.8</v>
      </c>
      <c r="E269" s="982">
        <f t="shared" si="3"/>
        <v>8763.44</v>
      </c>
      <c r="F269" s="987">
        <v>49659.46</v>
      </c>
      <c r="G269" s="987">
        <v>0</v>
      </c>
      <c r="H269" s="987">
        <v>8763.44</v>
      </c>
      <c r="I269" s="987">
        <v>0</v>
      </c>
      <c r="J269" s="985" t="s">
        <v>2032</v>
      </c>
      <c r="K269" s="1030" t="s">
        <v>1058</v>
      </c>
      <c r="L269" s="955"/>
    </row>
    <row r="270" spans="1:12" s="13" customFormat="1" ht="30" customHeight="1">
      <c r="A270" s="1024" t="s">
        <v>967</v>
      </c>
      <c r="B270" s="1001"/>
      <c r="C270" s="1001"/>
      <c r="D270" s="994">
        <v>195702.85</v>
      </c>
      <c r="E270" s="982">
        <f t="shared" si="3"/>
        <v>21778.34</v>
      </c>
      <c r="F270" s="987">
        <v>117630.59</v>
      </c>
      <c r="G270" s="987">
        <v>0</v>
      </c>
      <c r="H270" s="987">
        <v>20758.34</v>
      </c>
      <c r="I270" s="987">
        <v>1020</v>
      </c>
      <c r="J270" s="985" t="s">
        <v>2032</v>
      </c>
      <c r="K270" s="1030" t="s">
        <v>1058</v>
      </c>
      <c r="L270" s="955"/>
    </row>
    <row r="271" spans="1:12" s="25" customFormat="1" ht="30" customHeight="1">
      <c r="A271" s="1024" t="s">
        <v>215</v>
      </c>
      <c r="B271" s="1001"/>
      <c r="C271" s="1001"/>
      <c r="D271" s="994">
        <v>9998.5499999999993</v>
      </c>
      <c r="E271" s="982">
        <f t="shared" si="3"/>
        <v>749.9</v>
      </c>
      <c r="F271" s="987">
        <v>4249.38</v>
      </c>
      <c r="G271" s="987">
        <v>0</v>
      </c>
      <c r="H271" s="987">
        <v>749.9</v>
      </c>
      <c r="I271" s="987">
        <v>0</v>
      </c>
      <c r="J271" s="985" t="s">
        <v>2032</v>
      </c>
      <c r="K271" s="1030" t="s">
        <v>1058</v>
      </c>
      <c r="L271" s="955"/>
    </row>
    <row r="272" spans="1:12" s="13" customFormat="1" ht="30" customHeight="1">
      <c r="A272" s="1024" t="s">
        <v>970</v>
      </c>
      <c r="B272" s="1001"/>
      <c r="C272" s="1001"/>
      <c r="D272" s="994">
        <v>351427.5</v>
      </c>
      <c r="E272" s="982">
        <f t="shared" si="3"/>
        <v>52266.04</v>
      </c>
      <c r="F272" s="987">
        <v>211304.59</v>
      </c>
      <c r="G272" s="987">
        <v>37289.040000000001</v>
      </c>
      <c r="H272" s="987">
        <v>0</v>
      </c>
      <c r="I272" s="987">
        <v>14977</v>
      </c>
      <c r="J272" s="985" t="s">
        <v>2032</v>
      </c>
      <c r="K272" s="1030" t="s">
        <v>1058</v>
      </c>
      <c r="L272" s="955"/>
    </row>
    <row r="273" spans="1:12" s="13" customFormat="1" ht="30" customHeight="1">
      <c r="A273" s="1024" t="s">
        <v>321</v>
      </c>
      <c r="B273" s="1001"/>
      <c r="C273" s="1001"/>
      <c r="D273" s="994">
        <v>281540</v>
      </c>
      <c r="E273" s="982">
        <f t="shared" si="3"/>
        <v>31673.25</v>
      </c>
      <c r="F273" s="987">
        <v>179481.75</v>
      </c>
      <c r="G273" s="987">
        <v>31673.25</v>
      </c>
      <c r="H273" s="987">
        <v>0</v>
      </c>
      <c r="I273" s="987">
        <v>0</v>
      </c>
      <c r="J273" s="985" t="s">
        <v>2032</v>
      </c>
      <c r="K273" s="1030" t="s">
        <v>1058</v>
      </c>
      <c r="L273" s="955"/>
    </row>
    <row r="274" spans="1:12" s="13" customFormat="1" ht="30" customHeight="1">
      <c r="A274" s="1024" t="s">
        <v>297</v>
      </c>
      <c r="B274" s="1001"/>
      <c r="C274" s="1001"/>
      <c r="D274" s="994">
        <v>31500</v>
      </c>
      <c r="E274" s="982">
        <f t="shared" si="3"/>
        <v>3543.75</v>
      </c>
      <c r="F274" s="987">
        <v>20081.25</v>
      </c>
      <c r="G274" s="987">
        <v>0</v>
      </c>
      <c r="H274" s="987">
        <v>3543.75</v>
      </c>
      <c r="I274" s="987">
        <v>0</v>
      </c>
      <c r="J274" s="985" t="s">
        <v>2032</v>
      </c>
      <c r="K274" s="1030" t="s">
        <v>1058</v>
      </c>
      <c r="L274" s="955"/>
    </row>
    <row r="275" spans="1:12" s="13" customFormat="1" ht="30" customHeight="1">
      <c r="A275" s="1024" t="s">
        <v>932</v>
      </c>
      <c r="B275" s="1001"/>
      <c r="C275" s="1001"/>
      <c r="D275" s="994">
        <v>60318.05</v>
      </c>
      <c r="E275" s="982">
        <f t="shared" si="3"/>
        <v>4523.8599999999997</v>
      </c>
      <c r="F275" s="987">
        <v>25635.17</v>
      </c>
      <c r="G275" s="987">
        <v>0</v>
      </c>
      <c r="H275" s="987">
        <v>4523.8599999999997</v>
      </c>
      <c r="I275" s="987">
        <v>0</v>
      </c>
      <c r="J275" s="985" t="s">
        <v>2032</v>
      </c>
      <c r="K275" s="1030" t="s">
        <v>1058</v>
      </c>
      <c r="L275" s="955"/>
    </row>
    <row r="276" spans="1:12" s="13" customFormat="1" ht="30" customHeight="1">
      <c r="A276" s="1024" t="s">
        <v>999</v>
      </c>
      <c r="B276" s="1001"/>
      <c r="C276" s="1001"/>
      <c r="D276" s="994">
        <v>21000</v>
      </c>
      <c r="E276" s="982">
        <f t="shared" si="3"/>
        <v>2950.63</v>
      </c>
      <c r="F276" s="987">
        <v>10699.37</v>
      </c>
      <c r="G276" s="987">
        <v>0</v>
      </c>
      <c r="H276" s="987">
        <v>2950.63</v>
      </c>
      <c r="I276" s="987">
        <v>0</v>
      </c>
      <c r="J276" s="985" t="s">
        <v>2032</v>
      </c>
      <c r="K276" s="1030" t="s">
        <v>1058</v>
      </c>
      <c r="L276" s="955"/>
    </row>
    <row r="277" spans="1:12" s="25" customFormat="1" ht="37.5" customHeight="1">
      <c r="A277" s="1024" t="s">
        <v>529</v>
      </c>
      <c r="B277" s="1001"/>
      <c r="C277" s="1001"/>
      <c r="D277" s="994">
        <v>50514.2</v>
      </c>
      <c r="E277" s="982">
        <f t="shared" si="3"/>
        <v>20619.150000000001</v>
      </c>
      <c r="F277" s="987">
        <v>17266.5</v>
      </c>
      <c r="G277" s="987">
        <v>0</v>
      </c>
      <c r="H277" s="987">
        <v>3047.04</v>
      </c>
      <c r="I277" s="987">
        <v>17572.11</v>
      </c>
      <c r="J277" s="985" t="s">
        <v>2032</v>
      </c>
      <c r="K277" s="1030" t="s">
        <v>1058</v>
      </c>
      <c r="L277" s="955"/>
    </row>
    <row r="278" spans="1:12" s="13" customFormat="1" ht="30" customHeight="1">
      <c r="A278" s="1024" t="s">
        <v>2018</v>
      </c>
      <c r="B278" s="1001"/>
      <c r="C278" s="1001"/>
      <c r="D278" s="994">
        <v>3300</v>
      </c>
      <c r="E278" s="982">
        <f t="shared" si="3"/>
        <v>321.75</v>
      </c>
      <c r="F278" s="987">
        <v>1823.25</v>
      </c>
      <c r="G278" s="987">
        <v>0</v>
      </c>
      <c r="H278" s="987">
        <v>321.75</v>
      </c>
      <c r="I278" s="987">
        <v>0</v>
      </c>
      <c r="J278" s="985" t="s">
        <v>2032</v>
      </c>
      <c r="K278" s="1030" t="s">
        <v>1058</v>
      </c>
      <c r="L278" s="955"/>
    </row>
    <row r="279" spans="1:12" s="13" customFormat="1" ht="30" customHeight="1">
      <c r="A279" s="1024" t="s">
        <v>2018</v>
      </c>
      <c r="B279" s="1001"/>
      <c r="C279" s="1001"/>
      <c r="D279" s="994">
        <v>77160.72</v>
      </c>
      <c r="E279" s="982">
        <f t="shared" si="3"/>
        <v>8784.56</v>
      </c>
      <c r="F279" s="987">
        <v>49085.98</v>
      </c>
      <c r="G279" s="987">
        <v>0</v>
      </c>
      <c r="H279" s="987">
        <v>8784.56</v>
      </c>
      <c r="I279" s="987">
        <v>0</v>
      </c>
      <c r="J279" s="985" t="s">
        <v>2032</v>
      </c>
      <c r="K279" s="1030" t="s">
        <v>1058</v>
      </c>
      <c r="L279" s="955"/>
    </row>
    <row r="280" spans="1:12" s="13" customFormat="1" ht="30" customHeight="1">
      <c r="A280" s="1024" t="s">
        <v>1005</v>
      </c>
      <c r="B280" s="1001"/>
      <c r="C280" s="1001"/>
      <c r="D280" s="994">
        <v>546618</v>
      </c>
      <c r="E280" s="982">
        <f t="shared" si="3"/>
        <v>56470.75</v>
      </c>
      <c r="F280" s="987">
        <v>320000.88</v>
      </c>
      <c r="G280" s="987">
        <v>56470.75</v>
      </c>
      <c r="H280" s="987">
        <v>0</v>
      </c>
      <c r="I280" s="987">
        <v>0</v>
      </c>
      <c r="J280" s="985" t="s">
        <v>2032</v>
      </c>
      <c r="K280" s="1030" t="s">
        <v>1058</v>
      </c>
      <c r="L280" s="955"/>
    </row>
    <row r="281" spans="1:12" s="13" customFormat="1" ht="30" customHeight="1">
      <c r="A281" s="1024" t="s">
        <v>309</v>
      </c>
      <c r="B281" s="1001"/>
      <c r="C281" s="1001"/>
      <c r="D281" s="994">
        <v>25943.95</v>
      </c>
      <c r="E281" s="982">
        <f t="shared" si="3"/>
        <v>1945.8</v>
      </c>
      <c r="F281" s="987">
        <v>11026.18</v>
      </c>
      <c r="G281" s="987">
        <v>0</v>
      </c>
      <c r="H281" s="987">
        <v>1945.8</v>
      </c>
      <c r="I281" s="987">
        <v>0</v>
      </c>
      <c r="J281" s="985" t="s">
        <v>2032</v>
      </c>
      <c r="K281" s="1030" t="s">
        <v>1058</v>
      </c>
      <c r="L281" s="955"/>
    </row>
    <row r="282" spans="1:12" s="13" customFormat="1" ht="30" customHeight="1">
      <c r="A282" s="1024" t="s">
        <v>509</v>
      </c>
      <c r="B282" s="1001"/>
      <c r="C282" s="1001"/>
      <c r="D282" s="994">
        <v>117717.23</v>
      </c>
      <c r="E282" s="982">
        <f t="shared" si="3"/>
        <v>11744.7</v>
      </c>
      <c r="F282" s="987">
        <v>66553.279999999999</v>
      </c>
      <c r="G282" s="987">
        <v>0</v>
      </c>
      <c r="H282" s="987">
        <v>11744.7</v>
      </c>
      <c r="I282" s="987">
        <v>0</v>
      </c>
      <c r="J282" s="985" t="s">
        <v>2032</v>
      </c>
      <c r="K282" s="1030" t="s">
        <v>1058</v>
      </c>
      <c r="L282" s="955"/>
    </row>
    <row r="283" spans="1:12" s="13" customFormat="1" ht="30" customHeight="1">
      <c r="A283" s="1024" t="s">
        <v>932</v>
      </c>
      <c r="B283" s="1001"/>
      <c r="C283" s="1001"/>
      <c r="D283" s="994">
        <v>87500</v>
      </c>
      <c r="E283" s="982">
        <f t="shared" si="3"/>
        <v>14959.05</v>
      </c>
      <c r="F283" s="987">
        <v>50665.95</v>
      </c>
      <c r="G283" s="987">
        <v>0</v>
      </c>
      <c r="H283" s="987">
        <v>8941.0499999999993</v>
      </c>
      <c r="I283" s="987">
        <v>6018</v>
      </c>
      <c r="J283" s="985" t="s">
        <v>2032</v>
      </c>
      <c r="K283" s="1030" t="s">
        <v>1058</v>
      </c>
      <c r="L283" s="955"/>
    </row>
    <row r="284" spans="1:12" s="13" customFormat="1" ht="30" customHeight="1">
      <c r="A284" s="1024" t="s">
        <v>1014</v>
      </c>
      <c r="B284" s="1001"/>
      <c r="C284" s="1001"/>
      <c r="D284" s="994">
        <v>24542.91</v>
      </c>
      <c r="E284" s="982">
        <f t="shared" si="3"/>
        <v>2761.08</v>
      </c>
      <c r="F284" s="987">
        <v>15646.1</v>
      </c>
      <c r="G284" s="987">
        <v>0</v>
      </c>
      <c r="H284" s="987">
        <v>2761.08</v>
      </c>
      <c r="I284" s="987">
        <v>0</v>
      </c>
      <c r="J284" s="985" t="s">
        <v>2032</v>
      </c>
      <c r="K284" s="1030" t="s">
        <v>1058</v>
      </c>
      <c r="L284" s="955"/>
    </row>
    <row r="285" spans="1:12" s="13" customFormat="1" ht="30" customHeight="1">
      <c r="A285" s="1024" t="s">
        <v>1017</v>
      </c>
      <c r="B285" s="1001"/>
      <c r="C285" s="1001"/>
      <c r="D285" s="994">
        <v>135704.45000000001</v>
      </c>
      <c r="E285" s="982">
        <f t="shared" si="3"/>
        <v>15266.76</v>
      </c>
      <c r="F285" s="987">
        <v>86511.58</v>
      </c>
      <c r="G285" s="987">
        <v>0</v>
      </c>
      <c r="H285" s="987">
        <v>15266.76</v>
      </c>
      <c r="I285" s="987">
        <v>0</v>
      </c>
      <c r="J285" s="985" t="s">
        <v>2032</v>
      </c>
      <c r="K285" s="1030" t="s">
        <v>1058</v>
      </c>
      <c r="L285" s="955"/>
    </row>
    <row r="286" spans="1:12" s="13" customFormat="1" ht="30" customHeight="1">
      <c r="A286" s="1024" t="s">
        <v>2018</v>
      </c>
      <c r="B286" s="1001"/>
      <c r="C286" s="1001"/>
      <c r="D286" s="994">
        <v>6000.72</v>
      </c>
      <c r="E286" s="982">
        <f t="shared" si="3"/>
        <v>869.63</v>
      </c>
      <c r="F286" s="987">
        <v>3527.78</v>
      </c>
      <c r="G286" s="987">
        <v>0</v>
      </c>
      <c r="H286" s="987">
        <v>622.54999999999995</v>
      </c>
      <c r="I286" s="987">
        <v>247.08</v>
      </c>
      <c r="J286" s="985" t="s">
        <v>2032</v>
      </c>
      <c r="K286" s="1030" t="s">
        <v>1058</v>
      </c>
      <c r="L286" s="955"/>
    </row>
    <row r="287" spans="1:12" s="13" customFormat="1" ht="30" customHeight="1">
      <c r="A287" s="1024" t="s">
        <v>297</v>
      </c>
      <c r="B287" s="1001"/>
      <c r="C287" s="1001"/>
      <c r="D287" s="994">
        <v>134829.17000000001</v>
      </c>
      <c r="E287" s="982">
        <f t="shared" si="3"/>
        <v>17793.07</v>
      </c>
      <c r="F287" s="987">
        <v>83328.81</v>
      </c>
      <c r="G287" s="987">
        <v>0</v>
      </c>
      <c r="H287" s="987">
        <v>14705.09</v>
      </c>
      <c r="I287" s="987">
        <v>3087.98</v>
      </c>
      <c r="J287" s="985" t="s">
        <v>2032</v>
      </c>
      <c r="K287" s="1030" t="s">
        <v>1058</v>
      </c>
      <c r="L287" s="955"/>
    </row>
    <row r="288" spans="1:12" s="13" customFormat="1" ht="30" customHeight="1">
      <c r="A288" s="1024" t="s">
        <v>2018</v>
      </c>
      <c r="B288" s="1001"/>
      <c r="C288" s="1001"/>
      <c r="D288" s="994">
        <v>142131.97</v>
      </c>
      <c r="E288" s="982">
        <f t="shared" si="3"/>
        <v>16216.91</v>
      </c>
      <c r="F288" s="987">
        <v>90382.07</v>
      </c>
      <c r="G288" s="987">
        <v>0</v>
      </c>
      <c r="H288" s="987">
        <v>15949.78</v>
      </c>
      <c r="I288" s="987">
        <v>267.13</v>
      </c>
      <c r="J288" s="985" t="s">
        <v>2032</v>
      </c>
      <c r="K288" s="1030" t="s">
        <v>1058</v>
      </c>
      <c r="L288" s="955"/>
    </row>
    <row r="289" spans="1:12" s="13" customFormat="1" ht="30" customHeight="1">
      <c r="A289" s="1024" t="s">
        <v>1041</v>
      </c>
      <c r="B289" s="1001"/>
      <c r="C289" s="1001"/>
      <c r="D289" s="994">
        <v>3271458</v>
      </c>
      <c r="E289" s="982">
        <f t="shared" ref="E289:E352" si="4">G289+H289+I289</f>
        <v>436175.57999999996</v>
      </c>
      <c r="F289" s="987">
        <v>2017417.92</v>
      </c>
      <c r="G289" s="987">
        <v>256014.93</v>
      </c>
      <c r="H289" s="987">
        <v>0</v>
      </c>
      <c r="I289" s="987">
        <f>100000+80160.65</f>
        <v>180160.65</v>
      </c>
      <c r="J289" s="985" t="s">
        <v>2032</v>
      </c>
      <c r="K289" s="1030" t="s">
        <v>1058</v>
      </c>
      <c r="L289" s="955"/>
    </row>
    <row r="290" spans="1:12" s="13" customFormat="1" ht="30" customHeight="1">
      <c r="A290" s="1024" t="s">
        <v>1030</v>
      </c>
      <c r="B290" s="1001"/>
      <c r="C290" s="1001"/>
      <c r="D290" s="994">
        <v>290067.20000000001</v>
      </c>
      <c r="E290" s="982">
        <f t="shared" si="4"/>
        <v>36765.97</v>
      </c>
      <c r="F290" s="987">
        <v>180124.43</v>
      </c>
      <c r="G290" s="987">
        <v>0</v>
      </c>
      <c r="H290" s="987">
        <v>31786.67</v>
      </c>
      <c r="I290" s="987">
        <v>4979.3</v>
      </c>
      <c r="J290" s="985" t="s">
        <v>2032</v>
      </c>
      <c r="K290" s="1030" t="s">
        <v>1058</v>
      </c>
      <c r="L290" s="955"/>
    </row>
    <row r="291" spans="1:12" s="13" customFormat="1" ht="30" customHeight="1">
      <c r="A291" s="1024" t="s">
        <v>964</v>
      </c>
      <c r="B291" s="1001"/>
      <c r="C291" s="1001"/>
      <c r="D291" s="994">
        <v>164148.1</v>
      </c>
      <c r="E291" s="982">
        <f t="shared" si="4"/>
        <v>28303.09</v>
      </c>
      <c r="F291" s="987">
        <v>94757.99</v>
      </c>
      <c r="G291" s="987">
        <v>0</v>
      </c>
      <c r="H291" s="987">
        <v>16722</v>
      </c>
      <c r="I291" s="987">
        <v>11581.09</v>
      </c>
      <c r="J291" s="985" t="s">
        <v>2032</v>
      </c>
      <c r="K291" s="1030" t="s">
        <v>1058</v>
      </c>
      <c r="L291" s="955"/>
    </row>
    <row r="292" spans="1:12" s="13" customFormat="1" ht="30" customHeight="1">
      <c r="A292" s="1028" t="s">
        <v>1033</v>
      </c>
      <c r="B292" s="1001"/>
      <c r="C292" s="1001"/>
      <c r="D292" s="994">
        <v>142246.69</v>
      </c>
      <c r="E292" s="982">
        <f t="shared" si="4"/>
        <v>16002.76</v>
      </c>
      <c r="F292" s="987">
        <v>90682.26</v>
      </c>
      <c r="G292" s="987">
        <v>0</v>
      </c>
      <c r="H292" s="987">
        <v>16002.76</v>
      </c>
      <c r="I292" s="987">
        <v>0</v>
      </c>
      <c r="J292" s="985" t="s">
        <v>2032</v>
      </c>
      <c r="K292" s="1030" t="s">
        <v>1058</v>
      </c>
      <c r="L292" s="955"/>
    </row>
    <row r="293" spans="1:12" s="13" customFormat="1" ht="30" customHeight="1">
      <c r="A293" s="1028" t="s">
        <v>76</v>
      </c>
      <c r="B293" s="1001"/>
      <c r="C293" s="1001"/>
      <c r="D293" s="994">
        <v>85342.07</v>
      </c>
      <c r="E293" s="982">
        <f t="shared" si="4"/>
        <v>11722.02</v>
      </c>
      <c r="F293" s="987">
        <v>52284.53</v>
      </c>
      <c r="G293" s="987">
        <v>9226.68</v>
      </c>
      <c r="H293" s="987">
        <v>2495.34</v>
      </c>
      <c r="I293" s="987">
        <v>0</v>
      </c>
      <c r="J293" s="985" t="s">
        <v>2032</v>
      </c>
      <c r="K293" s="1030" t="s">
        <v>1058</v>
      </c>
      <c r="L293" s="955"/>
    </row>
    <row r="294" spans="1:12" s="13" customFormat="1" ht="30" customHeight="1">
      <c r="A294" s="1028" t="s">
        <v>372</v>
      </c>
      <c r="B294" s="1001"/>
      <c r="C294" s="1001"/>
      <c r="D294" s="994">
        <v>43888.78</v>
      </c>
      <c r="E294" s="982">
        <f t="shared" si="4"/>
        <v>6741.17</v>
      </c>
      <c r="F294" s="987">
        <v>26175.42</v>
      </c>
      <c r="G294" s="987">
        <v>0</v>
      </c>
      <c r="H294" s="987">
        <v>6741.17</v>
      </c>
      <c r="I294" s="987">
        <v>0</v>
      </c>
      <c r="J294" s="985" t="s">
        <v>2032</v>
      </c>
      <c r="K294" s="1030" t="s">
        <v>1058</v>
      </c>
      <c r="L294" s="955"/>
    </row>
    <row r="295" spans="1:12" s="13" customFormat="1" ht="30" customHeight="1">
      <c r="A295" s="1028" t="s">
        <v>586</v>
      </c>
      <c r="B295" s="1001"/>
      <c r="C295" s="1001"/>
      <c r="D295" s="994">
        <v>117826.05</v>
      </c>
      <c r="E295" s="982">
        <f t="shared" si="4"/>
        <v>8836.9599999999991</v>
      </c>
      <c r="F295" s="987">
        <v>50076.07</v>
      </c>
      <c r="G295" s="987">
        <v>0</v>
      </c>
      <c r="H295" s="987">
        <v>8836.9599999999991</v>
      </c>
      <c r="I295" s="987">
        <v>0</v>
      </c>
      <c r="J295" s="985" t="s">
        <v>2032</v>
      </c>
      <c r="K295" s="1030" t="s">
        <v>1058</v>
      </c>
      <c r="L295" s="955"/>
    </row>
    <row r="296" spans="1:12" s="13" customFormat="1" ht="30" customHeight="1">
      <c r="A296" s="1028" t="s">
        <v>509</v>
      </c>
      <c r="B296" s="1001"/>
      <c r="C296" s="1001"/>
      <c r="D296" s="994">
        <v>28296.55</v>
      </c>
      <c r="E296" s="982">
        <f t="shared" si="4"/>
        <v>2122.25</v>
      </c>
      <c r="F296" s="987">
        <v>12026.03</v>
      </c>
      <c r="G296" s="987">
        <v>0</v>
      </c>
      <c r="H296" s="987">
        <v>2122.25</v>
      </c>
      <c r="I296" s="987">
        <v>0</v>
      </c>
      <c r="J296" s="985" t="s">
        <v>2032</v>
      </c>
      <c r="K296" s="1030" t="s">
        <v>1058</v>
      </c>
      <c r="L296" s="955"/>
    </row>
    <row r="297" spans="1:12" s="13" customFormat="1" ht="30" customHeight="1">
      <c r="A297" s="1028" t="s">
        <v>557</v>
      </c>
      <c r="B297" s="1001"/>
      <c r="C297" s="1001"/>
      <c r="D297" s="994">
        <v>56780.35</v>
      </c>
      <c r="E297" s="982">
        <f t="shared" si="4"/>
        <v>8704.5299999999988</v>
      </c>
      <c r="F297" s="987">
        <v>26205.65</v>
      </c>
      <c r="G297" s="987">
        <v>0</v>
      </c>
      <c r="H297" s="987">
        <v>6664.53</v>
      </c>
      <c r="I297" s="991">
        <v>2040</v>
      </c>
      <c r="J297" s="985" t="s">
        <v>2032</v>
      </c>
      <c r="K297" s="1030" t="s">
        <v>1058</v>
      </c>
      <c r="L297" s="955"/>
    </row>
    <row r="298" spans="1:12" s="13" customFormat="1" ht="30" customHeight="1">
      <c r="A298" s="1028" t="s">
        <v>321</v>
      </c>
      <c r="B298" s="1001"/>
      <c r="C298" s="1001"/>
      <c r="D298" s="994">
        <v>68388.09</v>
      </c>
      <c r="E298" s="982">
        <f t="shared" si="4"/>
        <v>7693.67</v>
      </c>
      <c r="F298" s="987">
        <v>43597.4</v>
      </c>
      <c r="G298" s="987">
        <v>0</v>
      </c>
      <c r="H298" s="987">
        <v>7693.67</v>
      </c>
      <c r="I298" s="987">
        <v>0</v>
      </c>
      <c r="J298" s="985" t="s">
        <v>2032</v>
      </c>
      <c r="K298" s="1030" t="s">
        <v>1058</v>
      </c>
      <c r="L298" s="955"/>
    </row>
    <row r="299" spans="1:12" s="13" customFormat="1" ht="30" customHeight="1">
      <c r="A299" s="1028" t="s">
        <v>1223</v>
      </c>
      <c r="B299" s="1001"/>
      <c r="C299" s="1001"/>
      <c r="D299" s="994">
        <v>21829.5</v>
      </c>
      <c r="E299" s="982">
        <f t="shared" si="4"/>
        <v>2128.38</v>
      </c>
      <c r="F299" s="987">
        <v>12060.8</v>
      </c>
      <c r="G299" s="987">
        <v>0</v>
      </c>
      <c r="H299" s="987">
        <v>2128.38</v>
      </c>
      <c r="I299" s="987">
        <v>0</v>
      </c>
      <c r="J299" s="985" t="s">
        <v>2032</v>
      </c>
      <c r="K299" s="1030" t="s">
        <v>1058</v>
      </c>
      <c r="L299" s="955"/>
    </row>
    <row r="300" spans="1:12" s="13" customFormat="1" ht="30" customHeight="1">
      <c r="A300" s="1028" t="s">
        <v>2018</v>
      </c>
      <c r="B300" s="1001"/>
      <c r="C300" s="1001"/>
      <c r="D300" s="994">
        <v>4950</v>
      </c>
      <c r="E300" s="982">
        <f t="shared" si="4"/>
        <v>482.63</v>
      </c>
      <c r="F300" s="987">
        <v>2734.87</v>
      </c>
      <c r="G300" s="987">
        <v>0</v>
      </c>
      <c r="H300" s="987">
        <v>482.63</v>
      </c>
      <c r="I300" s="987">
        <v>0</v>
      </c>
      <c r="J300" s="985" t="s">
        <v>2032</v>
      </c>
      <c r="K300" s="1030" t="s">
        <v>1058</v>
      </c>
      <c r="L300" s="955"/>
    </row>
    <row r="301" spans="1:12" s="13" customFormat="1" ht="30" customHeight="1">
      <c r="A301" s="1028" t="s">
        <v>2018</v>
      </c>
      <c r="B301" s="1001"/>
      <c r="C301" s="1001"/>
      <c r="D301" s="994">
        <v>21917.759999999998</v>
      </c>
      <c r="E301" s="982">
        <f t="shared" si="4"/>
        <v>3949.44</v>
      </c>
      <c r="F301" s="987">
        <v>14680.66</v>
      </c>
      <c r="G301" s="987">
        <v>0</v>
      </c>
      <c r="H301" s="987">
        <v>3949.44</v>
      </c>
      <c r="I301" s="987">
        <v>0</v>
      </c>
      <c r="J301" s="985" t="s">
        <v>2032</v>
      </c>
      <c r="K301" s="1030" t="s">
        <v>1058</v>
      </c>
      <c r="L301" s="955"/>
    </row>
    <row r="302" spans="1:12" s="13" customFormat="1" ht="30" customHeight="1">
      <c r="A302" s="1028" t="s">
        <v>333</v>
      </c>
      <c r="B302" s="1001"/>
      <c r="C302" s="1001"/>
      <c r="D302" s="994">
        <v>60085.91</v>
      </c>
      <c r="E302" s="982">
        <f t="shared" si="4"/>
        <v>5884.8</v>
      </c>
      <c r="F302" s="987">
        <v>33347.15</v>
      </c>
      <c r="G302" s="987">
        <v>0</v>
      </c>
      <c r="H302" s="987">
        <v>5884.8</v>
      </c>
      <c r="I302" s="987">
        <v>0</v>
      </c>
      <c r="J302" s="985" t="s">
        <v>2032</v>
      </c>
      <c r="K302" s="1030" t="s">
        <v>1058</v>
      </c>
      <c r="L302" s="955"/>
    </row>
    <row r="303" spans="1:12" s="13" customFormat="1" ht="30" customHeight="1">
      <c r="A303" s="1028" t="s">
        <v>90</v>
      </c>
      <c r="B303" s="1001"/>
      <c r="C303" s="1001"/>
      <c r="D303" s="994">
        <v>80681.84</v>
      </c>
      <c r="E303" s="982">
        <f t="shared" si="4"/>
        <v>8328.7800000000007</v>
      </c>
      <c r="F303" s="987">
        <v>44324.26</v>
      </c>
      <c r="G303" s="987">
        <v>0</v>
      </c>
      <c r="H303" s="987">
        <v>8328.7800000000007</v>
      </c>
      <c r="I303" s="987">
        <v>0</v>
      </c>
      <c r="J303" s="985" t="s">
        <v>2032</v>
      </c>
      <c r="K303" s="1030" t="s">
        <v>1058</v>
      </c>
      <c r="L303" s="955"/>
    </row>
    <row r="304" spans="1:12" s="13" customFormat="1" ht="30" customHeight="1">
      <c r="A304" s="1028" t="s">
        <v>321</v>
      </c>
      <c r="B304" s="1001"/>
      <c r="C304" s="1001"/>
      <c r="D304" s="994">
        <v>98016.29</v>
      </c>
      <c r="E304" s="982">
        <f t="shared" si="4"/>
        <v>11262.89</v>
      </c>
      <c r="F304" s="987">
        <v>52740.9</v>
      </c>
      <c r="G304" s="987">
        <v>9307.2199999999993</v>
      </c>
      <c r="H304" s="987">
        <v>1955.67</v>
      </c>
      <c r="I304" s="987">
        <v>0</v>
      </c>
      <c r="J304" s="985" t="s">
        <v>2032</v>
      </c>
      <c r="K304" s="1030" t="s">
        <v>1058</v>
      </c>
      <c r="L304" s="955"/>
    </row>
    <row r="305" spans="1:12" s="13" customFormat="1" ht="30" customHeight="1">
      <c r="A305" s="1028" t="s">
        <v>1078</v>
      </c>
      <c r="B305" s="1001"/>
      <c r="C305" s="1001"/>
      <c r="D305" s="994">
        <v>116379.89</v>
      </c>
      <c r="E305" s="982">
        <f t="shared" si="4"/>
        <v>19311</v>
      </c>
      <c r="F305" s="987">
        <v>67973.919999999998</v>
      </c>
      <c r="G305" s="987">
        <v>19311</v>
      </c>
      <c r="H305" s="987">
        <v>0</v>
      </c>
      <c r="I305" s="987">
        <v>0</v>
      </c>
      <c r="J305" s="985" t="s">
        <v>2032</v>
      </c>
      <c r="K305" s="1030" t="s">
        <v>1058</v>
      </c>
      <c r="L305" s="955"/>
    </row>
    <row r="306" spans="1:12" s="13" customFormat="1" ht="30" customHeight="1">
      <c r="A306" s="1028" t="s">
        <v>1079</v>
      </c>
      <c r="B306" s="1001"/>
      <c r="C306" s="1001"/>
      <c r="D306" s="994">
        <v>67285.399999999994</v>
      </c>
      <c r="E306" s="982">
        <f t="shared" si="4"/>
        <v>5991.41</v>
      </c>
      <c r="F306" s="987">
        <v>33951.29</v>
      </c>
      <c r="G306" s="987">
        <v>5991.41</v>
      </c>
      <c r="H306" s="987">
        <v>0</v>
      </c>
      <c r="I306" s="987">
        <v>0</v>
      </c>
      <c r="J306" s="985" t="s">
        <v>2032</v>
      </c>
      <c r="K306" s="1030" t="s">
        <v>1058</v>
      </c>
      <c r="L306" s="955"/>
    </row>
    <row r="307" spans="1:12" s="25" customFormat="1" ht="30" customHeight="1">
      <c r="A307" s="1028" t="s">
        <v>297</v>
      </c>
      <c r="B307" s="1001"/>
      <c r="C307" s="1001"/>
      <c r="D307" s="994">
        <v>144860.66</v>
      </c>
      <c r="E307" s="982">
        <f t="shared" si="4"/>
        <v>13897.67</v>
      </c>
      <c r="F307" s="987">
        <v>78753.41</v>
      </c>
      <c r="G307" s="987">
        <v>13897.67</v>
      </c>
      <c r="H307" s="987">
        <v>0</v>
      </c>
      <c r="I307" s="987">
        <v>0</v>
      </c>
      <c r="J307" s="985" t="s">
        <v>2032</v>
      </c>
      <c r="K307" s="1030" t="s">
        <v>1058</v>
      </c>
      <c r="L307" s="955"/>
    </row>
    <row r="308" spans="1:12" s="13" customFormat="1" ht="30" customHeight="1">
      <c r="A308" s="1028" t="s">
        <v>1080</v>
      </c>
      <c r="B308" s="1001"/>
      <c r="C308" s="1001"/>
      <c r="D308" s="994">
        <v>113267.8</v>
      </c>
      <c r="E308" s="982">
        <f t="shared" si="4"/>
        <v>9596.0300000000007</v>
      </c>
      <c r="F308" s="987">
        <v>54377.47</v>
      </c>
      <c r="G308" s="987">
        <v>0</v>
      </c>
      <c r="H308" s="987">
        <v>9596.0300000000007</v>
      </c>
      <c r="I308" s="987">
        <v>0</v>
      </c>
      <c r="J308" s="985" t="s">
        <v>2032</v>
      </c>
      <c r="K308" s="1030" t="s">
        <v>1058</v>
      </c>
      <c r="L308" s="955"/>
    </row>
    <row r="309" spans="1:12" s="13" customFormat="1" ht="30" customHeight="1">
      <c r="A309" s="1028" t="s">
        <v>1083</v>
      </c>
      <c r="B309" s="1001"/>
      <c r="C309" s="1001"/>
      <c r="D309" s="994">
        <v>1051390</v>
      </c>
      <c r="E309" s="982">
        <f t="shared" si="4"/>
        <v>121688.36</v>
      </c>
      <c r="F309" s="987">
        <v>635391.93999999994</v>
      </c>
      <c r="G309" s="987">
        <v>112127.99</v>
      </c>
      <c r="H309" s="987">
        <v>9560.3700000000008</v>
      </c>
      <c r="I309" s="987">
        <v>0</v>
      </c>
      <c r="J309" s="985" t="s">
        <v>2032</v>
      </c>
      <c r="K309" s="1030" t="s">
        <v>1058</v>
      </c>
      <c r="L309" s="955"/>
    </row>
    <row r="310" spans="1:12" s="13" customFormat="1" ht="30" customHeight="1">
      <c r="A310" s="1028" t="s">
        <v>170</v>
      </c>
      <c r="B310" s="1001"/>
      <c r="C310" s="1001"/>
      <c r="D310" s="994">
        <v>434150.85</v>
      </c>
      <c r="E310" s="982">
        <f t="shared" si="4"/>
        <v>25557.919999999998</v>
      </c>
      <c r="F310" s="987">
        <v>287989.56</v>
      </c>
      <c r="G310" s="987">
        <v>25557.919999999998</v>
      </c>
      <c r="H310" s="987">
        <v>0</v>
      </c>
      <c r="I310" s="987">
        <v>0</v>
      </c>
      <c r="J310" s="985" t="s">
        <v>2032</v>
      </c>
      <c r="K310" s="1030" t="s">
        <v>1058</v>
      </c>
      <c r="L310" s="955"/>
    </row>
    <row r="311" spans="1:12" s="13" customFormat="1" ht="30" customHeight="1">
      <c r="A311" s="1028" t="s">
        <v>1088</v>
      </c>
      <c r="B311" s="1001"/>
      <c r="C311" s="1001"/>
      <c r="D311" s="994">
        <v>62413.41</v>
      </c>
      <c r="E311" s="982">
        <f t="shared" si="4"/>
        <v>11678.26</v>
      </c>
      <c r="F311" s="987">
        <v>41373.14</v>
      </c>
      <c r="G311" s="987">
        <v>0</v>
      </c>
      <c r="H311" s="987">
        <v>11678.26</v>
      </c>
      <c r="I311" s="987">
        <v>0</v>
      </c>
      <c r="J311" s="985" t="s">
        <v>2032</v>
      </c>
      <c r="K311" s="1030" t="s">
        <v>1058</v>
      </c>
      <c r="L311" s="955"/>
    </row>
    <row r="312" spans="1:12" s="13" customFormat="1" ht="30" customHeight="1">
      <c r="A312" s="1028" t="s">
        <v>2018</v>
      </c>
      <c r="B312" s="1001"/>
      <c r="C312" s="1001"/>
      <c r="D312" s="994">
        <v>260906</v>
      </c>
      <c r="E312" s="982">
        <f t="shared" si="4"/>
        <v>40915.050000000003</v>
      </c>
      <c r="F312" s="987">
        <v>179476.05</v>
      </c>
      <c r="G312" s="987">
        <v>31672.25</v>
      </c>
      <c r="H312" s="987">
        <v>9242.7999999999993</v>
      </c>
      <c r="I312" s="987">
        <v>0</v>
      </c>
      <c r="J312" s="985" t="s">
        <v>2032</v>
      </c>
      <c r="K312" s="1030" t="s">
        <v>1058</v>
      </c>
      <c r="L312" s="955"/>
    </row>
    <row r="313" spans="1:12" s="13" customFormat="1" ht="30" customHeight="1">
      <c r="A313" s="1028" t="s">
        <v>1094</v>
      </c>
      <c r="B313" s="1001"/>
      <c r="C313" s="1001"/>
      <c r="D313" s="994">
        <v>171378.59</v>
      </c>
      <c r="E313" s="982">
        <f t="shared" si="4"/>
        <v>26568.2</v>
      </c>
      <c r="F313" s="987">
        <v>95381.73</v>
      </c>
      <c r="G313" s="987">
        <v>0</v>
      </c>
      <c r="H313" s="987">
        <v>26568.2</v>
      </c>
      <c r="I313" s="987">
        <v>0</v>
      </c>
      <c r="J313" s="985" t="s">
        <v>2032</v>
      </c>
      <c r="K313" s="1030" t="s">
        <v>1058</v>
      </c>
      <c r="L313" s="955"/>
    </row>
    <row r="314" spans="1:12" s="13" customFormat="1" ht="30" customHeight="1">
      <c r="A314" s="1028" t="s">
        <v>90</v>
      </c>
      <c r="B314" s="1001"/>
      <c r="C314" s="1001"/>
      <c r="D314" s="994">
        <v>105715.55</v>
      </c>
      <c r="E314" s="982">
        <f t="shared" si="4"/>
        <v>9998.67</v>
      </c>
      <c r="F314" s="987">
        <v>56659.11</v>
      </c>
      <c r="G314" s="987">
        <v>9998.67</v>
      </c>
      <c r="H314" s="987">
        <v>0</v>
      </c>
      <c r="I314" s="987">
        <v>0</v>
      </c>
      <c r="J314" s="985" t="s">
        <v>2032</v>
      </c>
      <c r="K314" s="1030" t="s">
        <v>1058</v>
      </c>
      <c r="L314" s="955"/>
    </row>
    <row r="315" spans="1:12" s="13" customFormat="1" ht="30" customHeight="1">
      <c r="A315" s="1028" t="s">
        <v>2018</v>
      </c>
      <c r="B315" s="1001"/>
      <c r="C315" s="1001"/>
      <c r="D315" s="994">
        <v>8486</v>
      </c>
      <c r="E315" s="982">
        <f t="shared" si="4"/>
        <v>834.89</v>
      </c>
      <c r="F315" s="987">
        <v>4731.01</v>
      </c>
      <c r="G315" s="987">
        <v>0</v>
      </c>
      <c r="H315" s="987">
        <v>834.89</v>
      </c>
      <c r="I315" s="987">
        <v>0</v>
      </c>
      <c r="J315" s="985" t="s">
        <v>2032</v>
      </c>
      <c r="K315" s="1030" t="s">
        <v>1058</v>
      </c>
      <c r="L315" s="955"/>
    </row>
    <row r="316" spans="1:12" s="13" customFormat="1" ht="30" customHeight="1">
      <c r="A316" s="1028" t="s">
        <v>1102</v>
      </c>
      <c r="B316" s="1001"/>
      <c r="C316" s="1001"/>
      <c r="D316" s="994">
        <v>100287.11</v>
      </c>
      <c r="E316" s="982">
        <f t="shared" si="4"/>
        <v>12671.47</v>
      </c>
      <c r="F316" s="987">
        <v>50470.45</v>
      </c>
      <c r="G316" s="987">
        <v>0</v>
      </c>
      <c r="H316" s="987">
        <v>12671.47</v>
      </c>
      <c r="I316" s="987">
        <v>0</v>
      </c>
      <c r="J316" s="985" t="s">
        <v>2032</v>
      </c>
      <c r="K316" s="1030" t="s">
        <v>1058</v>
      </c>
      <c r="L316" s="955"/>
    </row>
    <row r="317" spans="1:12" s="13" customFormat="1" ht="30" customHeight="1">
      <c r="A317" s="1028" t="s">
        <v>1105</v>
      </c>
      <c r="B317" s="1001"/>
      <c r="C317" s="1001"/>
      <c r="D317" s="994">
        <v>686985</v>
      </c>
      <c r="E317" s="982">
        <f t="shared" si="4"/>
        <v>74513.820000000007</v>
      </c>
      <c r="F317" s="987">
        <v>422244.93</v>
      </c>
      <c r="G317" s="987">
        <v>74513.820000000007</v>
      </c>
      <c r="H317" s="987">
        <v>0</v>
      </c>
      <c r="I317" s="987">
        <v>0</v>
      </c>
      <c r="J317" s="985" t="s">
        <v>2032</v>
      </c>
      <c r="K317" s="1030" t="s">
        <v>1058</v>
      </c>
      <c r="L317" s="955"/>
    </row>
    <row r="318" spans="1:12" s="13" customFormat="1" ht="30" customHeight="1">
      <c r="A318" s="1028" t="s">
        <v>438</v>
      </c>
      <c r="B318" s="1001"/>
      <c r="C318" s="1001"/>
      <c r="D318" s="994">
        <v>50990</v>
      </c>
      <c r="E318" s="982">
        <f t="shared" si="4"/>
        <v>9420.41</v>
      </c>
      <c r="F318" s="987">
        <v>28822.09</v>
      </c>
      <c r="G318" s="987">
        <v>5086.26</v>
      </c>
      <c r="H318" s="987">
        <v>4334.1499999999996</v>
      </c>
      <c r="I318" s="983">
        <v>0</v>
      </c>
      <c r="J318" s="985" t="s">
        <v>2032</v>
      </c>
      <c r="K318" s="1030" t="s">
        <v>1058</v>
      </c>
      <c r="L318" s="955"/>
    </row>
    <row r="319" spans="1:12" s="13" customFormat="1" ht="30" customHeight="1">
      <c r="A319" s="1024" t="s">
        <v>1183</v>
      </c>
      <c r="B319" s="1001"/>
      <c r="C319" s="1001"/>
      <c r="D319" s="994">
        <v>52800</v>
      </c>
      <c r="E319" s="982">
        <f t="shared" si="4"/>
        <v>5148</v>
      </c>
      <c r="F319" s="983">
        <v>29172</v>
      </c>
      <c r="G319" s="987">
        <v>5148</v>
      </c>
      <c r="H319" s="987">
        <v>0</v>
      </c>
      <c r="I319" s="987">
        <v>0</v>
      </c>
      <c r="J319" s="985" t="s">
        <v>2032</v>
      </c>
      <c r="K319" s="1030" t="s">
        <v>1058</v>
      </c>
      <c r="L319" s="955"/>
    </row>
    <row r="320" spans="1:12" s="13" customFormat="1" ht="30" customHeight="1">
      <c r="A320" s="1028" t="s">
        <v>1186</v>
      </c>
      <c r="B320" s="1001"/>
      <c r="C320" s="1001"/>
      <c r="D320" s="994">
        <v>70207.31</v>
      </c>
      <c r="E320" s="982">
        <f t="shared" si="4"/>
        <v>11703.54</v>
      </c>
      <c r="F320" s="987">
        <v>40951.94</v>
      </c>
      <c r="G320" s="987">
        <v>7226.82</v>
      </c>
      <c r="H320" s="987">
        <v>4476.72</v>
      </c>
      <c r="I320" s="983">
        <v>0</v>
      </c>
      <c r="J320" s="985" t="s">
        <v>2032</v>
      </c>
      <c r="K320" s="1030" t="s">
        <v>1058</v>
      </c>
      <c r="L320" s="955"/>
    </row>
    <row r="321" spans="1:12" s="13" customFormat="1" ht="30" customHeight="1">
      <c r="A321" s="1028" t="s">
        <v>1189</v>
      </c>
      <c r="B321" s="1001"/>
      <c r="C321" s="1001"/>
      <c r="D321" s="994">
        <v>57988.36</v>
      </c>
      <c r="E321" s="982">
        <f t="shared" si="4"/>
        <v>4854.82</v>
      </c>
      <c r="F321" s="987">
        <v>27510.61</v>
      </c>
      <c r="G321" s="987">
        <v>4854.82</v>
      </c>
      <c r="H321" s="987">
        <v>0</v>
      </c>
      <c r="I321" s="987">
        <v>0</v>
      </c>
      <c r="J321" s="985" t="s">
        <v>2032</v>
      </c>
      <c r="K321" s="1030" t="s">
        <v>1058</v>
      </c>
      <c r="L321" s="955"/>
    </row>
    <row r="322" spans="1:12" s="13" customFormat="1" ht="30" customHeight="1">
      <c r="A322" s="1028" t="s">
        <v>438</v>
      </c>
      <c r="B322" s="1001"/>
      <c r="C322" s="1001"/>
      <c r="D322" s="994">
        <v>340385.7</v>
      </c>
      <c r="E322" s="982">
        <f t="shared" si="4"/>
        <v>35102.68</v>
      </c>
      <c r="F322" s="987">
        <v>198915.17</v>
      </c>
      <c r="G322" s="987">
        <v>35102.68</v>
      </c>
      <c r="H322" s="987">
        <v>0</v>
      </c>
      <c r="I322" s="987">
        <v>0</v>
      </c>
      <c r="J322" s="985" t="s">
        <v>2032</v>
      </c>
      <c r="K322" s="1030" t="s">
        <v>1058</v>
      </c>
      <c r="L322" s="955"/>
    </row>
    <row r="323" spans="1:12" s="13" customFormat="1" ht="30" customHeight="1">
      <c r="A323" s="1028" t="s">
        <v>2018</v>
      </c>
      <c r="B323" s="1001"/>
      <c r="C323" s="1001"/>
      <c r="D323" s="994">
        <v>22013.53</v>
      </c>
      <c r="E323" s="982">
        <f t="shared" si="4"/>
        <v>3013.36</v>
      </c>
      <c r="F323" s="987">
        <v>15698.14</v>
      </c>
      <c r="G323" s="987">
        <v>0</v>
      </c>
      <c r="H323" s="987">
        <v>3013.36</v>
      </c>
      <c r="I323" s="983">
        <v>0</v>
      </c>
      <c r="J323" s="985" t="s">
        <v>2032</v>
      </c>
      <c r="K323" s="1030" t="s">
        <v>1058</v>
      </c>
      <c r="L323" s="955"/>
    </row>
    <row r="324" spans="1:12" s="13" customFormat="1" ht="30" customHeight="1">
      <c r="A324" s="1028" t="s">
        <v>1207</v>
      </c>
      <c r="B324" s="1001"/>
      <c r="C324" s="1001"/>
      <c r="D324" s="994">
        <v>16690</v>
      </c>
      <c r="E324" s="982">
        <f t="shared" si="4"/>
        <v>3083.48</v>
      </c>
      <c r="F324" s="987">
        <v>9434.02</v>
      </c>
      <c r="G324" s="987">
        <v>0</v>
      </c>
      <c r="H324" s="987">
        <v>3083.48</v>
      </c>
      <c r="I324" s="987">
        <v>0</v>
      </c>
      <c r="J324" s="985" t="s">
        <v>2032</v>
      </c>
      <c r="K324" s="1030" t="s">
        <v>1058</v>
      </c>
      <c r="L324" s="955"/>
    </row>
    <row r="325" spans="1:12" s="13" customFormat="1" ht="30" customHeight="1">
      <c r="A325" s="1028" t="s">
        <v>348</v>
      </c>
      <c r="B325" s="1001"/>
      <c r="C325" s="1001"/>
      <c r="D325" s="994">
        <v>19931.75</v>
      </c>
      <c r="E325" s="982">
        <f t="shared" si="4"/>
        <v>1494.89</v>
      </c>
      <c r="F325" s="987">
        <v>8470.99</v>
      </c>
      <c r="G325" s="987">
        <v>1494.89</v>
      </c>
      <c r="H325" s="987">
        <v>0</v>
      </c>
      <c r="I325" s="987">
        <v>0</v>
      </c>
      <c r="J325" s="985" t="s">
        <v>2032</v>
      </c>
      <c r="K325" s="1030" t="s">
        <v>1058</v>
      </c>
      <c r="L325" s="955"/>
    </row>
    <row r="326" spans="1:12" s="13" customFormat="1" ht="30" customHeight="1">
      <c r="A326" s="1028" t="s">
        <v>2018</v>
      </c>
      <c r="B326" s="1001"/>
      <c r="C326" s="1001"/>
      <c r="D326" s="994">
        <v>153503.78</v>
      </c>
      <c r="E326" s="982">
        <f t="shared" si="4"/>
        <v>28695.79</v>
      </c>
      <c r="F326" s="987">
        <v>101782.42</v>
      </c>
      <c r="G326" s="987">
        <v>0</v>
      </c>
      <c r="H326" s="987">
        <v>28695.79</v>
      </c>
      <c r="I326" s="987">
        <v>0</v>
      </c>
      <c r="J326" s="985" t="s">
        <v>2032</v>
      </c>
      <c r="K326" s="1030" t="s">
        <v>1058</v>
      </c>
      <c r="L326" s="955"/>
    </row>
    <row r="327" spans="1:12" s="13" customFormat="1" ht="30" customHeight="1">
      <c r="A327" s="1028" t="s">
        <v>2018</v>
      </c>
      <c r="B327" s="1001"/>
      <c r="C327" s="1001"/>
      <c r="D327" s="994">
        <v>33701.83</v>
      </c>
      <c r="E327" s="982">
        <f t="shared" si="4"/>
        <v>4787.5</v>
      </c>
      <c r="F327" s="987">
        <v>23859.06</v>
      </c>
      <c r="G327" s="987">
        <v>0</v>
      </c>
      <c r="H327" s="987">
        <v>4787.5</v>
      </c>
      <c r="I327" s="987">
        <v>0</v>
      </c>
      <c r="J327" s="985" t="s">
        <v>2032</v>
      </c>
      <c r="K327" s="1030" t="s">
        <v>1058</v>
      </c>
      <c r="L327" s="955"/>
    </row>
    <row r="328" spans="1:12" s="13" customFormat="1" ht="30" customHeight="1">
      <c r="A328" s="1028" t="s">
        <v>1203</v>
      </c>
      <c r="B328" s="1001"/>
      <c r="C328" s="1001"/>
      <c r="D328" s="994">
        <v>142404.20000000001</v>
      </c>
      <c r="E328" s="982">
        <f t="shared" si="4"/>
        <v>16634.599999999999</v>
      </c>
      <c r="F328" s="987">
        <v>90168.55</v>
      </c>
      <c r="G328" s="987">
        <v>0</v>
      </c>
      <c r="H328" s="987">
        <v>16634.599999999999</v>
      </c>
      <c r="I328" s="987">
        <v>0</v>
      </c>
      <c r="J328" s="985" t="s">
        <v>2032</v>
      </c>
      <c r="K328" s="1030" t="s">
        <v>1058</v>
      </c>
      <c r="L328" s="955"/>
    </row>
    <row r="329" spans="1:12" s="13" customFormat="1" ht="30" customHeight="1">
      <c r="A329" s="1028" t="s">
        <v>170</v>
      </c>
      <c r="B329" s="1001"/>
      <c r="C329" s="1001"/>
      <c r="D329" s="994">
        <v>171208.37</v>
      </c>
      <c r="E329" s="982">
        <f t="shared" si="4"/>
        <v>14063.32</v>
      </c>
      <c r="F329" s="987">
        <v>79692.13</v>
      </c>
      <c r="G329" s="987">
        <v>14063.32</v>
      </c>
      <c r="H329" s="987">
        <v>0</v>
      </c>
      <c r="I329" s="987">
        <v>0</v>
      </c>
      <c r="J329" s="985" t="s">
        <v>2032</v>
      </c>
      <c r="K329" s="1030" t="s">
        <v>1058</v>
      </c>
      <c r="L329" s="955"/>
    </row>
    <row r="330" spans="1:12" s="25" customFormat="1" ht="30" customHeight="1">
      <c r="A330" s="1028" t="s">
        <v>1262</v>
      </c>
      <c r="B330" s="1001"/>
      <c r="C330" s="1001"/>
      <c r="D330" s="994">
        <v>16368.02</v>
      </c>
      <c r="E330" s="982">
        <f t="shared" si="4"/>
        <v>2080.6</v>
      </c>
      <c r="F330" s="987">
        <v>11790.03</v>
      </c>
      <c r="G330" s="987">
        <v>0</v>
      </c>
      <c r="H330" s="987">
        <v>2080.6</v>
      </c>
      <c r="I330" s="987">
        <v>0</v>
      </c>
      <c r="J330" s="985" t="s">
        <v>2032</v>
      </c>
      <c r="K330" s="1030" t="s">
        <v>1058</v>
      </c>
      <c r="L330" s="955"/>
    </row>
    <row r="331" spans="1:12" s="25" customFormat="1" ht="30" customHeight="1">
      <c r="A331" s="1028" t="s">
        <v>2018</v>
      </c>
      <c r="B331" s="1001"/>
      <c r="C331" s="1001"/>
      <c r="D331" s="994">
        <v>11310.8</v>
      </c>
      <c r="E331" s="982">
        <f t="shared" si="4"/>
        <v>1105.52</v>
      </c>
      <c r="F331" s="987">
        <v>6247.55</v>
      </c>
      <c r="G331" s="987">
        <v>0</v>
      </c>
      <c r="H331" s="987">
        <v>1105.52</v>
      </c>
      <c r="I331" s="987">
        <v>0</v>
      </c>
      <c r="J331" s="985" t="s">
        <v>2032</v>
      </c>
      <c r="K331" s="1030" t="s">
        <v>1058</v>
      </c>
      <c r="L331" s="955"/>
    </row>
    <row r="332" spans="1:12" s="25" customFormat="1" ht="30" customHeight="1">
      <c r="A332" s="1028" t="s">
        <v>2018</v>
      </c>
      <c r="B332" s="1001"/>
      <c r="C332" s="1001"/>
      <c r="D332" s="994">
        <v>31010.5</v>
      </c>
      <c r="E332" s="982">
        <f t="shared" si="4"/>
        <v>3391.14</v>
      </c>
      <c r="F332" s="987">
        <v>19219.439999999999</v>
      </c>
      <c r="G332" s="987">
        <v>0</v>
      </c>
      <c r="H332" s="987">
        <v>3391.14</v>
      </c>
      <c r="I332" s="987">
        <v>0</v>
      </c>
      <c r="J332" s="985" t="s">
        <v>2032</v>
      </c>
      <c r="K332" s="1030" t="s">
        <v>1058</v>
      </c>
      <c r="L332" s="955"/>
    </row>
    <row r="333" spans="1:12" s="25" customFormat="1" ht="30" customHeight="1">
      <c r="A333" s="1024" t="s">
        <v>1271</v>
      </c>
      <c r="B333" s="1001"/>
      <c r="C333" s="1001"/>
      <c r="D333" s="994">
        <v>399585.49</v>
      </c>
      <c r="E333" s="982">
        <f t="shared" si="4"/>
        <v>61773.579999999994</v>
      </c>
      <c r="F333" s="983">
        <v>272358.09000000003</v>
      </c>
      <c r="G333" s="983">
        <v>48063.199999999997</v>
      </c>
      <c r="H333" s="983">
        <v>13710.38</v>
      </c>
      <c r="I333" s="983">
        <v>0</v>
      </c>
      <c r="J333" s="985" t="s">
        <v>2032</v>
      </c>
      <c r="K333" s="1030" t="s">
        <v>1058</v>
      </c>
      <c r="L333" s="955"/>
    </row>
    <row r="334" spans="1:12" s="25" customFormat="1" ht="30" customHeight="1">
      <c r="A334" s="1028" t="s">
        <v>1048</v>
      </c>
      <c r="B334" s="1001"/>
      <c r="C334" s="1001"/>
      <c r="D334" s="994">
        <v>45970.6</v>
      </c>
      <c r="E334" s="982">
        <f t="shared" si="4"/>
        <v>3664.61</v>
      </c>
      <c r="F334" s="987">
        <v>20766.09</v>
      </c>
      <c r="G334" s="987">
        <v>3664.61</v>
      </c>
      <c r="H334" s="987">
        <v>0</v>
      </c>
      <c r="I334" s="987">
        <v>0</v>
      </c>
      <c r="J334" s="985" t="s">
        <v>2032</v>
      </c>
      <c r="K334" s="1030" t="s">
        <v>1058</v>
      </c>
      <c r="L334" s="955"/>
    </row>
    <row r="335" spans="1:12" s="25" customFormat="1" ht="30" customHeight="1">
      <c r="A335" s="1028" t="s">
        <v>2018</v>
      </c>
      <c r="B335" s="1001"/>
      <c r="C335" s="1001"/>
      <c r="D335" s="994">
        <v>42103.56</v>
      </c>
      <c r="E335" s="982">
        <f t="shared" si="4"/>
        <v>4736.66</v>
      </c>
      <c r="F335" s="987">
        <v>26841.01</v>
      </c>
      <c r="G335" s="987">
        <v>4736.66</v>
      </c>
      <c r="H335" s="987">
        <v>0</v>
      </c>
      <c r="I335" s="987">
        <v>0</v>
      </c>
      <c r="J335" s="985" t="s">
        <v>2032</v>
      </c>
      <c r="K335" s="1030" t="s">
        <v>1058</v>
      </c>
      <c r="L335" s="955"/>
    </row>
    <row r="336" spans="1:12" s="25" customFormat="1" ht="30" customHeight="1">
      <c r="A336" s="1028" t="s">
        <v>1256</v>
      </c>
      <c r="B336" s="1001"/>
      <c r="C336" s="1001"/>
      <c r="D336" s="994">
        <v>183002.81</v>
      </c>
      <c r="E336" s="982">
        <f t="shared" si="4"/>
        <v>20539.900000000001</v>
      </c>
      <c r="F336" s="987">
        <v>116698.71</v>
      </c>
      <c r="G336" s="987">
        <v>20539.900000000001</v>
      </c>
      <c r="H336" s="987">
        <v>0</v>
      </c>
      <c r="I336" s="987">
        <v>0</v>
      </c>
      <c r="J336" s="985" t="s">
        <v>2032</v>
      </c>
      <c r="K336" s="1030" t="s">
        <v>1058</v>
      </c>
      <c r="L336" s="955"/>
    </row>
    <row r="337" spans="1:12" s="25" customFormat="1" ht="30" customHeight="1">
      <c r="A337" s="1028" t="s">
        <v>1282</v>
      </c>
      <c r="B337" s="1001"/>
      <c r="C337" s="1001"/>
      <c r="D337" s="994">
        <v>96360</v>
      </c>
      <c r="E337" s="982">
        <f t="shared" si="4"/>
        <v>28720.170000000002</v>
      </c>
      <c r="F337" s="987">
        <v>43549.83</v>
      </c>
      <c r="G337" s="987">
        <v>7685.27</v>
      </c>
      <c r="H337" s="987">
        <v>21034.9</v>
      </c>
      <c r="I337" s="987">
        <v>0</v>
      </c>
      <c r="J337" s="985" t="s">
        <v>2032</v>
      </c>
      <c r="K337" s="1030" t="s">
        <v>1058</v>
      </c>
      <c r="L337" s="955"/>
    </row>
    <row r="338" spans="1:12" s="25" customFormat="1" ht="30" customHeight="1">
      <c r="A338" s="1028" t="s">
        <v>1287</v>
      </c>
      <c r="B338" s="1001"/>
      <c r="C338" s="1001"/>
      <c r="D338" s="994">
        <v>93861.07</v>
      </c>
      <c r="E338" s="982">
        <f t="shared" si="4"/>
        <v>15717.28</v>
      </c>
      <c r="F338" s="987">
        <v>54678.52</v>
      </c>
      <c r="G338" s="987">
        <v>0</v>
      </c>
      <c r="H338" s="987">
        <v>15717.28</v>
      </c>
      <c r="I338" s="987">
        <v>0</v>
      </c>
      <c r="J338" s="985" t="s">
        <v>2032</v>
      </c>
      <c r="K338" s="1030" t="s">
        <v>1058</v>
      </c>
      <c r="L338" s="955"/>
    </row>
    <row r="339" spans="1:12" s="25" customFormat="1" ht="30" customHeight="1">
      <c r="A339" s="1028" t="s">
        <v>506</v>
      </c>
      <c r="B339" s="1001"/>
      <c r="C339" s="1001"/>
      <c r="D339" s="994">
        <v>576925.32999999996</v>
      </c>
      <c r="E339" s="982">
        <f t="shared" si="4"/>
        <v>123603.13</v>
      </c>
      <c r="F339" s="987">
        <v>297556.59000000003</v>
      </c>
      <c r="G339" s="987">
        <v>52509.99</v>
      </c>
      <c r="H339" s="987">
        <v>71093.14</v>
      </c>
      <c r="I339" s="987">
        <v>0</v>
      </c>
      <c r="J339" s="985" t="s">
        <v>2032</v>
      </c>
      <c r="K339" s="1030" t="s">
        <v>1058</v>
      </c>
      <c r="L339" s="955"/>
    </row>
    <row r="340" spans="1:12" s="25" customFormat="1" ht="30" customHeight="1">
      <c r="A340" s="1028" t="s">
        <v>1291</v>
      </c>
      <c r="B340" s="1001"/>
      <c r="C340" s="1001"/>
      <c r="D340" s="994">
        <v>65997</v>
      </c>
      <c r="E340" s="982">
        <f t="shared" si="4"/>
        <v>7424.67</v>
      </c>
      <c r="F340" s="987">
        <v>42073.08</v>
      </c>
      <c r="G340" s="987">
        <v>7424.67</v>
      </c>
      <c r="H340" s="987">
        <v>0</v>
      </c>
      <c r="I340" s="987">
        <v>0</v>
      </c>
      <c r="J340" s="985" t="s">
        <v>2032</v>
      </c>
      <c r="K340" s="1030" t="s">
        <v>1058</v>
      </c>
      <c r="L340" s="955"/>
    </row>
    <row r="341" spans="1:12" s="25" customFormat="1" ht="30" customHeight="1">
      <c r="A341" s="1028" t="s">
        <v>1080</v>
      </c>
      <c r="B341" s="1001"/>
      <c r="C341" s="1001"/>
      <c r="D341" s="994">
        <v>81628.5</v>
      </c>
      <c r="E341" s="982">
        <f t="shared" si="4"/>
        <v>9183.2099999999991</v>
      </c>
      <c r="F341" s="987">
        <v>52038.17</v>
      </c>
      <c r="G341" s="987">
        <v>0</v>
      </c>
      <c r="H341" s="987">
        <v>9183.2099999999991</v>
      </c>
      <c r="I341" s="987">
        <v>0</v>
      </c>
      <c r="J341" s="985" t="s">
        <v>2032</v>
      </c>
      <c r="K341" s="1030" t="s">
        <v>1058</v>
      </c>
      <c r="L341" s="955"/>
    </row>
    <row r="342" spans="1:12" s="25" customFormat="1" ht="30" customHeight="1">
      <c r="A342" s="1028" t="s">
        <v>152</v>
      </c>
      <c r="B342" s="1001"/>
      <c r="C342" s="1001"/>
      <c r="D342" s="994">
        <v>147262.49</v>
      </c>
      <c r="E342" s="982">
        <f t="shared" si="4"/>
        <v>15018.24</v>
      </c>
      <c r="F342" s="987">
        <v>85103.33</v>
      </c>
      <c r="G342" s="987">
        <v>15018.24</v>
      </c>
      <c r="H342" s="987">
        <v>0</v>
      </c>
      <c r="I342" s="987">
        <v>0</v>
      </c>
      <c r="J342" s="985" t="s">
        <v>2032</v>
      </c>
      <c r="K342" s="1030" t="s">
        <v>1058</v>
      </c>
      <c r="L342" s="955"/>
    </row>
    <row r="343" spans="1:12" s="25" customFormat="1" ht="30" customHeight="1">
      <c r="A343" s="1024" t="s">
        <v>79</v>
      </c>
      <c r="B343" s="1001"/>
      <c r="C343" s="1001"/>
      <c r="D343" s="994">
        <v>430321.1</v>
      </c>
      <c r="E343" s="982">
        <f t="shared" si="4"/>
        <v>54414.069999999992</v>
      </c>
      <c r="F343" s="983">
        <v>218332.47</v>
      </c>
      <c r="G343" s="983">
        <v>38529.269999999997</v>
      </c>
      <c r="H343" s="983">
        <v>15884.8</v>
      </c>
      <c r="I343" s="983">
        <v>0</v>
      </c>
      <c r="J343" s="985" t="s">
        <v>2032</v>
      </c>
      <c r="K343" s="1030" t="s">
        <v>1058</v>
      </c>
      <c r="L343" s="955"/>
    </row>
    <row r="344" spans="1:12" s="25" customFormat="1" ht="30" customHeight="1">
      <c r="A344" s="1024" t="s">
        <v>1080</v>
      </c>
      <c r="B344" s="1001"/>
      <c r="C344" s="1001"/>
      <c r="D344" s="994">
        <v>530606</v>
      </c>
      <c r="E344" s="982">
        <f t="shared" si="4"/>
        <v>59693.18</v>
      </c>
      <c r="F344" s="983">
        <v>338261.32</v>
      </c>
      <c r="G344" s="983">
        <v>0</v>
      </c>
      <c r="H344" s="983">
        <v>59693.18</v>
      </c>
      <c r="I344" s="983">
        <v>0</v>
      </c>
      <c r="J344" s="985" t="s">
        <v>2032</v>
      </c>
      <c r="K344" s="1030" t="s">
        <v>1058</v>
      </c>
      <c r="L344" s="955"/>
    </row>
    <row r="345" spans="1:12" s="25" customFormat="1" ht="30" customHeight="1">
      <c r="A345" s="1024" t="s">
        <v>557</v>
      </c>
      <c r="B345" s="1001"/>
      <c r="C345" s="1001"/>
      <c r="D345" s="994">
        <v>49188.65</v>
      </c>
      <c r="E345" s="982">
        <f t="shared" si="4"/>
        <v>4457.8999999999996</v>
      </c>
      <c r="F345" s="983">
        <v>25261.43</v>
      </c>
      <c r="G345" s="983">
        <v>0</v>
      </c>
      <c r="H345" s="983">
        <v>4457.8999999999996</v>
      </c>
      <c r="I345" s="983">
        <v>0</v>
      </c>
      <c r="J345" s="985" t="s">
        <v>2032</v>
      </c>
      <c r="K345" s="1030" t="s">
        <v>1058</v>
      </c>
      <c r="L345" s="955"/>
    </row>
    <row r="346" spans="1:12" s="25" customFormat="1" ht="30" customHeight="1">
      <c r="A346" s="1024" t="s">
        <v>1403</v>
      </c>
      <c r="B346" s="1001"/>
      <c r="C346" s="1001"/>
      <c r="D346" s="994">
        <v>111368</v>
      </c>
      <c r="E346" s="982">
        <f t="shared" si="4"/>
        <v>19212.03</v>
      </c>
      <c r="F346" s="983">
        <v>64313.97</v>
      </c>
      <c r="G346" s="983">
        <v>0</v>
      </c>
      <c r="H346" s="983">
        <v>19212.03</v>
      </c>
      <c r="I346" s="983">
        <v>0</v>
      </c>
      <c r="J346" s="985" t="s">
        <v>2032</v>
      </c>
      <c r="K346" s="1030" t="s">
        <v>1058</v>
      </c>
      <c r="L346" s="955"/>
    </row>
    <row r="347" spans="1:12" s="25" customFormat="1" ht="30" customHeight="1">
      <c r="A347" s="1024" t="s">
        <v>1080</v>
      </c>
      <c r="B347" s="1001"/>
      <c r="C347" s="1001"/>
      <c r="D347" s="994">
        <v>109600</v>
      </c>
      <c r="E347" s="982">
        <f t="shared" si="4"/>
        <v>12330</v>
      </c>
      <c r="F347" s="983">
        <v>69870</v>
      </c>
      <c r="G347" s="983">
        <v>12330</v>
      </c>
      <c r="H347" s="983">
        <v>0</v>
      </c>
      <c r="I347" s="983">
        <v>0</v>
      </c>
      <c r="J347" s="985" t="s">
        <v>2032</v>
      </c>
      <c r="K347" s="1030" t="s">
        <v>1058</v>
      </c>
      <c r="L347" s="955"/>
    </row>
    <row r="348" spans="1:12" s="25" customFormat="1" ht="30" customHeight="1">
      <c r="A348" s="1024" t="s">
        <v>321</v>
      </c>
      <c r="B348" s="1001"/>
      <c r="C348" s="1001"/>
      <c r="D348" s="994">
        <v>68232.179999999993</v>
      </c>
      <c r="E348" s="982">
        <f t="shared" si="4"/>
        <v>6705.68</v>
      </c>
      <c r="F348" s="983">
        <v>37998.81</v>
      </c>
      <c r="G348" s="983">
        <v>0</v>
      </c>
      <c r="H348" s="983">
        <v>6705.68</v>
      </c>
      <c r="I348" s="983">
        <v>0</v>
      </c>
      <c r="J348" s="985" t="s">
        <v>2032</v>
      </c>
      <c r="K348" s="1030" t="s">
        <v>1058</v>
      </c>
      <c r="L348" s="955"/>
    </row>
    <row r="349" spans="1:12" s="25" customFormat="1" ht="51.75" customHeight="1">
      <c r="A349" s="1024" t="s">
        <v>2018</v>
      </c>
      <c r="B349" s="1001"/>
      <c r="C349" s="1001"/>
      <c r="D349" s="994">
        <v>63417.22</v>
      </c>
      <c r="E349" s="982">
        <f t="shared" si="4"/>
        <v>9923.17</v>
      </c>
      <c r="F349" s="983">
        <v>37639.75</v>
      </c>
      <c r="G349" s="983">
        <v>0</v>
      </c>
      <c r="H349" s="983">
        <v>9923.17</v>
      </c>
      <c r="I349" s="983">
        <v>0</v>
      </c>
      <c r="J349" s="985" t="s">
        <v>2032</v>
      </c>
      <c r="K349" s="1030" t="s">
        <v>1058</v>
      </c>
      <c r="L349" s="955"/>
    </row>
    <row r="350" spans="1:12" s="25" customFormat="1" ht="30" customHeight="1">
      <c r="A350" s="1024" t="s">
        <v>1083</v>
      </c>
      <c r="B350" s="1001"/>
      <c r="C350" s="1001"/>
      <c r="D350" s="994">
        <v>11970</v>
      </c>
      <c r="E350" s="982">
        <f t="shared" si="4"/>
        <v>33298.5</v>
      </c>
      <c r="F350" s="983">
        <v>50679</v>
      </c>
      <c r="G350" s="983">
        <v>8943.36</v>
      </c>
      <c r="H350" s="983">
        <v>24355.14</v>
      </c>
      <c r="I350" s="983">
        <v>0</v>
      </c>
      <c r="J350" s="985" t="s">
        <v>2032</v>
      </c>
      <c r="K350" s="1030" t="s">
        <v>1058</v>
      </c>
      <c r="L350" s="955"/>
    </row>
    <row r="351" spans="1:12" s="25" customFormat="1" ht="30" customHeight="1">
      <c r="A351" s="1024" t="s">
        <v>1079</v>
      </c>
      <c r="B351" s="1001"/>
      <c r="C351" s="1001"/>
      <c r="D351" s="994">
        <v>99038.09</v>
      </c>
      <c r="E351" s="982">
        <f t="shared" si="4"/>
        <v>10578.67</v>
      </c>
      <c r="F351" s="983">
        <v>54910.57</v>
      </c>
      <c r="G351" s="983">
        <v>9691.1</v>
      </c>
      <c r="H351" s="983">
        <v>887.57</v>
      </c>
      <c r="I351" s="983">
        <v>0</v>
      </c>
      <c r="J351" s="985" t="s">
        <v>2032</v>
      </c>
      <c r="K351" s="1030" t="s">
        <v>1058</v>
      </c>
      <c r="L351" s="955"/>
    </row>
    <row r="352" spans="1:12" s="25" customFormat="1" ht="30" customHeight="1">
      <c r="A352" s="1024" t="s">
        <v>2018</v>
      </c>
      <c r="B352" s="1001"/>
      <c r="C352" s="1001"/>
      <c r="D352" s="994">
        <v>6882</v>
      </c>
      <c r="E352" s="982">
        <f t="shared" si="4"/>
        <v>784.34</v>
      </c>
      <c r="F352" s="983">
        <v>4377.16</v>
      </c>
      <c r="G352" s="983">
        <v>0</v>
      </c>
      <c r="H352" s="983">
        <v>784.34</v>
      </c>
      <c r="I352" s="983">
        <v>0</v>
      </c>
      <c r="J352" s="985" t="s">
        <v>2032</v>
      </c>
      <c r="K352" s="1030" t="s">
        <v>1058</v>
      </c>
      <c r="L352" s="955"/>
    </row>
    <row r="353" spans="1:12" s="25" customFormat="1" ht="30" customHeight="1">
      <c r="A353" s="1024" t="s">
        <v>1390</v>
      </c>
      <c r="B353" s="1001"/>
      <c r="C353" s="1001"/>
      <c r="D353" s="994">
        <v>91206.37</v>
      </c>
      <c r="E353" s="982">
        <f t="shared" ref="E353:E416" si="5">G353+H353+I353</f>
        <v>9120.74</v>
      </c>
      <c r="F353" s="983">
        <v>51684.14</v>
      </c>
      <c r="G353" s="983">
        <v>9120.74</v>
      </c>
      <c r="H353" s="983">
        <v>0</v>
      </c>
      <c r="I353" s="983">
        <v>0</v>
      </c>
      <c r="J353" s="985" t="s">
        <v>2032</v>
      </c>
      <c r="K353" s="1030" t="s">
        <v>1058</v>
      </c>
      <c r="L353" s="955"/>
    </row>
    <row r="354" spans="1:12" s="25" customFormat="1" ht="30" customHeight="1">
      <c r="A354" s="1024" t="s">
        <v>1390</v>
      </c>
      <c r="B354" s="1001"/>
      <c r="C354" s="1001"/>
      <c r="D354" s="994">
        <v>264000</v>
      </c>
      <c r="E354" s="982">
        <f t="shared" si="5"/>
        <v>25740</v>
      </c>
      <c r="F354" s="983">
        <v>145860</v>
      </c>
      <c r="G354" s="983">
        <v>25740</v>
      </c>
      <c r="H354" s="983">
        <v>0</v>
      </c>
      <c r="I354" s="983">
        <v>0</v>
      </c>
      <c r="J354" s="985" t="s">
        <v>2032</v>
      </c>
      <c r="K354" s="1030" t="s">
        <v>1058</v>
      </c>
      <c r="L354" s="955"/>
    </row>
    <row r="355" spans="1:12" s="25" customFormat="1" ht="30" customHeight="1">
      <c r="A355" s="1024" t="s">
        <v>1390</v>
      </c>
      <c r="B355" s="1001"/>
      <c r="C355" s="1001"/>
      <c r="D355" s="994">
        <v>63687.15</v>
      </c>
      <c r="E355" s="982">
        <f t="shared" si="5"/>
        <v>7164.81</v>
      </c>
      <c r="F355" s="983">
        <v>40600.550000000003</v>
      </c>
      <c r="G355" s="983">
        <v>7164.81</v>
      </c>
      <c r="H355" s="983">
        <v>0</v>
      </c>
      <c r="I355" s="983">
        <v>0</v>
      </c>
      <c r="J355" s="985" t="s">
        <v>2032</v>
      </c>
      <c r="K355" s="1030" t="s">
        <v>1058</v>
      </c>
      <c r="L355" s="955"/>
    </row>
    <row r="356" spans="1:12" s="25" customFormat="1" ht="30" customHeight="1">
      <c r="A356" s="1028" t="s">
        <v>1048</v>
      </c>
      <c r="B356" s="1001"/>
      <c r="C356" s="1001"/>
      <c r="D356" s="994">
        <v>30124.959999999999</v>
      </c>
      <c r="E356" s="982">
        <f t="shared" si="5"/>
        <v>11485.11</v>
      </c>
      <c r="F356" s="983">
        <v>11108.61</v>
      </c>
      <c r="G356" s="983">
        <v>1960.35</v>
      </c>
      <c r="H356" s="983">
        <v>9524.76</v>
      </c>
      <c r="I356" s="983">
        <v>0</v>
      </c>
      <c r="J356" s="985" t="s">
        <v>2032</v>
      </c>
      <c r="K356" s="1030" t="s">
        <v>1058</v>
      </c>
      <c r="L356" s="955"/>
    </row>
    <row r="357" spans="1:12" s="25" customFormat="1" ht="30" customHeight="1">
      <c r="A357" s="1028" t="s">
        <v>1048</v>
      </c>
      <c r="B357" s="1001"/>
      <c r="C357" s="1001"/>
      <c r="D357" s="994">
        <v>176309.64</v>
      </c>
      <c r="E357" s="982">
        <f t="shared" si="5"/>
        <v>21511.040000000001</v>
      </c>
      <c r="F357" s="983">
        <v>110721.19</v>
      </c>
      <c r="G357" s="983">
        <v>19539.04</v>
      </c>
      <c r="H357" s="983">
        <v>1972</v>
      </c>
      <c r="I357" s="983">
        <v>0</v>
      </c>
      <c r="J357" s="985" t="s">
        <v>2032</v>
      </c>
      <c r="K357" s="1030" t="s">
        <v>1058</v>
      </c>
      <c r="L357" s="955"/>
    </row>
    <row r="358" spans="1:12" s="25" customFormat="1" ht="30" customHeight="1">
      <c r="A358" s="1028" t="s">
        <v>1080</v>
      </c>
      <c r="B358" s="1001"/>
      <c r="C358" s="1001"/>
      <c r="D358" s="994">
        <v>122382.45</v>
      </c>
      <c r="E358" s="982">
        <f t="shared" si="5"/>
        <v>11055.19</v>
      </c>
      <c r="F358" s="983">
        <v>62646.04</v>
      </c>
      <c r="G358" s="983">
        <v>11055.19</v>
      </c>
      <c r="H358" s="983">
        <v>0</v>
      </c>
      <c r="I358" s="983">
        <v>0</v>
      </c>
      <c r="J358" s="985" t="s">
        <v>2032</v>
      </c>
      <c r="K358" s="1030" t="s">
        <v>1058</v>
      </c>
      <c r="L358" s="955"/>
    </row>
    <row r="359" spans="1:12" s="25" customFormat="1" ht="30" customHeight="1">
      <c r="A359" s="1028" t="s">
        <v>248</v>
      </c>
      <c r="B359" s="1001"/>
      <c r="C359" s="1001"/>
      <c r="D359" s="994">
        <v>151451.20000000001</v>
      </c>
      <c r="E359" s="982">
        <f t="shared" si="5"/>
        <v>22120.699999999997</v>
      </c>
      <c r="F359" s="983">
        <v>78201.649999999994</v>
      </c>
      <c r="G359" s="983">
        <v>13800.3</v>
      </c>
      <c r="H359" s="983">
        <v>8320.4</v>
      </c>
      <c r="I359" s="983">
        <v>0</v>
      </c>
      <c r="J359" s="985" t="s">
        <v>2032</v>
      </c>
      <c r="K359" s="1030" t="s">
        <v>1058</v>
      </c>
      <c r="L359" s="955"/>
    </row>
    <row r="360" spans="1:12" s="25" customFormat="1" ht="30" customHeight="1">
      <c r="A360" s="1028" t="s">
        <v>1422</v>
      </c>
      <c r="B360" s="1001"/>
      <c r="C360" s="1001"/>
      <c r="D360" s="994">
        <v>658338</v>
      </c>
      <c r="E360" s="982">
        <f t="shared" si="5"/>
        <v>128915.23000000001</v>
      </c>
      <c r="F360" s="983">
        <v>364838.27</v>
      </c>
      <c r="G360" s="983">
        <v>64383.23</v>
      </c>
      <c r="H360" s="983">
        <v>64532</v>
      </c>
      <c r="I360" s="983">
        <v>0</v>
      </c>
      <c r="J360" s="985" t="s">
        <v>2032</v>
      </c>
      <c r="K360" s="1030" t="s">
        <v>1058</v>
      </c>
      <c r="L360" s="955"/>
    </row>
    <row r="361" spans="1:12" s="25" customFormat="1" ht="30" customHeight="1">
      <c r="A361" s="1028" t="s">
        <v>1424</v>
      </c>
      <c r="B361" s="1001"/>
      <c r="C361" s="1001"/>
      <c r="D361" s="994">
        <v>133092</v>
      </c>
      <c r="E361" s="982">
        <f t="shared" si="5"/>
        <v>21737.78</v>
      </c>
      <c r="F361" s="983">
        <v>87600.02</v>
      </c>
      <c r="G361" s="983">
        <v>15458.83</v>
      </c>
      <c r="H361" s="983">
        <v>6278.95</v>
      </c>
      <c r="I361" s="983">
        <v>0</v>
      </c>
      <c r="J361" s="985" t="s">
        <v>2032</v>
      </c>
      <c r="K361" s="1030" t="s">
        <v>1058</v>
      </c>
      <c r="L361" s="955"/>
    </row>
    <row r="362" spans="1:12" s="25" customFormat="1" ht="30" customHeight="1">
      <c r="A362" s="1028" t="s">
        <v>1311</v>
      </c>
      <c r="B362" s="1001"/>
      <c r="C362" s="1001"/>
      <c r="D362" s="994">
        <v>188357.4</v>
      </c>
      <c r="E362" s="982">
        <f t="shared" si="5"/>
        <v>25345.1</v>
      </c>
      <c r="F362" s="983">
        <v>104584.73</v>
      </c>
      <c r="G362" s="983">
        <v>0</v>
      </c>
      <c r="H362" s="983">
        <v>25345.1</v>
      </c>
      <c r="I362" s="983">
        <v>0</v>
      </c>
      <c r="J362" s="985" t="s">
        <v>2032</v>
      </c>
      <c r="K362" s="1030" t="s">
        <v>1058</v>
      </c>
      <c r="L362" s="955"/>
    </row>
    <row r="363" spans="1:12" s="25" customFormat="1" ht="30" customHeight="1">
      <c r="A363" s="1028" t="s">
        <v>1048</v>
      </c>
      <c r="B363" s="1001"/>
      <c r="C363" s="1001"/>
      <c r="D363" s="994">
        <v>432506</v>
      </c>
      <c r="E363" s="982">
        <f t="shared" si="5"/>
        <v>48656.93</v>
      </c>
      <c r="F363" s="983">
        <v>275722.57</v>
      </c>
      <c r="G363" s="983">
        <v>48656.93</v>
      </c>
      <c r="H363" s="983">
        <v>0</v>
      </c>
      <c r="I363" s="983">
        <v>0</v>
      </c>
      <c r="J363" s="985" t="s">
        <v>2032</v>
      </c>
      <c r="K363" s="1030" t="s">
        <v>1058</v>
      </c>
      <c r="L363" s="955"/>
    </row>
    <row r="364" spans="1:12" s="25" customFormat="1" ht="30" customHeight="1">
      <c r="A364" s="1028" t="s">
        <v>76</v>
      </c>
      <c r="B364" s="1001"/>
      <c r="C364" s="1001"/>
      <c r="D364" s="994">
        <v>117349.48</v>
      </c>
      <c r="E364" s="982">
        <f t="shared" si="5"/>
        <v>16650.61</v>
      </c>
      <c r="F364" s="989">
        <v>71361.5</v>
      </c>
      <c r="G364" s="989">
        <v>12593.21</v>
      </c>
      <c r="H364" s="993">
        <v>4057.4</v>
      </c>
      <c r="I364" s="982">
        <v>0</v>
      </c>
      <c r="J364" s="985" t="s">
        <v>2032</v>
      </c>
      <c r="K364" s="1030" t="s">
        <v>1058</v>
      </c>
      <c r="L364" s="955"/>
    </row>
    <row r="365" spans="1:12" s="25" customFormat="1" ht="30" customHeight="1">
      <c r="A365" s="1028" t="s">
        <v>1385</v>
      </c>
      <c r="B365" s="1001"/>
      <c r="C365" s="1001"/>
      <c r="D365" s="994">
        <v>269522.32</v>
      </c>
      <c r="E365" s="982">
        <f t="shared" si="5"/>
        <v>29012.19</v>
      </c>
      <c r="F365" s="989">
        <v>144016.13</v>
      </c>
      <c r="G365" s="989">
        <v>25414.62</v>
      </c>
      <c r="H365" s="993">
        <v>3597.57</v>
      </c>
      <c r="I365" s="982">
        <v>0</v>
      </c>
      <c r="J365" s="985" t="s">
        <v>2032</v>
      </c>
      <c r="K365" s="1030" t="s">
        <v>1058</v>
      </c>
      <c r="L365" s="955"/>
    </row>
    <row r="366" spans="1:12" s="25" customFormat="1" ht="30" customHeight="1">
      <c r="A366" s="1028" t="s">
        <v>586</v>
      </c>
      <c r="B366" s="1001"/>
      <c r="C366" s="1001"/>
      <c r="D366" s="994">
        <v>215691.95</v>
      </c>
      <c r="E366" s="982">
        <f t="shared" si="5"/>
        <v>22967.1</v>
      </c>
      <c r="F366" s="989">
        <v>120031.9</v>
      </c>
      <c r="G366" s="989">
        <v>21182.1</v>
      </c>
      <c r="H366" s="993">
        <v>1785</v>
      </c>
      <c r="I366" s="982">
        <v>0</v>
      </c>
      <c r="J366" s="985" t="s">
        <v>2032</v>
      </c>
      <c r="K366" s="1030" t="s">
        <v>1058</v>
      </c>
      <c r="L366" s="955"/>
    </row>
    <row r="367" spans="1:12" s="25" customFormat="1" ht="30" customHeight="1">
      <c r="A367" s="1028" t="s">
        <v>1647</v>
      </c>
      <c r="B367" s="1001"/>
      <c r="C367" s="1001"/>
      <c r="D367" s="994">
        <v>285749.23</v>
      </c>
      <c r="E367" s="982">
        <f t="shared" si="5"/>
        <v>35414.300000000003</v>
      </c>
      <c r="F367" s="989">
        <v>154865.16</v>
      </c>
      <c r="G367" s="989">
        <v>27329.15</v>
      </c>
      <c r="H367" s="993">
        <v>8085.15</v>
      </c>
      <c r="I367" s="982">
        <v>0</v>
      </c>
      <c r="J367" s="985" t="s">
        <v>2032</v>
      </c>
      <c r="K367" s="1030" t="s">
        <v>1058</v>
      </c>
      <c r="L367" s="955"/>
    </row>
    <row r="368" spans="1:12" s="25" customFormat="1" ht="30" customHeight="1">
      <c r="A368" s="1028" t="s">
        <v>1650</v>
      </c>
      <c r="B368" s="1001"/>
      <c r="C368" s="1001"/>
      <c r="D368" s="994">
        <v>986899.2</v>
      </c>
      <c r="E368" s="982">
        <f t="shared" si="5"/>
        <v>146515.91999999998</v>
      </c>
      <c r="F368" s="989">
        <v>577237.36</v>
      </c>
      <c r="G368" s="989">
        <v>101865.42</v>
      </c>
      <c r="H368" s="993">
        <v>44650.5</v>
      </c>
      <c r="I368" s="982">
        <v>0</v>
      </c>
      <c r="J368" s="985" t="s">
        <v>2032</v>
      </c>
      <c r="K368" s="1030" t="s">
        <v>1058</v>
      </c>
      <c r="L368" s="955"/>
    </row>
    <row r="369" spans="1:12" s="25" customFormat="1" ht="30" customHeight="1">
      <c r="A369" s="1028" t="s">
        <v>964</v>
      </c>
      <c r="B369" s="1001"/>
      <c r="C369" s="1001"/>
      <c r="D369" s="994">
        <v>549245.17000000004</v>
      </c>
      <c r="E369" s="982">
        <f t="shared" si="5"/>
        <v>64859.7</v>
      </c>
      <c r="F369" s="989">
        <v>320489.78999999998</v>
      </c>
      <c r="G369" s="989">
        <v>56557.03</v>
      </c>
      <c r="H369" s="982">
        <v>8302.67</v>
      </c>
      <c r="I369" s="982">
        <v>0</v>
      </c>
      <c r="J369" s="985" t="s">
        <v>2032</v>
      </c>
      <c r="K369" s="1030" t="s">
        <v>1058</v>
      </c>
      <c r="L369" s="955"/>
    </row>
    <row r="370" spans="1:12" s="25" customFormat="1" ht="30" customHeight="1">
      <c r="A370" s="1028" t="s">
        <v>2018</v>
      </c>
      <c r="B370" s="1001"/>
      <c r="C370" s="1001"/>
      <c r="D370" s="994">
        <v>20685</v>
      </c>
      <c r="E370" s="982">
        <f t="shared" si="5"/>
        <v>2016.79</v>
      </c>
      <c r="F370" s="983">
        <v>11428.46</v>
      </c>
      <c r="G370" s="983">
        <v>2016.79</v>
      </c>
      <c r="H370" s="983">
        <v>0</v>
      </c>
      <c r="I370" s="983">
        <v>0</v>
      </c>
      <c r="J370" s="985" t="s">
        <v>2032</v>
      </c>
      <c r="K370" s="1030" t="s">
        <v>1058</v>
      </c>
      <c r="L370" s="955"/>
    </row>
    <row r="371" spans="1:12" s="25" customFormat="1" ht="30" customHeight="1">
      <c r="A371" s="1028" t="s">
        <v>2018</v>
      </c>
      <c r="B371" s="1001"/>
      <c r="C371" s="1001"/>
      <c r="D371" s="994">
        <v>64250</v>
      </c>
      <c r="E371" s="982">
        <f t="shared" si="5"/>
        <v>10190.380000000001</v>
      </c>
      <c r="F371" s="983">
        <v>37997.120000000003</v>
      </c>
      <c r="G371" s="983">
        <v>6705.38</v>
      </c>
      <c r="H371" s="983">
        <v>3485</v>
      </c>
      <c r="I371" s="983">
        <v>0</v>
      </c>
      <c r="J371" s="985" t="s">
        <v>2032</v>
      </c>
      <c r="K371" s="1030" t="s">
        <v>1058</v>
      </c>
      <c r="L371" s="955"/>
    </row>
    <row r="372" spans="1:12" s="25" customFormat="1" ht="30" customHeight="1">
      <c r="A372" s="1028" t="s">
        <v>2018</v>
      </c>
      <c r="B372" s="1001"/>
      <c r="C372" s="1001"/>
      <c r="D372" s="994">
        <v>35000</v>
      </c>
      <c r="E372" s="982">
        <f t="shared" si="5"/>
        <v>3937.5</v>
      </c>
      <c r="F372" s="983">
        <v>22312.5</v>
      </c>
      <c r="G372" s="983">
        <v>3937.5</v>
      </c>
      <c r="H372" s="983">
        <v>0</v>
      </c>
      <c r="I372" s="983">
        <v>0</v>
      </c>
      <c r="J372" s="985" t="s">
        <v>2032</v>
      </c>
      <c r="K372" s="1030" t="s">
        <v>1058</v>
      </c>
      <c r="L372" s="955"/>
    </row>
    <row r="373" spans="1:12" s="25" customFormat="1" ht="30" customHeight="1">
      <c r="A373" s="1028" t="s">
        <v>2018</v>
      </c>
      <c r="B373" s="1001"/>
      <c r="C373" s="1001"/>
      <c r="D373" s="994">
        <v>133885.34</v>
      </c>
      <c r="E373" s="982">
        <f t="shared" si="5"/>
        <v>22187.45</v>
      </c>
      <c r="F373" s="983">
        <v>91511.66</v>
      </c>
      <c r="G373" s="983">
        <v>0</v>
      </c>
      <c r="H373" s="983">
        <v>22187.45</v>
      </c>
      <c r="I373" s="983">
        <v>0</v>
      </c>
      <c r="J373" s="985" t="s">
        <v>2032</v>
      </c>
      <c r="K373" s="1030" t="s">
        <v>1058</v>
      </c>
      <c r="L373" s="955"/>
    </row>
    <row r="374" spans="1:12" s="25" customFormat="1" ht="30" customHeight="1">
      <c r="A374" s="1028" t="s">
        <v>235</v>
      </c>
      <c r="B374" s="1001"/>
      <c r="C374" s="1001"/>
      <c r="D374" s="994">
        <v>67637.25</v>
      </c>
      <c r="E374" s="982">
        <f t="shared" si="5"/>
        <v>5072.8</v>
      </c>
      <c r="F374" s="983">
        <v>28745.83</v>
      </c>
      <c r="G374" s="983">
        <v>0</v>
      </c>
      <c r="H374" s="983">
        <v>5072.8</v>
      </c>
      <c r="I374" s="983">
        <v>0</v>
      </c>
      <c r="J374" s="985" t="s">
        <v>2032</v>
      </c>
      <c r="K374" s="1030" t="s">
        <v>1058</v>
      </c>
      <c r="L374" s="955"/>
    </row>
    <row r="375" spans="1:12" s="25" customFormat="1" ht="30" customHeight="1">
      <c r="A375" s="1028" t="s">
        <v>79</v>
      </c>
      <c r="B375" s="1001"/>
      <c r="C375" s="1001"/>
      <c r="D375" s="994">
        <v>33236</v>
      </c>
      <c r="E375" s="982">
        <f t="shared" si="5"/>
        <v>3347.01</v>
      </c>
      <c r="F375" s="983">
        <v>18966.39</v>
      </c>
      <c r="G375" s="983">
        <v>0</v>
      </c>
      <c r="H375" s="983">
        <v>3347.01</v>
      </c>
      <c r="I375" s="983">
        <v>0</v>
      </c>
      <c r="J375" s="985" t="s">
        <v>2032</v>
      </c>
      <c r="K375" s="1030" t="s">
        <v>1058</v>
      </c>
      <c r="L375" s="955"/>
    </row>
    <row r="376" spans="1:12" s="25" customFormat="1" ht="30" customHeight="1">
      <c r="A376" s="1024" t="s">
        <v>155</v>
      </c>
      <c r="B376" s="1001"/>
      <c r="C376" s="1001"/>
      <c r="D376" s="994">
        <v>3725.09</v>
      </c>
      <c r="E376" s="982">
        <f t="shared" si="5"/>
        <v>419.08</v>
      </c>
      <c r="F376" s="983">
        <v>2374.7399999999998</v>
      </c>
      <c r="G376" s="983">
        <v>0</v>
      </c>
      <c r="H376" s="983">
        <v>419.08</v>
      </c>
      <c r="I376" s="983">
        <v>0</v>
      </c>
      <c r="J376" s="985" t="s">
        <v>2032</v>
      </c>
      <c r="K376" s="1030" t="s">
        <v>1058</v>
      </c>
      <c r="L376" s="955"/>
    </row>
    <row r="377" spans="1:12" s="25" customFormat="1" ht="30" customHeight="1">
      <c r="A377" s="1024" t="s">
        <v>944</v>
      </c>
      <c r="B377" s="1001"/>
      <c r="C377" s="1001"/>
      <c r="D377" s="994">
        <v>3725.09</v>
      </c>
      <c r="E377" s="982">
        <f t="shared" si="5"/>
        <v>419.08</v>
      </c>
      <c r="F377" s="983">
        <v>2374.7399999999998</v>
      </c>
      <c r="G377" s="983">
        <v>0</v>
      </c>
      <c r="H377" s="983">
        <v>419.08</v>
      </c>
      <c r="I377" s="983">
        <v>0</v>
      </c>
      <c r="J377" s="985" t="s">
        <v>2032</v>
      </c>
      <c r="K377" s="1030" t="s">
        <v>1058</v>
      </c>
      <c r="L377" s="955"/>
    </row>
    <row r="378" spans="1:12" s="25" customFormat="1" ht="30" customHeight="1">
      <c r="A378" s="1024" t="s">
        <v>964</v>
      </c>
      <c r="B378" s="1001"/>
      <c r="C378" s="1001"/>
      <c r="D378" s="994">
        <v>101407.9</v>
      </c>
      <c r="E378" s="982">
        <f t="shared" si="5"/>
        <v>10288.93</v>
      </c>
      <c r="F378" s="983">
        <v>46603.1</v>
      </c>
      <c r="G378" s="983">
        <v>8224.08</v>
      </c>
      <c r="H378" s="983">
        <v>2064.85</v>
      </c>
      <c r="I378" s="983">
        <v>0</v>
      </c>
      <c r="J378" s="985" t="s">
        <v>2032</v>
      </c>
      <c r="K378" s="1030" t="s">
        <v>1058</v>
      </c>
      <c r="L378" s="955"/>
    </row>
    <row r="379" spans="1:12" s="25" customFormat="1" ht="30" customHeight="1">
      <c r="A379" s="1033" t="s">
        <v>169</v>
      </c>
      <c r="B379" s="1001"/>
      <c r="C379" s="1001"/>
      <c r="D379" s="994">
        <v>157632.82</v>
      </c>
      <c r="E379" s="982">
        <f t="shared" si="5"/>
        <v>17733.7</v>
      </c>
      <c r="F379" s="983">
        <v>100490.92</v>
      </c>
      <c r="G379" s="983">
        <v>0</v>
      </c>
      <c r="H379" s="983">
        <v>17733.7</v>
      </c>
      <c r="I379" s="983">
        <v>0</v>
      </c>
      <c r="J379" s="985" t="s">
        <v>2032</v>
      </c>
      <c r="K379" s="1030" t="s">
        <v>1058</v>
      </c>
      <c r="L379" s="955"/>
    </row>
    <row r="380" spans="1:12" s="25" customFormat="1" ht="30" customHeight="1">
      <c r="A380" s="1024" t="s">
        <v>1282</v>
      </c>
      <c r="B380" s="1001"/>
      <c r="C380" s="1001"/>
      <c r="D380" s="994">
        <v>70449.8</v>
      </c>
      <c r="E380" s="982">
        <f t="shared" si="5"/>
        <v>6779.81</v>
      </c>
      <c r="F380" s="983">
        <v>38418.89</v>
      </c>
      <c r="G380" s="983">
        <v>0</v>
      </c>
      <c r="H380" s="983">
        <v>6779.81</v>
      </c>
      <c r="I380" s="983">
        <v>0</v>
      </c>
      <c r="J380" s="985" t="s">
        <v>2032</v>
      </c>
      <c r="K380" s="1030" t="s">
        <v>1058</v>
      </c>
      <c r="L380" s="955"/>
    </row>
    <row r="381" spans="1:12" s="25" customFormat="1" ht="30" customHeight="1">
      <c r="A381" s="1024" t="s">
        <v>1518</v>
      </c>
      <c r="B381" s="1001"/>
      <c r="C381" s="1001"/>
      <c r="D381" s="994">
        <v>137388.76999999999</v>
      </c>
      <c r="E381" s="982">
        <f t="shared" si="5"/>
        <v>21535.97</v>
      </c>
      <c r="F381" s="983">
        <v>95244.479999999996</v>
      </c>
      <c r="G381" s="983">
        <v>0</v>
      </c>
      <c r="H381" s="983">
        <v>21535.97</v>
      </c>
      <c r="I381" s="983">
        <v>0</v>
      </c>
      <c r="J381" s="985" t="s">
        <v>2032</v>
      </c>
      <c r="K381" s="1030" t="s">
        <v>1058</v>
      </c>
      <c r="L381" s="955"/>
    </row>
    <row r="382" spans="1:12" s="25" customFormat="1" ht="30" customHeight="1">
      <c r="A382" s="1024" t="s">
        <v>1521</v>
      </c>
      <c r="B382" s="1001"/>
      <c r="C382" s="1001"/>
      <c r="D382" s="994">
        <v>193071</v>
      </c>
      <c r="E382" s="982">
        <f t="shared" si="5"/>
        <v>25629.93</v>
      </c>
      <c r="F382" s="983">
        <v>107666.22</v>
      </c>
      <c r="G382" s="983">
        <v>0</v>
      </c>
      <c r="H382" s="983">
        <v>25629.93</v>
      </c>
      <c r="I382" s="983">
        <v>0</v>
      </c>
      <c r="J382" s="985" t="s">
        <v>2032</v>
      </c>
      <c r="K382" s="1030" t="s">
        <v>1058</v>
      </c>
      <c r="L382" s="955"/>
    </row>
    <row r="383" spans="1:12" s="25" customFormat="1" ht="30" customHeight="1">
      <c r="A383" s="1024" t="s">
        <v>1422</v>
      </c>
      <c r="B383" s="1001"/>
      <c r="C383" s="1001"/>
      <c r="D383" s="994">
        <v>596345.25</v>
      </c>
      <c r="E383" s="982">
        <f t="shared" si="5"/>
        <v>76107.58</v>
      </c>
      <c r="F383" s="983">
        <v>331378.56</v>
      </c>
      <c r="G383" s="983">
        <v>58478.58</v>
      </c>
      <c r="H383" s="983">
        <v>17629</v>
      </c>
      <c r="I383" s="983">
        <v>0</v>
      </c>
      <c r="J383" s="985" t="s">
        <v>2032</v>
      </c>
      <c r="K383" s="1030" t="s">
        <v>1058</v>
      </c>
      <c r="L383" s="955"/>
    </row>
    <row r="384" spans="1:12" s="25" customFormat="1" ht="30" customHeight="1">
      <c r="A384" s="1024" t="s">
        <v>297</v>
      </c>
      <c r="B384" s="1001"/>
      <c r="C384" s="1001"/>
      <c r="D384" s="994">
        <v>1749531.6</v>
      </c>
      <c r="E384" s="982">
        <f t="shared" si="5"/>
        <v>196822.31</v>
      </c>
      <c r="F384" s="983">
        <v>1115326.3899999999</v>
      </c>
      <c r="G384" s="983">
        <v>196822.31</v>
      </c>
      <c r="H384" s="983">
        <v>0</v>
      </c>
      <c r="I384" s="983">
        <v>0</v>
      </c>
      <c r="J384" s="985" t="s">
        <v>2032</v>
      </c>
      <c r="K384" s="1030" t="s">
        <v>1058</v>
      </c>
      <c r="L384" s="955"/>
    </row>
    <row r="385" spans="1:12" s="25" customFormat="1" ht="30" customHeight="1">
      <c r="A385" s="1024" t="s">
        <v>964</v>
      </c>
      <c r="B385" s="1001"/>
      <c r="C385" s="1001"/>
      <c r="D385" s="994">
        <v>164148.1</v>
      </c>
      <c r="E385" s="982">
        <f t="shared" si="5"/>
        <v>28310.59</v>
      </c>
      <c r="F385" s="983">
        <v>94800.49</v>
      </c>
      <c r="G385" s="983">
        <v>0</v>
      </c>
      <c r="H385" s="983">
        <v>28310.59</v>
      </c>
      <c r="I385" s="983">
        <v>0</v>
      </c>
      <c r="J385" s="985" t="s">
        <v>2032</v>
      </c>
      <c r="K385" s="1030" t="s">
        <v>1058</v>
      </c>
      <c r="L385" s="955"/>
    </row>
    <row r="386" spans="1:12" s="25" customFormat="1" ht="30" customHeight="1">
      <c r="A386" s="1024" t="s">
        <v>1529</v>
      </c>
      <c r="B386" s="1001"/>
      <c r="C386" s="1001"/>
      <c r="D386" s="994">
        <v>104651.3</v>
      </c>
      <c r="E386" s="982">
        <f t="shared" si="5"/>
        <v>11773.28</v>
      </c>
      <c r="F386" s="983">
        <v>66715.199999999997</v>
      </c>
      <c r="G386" s="983">
        <v>11773.28</v>
      </c>
      <c r="H386" s="983">
        <v>0</v>
      </c>
      <c r="I386" s="983">
        <v>0</v>
      </c>
      <c r="J386" s="985" t="s">
        <v>2032</v>
      </c>
      <c r="K386" s="1030" t="s">
        <v>1058</v>
      </c>
      <c r="L386" s="955"/>
    </row>
    <row r="387" spans="1:12" s="25" customFormat="1" ht="30" customHeight="1">
      <c r="A387" s="1028" t="s">
        <v>2018</v>
      </c>
      <c r="B387" s="1001"/>
      <c r="C387" s="1001"/>
      <c r="D387" s="994">
        <v>128290</v>
      </c>
      <c r="E387" s="982">
        <f t="shared" si="5"/>
        <v>15952.43</v>
      </c>
      <c r="F387" s="992">
        <v>90397.07</v>
      </c>
      <c r="G387" s="992">
        <v>0</v>
      </c>
      <c r="H387" s="992">
        <v>15952.43</v>
      </c>
      <c r="I387" s="982">
        <v>0</v>
      </c>
      <c r="J387" s="985" t="s">
        <v>2032</v>
      </c>
      <c r="K387" s="1030" t="s">
        <v>1058</v>
      </c>
      <c r="L387" s="955"/>
    </row>
    <row r="388" spans="1:12" s="25" customFormat="1" ht="30" customHeight="1">
      <c r="A388" s="1028" t="s">
        <v>1748</v>
      </c>
      <c r="B388" s="1001"/>
      <c r="C388" s="1001"/>
      <c r="D388" s="994">
        <v>11174.99</v>
      </c>
      <c r="E388" s="982">
        <f t="shared" si="5"/>
        <v>977.82</v>
      </c>
      <c r="F388" s="992">
        <v>5540.95</v>
      </c>
      <c r="G388" s="992">
        <v>977.82</v>
      </c>
      <c r="H388" s="992">
        <v>0</v>
      </c>
      <c r="I388" s="982">
        <v>0</v>
      </c>
      <c r="J388" s="985" t="s">
        <v>2032</v>
      </c>
      <c r="K388" s="1030" t="s">
        <v>1058</v>
      </c>
      <c r="L388" s="955"/>
    </row>
    <row r="389" spans="1:12" s="25" customFormat="1" ht="30" customHeight="1">
      <c r="A389" s="1034" t="s">
        <v>2018</v>
      </c>
      <c r="B389" s="1001"/>
      <c r="C389" s="1001"/>
      <c r="D389" s="994">
        <v>126795.61</v>
      </c>
      <c r="E389" s="982">
        <f t="shared" si="5"/>
        <v>15892.87</v>
      </c>
      <c r="F389" s="992">
        <v>90059.57</v>
      </c>
      <c r="G389" s="992">
        <v>15892.87</v>
      </c>
      <c r="H389" s="992">
        <v>0</v>
      </c>
      <c r="I389" s="982">
        <v>0</v>
      </c>
      <c r="J389" s="985" t="s">
        <v>2032</v>
      </c>
      <c r="K389" s="1030" t="s">
        <v>1058</v>
      </c>
      <c r="L389" s="955"/>
    </row>
    <row r="390" spans="1:12" s="25" customFormat="1" ht="30" customHeight="1">
      <c r="A390" s="1028" t="s">
        <v>1750</v>
      </c>
      <c r="B390" s="1001"/>
      <c r="C390" s="1001"/>
      <c r="D390" s="994">
        <v>39373.39</v>
      </c>
      <c r="E390" s="982">
        <f t="shared" si="5"/>
        <v>4388.13</v>
      </c>
      <c r="F390" s="992">
        <v>24866.07</v>
      </c>
      <c r="G390" s="992">
        <v>0</v>
      </c>
      <c r="H390" s="992">
        <v>4388.13</v>
      </c>
      <c r="I390" s="982">
        <v>0</v>
      </c>
      <c r="J390" s="985" t="s">
        <v>2032</v>
      </c>
      <c r="K390" s="1030" t="s">
        <v>1058</v>
      </c>
      <c r="L390" s="955"/>
    </row>
    <row r="391" spans="1:12" s="25" customFormat="1" ht="30" customHeight="1">
      <c r="A391" s="1028" t="s">
        <v>2018</v>
      </c>
      <c r="B391" s="1001"/>
      <c r="C391" s="1001"/>
      <c r="D391" s="994">
        <v>8274.98</v>
      </c>
      <c r="E391" s="982">
        <f t="shared" si="5"/>
        <v>930.94</v>
      </c>
      <c r="F391" s="992">
        <v>5275.3</v>
      </c>
      <c r="G391" s="992">
        <v>0</v>
      </c>
      <c r="H391" s="992">
        <v>930.94</v>
      </c>
      <c r="I391" s="982">
        <v>0</v>
      </c>
      <c r="J391" s="985" t="s">
        <v>2032</v>
      </c>
      <c r="K391" s="1030" t="s">
        <v>1058</v>
      </c>
      <c r="L391" s="955"/>
    </row>
    <row r="392" spans="1:12" s="25" customFormat="1" ht="48.75" customHeight="1">
      <c r="A392" s="1028" t="s">
        <v>1774</v>
      </c>
      <c r="B392" s="1001"/>
      <c r="C392" s="1001"/>
      <c r="D392" s="994">
        <v>239779.42</v>
      </c>
      <c r="E392" s="982">
        <f t="shared" si="5"/>
        <v>33069.08</v>
      </c>
      <c r="F392" s="992">
        <v>170053.93</v>
      </c>
      <c r="G392" s="992">
        <v>30009.52</v>
      </c>
      <c r="H392" s="992">
        <v>3059.56</v>
      </c>
      <c r="I392" s="982">
        <v>0</v>
      </c>
      <c r="J392" s="985" t="s">
        <v>2032</v>
      </c>
      <c r="K392" s="1030" t="s">
        <v>1058</v>
      </c>
      <c r="L392" s="955"/>
    </row>
    <row r="393" spans="1:12" s="25" customFormat="1" ht="30" customHeight="1">
      <c r="A393" s="1028" t="s">
        <v>1775</v>
      </c>
      <c r="B393" s="1001"/>
      <c r="C393" s="1001"/>
      <c r="D393" s="994">
        <v>410000</v>
      </c>
      <c r="E393" s="982">
        <f t="shared" si="5"/>
        <v>75747.5</v>
      </c>
      <c r="F393" s="992">
        <v>231752.5</v>
      </c>
      <c r="G393" s="992">
        <v>40897.5</v>
      </c>
      <c r="H393" s="992">
        <v>34850</v>
      </c>
      <c r="I393" s="982">
        <v>0</v>
      </c>
      <c r="J393" s="985" t="s">
        <v>2032</v>
      </c>
      <c r="K393" s="1030" t="s">
        <v>1058</v>
      </c>
      <c r="L393" s="955"/>
    </row>
    <row r="394" spans="1:12" s="25" customFormat="1" ht="48" customHeight="1">
      <c r="A394" s="1028" t="s">
        <v>282</v>
      </c>
      <c r="B394" s="1001"/>
      <c r="C394" s="1001"/>
      <c r="D394" s="994">
        <v>154245</v>
      </c>
      <c r="E394" s="982">
        <f t="shared" si="5"/>
        <v>28283.989999999998</v>
      </c>
      <c r="F394" s="992">
        <v>87399.76</v>
      </c>
      <c r="G394" s="992">
        <v>15423.49</v>
      </c>
      <c r="H394" s="992">
        <v>12860.5</v>
      </c>
      <c r="I394" s="982">
        <v>0</v>
      </c>
      <c r="J394" s="985" t="s">
        <v>2032</v>
      </c>
      <c r="K394" s="1030" t="s">
        <v>1058</v>
      </c>
      <c r="L394" s="955"/>
    </row>
    <row r="395" spans="1:12" s="25" customFormat="1" ht="41.25" customHeight="1">
      <c r="A395" s="1028" t="s">
        <v>1080</v>
      </c>
      <c r="B395" s="1001"/>
      <c r="C395" s="1001"/>
      <c r="D395" s="994">
        <v>302246.25</v>
      </c>
      <c r="E395" s="982">
        <f t="shared" si="5"/>
        <v>32103.47</v>
      </c>
      <c r="F395" s="992">
        <v>181919.66</v>
      </c>
      <c r="G395" s="992">
        <v>32103.47</v>
      </c>
      <c r="H395" s="992">
        <v>0</v>
      </c>
      <c r="I395" s="982">
        <v>0</v>
      </c>
      <c r="J395" s="985" t="s">
        <v>2032</v>
      </c>
      <c r="K395" s="1030" t="s">
        <v>1058</v>
      </c>
      <c r="L395" s="955"/>
    </row>
    <row r="396" spans="1:12" s="25" customFormat="1" ht="43.5" customHeight="1">
      <c r="A396" s="1028" t="s">
        <v>1776</v>
      </c>
      <c r="B396" s="1001"/>
      <c r="C396" s="1001"/>
      <c r="D396" s="994">
        <v>352908.4</v>
      </c>
      <c r="E396" s="982">
        <f t="shared" si="5"/>
        <v>35695.43</v>
      </c>
      <c r="F396" s="992">
        <v>202274.06</v>
      </c>
      <c r="G396" s="992">
        <v>35695.43</v>
      </c>
      <c r="H396" s="992">
        <v>0</v>
      </c>
      <c r="I396" s="982">
        <v>0</v>
      </c>
      <c r="J396" s="985" t="s">
        <v>2032</v>
      </c>
      <c r="K396" s="1030" t="s">
        <v>1058</v>
      </c>
      <c r="L396" s="955"/>
    </row>
    <row r="397" spans="1:12" s="25" customFormat="1" ht="46.5" customHeight="1">
      <c r="A397" s="1028" t="s">
        <v>1048</v>
      </c>
      <c r="B397" s="1001"/>
      <c r="C397" s="1001"/>
      <c r="D397" s="994">
        <v>198589.6</v>
      </c>
      <c r="E397" s="982">
        <f t="shared" si="5"/>
        <v>20487.25</v>
      </c>
      <c r="F397" s="992">
        <v>95864.4</v>
      </c>
      <c r="G397" s="992">
        <v>16917.25</v>
      </c>
      <c r="H397" s="992">
        <v>3570</v>
      </c>
      <c r="I397" s="982">
        <v>0</v>
      </c>
      <c r="J397" s="985" t="s">
        <v>2032</v>
      </c>
      <c r="K397" s="1030" t="s">
        <v>1058</v>
      </c>
      <c r="L397" s="955"/>
    </row>
    <row r="398" spans="1:12" s="25" customFormat="1" ht="46.5" customHeight="1">
      <c r="A398" s="1028" t="s">
        <v>172</v>
      </c>
      <c r="B398" s="1001"/>
      <c r="C398" s="1001"/>
      <c r="D398" s="994">
        <v>101700.79</v>
      </c>
      <c r="E398" s="982">
        <f t="shared" si="5"/>
        <v>12749.09</v>
      </c>
      <c r="F398" s="994">
        <v>57759.37</v>
      </c>
      <c r="G398" s="994">
        <v>0</v>
      </c>
      <c r="H398" s="992">
        <v>12749.09</v>
      </c>
      <c r="I398" s="982">
        <v>0</v>
      </c>
      <c r="J398" s="985" t="s">
        <v>2032</v>
      </c>
      <c r="K398" s="1030" t="s">
        <v>1058</v>
      </c>
      <c r="L398" s="955"/>
    </row>
    <row r="399" spans="1:12" s="25" customFormat="1" ht="46.5" customHeight="1">
      <c r="A399" s="1028" t="s">
        <v>1848</v>
      </c>
      <c r="B399" s="1001"/>
      <c r="C399" s="1001"/>
      <c r="D399" s="994">
        <v>100904</v>
      </c>
      <c r="E399" s="982">
        <f t="shared" si="5"/>
        <v>18546.36</v>
      </c>
      <c r="F399" s="994">
        <v>57131.64</v>
      </c>
      <c r="G399" s="994">
        <v>0</v>
      </c>
      <c r="H399" s="992">
        <v>18546.36</v>
      </c>
      <c r="I399" s="982">
        <v>0</v>
      </c>
      <c r="J399" s="985" t="s">
        <v>2032</v>
      </c>
      <c r="K399" s="1030" t="s">
        <v>1058</v>
      </c>
      <c r="L399" s="955"/>
    </row>
    <row r="400" spans="1:12" s="25" customFormat="1" ht="46.5" customHeight="1">
      <c r="A400" s="1028" t="s">
        <v>2018</v>
      </c>
      <c r="B400" s="1001"/>
      <c r="C400" s="1001"/>
      <c r="D400" s="994">
        <v>15271.57</v>
      </c>
      <c r="E400" s="982">
        <f t="shared" si="5"/>
        <v>2098.52</v>
      </c>
      <c r="F400" s="994">
        <v>10882.31</v>
      </c>
      <c r="G400" s="994">
        <v>0</v>
      </c>
      <c r="H400" s="992">
        <v>2098.52</v>
      </c>
      <c r="I400" s="982">
        <v>0</v>
      </c>
      <c r="J400" s="985" t="s">
        <v>2032</v>
      </c>
      <c r="K400" s="1030" t="s">
        <v>1058</v>
      </c>
      <c r="L400" s="955"/>
    </row>
    <row r="401" spans="1:12" s="25" customFormat="1" ht="43.5" customHeight="1">
      <c r="A401" s="1028" t="s">
        <v>1854</v>
      </c>
      <c r="B401" s="1001"/>
      <c r="C401" s="1001"/>
      <c r="D401" s="994">
        <v>35348.75</v>
      </c>
      <c r="E401" s="982">
        <f t="shared" si="5"/>
        <v>7064.24</v>
      </c>
      <c r="F401" s="994">
        <v>22647.32</v>
      </c>
      <c r="G401" s="994">
        <v>3996.59</v>
      </c>
      <c r="H401" s="995">
        <v>3067.65</v>
      </c>
      <c r="I401" s="982">
        <v>0</v>
      </c>
      <c r="J401" s="985" t="s">
        <v>2032</v>
      </c>
      <c r="K401" s="1030" t="s">
        <v>1058</v>
      </c>
      <c r="L401" s="955"/>
    </row>
    <row r="402" spans="1:12" s="25" customFormat="1" ht="43.5" customHeight="1">
      <c r="A402" s="1028" t="s">
        <v>2018</v>
      </c>
      <c r="B402" s="1001"/>
      <c r="C402" s="1001"/>
      <c r="D402" s="994">
        <v>155045.54999999999</v>
      </c>
      <c r="E402" s="982">
        <f t="shared" si="5"/>
        <v>27236.58</v>
      </c>
      <c r="F402" s="992">
        <v>104552.14</v>
      </c>
      <c r="G402" s="992">
        <v>18450.38</v>
      </c>
      <c r="H402" s="992">
        <v>8786.2000000000007</v>
      </c>
      <c r="I402" s="982">
        <v>0</v>
      </c>
      <c r="J402" s="985" t="s">
        <v>2032</v>
      </c>
      <c r="K402" s="1030" t="s">
        <v>1058</v>
      </c>
      <c r="L402" s="955"/>
    </row>
    <row r="403" spans="1:12" s="25" customFormat="1" ht="43.5" customHeight="1">
      <c r="A403" s="1028" t="s">
        <v>152</v>
      </c>
      <c r="B403" s="1001"/>
      <c r="C403" s="1001"/>
      <c r="D403" s="994">
        <v>155073.25</v>
      </c>
      <c r="E403" s="982">
        <f t="shared" si="5"/>
        <v>15839.95</v>
      </c>
      <c r="F403" s="992">
        <v>78098.95</v>
      </c>
      <c r="G403" s="992">
        <v>13782.17</v>
      </c>
      <c r="H403" s="992">
        <v>2057.7800000000002</v>
      </c>
      <c r="I403" s="982">
        <v>0</v>
      </c>
      <c r="J403" s="985" t="s">
        <v>2032</v>
      </c>
      <c r="K403" s="1030" t="s">
        <v>1058</v>
      </c>
      <c r="L403" s="955"/>
    </row>
    <row r="404" spans="1:12" s="25" customFormat="1" ht="43.5" customHeight="1">
      <c r="A404" s="1028" t="s">
        <v>433</v>
      </c>
      <c r="B404" s="1001"/>
      <c r="C404" s="1001"/>
      <c r="D404" s="994">
        <v>501217</v>
      </c>
      <c r="E404" s="982">
        <f t="shared" si="5"/>
        <v>67351.290000000008</v>
      </c>
      <c r="F404" s="992">
        <v>285372.36</v>
      </c>
      <c r="G404" s="992">
        <v>50359.83</v>
      </c>
      <c r="H404" s="992">
        <v>16991.46</v>
      </c>
      <c r="I404" s="982">
        <v>0</v>
      </c>
      <c r="J404" s="985" t="s">
        <v>2032</v>
      </c>
      <c r="K404" s="1030" t="s">
        <v>1058</v>
      </c>
      <c r="L404" s="955"/>
    </row>
    <row r="405" spans="1:12" s="25" customFormat="1" ht="43.5" customHeight="1">
      <c r="A405" s="1028" t="s">
        <v>1881</v>
      </c>
      <c r="B405" s="1001"/>
      <c r="C405" s="1001"/>
      <c r="D405" s="994">
        <v>13594.84</v>
      </c>
      <c r="E405" s="982">
        <f t="shared" si="5"/>
        <v>1529.42</v>
      </c>
      <c r="F405" s="992">
        <v>8666.7099999999991</v>
      </c>
      <c r="G405" s="992">
        <v>1529.42</v>
      </c>
      <c r="H405" s="992">
        <v>0</v>
      </c>
      <c r="I405" s="982">
        <v>0</v>
      </c>
      <c r="J405" s="985" t="s">
        <v>2032</v>
      </c>
      <c r="K405" s="1030" t="s">
        <v>1058</v>
      </c>
      <c r="L405" s="955"/>
    </row>
    <row r="406" spans="1:12" s="25" customFormat="1" ht="47.25" customHeight="1">
      <c r="A406" s="1028" t="s">
        <v>2018</v>
      </c>
      <c r="B406" s="1001"/>
      <c r="C406" s="1001"/>
      <c r="D406" s="994">
        <v>180625.93</v>
      </c>
      <c r="E406" s="982">
        <f t="shared" si="5"/>
        <v>25760.799999999999</v>
      </c>
      <c r="F406" s="992">
        <v>127771.24</v>
      </c>
      <c r="G406" s="992">
        <v>22547.87</v>
      </c>
      <c r="H406" s="992">
        <v>3212.93</v>
      </c>
      <c r="I406" s="992">
        <v>0</v>
      </c>
      <c r="J406" s="985" t="s">
        <v>2032</v>
      </c>
      <c r="K406" s="1030" t="s">
        <v>1058</v>
      </c>
      <c r="L406" s="955"/>
    </row>
    <row r="407" spans="1:12" s="25" customFormat="1" ht="56.25" customHeight="1">
      <c r="A407" s="1028" t="s">
        <v>970</v>
      </c>
      <c r="B407" s="1001"/>
      <c r="C407" s="1001"/>
      <c r="D407" s="994">
        <v>744863</v>
      </c>
      <c r="E407" s="982">
        <f t="shared" si="5"/>
        <v>118955.81</v>
      </c>
      <c r="F407" s="992">
        <v>432286.24</v>
      </c>
      <c r="G407" s="992">
        <v>76285.81</v>
      </c>
      <c r="H407" s="992">
        <v>42670</v>
      </c>
      <c r="I407" s="992">
        <v>0</v>
      </c>
      <c r="J407" s="985" t="s">
        <v>2032</v>
      </c>
      <c r="K407" s="1030" t="s">
        <v>1058</v>
      </c>
      <c r="L407" s="955"/>
    </row>
    <row r="408" spans="1:12" s="25" customFormat="1" ht="57.75" customHeight="1">
      <c r="A408" s="1028" t="s">
        <v>970</v>
      </c>
      <c r="B408" s="1001"/>
      <c r="C408" s="1001"/>
      <c r="D408" s="994">
        <v>329635.5</v>
      </c>
      <c r="E408" s="982">
        <f t="shared" si="5"/>
        <v>42038.77</v>
      </c>
      <c r="F408" s="992">
        <v>195736.66</v>
      </c>
      <c r="G408" s="992">
        <v>34541.769999999997</v>
      </c>
      <c r="H408" s="992">
        <v>7497</v>
      </c>
      <c r="I408" s="992">
        <v>0</v>
      </c>
      <c r="J408" s="985" t="s">
        <v>2032</v>
      </c>
      <c r="K408" s="1030" t="s">
        <v>1058</v>
      </c>
      <c r="L408" s="955"/>
    </row>
    <row r="409" spans="1:12" s="25" customFormat="1" ht="57" customHeight="1">
      <c r="A409" s="1028" t="s">
        <v>169</v>
      </c>
      <c r="B409" s="1001"/>
      <c r="C409" s="1001"/>
      <c r="D409" s="994">
        <v>97164.85</v>
      </c>
      <c r="E409" s="982">
        <f t="shared" si="5"/>
        <v>9972.86</v>
      </c>
      <c r="F409" s="992">
        <v>56512.82</v>
      </c>
      <c r="G409" s="992">
        <v>9972.86</v>
      </c>
      <c r="H409" s="992">
        <v>0</v>
      </c>
      <c r="I409" s="992">
        <v>0</v>
      </c>
      <c r="J409" s="985" t="s">
        <v>2032</v>
      </c>
      <c r="K409" s="1030" t="s">
        <v>1058</v>
      </c>
      <c r="L409" s="955"/>
    </row>
    <row r="410" spans="1:12" s="25" customFormat="1" ht="43.5" customHeight="1">
      <c r="A410" s="1028" t="s">
        <v>1969</v>
      </c>
      <c r="B410" s="1001"/>
      <c r="C410" s="1001"/>
      <c r="D410" s="994">
        <v>164457.42000000001</v>
      </c>
      <c r="E410" s="982">
        <f t="shared" si="5"/>
        <v>21779.69</v>
      </c>
      <c r="F410" s="992">
        <v>118009.12</v>
      </c>
      <c r="G410" s="992">
        <v>20825.14</v>
      </c>
      <c r="H410" s="992">
        <v>954.55</v>
      </c>
      <c r="I410" s="992">
        <v>0</v>
      </c>
      <c r="J410" s="985" t="s">
        <v>2032</v>
      </c>
      <c r="K410" s="1030" t="s">
        <v>1058</v>
      </c>
      <c r="L410" s="955"/>
    </row>
    <row r="411" spans="1:12" s="25" customFormat="1" ht="54.75" customHeight="1">
      <c r="A411" s="1034" t="s">
        <v>2018</v>
      </c>
      <c r="B411" s="1001"/>
      <c r="C411" s="1001"/>
      <c r="D411" s="994">
        <v>82588.73</v>
      </c>
      <c r="E411" s="982">
        <f t="shared" si="5"/>
        <v>12163.76</v>
      </c>
      <c r="F411" s="982">
        <v>58036.66</v>
      </c>
      <c r="G411" s="982">
        <v>10241.77</v>
      </c>
      <c r="H411" s="982">
        <v>1921.99</v>
      </c>
      <c r="I411" s="982">
        <v>0</v>
      </c>
      <c r="J411" s="985" t="s">
        <v>2032</v>
      </c>
      <c r="K411" s="1030" t="s">
        <v>1058</v>
      </c>
      <c r="L411" s="955"/>
    </row>
    <row r="412" spans="1:12" s="25" customFormat="1" ht="54.75" customHeight="1">
      <c r="A412" s="1034" t="s">
        <v>2018</v>
      </c>
      <c r="B412" s="1001"/>
      <c r="C412" s="1001"/>
      <c r="D412" s="994">
        <v>57860.4</v>
      </c>
      <c r="E412" s="982">
        <f t="shared" si="5"/>
        <v>9145.7000000000007</v>
      </c>
      <c r="F412" s="982">
        <v>34249.599999999999</v>
      </c>
      <c r="G412" s="982">
        <v>6044.05</v>
      </c>
      <c r="H412" s="982">
        <v>3101.65</v>
      </c>
      <c r="I412" s="982">
        <v>0</v>
      </c>
      <c r="J412" s="985" t="s">
        <v>2032</v>
      </c>
      <c r="K412" s="1030" t="s">
        <v>1058</v>
      </c>
      <c r="L412" s="955"/>
    </row>
    <row r="413" spans="1:12" s="25" customFormat="1" ht="54.75" customHeight="1">
      <c r="A413" s="1034" t="s">
        <v>2018</v>
      </c>
      <c r="B413" s="1001"/>
      <c r="C413" s="1001"/>
      <c r="D413" s="994">
        <v>10860.42</v>
      </c>
      <c r="E413" s="982">
        <f t="shared" si="5"/>
        <v>1336.47</v>
      </c>
      <c r="F413" s="982">
        <v>6808.85</v>
      </c>
      <c r="G413" s="982">
        <v>1201.57</v>
      </c>
      <c r="H413" s="982">
        <v>134.9</v>
      </c>
      <c r="I413" s="982">
        <v>0</v>
      </c>
      <c r="J413" s="985" t="s">
        <v>2032</v>
      </c>
      <c r="K413" s="1030" t="s">
        <v>1058</v>
      </c>
      <c r="L413" s="955"/>
    </row>
    <row r="414" spans="1:12" s="25" customFormat="1" ht="54.75" customHeight="1">
      <c r="A414" s="1028" t="s">
        <v>1978</v>
      </c>
      <c r="B414" s="1001"/>
      <c r="C414" s="1001"/>
      <c r="D414" s="994">
        <v>57900</v>
      </c>
      <c r="E414" s="982">
        <f t="shared" si="5"/>
        <v>10747.18</v>
      </c>
      <c r="F414" s="982">
        <v>32677.82</v>
      </c>
      <c r="G414" s="982">
        <v>4724.08</v>
      </c>
      <c r="H414" s="982">
        <v>6023.1</v>
      </c>
      <c r="I414" s="982">
        <v>0</v>
      </c>
      <c r="J414" s="985" t="s">
        <v>2032</v>
      </c>
      <c r="K414" s="1030" t="s">
        <v>1058</v>
      </c>
      <c r="L414" s="955"/>
    </row>
    <row r="415" spans="1:12" s="25" customFormat="1" ht="48.75" customHeight="1">
      <c r="A415" s="1028" t="s">
        <v>2018</v>
      </c>
      <c r="B415" s="1001"/>
      <c r="C415" s="1001"/>
      <c r="D415" s="994">
        <v>67894.98</v>
      </c>
      <c r="E415" s="982">
        <f t="shared" si="5"/>
        <v>11111.99</v>
      </c>
      <c r="F415" s="982">
        <v>39809.25</v>
      </c>
      <c r="G415" s="982">
        <v>7025.17</v>
      </c>
      <c r="H415" s="982">
        <v>4086.82</v>
      </c>
      <c r="I415" s="982">
        <v>0</v>
      </c>
      <c r="J415" s="985" t="s">
        <v>2032</v>
      </c>
      <c r="K415" s="1030" t="s">
        <v>1058</v>
      </c>
      <c r="L415" s="955"/>
    </row>
    <row r="416" spans="1:12" s="25" customFormat="1" ht="45" customHeight="1">
      <c r="A416" s="1028" t="s">
        <v>1980</v>
      </c>
      <c r="B416" s="1001"/>
      <c r="C416" s="1001"/>
      <c r="D416" s="994">
        <v>744635.62</v>
      </c>
      <c r="E416" s="982">
        <f t="shared" si="5"/>
        <v>100944.2</v>
      </c>
      <c r="F416" s="982">
        <v>457532.52</v>
      </c>
      <c r="G416" s="982">
        <v>0</v>
      </c>
      <c r="H416" s="982">
        <v>100944.2</v>
      </c>
      <c r="I416" s="982">
        <v>0</v>
      </c>
      <c r="J416" s="985" t="s">
        <v>2032</v>
      </c>
      <c r="K416" s="1030" t="s">
        <v>1058</v>
      </c>
      <c r="L416" s="955"/>
    </row>
    <row r="417" spans="1:12" s="25" customFormat="1" ht="42.75" customHeight="1">
      <c r="A417" s="1028" t="s">
        <v>915</v>
      </c>
      <c r="B417" s="1001"/>
      <c r="C417" s="1001"/>
      <c r="D417" s="994">
        <v>76750</v>
      </c>
      <c r="E417" s="982">
        <f t="shared" ref="E417:E480" si="6">G417+H417+I417</f>
        <v>11921.75</v>
      </c>
      <c r="F417" s="982">
        <v>45640.75</v>
      </c>
      <c r="G417" s="982">
        <v>8054.25</v>
      </c>
      <c r="H417" s="982">
        <v>3867.5</v>
      </c>
      <c r="I417" s="982">
        <v>0</v>
      </c>
      <c r="J417" s="985" t="s">
        <v>2032</v>
      </c>
      <c r="K417" s="1030" t="s">
        <v>1058</v>
      </c>
      <c r="L417" s="955"/>
    </row>
    <row r="418" spans="1:12" s="25" customFormat="1" ht="38.25" customHeight="1">
      <c r="A418" s="1028" t="s">
        <v>549</v>
      </c>
      <c r="B418" s="1001"/>
      <c r="C418" s="1001"/>
      <c r="D418" s="994">
        <v>427623.45</v>
      </c>
      <c r="E418" s="982">
        <f t="shared" si="6"/>
        <v>48107.64</v>
      </c>
      <c r="F418" s="982">
        <v>272609.95</v>
      </c>
      <c r="G418" s="982">
        <v>48107.64</v>
      </c>
      <c r="H418" s="982">
        <v>0</v>
      </c>
      <c r="I418" s="982">
        <v>0</v>
      </c>
      <c r="J418" s="985" t="s">
        <v>2032</v>
      </c>
      <c r="K418" s="1030" t="s">
        <v>1058</v>
      </c>
      <c r="L418" s="955"/>
    </row>
    <row r="419" spans="1:12" s="25" customFormat="1" ht="52.5" customHeight="1">
      <c r="A419" s="1028" t="s">
        <v>990</v>
      </c>
      <c r="B419" s="1001"/>
      <c r="C419" s="1001"/>
      <c r="D419" s="994">
        <v>22836</v>
      </c>
      <c r="E419" s="982">
        <f t="shared" si="6"/>
        <v>2474.0100000000002</v>
      </c>
      <c r="F419" s="982">
        <v>14019.39</v>
      </c>
      <c r="G419" s="982">
        <v>2474.0100000000002</v>
      </c>
      <c r="H419" s="982">
        <v>0</v>
      </c>
      <c r="I419" s="982">
        <v>0</v>
      </c>
      <c r="J419" s="985" t="s">
        <v>2032</v>
      </c>
      <c r="K419" s="1030" t="s">
        <v>1058</v>
      </c>
      <c r="L419" s="955"/>
    </row>
    <row r="420" spans="1:12" s="25" customFormat="1" ht="38.25" customHeight="1">
      <c r="A420" s="1028" t="s">
        <v>76</v>
      </c>
      <c r="B420" s="1001"/>
      <c r="C420" s="1001"/>
      <c r="D420" s="994">
        <v>8411.9</v>
      </c>
      <c r="E420" s="982">
        <f t="shared" si="6"/>
        <v>820.16</v>
      </c>
      <c r="F420" s="982">
        <v>4647.57</v>
      </c>
      <c r="G420" s="982">
        <v>820.16</v>
      </c>
      <c r="H420" s="982">
        <v>0</v>
      </c>
      <c r="I420" s="982">
        <v>0</v>
      </c>
      <c r="J420" s="985" t="s">
        <v>2032</v>
      </c>
      <c r="K420" s="1030" t="s">
        <v>1058</v>
      </c>
      <c r="L420" s="955"/>
    </row>
    <row r="421" spans="1:12" s="25" customFormat="1" ht="38.25" customHeight="1">
      <c r="A421" s="1028" t="s">
        <v>2018</v>
      </c>
      <c r="B421" s="1001"/>
      <c r="C421" s="1001"/>
      <c r="D421" s="994">
        <v>55592.1</v>
      </c>
      <c r="E421" s="982">
        <f t="shared" si="6"/>
        <v>8338.82</v>
      </c>
      <c r="F421" s="982">
        <v>47253.279999999999</v>
      </c>
      <c r="G421" s="982">
        <v>8338.82</v>
      </c>
      <c r="H421" s="982">
        <v>0</v>
      </c>
      <c r="I421" s="982">
        <v>0</v>
      </c>
      <c r="J421" s="985" t="s">
        <v>2032</v>
      </c>
      <c r="K421" s="1030" t="s">
        <v>1058</v>
      </c>
      <c r="L421" s="955"/>
    </row>
    <row r="422" spans="1:12" s="25" customFormat="1" ht="51.75" customHeight="1">
      <c r="A422" s="1028" t="s">
        <v>1981</v>
      </c>
      <c r="B422" s="1001"/>
      <c r="C422" s="1001"/>
      <c r="D422" s="994">
        <v>92557.02</v>
      </c>
      <c r="E422" s="982">
        <f t="shared" si="6"/>
        <v>13021.970000000001</v>
      </c>
      <c r="F422" s="982">
        <v>56051.05</v>
      </c>
      <c r="G422" s="982">
        <v>9891.3700000000008</v>
      </c>
      <c r="H422" s="982">
        <v>3130.6</v>
      </c>
      <c r="I422" s="982">
        <v>0</v>
      </c>
      <c r="J422" s="985" t="s">
        <v>2032</v>
      </c>
      <c r="K422" s="1030" t="s">
        <v>1058</v>
      </c>
      <c r="L422" s="955"/>
    </row>
    <row r="423" spans="1:12" s="25" customFormat="1" ht="49.5" customHeight="1">
      <c r="A423" s="1035" t="s">
        <v>1080</v>
      </c>
      <c r="B423" s="1001"/>
      <c r="C423" s="1001"/>
      <c r="D423" s="994">
        <v>131796.1</v>
      </c>
      <c r="E423" s="982">
        <f t="shared" si="6"/>
        <v>13273.5</v>
      </c>
      <c r="F423" s="982">
        <v>65217.05</v>
      </c>
      <c r="G423" s="982">
        <v>11508.9</v>
      </c>
      <c r="H423" s="982">
        <v>0</v>
      </c>
      <c r="I423" s="982">
        <v>1764.6</v>
      </c>
      <c r="J423" s="985" t="s">
        <v>2032</v>
      </c>
      <c r="K423" s="1030" t="s">
        <v>1058</v>
      </c>
      <c r="L423" s="955"/>
    </row>
    <row r="424" spans="1:12" s="25" customFormat="1" ht="40.5" customHeight="1">
      <c r="A424" s="1028" t="s">
        <v>522</v>
      </c>
      <c r="B424" s="1001"/>
      <c r="C424" s="1001"/>
      <c r="D424" s="994">
        <v>883681.45</v>
      </c>
      <c r="E424" s="982">
        <f t="shared" si="6"/>
        <v>136558.35</v>
      </c>
      <c r="F424" s="982">
        <v>492253.41</v>
      </c>
      <c r="G424" s="982">
        <v>86868.25</v>
      </c>
      <c r="H424" s="982">
        <v>0</v>
      </c>
      <c r="I424" s="982">
        <v>49690.1</v>
      </c>
      <c r="J424" s="985" t="s">
        <v>2032</v>
      </c>
      <c r="K424" s="1030" t="s">
        <v>1058</v>
      </c>
      <c r="L424" s="955"/>
    </row>
    <row r="425" spans="1:12" s="25" customFormat="1" ht="51.75" customHeight="1">
      <c r="A425" s="1028" t="s">
        <v>1119</v>
      </c>
      <c r="B425" s="1001"/>
      <c r="C425" s="1001"/>
      <c r="D425" s="994">
        <v>792288.88</v>
      </c>
      <c r="E425" s="982">
        <f t="shared" si="6"/>
        <v>84006.26</v>
      </c>
      <c r="F425" s="982">
        <v>470428.59</v>
      </c>
      <c r="G425" s="982">
        <v>83016.81</v>
      </c>
      <c r="H425" s="982">
        <v>989.45</v>
      </c>
      <c r="I425" s="982">
        <v>0</v>
      </c>
      <c r="J425" s="985" t="s">
        <v>2032</v>
      </c>
      <c r="K425" s="1030" t="s">
        <v>1058</v>
      </c>
      <c r="L425" s="955"/>
    </row>
    <row r="426" spans="1:12" s="25" customFormat="1" ht="51.75" customHeight="1">
      <c r="A426" s="1028" t="s">
        <v>970</v>
      </c>
      <c r="B426" s="1001"/>
      <c r="C426" s="1001"/>
      <c r="D426" s="994">
        <v>176246.82</v>
      </c>
      <c r="E426" s="982">
        <f t="shared" si="6"/>
        <v>19827.77</v>
      </c>
      <c r="F426" s="982">
        <v>112357.35</v>
      </c>
      <c r="G426" s="982">
        <v>19827.77</v>
      </c>
      <c r="H426" s="982">
        <v>0</v>
      </c>
      <c r="I426" s="982">
        <v>0</v>
      </c>
      <c r="J426" s="985" t="s">
        <v>2032</v>
      </c>
      <c r="K426" s="1030" t="s">
        <v>1058</v>
      </c>
      <c r="L426" s="955"/>
    </row>
    <row r="427" spans="1:12" s="25" customFormat="1" ht="51.75" customHeight="1">
      <c r="A427" s="1028" t="s">
        <v>2003</v>
      </c>
      <c r="B427" s="1001"/>
      <c r="C427" s="1001"/>
      <c r="D427" s="994">
        <v>106077.32</v>
      </c>
      <c r="E427" s="982">
        <f t="shared" si="6"/>
        <v>13318.01</v>
      </c>
      <c r="F427" s="982">
        <v>75468.710000000006</v>
      </c>
      <c r="G427" s="982">
        <v>13318.01</v>
      </c>
      <c r="H427" s="982">
        <v>0</v>
      </c>
      <c r="I427" s="982">
        <v>0</v>
      </c>
      <c r="J427" s="985" t="s">
        <v>2032</v>
      </c>
      <c r="K427" s="1030" t="s">
        <v>1058</v>
      </c>
      <c r="L427" s="955"/>
    </row>
    <row r="428" spans="1:12" s="25" customFormat="1" ht="51.75" customHeight="1">
      <c r="A428" s="1036" t="s">
        <v>282</v>
      </c>
      <c r="B428" s="1001"/>
      <c r="C428" s="1001"/>
      <c r="D428" s="994">
        <v>30288.400000000001</v>
      </c>
      <c r="E428" s="982">
        <f t="shared" si="6"/>
        <v>3227.76</v>
      </c>
      <c r="F428" s="982">
        <v>18290.64</v>
      </c>
      <c r="G428" s="982">
        <v>3227.76</v>
      </c>
      <c r="H428" s="982">
        <v>0</v>
      </c>
      <c r="I428" s="982">
        <v>0</v>
      </c>
      <c r="J428" s="985" t="s">
        <v>2032</v>
      </c>
      <c r="K428" s="1030" t="s">
        <v>1058</v>
      </c>
      <c r="L428" s="955"/>
    </row>
    <row r="429" spans="1:12" s="25" customFormat="1" ht="51.75" customHeight="1">
      <c r="A429" s="1024" t="s">
        <v>2002</v>
      </c>
      <c r="B429" s="1001"/>
      <c r="C429" s="1001"/>
      <c r="D429" s="994">
        <v>33369.5</v>
      </c>
      <c r="E429" s="982">
        <f t="shared" si="6"/>
        <v>4254.68</v>
      </c>
      <c r="F429" s="982">
        <v>24109.82</v>
      </c>
      <c r="G429" s="982">
        <v>4254.68</v>
      </c>
      <c r="H429" s="982">
        <v>0</v>
      </c>
      <c r="I429" s="982">
        <v>0</v>
      </c>
      <c r="J429" s="985" t="s">
        <v>2032</v>
      </c>
      <c r="K429" s="1030" t="s">
        <v>1058</v>
      </c>
      <c r="L429" s="955"/>
    </row>
    <row r="430" spans="1:12" s="25" customFormat="1" ht="56.25" customHeight="1">
      <c r="A430" s="1028" t="s">
        <v>2018</v>
      </c>
      <c r="B430" s="1001"/>
      <c r="C430" s="1001"/>
      <c r="D430" s="994">
        <v>125543.72</v>
      </c>
      <c r="E430" s="982">
        <f t="shared" si="6"/>
        <v>14123.67</v>
      </c>
      <c r="F430" s="982">
        <v>80034.12</v>
      </c>
      <c r="G430" s="982">
        <v>14123.67</v>
      </c>
      <c r="H430" s="982">
        <v>0</v>
      </c>
      <c r="I430" s="982">
        <v>0</v>
      </c>
      <c r="J430" s="985" t="s">
        <v>2032</v>
      </c>
      <c r="K430" s="1030" t="s">
        <v>1058</v>
      </c>
      <c r="L430" s="955"/>
    </row>
    <row r="431" spans="1:12" s="25" customFormat="1" ht="54" customHeight="1">
      <c r="A431" s="1028" t="s">
        <v>2018</v>
      </c>
      <c r="B431" s="1001"/>
      <c r="C431" s="1001"/>
      <c r="D431" s="994">
        <v>53806.04</v>
      </c>
      <c r="E431" s="982">
        <f t="shared" si="6"/>
        <v>5246.09</v>
      </c>
      <c r="F431" s="982">
        <v>29727.84</v>
      </c>
      <c r="G431" s="982">
        <v>5246.09</v>
      </c>
      <c r="H431" s="982">
        <v>0</v>
      </c>
      <c r="I431" s="982">
        <v>0</v>
      </c>
      <c r="J431" s="985" t="s">
        <v>2032</v>
      </c>
      <c r="K431" s="1030" t="s">
        <v>1058</v>
      </c>
      <c r="L431" s="955"/>
    </row>
    <row r="432" spans="1:12" s="35" customFormat="1" ht="42" customHeight="1">
      <c r="A432" s="1028" t="s">
        <v>2018</v>
      </c>
      <c r="B432" s="1001"/>
      <c r="C432" s="1001"/>
      <c r="D432" s="994">
        <v>163669.35999999999</v>
      </c>
      <c r="E432" s="982">
        <f t="shared" si="6"/>
        <v>18412.8</v>
      </c>
      <c r="F432" s="982">
        <v>104339.22</v>
      </c>
      <c r="G432" s="982">
        <v>0</v>
      </c>
      <c r="H432" s="982">
        <v>18412.8</v>
      </c>
      <c r="I432" s="982">
        <v>0</v>
      </c>
      <c r="J432" s="985" t="s">
        <v>2032</v>
      </c>
      <c r="K432" s="1030" t="s">
        <v>1058</v>
      </c>
      <c r="L432" s="955"/>
    </row>
    <row r="433" spans="1:351" s="985" customFormat="1" ht="62.25" customHeight="1">
      <c r="A433" s="1028" t="s">
        <v>1256</v>
      </c>
      <c r="D433" s="1004">
        <v>296121.40000000002</v>
      </c>
      <c r="E433" s="982">
        <f t="shared" si="6"/>
        <v>31367.32</v>
      </c>
      <c r="F433" s="985">
        <v>177748.13</v>
      </c>
      <c r="G433" s="985">
        <v>31367.32</v>
      </c>
      <c r="H433" s="985">
        <v>0</v>
      </c>
      <c r="I433" s="985">
        <v>0</v>
      </c>
      <c r="J433" s="985" t="s">
        <v>2032</v>
      </c>
      <c r="K433" s="1030" t="s">
        <v>1058</v>
      </c>
      <c r="L433" s="1021"/>
      <c r="M433" s="1021"/>
      <c r="N433" s="1021"/>
      <c r="O433" s="1021"/>
      <c r="P433" s="1021"/>
      <c r="Q433" s="1021"/>
      <c r="R433" s="1021"/>
      <c r="S433" s="1021"/>
      <c r="T433" s="1021"/>
      <c r="U433" s="1021"/>
      <c r="V433" s="1021"/>
      <c r="W433" s="1021"/>
      <c r="X433" s="1021"/>
      <c r="Y433" s="1021"/>
      <c r="Z433" s="1021"/>
      <c r="AA433" s="1021"/>
      <c r="AB433" s="1021"/>
      <c r="AC433" s="1021"/>
      <c r="AD433" s="1021"/>
      <c r="AE433" s="1021"/>
      <c r="AF433" s="1021"/>
      <c r="AG433" s="1021"/>
      <c r="AH433" s="1021"/>
      <c r="AI433" s="1021"/>
      <c r="AJ433" s="1021"/>
      <c r="AK433" s="1021"/>
      <c r="AL433" s="1021"/>
      <c r="AM433" s="1021"/>
      <c r="AN433" s="1021"/>
      <c r="AO433" s="1021"/>
      <c r="AP433" s="1021"/>
      <c r="AQ433" s="1021"/>
      <c r="AR433" s="1021"/>
      <c r="AS433" s="1021"/>
      <c r="AT433" s="1021"/>
      <c r="AU433" s="1021"/>
      <c r="AV433" s="1021"/>
      <c r="AW433" s="1021"/>
      <c r="AX433" s="1021"/>
      <c r="AY433" s="1021"/>
      <c r="AZ433" s="1021"/>
      <c r="BA433" s="1021"/>
      <c r="BB433" s="1021"/>
      <c r="BC433" s="1021"/>
      <c r="BD433" s="1021"/>
      <c r="BE433" s="1021"/>
      <c r="BF433" s="1021"/>
      <c r="BG433" s="1021"/>
      <c r="BH433" s="1021"/>
      <c r="BI433" s="1021"/>
      <c r="BJ433" s="1021"/>
      <c r="BK433" s="1021"/>
      <c r="BL433" s="1021"/>
      <c r="BM433" s="1021"/>
      <c r="BN433" s="1021"/>
      <c r="BO433" s="1021"/>
      <c r="BP433" s="1021"/>
      <c r="BQ433" s="1021"/>
      <c r="BR433" s="1021"/>
      <c r="BS433" s="1021"/>
      <c r="BT433" s="1021"/>
      <c r="BU433" s="1021"/>
      <c r="BV433" s="1021"/>
      <c r="BW433" s="1021"/>
      <c r="BX433" s="1021"/>
      <c r="BY433" s="1021"/>
      <c r="BZ433" s="1021"/>
      <c r="CA433" s="1021"/>
      <c r="CB433" s="1021"/>
      <c r="CC433" s="1021"/>
      <c r="CD433" s="1021"/>
      <c r="CE433" s="1021"/>
      <c r="CF433" s="1021"/>
      <c r="CG433" s="1021"/>
      <c r="CH433" s="1021"/>
      <c r="CI433" s="1021"/>
      <c r="CJ433" s="1021"/>
      <c r="CK433" s="1021"/>
      <c r="CL433" s="1021"/>
      <c r="CM433" s="1021"/>
      <c r="CN433" s="1021"/>
      <c r="CO433" s="1021"/>
      <c r="CP433" s="1021"/>
      <c r="CQ433" s="1021"/>
      <c r="CR433" s="1021"/>
      <c r="CS433" s="1021"/>
      <c r="CT433" s="1021"/>
      <c r="CU433" s="1021"/>
      <c r="CV433" s="1021"/>
      <c r="CW433" s="1021"/>
      <c r="CX433" s="1021"/>
      <c r="CY433" s="1021"/>
      <c r="CZ433" s="1021"/>
      <c r="DA433" s="1021"/>
      <c r="DB433" s="1021"/>
      <c r="DC433" s="1021"/>
      <c r="DD433" s="1021"/>
      <c r="DE433" s="1021"/>
      <c r="DF433" s="1021"/>
      <c r="DG433" s="1021"/>
      <c r="DH433" s="1021"/>
      <c r="DI433" s="1021"/>
      <c r="DJ433" s="1021"/>
      <c r="DK433" s="1021"/>
      <c r="DL433" s="1021"/>
      <c r="DM433" s="1021"/>
      <c r="DN433" s="1021"/>
      <c r="DO433" s="1021"/>
      <c r="DP433" s="1021"/>
      <c r="DQ433" s="1021"/>
      <c r="DR433" s="1021"/>
      <c r="DS433" s="1021"/>
      <c r="DT433" s="1021"/>
      <c r="DU433" s="1021"/>
      <c r="DV433" s="1021"/>
      <c r="DW433" s="1021"/>
      <c r="DX433" s="1021"/>
      <c r="DY433" s="1021"/>
      <c r="DZ433" s="1021"/>
      <c r="EA433" s="1021"/>
      <c r="EB433" s="1021"/>
      <c r="EC433" s="1021"/>
      <c r="ED433" s="1021"/>
      <c r="EE433" s="1021"/>
      <c r="EF433" s="1021"/>
      <c r="EG433" s="1021"/>
      <c r="EH433" s="1021"/>
      <c r="EI433" s="1021"/>
      <c r="EJ433" s="1021"/>
      <c r="EK433" s="1021"/>
      <c r="EL433" s="1021"/>
      <c r="EM433" s="1021"/>
      <c r="EN433" s="1021"/>
      <c r="EO433" s="1021"/>
      <c r="EP433" s="1021"/>
      <c r="EQ433" s="1021"/>
      <c r="ER433" s="1021"/>
      <c r="ES433" s="1021"/>
      <c r="ET433" s="1021"/>
      <c r="EU433" s="1021"/>
      <c r="EV433" s="1021"/>
      <c r="EW433" s="1021"/>
      <c r="EX433" s="1021"/>
      <c r="EY433" s="1021"/>
      <c r="EZ433" s="1021"/>
      <c r="FA433" s="1021"/>
      <c r="FB433" s="1021"/>
      <c r="FC433" s="1021"/>
      <c r="FD433" s="1021"/>
      <c r="FE433" s="1021"/>
      <c r="FF433" s="1021"/>
      <c r="FG433" s="1021"/>
      <c r="FH433" s="1021"/>
      <c r="FI433" s="1021"/>
      <c r="FJ433" s="1021"/>
      <c r="FK433" s="1021"/>
      <c r="FL433" s="1021"/>
      <c r="FM433" s="1021"/>
      <c r="FN433" s="1021"/>
      <c r="FO433" s="1021"/>
      <c r="FP433" s="1021"/>
      <c r="FQ433" s="1021"/>
      <c r="FR433" s="1021"/>
      <c r="FS433" s="1021"/>
      <c r="FT433" s="1021"/>
      <c r="FU433" s="1021"/>
      <c r="FV433" s="1021"/>
      <c r="FW433" s="1021"/>
      <c r="FX433" s="1021"/>
      <c r="FY433" s="1021"/>
      <c r="FZ433" s="1021"/>
      <c r="GA433" s="1021"/>
      <c r="GB433" s="1021"/>
      <c r="GC433" s="1021"/>
      <c r="GD433" s="1021"/>
      <c r="GE433" s="1021"/>
      <c r="GF433" s="1021"/>
      <c r="GG433" s="1021"/>
      <c r="GH433" s="1021"/>
      <c r="GI433" s="1021"/>
      <c r="GJ433" s="1021"/>
      <c r="GK433" s="1021"/>
      <c r="GL433" s="1021"/>
      <c r="GM433" s="1021"/>
      <c r="GN433" s="1021"/>
      <c r="GO433" s="1021"/>
      <c r="GP433" s="1021"/>
      <c r="GQ433" s="1021"/>
      <c r="GR433" s="1021"/>
      <c r="GS433" s="1021"/>
      <c r="GT433" s="1021"/>
      <c r="GU433" s="1021"/>
      <c r="GV433" s="1021"/>
      <c r="GW433" s="1021"/>
      <c r="GX433" s="1021"/>
      <c r="GY433" s="1021"/>
      <c r="GZ433" s="1021"/>
      <c r="HA433" s="1021"/>
      <c r="HB433" s="1021"/>
      <c r="HC433" s="1021"/>
      <c r="HD433" s="1021"/>
      <c r="HE433" s="1021"/>
      <c r="HF433" s="1021"/>
      <c r="HG433" s="1021"/>
      <c r="HH433" s="1021"/>
      <c r="HI433" s="1021"/>
      <c r="HJ433" s="1021"/>
      <c r="HK433" s="1021"/>
      <c r="HL433" s="1021"/>
      <c r="HM433" s="1021"/>
      <c r="HN433" s="1021"/>
      <c r="HO433" s="1021"/>
      <c r="HP433" s="1021"/>
      <c r="HQ433" s="1021"/>
      <c r="HR433" s="1021"/>
      <c r="HS433" s="1021"/>
      <c r="HT433" s="1021"/>
      <c r="HU433" s="1021"/>
      <c r="HV433" s="1021"/>
      <c r="HW433" s="1021"/>
      <c r="HX433" s="1021"/>
      <c r="HY433" s="1021"/>
      <c r="HZ433" s="1021"/>
      <c r="IA433" s="1021"/>
      <c r="IB433" s="1021"/>
      <c r="IC433" s="1021"/>
      <c r="ID433" s="1021"/>
      <c r="IE433" s="1021"/>
      <c r="IF433" s="1021"/>
      <c r="IG433" s="1021"/>
      <c r="IH433" s="1021"/>
      <c r="II433" s="1021"/>
      <c r="IJ433" s="1021"/>
      <c r="IK433" s="1021"/>
      <c r="IL433" s="1021"/>
      <c r="IM433" s="1021"/>
      <c r="IN433" s="1021"/>
      <c r="IO433" s="1021"/>
      <c r="IP433" s="1021"/>
      <c r="IQ433" s="1021"/>
      <c r="IR433" s="1021"/>
      <c r="IS433" s="1021"/>
      <c r="IT433" s="1021"/>
      <c r="IU433" s="1021"/>
      <c r="IV433" s="1021"/>
      <c r="IW433" s="1021"/>
      <c r="IX433" s="1021"/>
      <c r="IY433" s="1021"/>
      <c r="IZ433" s="1021"/>
      <c r="JA433" s="1021"/>
      <c r="JB433" s="1021"/>
      <c r="JC433" s="1021"/>
      <c r="JD433" s="1021"/>
      <c r="JE433" s="1021"/>
      <c r="JF433" s="1021"/>
      <c r="JG433" s="1021"/>
      <c r="JH433" s="1021"/>
      <c r="JI433" s="1021"/>
      <c r="JJ433" s="1021"/>
      <c r="JK433" s="1021"/>
      <c r="JL433" s="1021"/>
      <c r="JM433" s="1021"/>
      <c r="JN433" s="1021"/>
      <c r="JO433" s="1021"/>
      <c r="JP433" s="1021"/>
      <c r="JQ433" s="1021"/>
      <c r="JR433" s="1021"/>
      <c r="JS433" s="1021"/>
      <c r="JT433" s="1021"/>
      <c r="JU433" s="1021"/>
      <c r="JV433" s="1021"/>
      <c r="JW433" s="1021"/>
      <c r="JX433" s="1021"/>
      <c r="JY433" s="1021"/>
      <c r="JZ433" s="1021"/>
      <c r="KA433" s="1021"/>
      <c r="KB433" s="1021"/>
      <c r="KC433" s="1021"/>
      <c r="KD433" s="1021"/>
      <c r="KE433" s="1021"/>
      <c r="KF433" s="1021"/>
      <c r="KG433" s="1021"/>
      <c r="KH433" s="1021"/>
      <c r="KI433" s="1021"/>
      <c r="KJ433" s="1021"/>
      <c r="KK433" s="1021"/>
      <c r="KL433" s="1021"/>
      <c r="KM433" s="1021"/>
      <c r="KN433" s="1021"/>
      <c r="KO433" s="1021"/>
      <c r="KP433" s="1021"/>
      <c r="KQ433" s="1021"/>
      <c r="KR433" s="1021"/>
      <c r="KS433" s="1021"/>
      <c r="KT433" s="1021"/>
      <c r="KU433" s="1021"/>
      <c r="KV433" s="1021"/>
      <c r="KW433" s="1021"/>
      <c r="KX433" s="1021"/>
      <c r="KY433" s="1021"/>
      <c r="KZ433" s="1021"/>
      <c r="LA433" s="1021"/>
      <c r="LB433" s="1021"/>
      <c r="LC433" s="1021"/>
      <c r="LD433" s="1021"/>
      <c r="LE433" s="1021"/>
      <c r="LF433" s="1021"/>
      <c r="LG433" s="1021"/>
      <c r="LH433" s="1021"/>
      <c r="LI433" s="1021"/>
      <c r="LJ433" s="1021"/>
      <c r="LK433" s="1021"/>
      <c r="LL433" s="1021"/>
      <c r="LM433" s="1021"/>
      <c r="LN433" s="1021"/>
      <c r="LO433" s="1021"/>
      <c r="LP433" s="1021"/>
      <c r="LQ433" s="1021"/>
      <c r="LR433" s="1021"/>
      <c r="LS433" s="1021"/>
      <c r="LT433" s="1021"/>
      <c r="LU433" s="1021"/>
      <c r="LV433" s="1021"/>
      <c r="LW433" s="1021"/>
      <c r="LX433" s="1021"/>
      <c r="LY433" s="1021"/>
      <c r="LZ433" s="1021"/>
      <c r="MA433" s="1021"/>
      <c r="MB433" s="1021"/>
      <c r="MC433" s="1021"/>
      <c r="MD433" s="1021"/>
      <c r="ME433" s="1021"/>
      <c r="MF433" s="1021"/>
      <c r="MG433" s="1021"/>
      <c r="MH433" s="1021"/>
      <c r="MI433" s="1021"/>
      <c r="MJ433" s="1021"/>
      <c r="MK433" s="1021"/>
      <c r="ML433" s="1021"/>
      <c r="MM433" s="1021"/>
    </row>
    <row r="434" spans="1:351" s="950" customFormat="1" ht="51" customHeight="1">
      <c r="A434" s="1024" t="s">
        <v>1080</v>
      </c>
      <c r="B434" s="1001"/>
      <c r="C434" s="1001"/>
      <c r="D434" s="994">
        <v>131796.1</v>
      </c>
      <c r="E434" s="982">
        <f t="shared" si="6"/>
        <v>13273.5</v>
      </c>
      <c r="F434" s="982">
        <v>65217.05</v>
      </c>
      <c r="G434" s="982">
        <v>11508.9</v>
      </c>
      <c r="H434" s="982">
        <v>0</v>
      </c>
      <c r="I434" s="982">
        <v>1764.6</v>
      </c>
      <c r="J434" s="985" t="s">
        <v>2032</v>
      </c>
      <c r="K434" s="1030" t="s">
        <v>1058</v>
      </c>
      <c r="L434" s="955"/>
    </row>
    <row r="435" spans="1:351" s="950" customFormat="1" ht="39.75" customHeight="1">
      <c r="A435" s="1024" t="s">
        <v>1119</v>
      </c>
      <c r="B435" s="1001"/>
      <c r="C435" s="1001"/>
      <c r="D435" s="994">
        <v>792288.88</v>
      </c>
      <c r="E435" s="982">
        <f t="shared" si="6"/>
        <v>84006.26</v>
      </c>
      <c r="F435" s="982">
        <v>470428.59</v>
      </c>
      <c r="G435" s="982">
        <v>83016.81</v>
      </c>
      <c r="H435" s="982">
        <v>0</v>
      </c>
      <c r="I435" s="982">
        <v>989.45</v>
      </c>
      <c r="J435" s="985" t="s">
        <v>2032</v>
      </c>
      <c r="K435" s="1030" t="s">
        <v>1058</v>
      </c>
      <c r="L435" s="955"/>
    </row>
    <row r="436" spans="1:351" s="950" customFormat="1" ht="39.75" customHeight="1">
      <c r="A436" s="1024" t="s">
        <v>604</v>
      </c>
      <c r="B436" s="1001"/>
      <c r="C436" s="1001"/>
      <c r="D436" s="994">
        <v>17279</v>
      </c>
      <c r="E436" s="982">
        <f t="shared" si="6"/>
        <v>7577.5</v>
      </c>
      <c r="F436" s="982">
        <v>5381.75</v>
      </c>
      <c r="G436" s="982">
        <v>949.72</v>
      </c>
      <c r="H436" s="982">
        <v>0</v>
      </c>
      <c r="I436" s="982">
        <v>6627.78</v>
      </c>
      <c r="J436" s="985" t="s">
        <v>2032</v>
      </c>
      <c r="K436" s="1030" t="s">
        <v>1058</v>
      </c>
      <c r="L436" s="955"/>
    </row>
    <row r="437" spans="1:351" s="950" customFormat="1" ht="43.5" customHeight="1">
      <c r="A437" s="1024" t="s">
        <v>2018</v>
      </c>
      <c r="B437" s="1001"/>
      <c r="C437" s="1001"/>
      <c r="D437" s="994">
        <v>160562.56</v>
      </c>
      <c r="E437" s="982">
        <f t="shared" si="6"/>
        <v>26223.71</v>
      </c>
      <c r="F437" s="982">
        <v>108227.34</v>
      </c>
      <c r="G437" s="982">
        <v>19098.95</v>
      </c>
      <c r="H437" s="982">
        <v>7124.76</v>
      </c>
      <c r="I437" s="982">
        <v>0</v>
      </c>
      <c r="J437" s="985" t="s">
        <v>2032</v>
      </c>
      <c r="K437" s="1030" t="s">
        <v>1058</v>
      </c>
      <c r="L437" s="955"/>
    </row>
    <row r="438" spans="1:351" s="950" customFormat="1" ht="51.75" customHeight="1">
      <c r="A438" s="1024" t="s">
        <v>2000</v>
      </c>
      <c r="B438" s="1001"/>
      <c r="C438" s="1001"/>
      <c r="D438" s="994">
        <v>93870</v>
      </c>
      <c r="E438" s="982">
        <f t="shared" si="6"/>
        <v>11968.43</v>
      </c>
      <c r="F438" s="982">
        <v>67821.070000000007</v>
      </c>
      <c r="G438" s="982">
        <v>0</v>
      </c>
      <c r="H438" s="982">
        <v>11968.43</v>
      </c>
      <c r="I438" s="982">
        <v>0</v>
      </c>
      <c r="J438" s="985" t="s">
        <v>2032</v>
      </c>
      <c r="K438" s="1030" t="s">
        <v>1058</v>
      </c>
      <c r="L438" s="955"/>
    </row>
    <row r="439" spans="1:351" s="950" customFormat="1" ht="47.25" customHeight="1">
      <c r="A439" s="1024" t="s">
        <v>170</v>
      </c>
      <c r="B439" s="1001"/>
      <c r="C439" s="1001"/>
      <c r="D439" s="994">
        <v>31500</v>
      </c>
      <c r="E439" s="982">
        <f t="shared" si="6"/>
        <v>7034.45</v>
      </c>
      <c r="F439" s="982">
        <v>24465.55</v>
      </c>
      <c r="G439" s="982">
        <v>4317.45</v>
      </c>
      <c r="H439" s="982">
        <v>2717</v>
      </c>
      <c r="I439" s="982">
        <v>0</v>
      </c>
      <c r="J439" s="985" t="s">
        <v>2032</v>
      </c>
      <c r="K439" s="1030" t="s">
        <v>1058</v>
      </c>
      <c r="L439" s="955"/>
    </row>
    <row r="440" spans="1:351" s="950" customFormat="1" ht="47.25" customHeight="1">
      <c r="A440" s="1024" t="s">
        <v>2018</v>
      </c>
      <c r="B440" s="1001"/>
      <c r="C440" s="1001"/>
      <c r="D440" s="994">
        <v>3135</v>
      </c>
      <c r="E440" s="982">
        <f t="shared" si="6"/>
        <v>305.67</v>
      </c>
      <c r="F440" s="982">
        <v>1732.08</v>
      </c>
      <c r="G440" s="982">
        <v>305.67</v>
      </c>
      <c r="H440" s="982">
        <v>0</v>
      </c>
      <c r="I440" s="982">
        <v>0</v>
      </c>
      <c r="J440" s="985" t="s">
        <v>2032</v>
      </c>
      <c r="K440" s="1030" t="s">
        <v>1058</v>
      </c>
      <c r="L440" s="955"/>
    </row>
    <row r="441" spans="1:351" s="950" customFormat="1" ht="47.25" customHeight="1">
      <c r="A441" s="1024" t="s">
        <v>1390</v>
      </c>
      <c r="B441" s="1001"/>
      <c r="C441" s="1001"/>
      <c r="D441" s="994">
        <v>74745</v>
      </c>
      <c r="E441" s="982">
        <f t="shared" si="6"/>
        <v>7287.64</v>
      </c>
      <c r="F441" s="982">
        <v>41296.61</v>
      </c>
      <c r="G441" s="982">
        <v>7287.64</v>
      </c>
      <c r="H441" s="982">
        <v>0</v>
      </c>
      <c r="I441" s="982">
        <v>0</v>
      </c>
      <c r="J441" s="985" t="s">
        <v>2032</v>
      </c>
      <c r="K441" s="1030" t="s">
        <v>1058</v>
      </c>
      <c r="L441" s="955"/>
    </row>
    <row r="442" spans="1:351" s="950" customFormat="1" ht="47.25" customHeight="1">
      <c r="A442" s="1024" t="s">
        <v>2018</v>
      </c>
      <c r="B442" s="1001"/>
      <c r="C442" s="1001"/>
      <c r="D442" s="994">
        <v>46700</v>
      </c>
      <c r="E442" s="982">
        <f t="shared" si="6"/>
        <v>4560.75</v>
      </c>
      <c r="F442" s="982">
        <v>25844.25</v>
      </c>
      <c r="G442" s="982">
        <v>4560.75</v>
      </c>
      <c r="H442" s="982">
        <v>0</v>
      </c>
      <c r="I442" s="982">
        <v>0</v>
      </c>
      <c r="J442" s="985" t="s">
        <v>2032</v>
      </c>
      <c r="K442" s="1030" t="s">
        <v>1058</v>
      </c>
      <c r="L442" s="955"/>
    </row>
    <row r="443" spans="1:351" s="950" customFormat="1" ht="47.25" customHeight="1">
      <c r="A443" s="1024" t="s">
        <v>1997</v>
      </c>
      <c r="B443" s="1001"/>
      <c r="C443" s="1001"/>
      <c r="D443" s="994">
        <v>53600</v>
      </c>
      <c r="E443" s="982">
        <f t="shared" si="6"/>
        <v>5287.5</v>
      </c>
      <c r="F443" s="982">
        <v>29962.5</v>
      </c>
      <c r="G443" s="982">
        <v>5287.5</v>
      </c>
      <c r="H443" s="982">
        <v>0</v>
      </c>
      <c r="I443" s="982">
        <v>0</v>
      </c>
      <c r="J443" s="985" t="s">
        <v>2032</v>
      </c>
      <c r="K443" s="1030" t="s">
        <v>1058</v>
      </c>
      <c r="L443" s="955"/>
    </row>
    <row r="444" spans="1:351" s="950" customFormat="1" ht="47.25" customHeight="1">
      <c r="A444" s="1024" t="s">
        <v>604</v>
      </c>
      <c r="B444" s="1001"/>
      <c r="C444" s="1001"/>
      <c r="D444" s="994">
        <v>3927</v>
      </c>
      <c r="E444" s="982">
        <f t="shared" si="6"/>
        <v>382.89</v>
      </c>
      <c r="F444" s="982">
        <v>2169.66</v>
      </c>
      <c r="G444" s="982">
        <v>382.89</v>
      </c>
      <c r="H444" s="982">
        <v>0</v>
      </c>
      <c r="I444" s="982">
        <v>0</v>
      </c>
      <c r="J444" s="985" t="s">
        <v>2032</v>
      </c>
      <c r="K444" s="1030" t="s">
        <v>1058</v>
      </c>
      <c r="L444" s="955"/>
    </row>
    <row r="445" spans="1:351" s="950" customFormat="1" ht="47.25" customHeight="1">
      <c r="A445" s="1024" t="s">
        <v>2018</v>
      </c>
      <c r="B445" s="1001"/>
      <c r="C445" s="1001"/>
      <c r="D445" s="994">
        <v>21097</v>
      </c>
      <c r="E445" s="982">
        <f t="shared" si="6"/>
        <v>2195.71</v>
      </c>
      <c r="F445" s="982">
        <v>12442.34</v>
      </c>
      <c r="G445" s="982">
        <v>2195.71</v>
      </c>
      <c r="H445" s="982">
        <v>0</v>
      </c>
      <c r="I445" s="982">
        <v>0</v>
      </c>
      <c r="J445" s="985" t="s">
        <v>2032</v>
      </c>
      <c r="K445" s="1030" t="s">
        <v>1058</v>
      </c>
      <c r="L445" s="955"/>
    </row>
    <row r="446" spans="1:351" s="950" customFormat="1" ht="47.25" customHeight="1">
      <c r="A446" s="1024" t="s">
        <v>1998</v>
      </c>
      <c r="B446" s="1001"/>
      <c r="C446" s="1001"/>
      <c r="D446" s="994">
        <v>48097.599999999999</v>
      </c>
      <c r="E446" s="982">
        <f t="shared" si="6"/>
        <v>3607.32</v>
      </c>
      <c r="F446" s="982">
        <v>20441.48</v>
      </c>
      <c r="G446" s="982">
        <v>3607.32</v>
      </c>
      <c r="H446" s="982">
        <v>0</v>
      </c>
      <c r="I446" s="982">
        <v>0</v>
      </c>
      <c r="J446" s="985" t="s">
        <v>2032</v>
      </c>
      <c r="K446" s="1030" t="s">
        <v>1058</v>
      </c>
      <c r="L446" s="955"/>
    </row>
    <row r="447" spans="1:351" s="950" customFormat="1" ht="47.25" customHeight="1">
      <c r="A447" s="1024" t="s">
        <v>1999</v>
      </c>
      <c r="B447" s="1001"/>
      <c r="C447" s="1001"/>
      <c r="D447" s="994">
        <v>8822.25</v>
      </c>
      <c r="E447" s="982">
        <f t="shared" si="6"/>
        <v>661.67</v>
      </c>
      <c r="F447" s="982">
        <v>3749.46</v>
      </c>
      <c r="G447" s="982">
        <v>661.67</v>
      </c>
      <c r="H447" s="982">
        <v>0</v>
      </c>
      <c r="I447" s="982">
        <v>0</v>
      </c>
      <c r="J447" s="985" t="s">
        <v>2032</v>
      </c>
      <c r="K447" s="1030" t="s">
        <v>1058</v>
      </c>
      <c r="L447" s="955"/>
    </row>
    <row r="448" spans="1:351" s="13" customFormat="1" ht="30" customHeight="1">
      <c r="A448" s="1024" t="s">
        <v>676</v>
      </c>
      <c r="B448" s="1001"/>
      <c r="C448" s="1001"/>
      <c r="D448" s="994">
        <v>15618.65</v>
      </c>
      <c r="E448" s="982">
        <f t="shared" si="6"/>
        <v>1171.4000000000001</v>
      </c>
      <c r="F448" s="987">
        <v>6637.93</v>
      </c>
      <c r="G448" s="987">
        <v>1171.4000000000001</v>
      </c>
      <c r="H448" s="987">
        <v>0</v>
      </c>
      <c r="I448" s="987">
        <v>0</v>
      </c>
      <c r="J448" s="985" t="s">
        <v>2033</v>
      </c>
      <c r="K448" s="1030" t="s">
        <v>1058</v>
      </c>
      <c r="L448" s="37"/>
    </row>
    <row r="449" spans="1:12" s="13" customFormat="1" ht="30" customHeight="1">
      <c r="A449" s="1024" t="s">
        <v>306</v>
      </c>
      <c r="B449" s="1001"/>
      <c r="C449" s="1001"/>
      <c r="D449" s="994">
        <v>32152.2</v>
      </c>
      <c r="E449" s="982">
        <f t="shared" si="6"/>
        <v>2411.42</v>
      </c>
      <c r="F449" s="987">
        <v>13664.68</v>
      </c>
      <c r="G449" s="987">
        <v>2411.42</v>
      </c>
      <c r="H449" s="987">
        <v>0</v>
      </c>
      <c r="I449" s="987">
        <v>0</v>
      </c>
      <c r="J449" s="985" t="s">
        <v>2033</v>
      </c>
      <c r="K449" s="1030" t="s">
        <v>1058</v>
      </c>
      <c r="L449" s="37"/>
    </row>
    <row r="450" spans="1:12" s="13" customFormat="1" ht="30" customHeight="1">
      <c r="A450" s="1024" t="s">
        <v>2018</v>
      </c>
      <c r="B450" s="1001"/>
      <c r="C450" s="1001"/>
      <c r="D450" s="994">
        <v>11763</v>
      </c>
      <c r="E450" s="982">
        <f t="shared" si="6"/>
        <v>882.23</v>
      </c>
      <c r="F450" s="987">
        <v>4999.2700000000004</v>
      </c>
      <c r="G450" s="987">
        <v>882.23</v>
      </c>
      <c r="H450" s="987">
        <v>0</v>
      </c>
      <c r="I450" s="987">
        <v>0</v>
      </c>
      <c r="J450" s="985" t="s">
        <v>2033</v>
      </c>
      <c r="K450" s="1030" t="s">
        <v>1058</v>
      </c>
      <c r="L450" s="37"/>
    </row>
    <row r="451" spans="1:12" s="13" customFormat="1" ht="30" customHeight="1">
      <c r="A451" s="1024" t="s">
        <v>684</v>
      </c>
      <c r="B451" s="1001"/>
      <c r="C451" s="1001"/>
      <c r="D451" s="994">
        <v>7515.25</v>
      </c>
      <c r="E451" s="982">
        <f t="shared" si="6"/>
        <v>563.65</v>
      </c>
      <c r="F451" s="987">
        <v>3193.98</v>
      </c>
      <c r="G451" s="987">
        <v>563.65</v>
      </c>
      <c r="H451" s="987">
        <v>0</v>
      </c>
      <c r="I451" s="987">
        <v>0</v>
      </c>
      <c r="J451" s="985" t="s">
        <v>2033</v>
      </c>
      <c r="K451" s="1030" t="s">
        <v>1058</v>
      </c>
      <c r="L451" s="37"/>
    </row>
    <row r="452" spans="1:12" s="13" customFormat="1" ht="30" customHeight="1">
      <c r="A452" s="1024" t="s">
        <v>2018</v>
      </c>
      <c r="B452" s="1001"/>
      <c r="C452" s="1001"/>
      <c r="D452" s="994">
        <v>6273.6</v>
      </c>
      <c r="E452" s="982">
        <f t="shared" si="6"/>
        <v>470.52</v>
      </c>
      <c r="F452" s="987">
        <v>2666.28</v>
      </c>
      <c r="G452" s="987">
        <v>470.52</v>
      </c>
      <c r="H452" s="987">
        <v>0</v>
      </c>
      <c r="I452" s="987">
        <v>0</v>
      </c>
      <c r="J452" s="985" t="s">
        <v>2033</v>
      </c>
      <c r="K452" s="1030" t="s">
        <v>1058</v>
      </c>
      <c r="L452" s="37"/>
    </row>
    <row r="453" spans="1:12" s="13" customFormat="1" ht="30" customHeight="1">
      <c r="A453" s="1024" t="s">
        <v>690</v>
      </c>
      <c r="B453" s="1001"/>
      <c r="C453" s="1001"/>
      <c r="D453" s="994">
        <v>58763</v>
      </c>
      <c r="E453" s="982">
        <f t="shared" si="6"/>
        <v>5791.5</v>
      </c>
      <c r="F453" s="987">
        <v>32181.5</v>
      </c>
      <c r="G453" s="987">
        <v>5791.5</v>
      </c>
      <c r="H453" s="987">
        <v>0</v>
      </c>
      <c r="I453" s="987">
        <v>0</v>
      </c>
      <c r="J453" s="985" t="s">
        <v>2033</v>
      </c>
      <c r="K453" s="1030" t="s">
        <v>1058</v>
      </c>
      <c r="L453" s="37"/>
    </row>
    <row r="454" spans="1:12" s="13" customFormat="1" ht="30" customHeight="1">
      <c r="A454" s="1024" t="s">
        <v>529</v>
      </c>
      <c r="B454" s="1001"/>
      <c r="C454" s="1001"/>
      <c r="D454" s="994">
        <v>18363.349999999999</v>
      </c>
      <c r="E454" s="982">
        <f t="shared" si="6"/>
        <v>1377.26</v>
      </c>
      <c r="F454" s="987">
        <v>7804.42</v>
      </c>
      <c r="G454" s="987">
        <v>1377.26</v>
      </c>
      <c r="H454" s="987">
        <v>0</v>
      </c>
      <c r="I454" s="987">
        <v>0</v>
      </c>
      <c r="J454" s="985" t="s">
        <v>2033</v>
      </c>
      <c r="K454" s="1030" t="s">
        <v>1058</v>
      </c>
      <c r="L454" s="37"/>
    </row>
    <row r="455" spans="1:12" s="13" customFormat="1" ht="30" customHeight="1">
      <c r="A455" s="1024" t="s">
        <v>540</v>
      </c>
      <c r="B455" s="1001"/>
      <c r="C455" s="1001"/>
      <c r="D455" s="994">
        <v>29700</v>
      </c>
      <c r="E455" s="982">
        <f t="shared" si="6"/>
        <v>2895.75</v>
      </c>
      <c r="F455" s="987">
        <v>16409.25</v>
      </c>
      <c r="G455" s="987">
        <v>2895.75</v>
      </c>
      <c r="H455" s="987">
        <v>0</v>
      </c>
      <c r="I455" s="987">
        <v>0</v>
      </c>
      <c r="J455" s="985" t="s">
        <v>2033</v>
      </c>
      <c r="K455" s="1030" t="s">
        <v>1058</v>
      </c>
      <c r="L455" s="37"/>
    </row>
    <row r="456" spans="1:12" s="13" customFormat="1" ht="30" customHeight="1">
      <c r="A456" s="1024" t="s">
        <v>448</v>
      </c>
      <c r="B456" s="1001"/>
      <c r="C456" s="1001"/>
      <c r="D456" s="994">
        <v>28149</v>
      </c>
      <c r="E456" s="982">
        <f t="shared" si="6"/>
        <v>2744.53</v>
      </c>
      <c r="F456" s="987">
        <v>15552.32</v>
      </c>
      <c r="G456" s="987">
        <v>2744.53</v>
      </c>
      <c r="H456" s="987">
        <v>0</v>
      </c>
      <c r="I456" s="987">
        <v>0</v>
      </c>
      <c r="J456" s="985" t="s">
        <v>2033</v>
      </c>
      <c r="K456" s="1030" t="s">
        <v>1058</v>
      </c>
      <c r="L456" s="37"/>
    </row>
    <row r="457" spans="1:12" s="13" customFormat="1" ht="30" customHeight="1">
      <c r="A457" s="1024" t="s">
        <v>2018</v>
      </c>
      <c r="B457" s="1001"/>
      <c r="C457" s="1001"/>
      <c r="D457" s="994">
        <v>6600</v>
      </c>
      <c r="E457" s="982">
        <f t="shared" si="6"/>
        <v>643.5</v>
      </c>
      <c r="F457" s="987">
        <v>3646.5</v>
      </c>
      <c r="G457" s="987">
        <v>643.5</v>
      </c>
      <c r="H457" s="987">
        <v>0</v>
      </c>
      <c r="I457" s="987">
        <v>0</v>
      </c>
      <c r="J457" s="985" t="s">
        <v>2033</v>
      </c>
      <c r="K457" s="1030" t="s">
        <v>1058</v>
      </c>
      <c r="L457" s="37"/>
    </row>
    <row r="458" spans="1:12" s="13" customFormat="1" ht="30" customHeight="1">
      <c r="A458" s="1024" t="s">
        <v>2018</v>
      </c>
      <c r="B458" s="1001"/>
      <c r="C458" s="1001"/>
      <c r="D458" s="994">
        <v>16434</v>
      </c>
      <c r="E458" s="982">
        <f t="shared" si="6"/>
        <v>1602.32</v>
      </c>
      <c r="F458" s="987">
        <v>9079.7800000000007</v>
      </c>
      <c r="G458" s="987">
        <v>1602.32</v>
      </c>
      <c r="H458" s="987">
        <v>0</v>
      </c>
      <c r="I458" s="987">
        <v>0</v>
      </c>
      <c r="J458" s="985" t="s">
        <v>2033</v>
      </c>
      <c r="K458" s="1030" t="s">
        <v>1058</v>
      </c>
      <c r="L458" s="37"/>
    </row>
    <row r="459" spans="1:12" s="13" customFormat="1" ht="30" customHeight="1">
      <c r="A459" s="1024" t="s">
        <v>353</v>
      </c>
      <c r="B459" s="1001"/>
      <c r="C459" s="1001"/>
      <c r="D459" s="994">
        <v>30061</v>
      </c>
      <c r="E459" s="982">
        <f t="shared" si="6"/>
        <v>2254.58</v>
      </c>
      <c r="F459" s="987">
        <v>12775.92</v>
      </c>
      <c r="G459" s="987">
        <v>2254.58</v>
      </c>
      <c r="H459" s="987">
        <v>0</v>
      </c>
      <c r="I459" s="987">
        <v>0</v>
      </c>
      <c r="J459" s="985" t="s">
        <v>2033</v>
      </c>
      <c r="K459" s="1030" t="s">
        <v>1058</v>
      </c>
      <c r="L459" s="37"/>
    </row>
    <row r="460" spans="1:12" s="13" customFormat="1" ht="30" customHeight="1">
      <c r="A460" s="1024" t="s">
        <v>707</v>
      </c>
      <c r="B460" s="1001"/>
      <c r="C460" s="1001"/>
      <c r="D460" s="994">
        <v>17188.05</v>
      </c>
      <c r="E460" s="982">
        <f t="shared" si="6"/>
        <v>1289.03</v>
      </c>
      <c r="F460" s="987">
        <v>7305.5</v>
      </c>
      <c r="G460" s="987">
        <v>1289.03</v>
      </c>
      <c r="H460" s="987">
        <v>0</v>
      </c>
      <c r="I460" s="987">
        <v>0</v>
      </c>
      <c r="J460" s="985" t="s">
        <v>2033</v>
      </c>
      <c r="K460" s="1030" t="s">
        <v>1058</v>
      </c>
      <c r="L460" s="37"/>
    </row>
    <row r="461" spans="1:12" s="13" customFormat="1" ht="30" customHeight="1">
      <c r="A461" s="1024" t="s">
        <v>79</v>
      </c>
      <c r="B461" s="1001"/>
      <c r="C461" s="1001"/>
      <c r="D461" s="994">
        <v>22011</v>
      </c>
      <c r="E461" s="982">
        <f t="shared" si="6"/>
        <v>2146.08</v>
      </c>
      <c r="F461" s="987">
        <v>12161.07</v>
      </c>
      <c r="G461" s="987">
        <v>2146.08</v>
      </c>
      <c r="H461" s="987">
        <v>0</v>
      </c>
      <c r="I461" s="987">
        <v>0</v>
      </c>
      <c r="J461" s="985" t="s">
        <v>2033</v>
      </c>
      <c r="K461" s="1030" t="s">
        <v>1058</v>
      </c>
      <c r="L461" s="37"/>
    </row>
    <row r="462" spans="1:12" s="13" customFormat="1" ht="30" customHeight="1">
      <c r="A462" s="1024" t="s">
        <v>2018</v>
      </c>
      <c r="B462" s="1001"/>
      <c r="C462" s="1001"/>
      <c r="D462" s="994">
        <v>1188</v>
      </c>
      <c r="E462" s="982">
        <f t="shared" si="6"/>
        <v>115.83</v>
      </c>
      <c r="F462" s="987">
        <v>656.37</v>
      </c>
      <c r="G462" s="987">
        <v>0</v>
      </c>
      <c r="H462" s="987">
        <v>115.83</v>
      </c>
      <c r="I462" s="987">
        <v>0</v>
      </c>
      <c r="J462" s="985" t="s">
        <v>2033</v>
      </c>
      <c r="K462" s="1030" t="s">
        <v>1058</v>
      </c>
      <c r="L462" s="37"/>
    </row>
    <row r="463" spans="1:12" s="13" customFormat="1" ht="30" customHeight="1">
      <c r="A463" s="1024" t="s">
        <v>944</v>
      </c>
      <c r="B463" s="1001"/>
      <c r="C463" s="1001"/>
      <c r="D463" s="994">
        <v>57442.65</v>
      </c>
      <c r="E463" s="982">
        <f t="shared" si="6"/>
        <v>4308.2</v>
      </c>
      <c r="F463" s="987">
        <v>24413.13</v>
      </c>
      <c r="G463" s="987">
        <v>0</v>
      </c>
      <c r="H463" s="987">
        <v>4308.2</v>
      </c>
      <c r="I463" s="987">
        <v>0</v>
      </c>
      <c r="J463" s="985" t="s">
        <v>2033</v>
      </c>
      <c r="K463" s="1030" t="s">
        <v>1058</v>
      </c>
      <c r="L463" s="37"/>
    </row>
    <row r="464" spans="1:12" s="13" customFormat="1" ht="27.75" customHeight="1">
      <c r="A464" s="1024" t="s">
        <v>947</v>
      </c>
      <c r="B464" s="1001"/>
      <c r="C464" s="1001"/>
      <c r="D464" s="994">
        <v>28754</v>
      </c>
      <c r="E464" s="982">
        <f t="shared" si="6"/>
        <v>2156.5500000000002</v>
      </c>
      <c r="F464" s="987">
        <v>12220.45</v>
      </c>
      <c r="G464" s="987">
        <v>0</v>
      </c>
      <c r="H464" s="987">
        <v>2156.5500000000002</v>
      </c>
      <c r="I464" s="987">
        <v>0</v>
      </c>
      <c r="J464" s="985" t="s">
        <v>2033</v>
      </c>
      <c r="K464" s="1030" t="s">
        <v>1058</v>
      </c>
      <c r="L464" s="37"/>
    </row>
    <row r="465" spans="1:12" s="13" customFormat="1" ht="30" customHeight="1">
      <c r="A465" s="1024" t="s">
        <v>2018</v>
      </c>
      <c r="B465" s="1001"/>
      <c r="C465" s="1001"/>
      <c r="D465" s="994">
        <v>3498</v>
      </c>
      <c r="E465" s="982">
        <f t="shared" si="6"/>
        <v>341.06</v>
      </c>
      <c r="F465" s="987">
        <v>1932.64</v>
      </c>
      <c r="G465" s="987">
        <v>0</v>
      </c>
      <c r="H465" s="987">
        <v>341.06</v>
      </c>
      <c r="I465" s="987">
        <v>0</v>
      </c>
      <c r="J465" s="985" t="s">
        <v>2033</v>
      </c>
      <c r="K465" s="1030" t="s">
        <v>1058</v>
      </c>
      <c r="L465" s="37"/>
    </row>
    <row r="466" spans="1:12" s="13" customFormat="1" ht="30" customHeight="1">
      <c r="A466" s="1024" t="s">
        <v>170</v>
      </c>
      <c r="B466" s="1001"/>
      <c r="C466" s="1001"/>
      <c r="D466" s="994">
        <v>23331</v>
      </c>
      <c r="E466" s="982">
        <f t="shared" si="6"/>
        <v>2274.7800000000002</v>
      </c>
      <c r="F466" s="987">
        <v>12890.37</v>
      </c>
      <c r="G466" s="987">
        <v>0</v>
      </c>
      <c r="H466" s="987">
        <v>2274.7800000000002</v>
      </c>
      <c r="I466" s="987">
        <v>0</v>
      </c>
      <c r="J466" s="985" t="s">
        <v>2033</v>
      </c>
      <c r="K466" s="1030" t="s">
        <v>1058</v>
      </c>
      <c r="L466" s="37"/>
    </row>
    <row r="467" spans="1:12" s="13" customFormat="1" ht="39.75" customHeight="1">
      <c r="A467" s="1024" t="s">
        <v>990</v>
      </c>
      <c r="B467" s="1001"/>
      <c r="C467" s="1001"/>
      <c r="D467" s="994">
        <v>213294</v>
      </c>
      <c r="E467" s="982">
        <f t="shared" si="6"/>
        <v>18590.61</v>
      </c>
      <c r="F467" s="987">
        <v>105346.74</v>
      </c>
      <c r="G467" s="987">
        <v>0</v>
      </c>
      <c r="H467" s="987">
        <v>18590.61</v>
      </c>
      <c r="I467" s="987">
        <v>0</v>
      </c>
      <c r="J467" s="985" t="s">
        <v>2033</v>
      </c>
      <c r="K467" s="1030" t="s">
        <v>1058</v>
      </c>
      <c r="L467" s="37"/>
    </row>
    <row r="468" spans="1:12" s="13" customFormat="1" ht="30" customHeight="1">
      <c r="A468" s="1024" t="s">
        <v>1048</v>
      </c>
      <c r="B468" s="1001"/>
      <c r="C468" s="1001"/>
      <c r="D468" s="994">
        <v>93640.25</v>
      </c>
      <c r="E468" s="982">
        <f t="shared" si="6"/>
        <v>7530.12</v>
      </c>
      <c r="F468" s="987">
        <v>42670.63</v>
      </c>
      <c r="G468" s="987">
        <v>0</v>
      </c>
      <c r="H468" s="987">
        <v>7530.12</v>
      </c>
      <c r="I468" s="987">
        <v>0</v>
      </c>
      <c r="J468" s="985" t="s">
        <v>2033</v>
      </c>
      <c r="K468" s="1030" t="s">
        <v>1058</v>
      </c>
      <c r="L468" s="37"/>
    </row>
    <row r="469" spans="1:12" s="13" customFormat="1" ht="30" customHeight="1">
      <c r="A469" s="1028" t="s">
        <v>506</v>
      </c>
      <c r="B469" s="1001"/>
      <c r="C469" s="1001"/>
      <c r="D469" s="994">
        <v>63716.25</v>
      </c>
      <c r="E469" s="982">
        <f t="shared" si="6"/>
        <v>4778.72</v>
      </c>
      <c r="F469" s="987">
        <v>27079.41</v>
      </c>
      <c r="G469" s="987">
        <v>0</v>
      </c>
      <c r="H469" s="987">
        <v>4778.72</v>
      </c>
      <c r="I469" s="987">
        <v>0</v>
      </c>
      <c r="J469" s="985" t="s">
        <v>2033</v>
      </c>
      <c r="K469" s="1030" t="s">
        <v>1058</v>
      </c>
      <c r="L469" s="37"/>
    </row>
    <row r="470" spans="1:12" s="13" customFormat="1" ht="30" customHeight="1">
      <c r="A470" s="1028" t="s">
        <v>102</v>
      </c>
      <c r="B470" s="1001"/>
      <c r="C470" s="1001"/>
      <c r="D470" s="994">
        <v>24981</v>
      </c>
      <c r="E470" s="982">
        <f t="shared" si="6"/>
        <v>2435.65</v>
      </c>
      <c r="F470" s="987">
        <v>13802</v>
      </c>
      <c r="G470" s="987">
        <v>0</v>
      </c>
      <c r="H470" s="987">
        <v>2435.65</v>
      </c>
      <c r="I470" s="987">
        <v>0</v>
      </c>
      <c r="J470" s="985" t="s">
        <v>2033</v>
      </c>
      <c r="K470" s="1030" t="s">
        <v>1058</v>
      </c>
      <c r="L470" s="37"/>
    </row>
    <row r="471" spans="1:12" s="13" customFormat="1" ht="30" customHeight="1">
      <c r="A471" s="1028" t="s">
        <v>2018</v>
      </c>
      <c r="B471" s="1001"/>
      <c r="C471" s="1001"/>
      <c r="D471" s="994">
        <v>8415</v>
      </c>
      <c r="E471" s="982">
        <f t="shared" si="6"/>
        <v>820.47</v>
      </c>
      <c r="F471" s="987">
        <v>4649.28</v>
      </c>
      <c r="G471" s="987">
        <v>0</v>
      </c>
      <c r="H471" s="987">
        <v>820.47</v>
      </c>
      <c r="I471" s="987">
        <v>0</v>
      </c>
      <c r="J471" s="985" t="s">
        <v>2033</v>
      </c>
      <c r="K471" s="1030" t="s">
        <v>1058</v>
      </c>
      <c r="L471" s="37"/>
    </row>
    <row r="472" spans="1:12" s="13" customFormat="1" ht="30" customHeight="1">
      <c r="A472" s="1028" t="s">
        <v>282</v>
      </c>
      <c r="B472" s="1001"/>
      <c r="C472" s="1001"/>
      <c r="D472" s="994">
        <v>30723</v>
      </c>
      <c r="E472" s="982">
        <f t="shared" si="6"/>
        <v>2995.5</v>
      </c>
      <c r="F472" s="987">
        <v>16974.45</v>
      </c>
      <c r="G472" s="987">
        <v>0</v>
      </c>
      <c r="H472" s="987">
        <v>2995.5</v>
      </c>
      <c r="I472" s="987">
        <v>0</v>
      </c>
      <c r="J472" s="985" t="s">
        <v>2033</v>
      </c>
      <c r="K472" s="1030" t="s">
        <v>1058</v>
      </c>
      <c r="L472" s="37"/>
    </row>
    <row r="473" spans="1:12" s="13" customFormat="1" ht="30" customHeight="1">
      <c r="A473" s="1028" t="s">
        <v>1112</v>
      </c>
      <c r="B473" s="1001"/>
      <c r="C473" s="1001"/>
      <c r="D473" s="994">
        <v>61846</v>
      </c>
      <c r="E473" s="982">
        <f t="shared" si="6"/>
        <v>6224.09</v>
      </c>
      <c r="F473" s="987">
        <v>35269.81</v>
      </c>
      <c r="G473" s="987">
        <v>6224.09</v>
      </c>
      <c r="H473" s="987">
        <v>0</v>
      </c>
      <c r="I473" s="987">
        <v>0</v>
      </c>
      <c r="J473" s="985" t="s">
        <v>2033</v>
      </c>
      <c r="K473" s="1030" t="s">
        <v>1058</v>
      </c>
      <c r="L473" s="37"/>
    </row>
    <row r="474" spans="1:12" s="13" customFormat="1" ht="30" customHeight="1">
      <c r="A474" s="1028" t="s">
        <v>522</v>
      </c>
      <c r="B474" s="1001"/>
      <c r="C474" s="1001"/>
      <c r="D474" s="994">
        <v>89732.09</v>
      </c>
      <c r="E474" s="982">
        <f t="shared" si="6"/>
        <v>0</v>
      </c>
      <c r="F474" s="987">
        <v>11704.19</v>
      </c>
      <c r="G474" s="987">
        <v>0</v>
      </c>
      <c r="H474" s="987">
        <v>0</v>
      </c>
      <c r="I474" s="987">
        <v>0</v>
      </c>
      <c r="J474" s="985" t="s">
        <v>2033</v>
      </c>
      <c r="K474" s="1030" t="s">
        <v>1058</v>
      </c>
      <c r="L474" s="37"/>
    </row>
    <row r="475" spans="1:12" s="13" customFormat="1" ht="30" customHeight="1">
      <c r="A475" s="1028" t="s">
        <v>1105</v>
      </c>
      <c r="B475" s="1001"/>
      <c r="C475" s="1001"/>
      <c r="D475" s="994">
        <v>152938</v>
      </c>
      <c r="E475" s="982">
        <f t="shared" si="6"/>
        <v>15398.96</v>
      </c>
      <c r="F475" s="987">
        <v>82260.740000000005</v>
      </c>
      <c r="G475" s="987">
        <v>15398.96</v>
      </c>
      <c r="H475" s="987">
        <v>0</v>
      </c>
      <c r="I475" s="987">
        <v>0</v>
      </c>
      <c r="J475" s="985" t="s">
        <v>2033</v>
      </c>
      <c r="K475" s="1030" t="s">
        <v>1058</v>
      </c>
      <c r="L475" s="37"/>
    </row>
    <row r="476" spans="1:12" s="13" customFormat="1" ht="30" customHeight="1">
      <c r="A476" s="1028" t="s">
        <v>1119</v>
      </c>
      <c r="B476" s="1001"/>
      <c r="C476" s="1001"/>
      <c r="D476" s="994">
        <v>68617.5</v>
      </c>
      <c r="E476" s="982">
        <f t="shared" si="6"/>
        <v>5146.32</v>
      </c>
      <c r="F476" s="987">
        <v>29162.43</v>
      </c>
      <c r="G476" s="987">
        <v>0</v>
      </c>
      <c r="H476" s="987">
        <v>5146.32</v>
      </c>
      <c r="I476" s="987">
        <v>0</v>
      </c>
      <c r="J476" s="985" t="s">
        <v>2033</v>
      </c>
      <c r="K476" s="1030" t="s">
        <v>1058</v>
      </c>
      <c r="L476" s="37"/>
    </row>
    <row r="477" spans="1:12" s="25" customFormat="1" ht="30" customHeight="1">
      <c r="A477" s="1028" t="s">
        <v>57</v>
      </c>
      <c r="B477" s="1001"/>
      <c r="C477" s="1001"/>
      <c r="D477" s="994">
        <v>42867</v>
      </c>
      <c r="E477" s="982">
        <f t="shared" si="6"/>
        <v>4179.54</v>
      </c>
      <c r="F477" s="987">
        <v>23684.01</v>
      </c>
      <c r="G477" s="987">
        <v>4179.54</v>
      </c>
      <c r="H477" s="987">
        <v>0</v>
      </c>
      <c r="I477" s="987">
        <v>0</v>
      </c>
      <c r="J477" s="985" t="s">
        <v>2033</v>
      </c>
      <c r="K477" s="1030" t="s">
        <v>1058</v>
      </c>
      <c r="L477" s="37"/>
    </row>
    <row r="478" spans="1:12" s="25" customFormat="1" ht="30" customHeight="1">
      <c r="A478" s="1028" t="s">
        <v>1256</v>
      </c>
      <c r="B478" s="1001"/>
      <c r="C478" s="1001"/>
      <c r="D478" s="994">
        <v>82731</v>
      </c>
      <c r="E478" s="982">
        <f t="shared" si="6"/>
        <v>8066.28</v>
      </c>
      <c r="F478" s="987">
        <v>45708.87</v>
      </c>
      <c r="G478" s="987">
        <v>8066.28</v>
      </c>
      <c r="H478" s="987">
        <v>0</v>
      </c>
      <c r="I478" s="987">
        <v>0</v>
      </c>
      <c r="J478" s="985" t="s">
        <v>2033</v>
      </c>
      <c r="K478" s="1030" t="s">
        <v>1058</v>
      </c>
      <c r="L478" s="37"/>
    </row>
    <row r="479" spans="1:12" s="25" customFormat="1" ht="30" customHeight="1">
      <c r="A479" s="1028" t="s">
        <v>1378</v>
      </c>
      <c r="B479" s="1001"/>
      <c r="C479" s="1001"/>
      <c r="D479" s="994">
        <v>55547.5</v>
      </c>
      <c r="E479" s="982">
        <f t="shared" si="6"/>
        <v>4166.07</v>
      </c>
      <c r="F479" s="987">
        <v>23607.68</v>
      </c>
      <c r="G479" s="987">
        <v>4166.07</v>
      </c>
      <c r="H479" s="987">
        <v>0</v>
      </c>
      <c r="I479" s="987">
        <v>0</v>
      </c>
      <c r="J479" s="985" t="s">
        <v>2034</v>
      </c>
      <c r="K479" s="1030" t="s">
        <v>1058</v>
      </c>
      <c r="L479" s="37"/>
    </row>
    <row r="480" spans="1:12" s="25" customFormat="1" ht="30" customHeight="1">
      <c r="A480" s="1028" t="s">
        <v>586</v>
      </c>
      <c r="B480" s="1001"/>
      <c r="C480" s="1001"/>
      <c r="D480" s="994">
        <v>86719.45</v>
      </c>
      <c r="E480" s="982">
        <f t="shared" si="6"/>
        <v>6503.96</v>
      </c>
      <c r="F480" s="987">
        <v>36855.769999999997</v>
      </c>
      <c r="G480" s="987">
        <v>6503.96</v>
      </c>
      <c r="H480" s="987">
        <v>0</v>
      </c>
      <c r="I480" s="987">
        <v>0</v>
      </c>
      <c r="J480" s="985" t="s">
        <v>2034</v>
      </c>
      <c r="K480" s="1030" t="s">
        <v>1058</v>
      </c>
      <c r="L480" s="37"/>
    </row>
    <row r="481" spans="1:12" s="25" customFormat="1" ht="30" customHeight="1">
      <c r="A481" s="1028" t="s">
        <v>1385</v>
      </c>
      <c r="B481" s="1001"/>
      <c r="C481" s="1001"/>
      <c r="D481" s="994">
        <v>93842.6</v>
      </c>
      <c r="E481" s="982">
        <f t="shared" ref="E481:E544" si="7">G481+H481+I481</f>
        <v>7038.2</v>
      </c>
      <c r="F481" s="987">
        <v>39883.1</v>
      </c>
      <c r="G481" s="987">
        <v>0</v>
      </c>
      <c r="H481" s="987">
        <v>7038.2</v>
      </c>
      <c r="I481" s="987">
        <v>0</v>
      </c>
      <c r="J481" s="985" t="s">
        <v>2034</v>
      </c>
      <c r="K481" s="1030" t="s">
        <v>1058</v>
      </c>
      <c r="L481" s="37"/>
    </row>
    <row r="482" spans="1:12" s="25" customFormat="1" ht="30" customHeight="1">
      <c r="A482" s="1028" t="s">
        <v>1446</v>
      </c>
      <c r="B482" s="1001"/>
      <c r="C482" s="1001"/>
      <c r="D482" s="994">
        <v>24375.55</v>
      </c>
      <c r="E482" s="982">
        <f t="shared" si="7"/>
        <v>1828.17</v>
      </c>
      <c r="F482" s="987">
        <v>10359.61</v>
      </c>
      <c r="G482" s="987">
        <v>1828.17</v>
      </c>
      <c r="H482" s="987">
        <v>0</v>
      </c>
      <c r="I482" s="987">
        <v>0</v>
      </c>
      <c r="J482" s="985" t="s">
        <v>2034</v>
      </c>
      <c r="K482" s="1030" t="s">
        <v>1058</v>
      </c>
      <c r="L482" s="37"/>
    </row>
    <row r="483" spans="1:12" s="25" customFormat="1" ht="30" customHeight="1">
      <c r="A483" s="1028" t="s">
        <v>248</v>
      </c>
      <c r="B483" s="1001"/>
      <c r="C483" s="1001"/>
      <c r="D483" s="994">
        <v>40059.550000000003</v>
      </c>
      <c r="E483" s="982">
        <f t="shared" si="7"/>
        <v>3004.47</v>
      </c>
      <c r="F483" s="987">
        <v>17025.310000000001</v>
      </c>
      <c r="G483" s="987">
        <v>3004.47</v>
      </c>
      <c r="H483" s="987">
        <v>0</v>
      </c>
      <c r="I483" s="987">
        <v>0</v>
      </c>
      <c r="J483" s="985" t="s">
        <v>2034</v>
      </c>
      <c r="K483" s="1030" t="s">
        <v>1058</v>
      </c>
      <c r="L483" s="37"/>
    </row>
    <row r="484" spans="1:12" s="25" customFormat="1" ht="30" customHeight="1">
      <c r="A484" s="1028" t="s">
        <v>152</v>
      </c>
      <c r="B484" s="1001"/>
      <c r="C484" s="1001"/>
      <c r="D484" s="994">
        <v>80641.899999999994</v>
      </c>
      <c r="E484" s="982">
        <f t="shared" si="7"/>
        <v>6048.15</v>
      </c>
      <c r="F484" s="987">
        <v>34272.800000000003</v>
      </c>
      <c r="G484" s="987">
        <v>6048.15</v>
      </c>
      <c r="H484" s="987">
        <v>0</v>
      </c>
      <c r="I484" s="987">
        <v>0</v>
      </c>
      <c r="J484" s="985" t="s">
        <v>2034</v>
      </c>
      <c r="K484" s="1030" t="s">
        <v>1058</v>
      </c>
      <c r="L484" s="37"/>
    </row>
    <row r="485" spans="1:12" s="25" customFormat="1" ht="30" customHeight="1">
      <c r="A485" s="1028" t="s">
        <v>1457</v>
      </c>
      <c r="B485" s="1001"/>
      <c r="C485" s="1001"/>
      <c r="D485" s="994">
        <v>13723.5</v>
      </c>
      <c r="E485" s="982">
        <f t="shared" si="7"/>
        <v>1029.27</v>
      </c>
      <c r="F485" s="987">
        <v>5832.48</v>
      </c>
      <c r="G485" s="987">
        <v>1029.27</v>
      </c>
      <c r="H485" s="987">
        <v>0</v>
      </c>
      <c r="I485" s="987">
        <v>0</v>
      </c>
      <c r="J485" s="985" t="s">
        <v>2034</v>
      </c>
      <c r="K485" s="1030" t="s">
        <v>1058</v>
      </c>
      <c r="L485" s="37"/>
    </row>
    <row r="486" spans="1:12" s="25" customFormat="1" ht="30" customHeight="1">
      <c r="A486" s="1028" t="s">
        <v>1463</v>
      </c>
      <c r="B486" s="1001"/>
      <c r="C486" s="1001"/>
      <c r="D486" s="994">
        <v>40091</v>
      </c>
      <c r="E486" s="982">
        <f t="shared" si="7"/>
        <v>4140.4799999999996</v>
      </c>
      <c r="F486" s="987">
        <v>23462.67</v>
      </c>
      <c r="G486" s="987">
        <v>4140.4799999999996</v>
      </c>
      <c r="H486" s="987">
        <v>0</v>
      </c>
      <c r="I486" s="987">
        <v>0</v>
      </c>
      <c r="J486" s="985" t="s">
        <v>2034</v>
      </c>
      <c r="K486" s="1030" t="s">
        <v>1058</v>
      </c>
      <c r="L486" s="37"/>
    </row>
    <row r="487" spans="1:12" s="25" customFormat="1" ht="30" customHeight="1">
      <c r="A487" s="1028" t="s">
        <v>1466</v>
      </c>
      <c r="B487" s="1001"/>
      <c r="C487" s="1001"/>
      <c r="D487" s="994">
        <v>108415.65</v>
      </c>
      <c r="E487" s="982">
        <f t="shared" si="7"/>
        <v>8131.18</v>
      </c>
      <c r="F487" s="987">
        <v>46076.65</v>
      </c>
      <c r="G487" s="987">
        <v>8131.18</v>
      </c>
      <c r="H487" s="987">
        <v>0</v>
      </c>
      <c r="I487" s="987">
        <v>0</v>
      </c>
      <c r="J487" s="985" t="s">
        <v>2034</v>
      </c>
      <c r="K487" s="1030" t="s">
        <v>1058</v>
      </c>
      <c r="L487" s="37"/>
    </row>
    <row r="488" spans="1:12" s="35" customFormat="1" ht="30" customHeight="1">
      <c r="A488" s="1028" t="s">
        <v>1469</v>
      </c>
      <c r="B488" s="1001"/>
      <c r="C488" s="1001"/>
      <c r="D488" s="994">
        <v>26140</v>
      </c>
      <c r="E488" s="982">
        <f t="shared" si="7"/>
        <v>1960.5</v>
      </c>
      <c r="F488" s="987">
        <v>11109.5</v>
      </c>
      <c r="G488" s="987">
        <v>1960.5</v>
      </c>
      <c r="H488" s="996">
        <v>0</v>
      </c>
      <c r="I488" s="987">
        <v>0</v>
      </c>
      <c r="J488" s="985" t="s">
        <v>2034</v>
      </c>
      <c r="K488" s="1030" t="s">
        <v>1058</v>
      </c>
      <c r="L488" s="37"/>
    </row>
    <row r="489" spans="1:12" s="35" customFormat="1" ht="30" customHeight="1">
      <c r="A489" s="1028" t="s">
        <v>1485</v>
      </c>
      <c r="B489" s="1001"/>
      <c r="C489" s="1001"/>
      <c r="D489" s="994">
        <v>0</v>
      </c>
      <c r="E489" s="982">
        <f t="shared" si="7"/>
        <v>0</v>
      </c>
      <c r="F489" s="992">
        <v>0</v>
      </c>
      <c r="G489" s="992">
        <v>0</v>
      </c>
      <c r="H489" s="997">
        <v>0</v>
      </c>
      <c r="I489" s="992">
        <v>0</v>
      </c>
      <c r="J489" s="985" t="s">
        <v>2034</v>
      </c>
      <c r="K489" s="1030" t="s">
        <v>1058</v>
      </c>
      <c r="L489" s="37"/>
    </row>
    <row r="490" spans="1:12" s="25" customFormat="1" ht="30" customHeight="1">
      <c r="A490" s="1028" t="s">
        <v>321</v>
      </c>
      <c r="B490" s="1001"/>
      <c r="C490" s="1001"/>
      <c r="D490" s="994">
        <v>60971.55</v>
      </c>
      <c r="E490" s="982">
        <f t="shared" si="7"/>
        <v>4572.87</v>
      </c>
      <c r="F490" s="992">
        <v>25912.91</v>
      </c>
      <c r="G490" s="992">
        <v>4572.87</v>
      </c>
      <c r="H490" s="997">
        <v>0</v>
      </c>
      <c r="I490" s="992">
        <v>0</v>
      </c>
      <c r="J490" s="985" t="s">
        <v>2034</v>
      </c>
      <c r="K490" s="1030" t="s">
        <v>1058</v>
      </c>
      <c r="L490" s="37"/>
    </row>
    <row r="491" spans="1:12" s="25" customFormat="1" ht="30" customHeight="1">
      <c r="A491" s="1028" t="s">
        <v>76</v>
      </c>
      <c r="B491" s="1001"/>
      <c r="C491" s="1001"/>
      <c r="D491" s="994">
        <v>42603</v>
      </c>
      <c r="E491" s="982">
        <f t="shared" si="7"/>
        <v>4153.8</v>
      </c>
      <c r="F491" s="992">
        <v>23538.15</v>
      </c>
      <c r="G491" s="992">
        <v>4153.8</v>
      </c>
      <c r="H491" s="997">
        <v>0</v>
      </c>
      <c r="I491" s="992">
        <v>0</v>
      </c>
      <c r="J491" s="985" t="s">
        <v>2034</v>
      </c>
      <c r="K491" s="1030" t="s">
        <v>1058</v>
      </c>
      <c r="L491" s="37"/>
    </row>
    <row r="492" spans="1:12" s="25" customFormat="1" ht="30" customHeight="1">
      <c r="A492" s="1028" t="s">
        <v>1492</v>
      </c>
      <c r="B492" s="1001"/>
      <c r="C492" s="1001"/>
      <c r="D492" s="994">
        <v>60252.7</v>
      </c>
      <c r="E492" s="982">
        <f t="shared" si="7"/>
        <v>4518.96</v>
      </c>
      <c r="F492" s="992">
        <v>25607.39</v>
      </c>
      <c r="G492" s="992">
        <v>4518.96</v>
      </c>
      <c r="H492" s="997">
        <v>0</v>
      </c>
      <c r="I492" s="992">
        <v>0</v>
      </c>
      <c r="J492" s="985" t="s">
        <v>2034</v>
      </c>
      <c r="K492" s="1030" t="s">
        <v>1058</v>
      </c>
      <c r="L492" s="37"/>
    </row>
    <row r="493" spans="1:12" s="25" customFormat="1" ht="30" customHeight="1">
      <c r="A493" s="1028" t="s">
        <v>1282</v>
      </c>
      <c r="B493" s="1001"/>
      <c r="C493" s="1001"/>
      <c r="D493" s="994">
        <v>13101</v>
      </c>
      <c r="E493" s="982">
        <f t="shared" si="7"/>
        <v>1277.3499999999999</v>
      </c>
      <c r="F493" s="988">
        <v>7238.3</v>
      </c>
      <c r="G493" s="992">
        <v>0</v>
      </c>
      <c r="H493" s="988">
        <v>1277.3499999999999</v>
      </c>
      <c r="I493" s="992">
        <v>0</v>
      </c>
      <c r="J493" s="985" t="s">
        <v>2034</v>
      </c>
      <c r="K493" s="1030" t="s">
        <v>1058</v>
      </c>
      <c r="L493" s="37"/>
    </row>
    <row r="494" spans="1:12" s="25" customFormat="1" ht="30" customHeight="1">
      <c r="A494" s="1028" t="s">
        <v>1547</v>
      </c>
      <c r="B494" s="1001"/>
      <c r="C494" s="1001"/>
      <c r="D494" s="994">
        <v>16991</v>
      </c>
      <c r="E494" s="982">
        <f t="shared" si="7"/>
        <v>1274.33</v>
      </c>
      <c r="F494" s="992">
        <v>7221.17</v>
      </c>
      <c r="G494" s="992">
        <v>0</v>
      </c>
      <c r="H494" s="988">
        <v>1274.33</v>
      </c>
      <c r="I494" s="992">
        <v>0</v>
      </c>
      <c r="J494" s="985" t="s">
        <v>2034</v>
      </c>
      <c r="K494" s="1030" t="s">
        <v>1058</v>
      </c>
      <c r="L494" s="37"/>
    </row>
    <row r="495" spans="1:12" s="25" customFormat="1" ht="30" customHeight="1">
      <c r="A495" s="1028" t="s">
        <v>169</v>
      </c>
      <c r="B495" s="1001"/>
      <c r="C495" s="1001"/>
      <c r="D495" s="994">
        <v>27447</v>
      </c>
      <c r="E495" s="982">
        <f t="shared" si="7"/>
        <v>2058.5300000000002</v>
      </c>
      <c r="F495" s="992">
        <v>11664.97</v>
      </c>
      <c r="G495" s="992">
        <v>0</v>
      </c>
      <c r="H495" s="988">
        <v>2058.5300000000002</v>
      </c>
      <c r="I495" s="992">
        <v>0</v>
      </c>
      <c r="J495" s="985" t="s">
        <v>2034</v>
      </c>
      <c r="K495" s="1030" t="s">
        <v>1058</v>
      </c>
      <c r="L495" s="37"/>
    </row>
    <row r="496" spans="1:12" s="25" customFormat="1" ht="30" customHeight="1">
      <c r="A496" s="1028" t="s">
        <v>1552</v>
      </c>
      <c r="B496" s="1001"/>
      <c r="C496" s="1001"/>
      <c r="D496" s="994">
        <v>27447</v>
      </c>
      <c r="E496" s="982">
        <f t="shared" si="7"/>
        <v>2058.5300000000002</v>
      </c>
      <c r="F496" s="992">
        <v>11664.97</v>
      </c>
      <c r="G496" s="992">
        <v>0</v>
      </c>
      <c r="H496" s="988">
        <v>2058.5300000000002</v>
      </c>
      <c r="I496" s="992">
        <v>0</v>
      </c>
      <c r="J496" s="985" t="s">
        <v>2034</v>
      </c>
      <c r="K496" s="1030" t="s">
        <v>1058</v>
      </c>
      <c r="L496" s="37"/>
    </row>
    <row r="497" spans="1:81" s="25" customFormat="1" ht="30" customHeight="1">
      <c r="A497" s="1028" t="s">
        <v>1555</v>
      </c>
      <c r="B497" s="1001"/>
      <c r="C497" s="1001"/>
      <c r="D497" s="994">
        <v>50580.9</v>
      </c>
      <c r="E497" s="982">
        <f t="shared" si="7"/>
        <v>3793.57</v>
      </c>
      <c r="F497" s="992">
        <v>21496.880000000001</v>
      </c>
      <c r="G497" s="992">
        <v>0</v>
      </c>
      <c r="H497" s="988">
        <v>3793.57</v>
      </c>
      <c r="I497" s="992">
        <v>0</v>
      </c>
      <c r="J497" s="985" t="s">
        <v>2034</v>
      </c>
      <c r="K497" s="1030" t="s">
        <v>1058</v>
      </c>
      <c r="L497" s="37"/>
    </row>
    <row r="498" spans="1:81" s="25" customFormat="1" ht="30" customHeight="1">
      <c r="A498" s="1028" t="s">
        <v>2018</v>
      </c>
      <c r="B498" s="1001"/>
      <c r="C498" s="1001"/>
      <c r="D498" s="994">
        <v>17579.150000000001</v>
      </c>
      <c r="E498" s="982">
        <f t="shared" si="7"/>
        <v>1318.44</v>
      </c>
      <c r="F498" s="992">
        <v>7471.14</v>
      </c>
      <c r="G498" s="992">
        <v>0</v>
      </c>
      <c r="H498" s="988">
        <v>1318.44</v>
      </c>
      <c r="I498" s="992">
        <v>0</v>
      </c>
      <c r="J498" s="985" t="s">
        <v>2034</v>
      </c>
      <c r="K498" s="1030" t="s">
        <v>1058</v>
      </c>
      <c r="L498" s="37"/>
    </row>
    <row r="499" spans="1:81" s="25" customFormat="1" ht="30" customHeight="1">
      <c r="A499" s="1028" t="s">
        <v>1560</v>
      </c>
      <c r="B499" s="1001"/>
      <c r="C499" s="1001"/>
      <c r="D499" s="994">
        <v>56527.75</v>
      </c>
      <c r="E499" s="982">
        <f t="shared" si="7"/>
        <v>4239.59</v>
      </c>
      <c r="F499" s="992">
        <v>24024.29</v>
      </c>
      <c r="G499" s="992">
        <v>0</v>
      </c>
      <c r="H499" s="988">
        <v>4239.59</v>
      </c>
      <c r="I499" s="992">
        <v>0</v>
      </c>
      <c r="J499" s="985" t="s">
        <v>2034</v>
      </c>
      <c r="K499" s="1030" t="s">
        <v>1058</v>
      </c>
      <c r="L499" s="37"/>
    </row>
    <row r="500" spans="1:81" s="25" customFormat="1" ht="30" customHeight="1">
      <c r="A500" s="1028" t="s">
        <v>282</v>
      </c>
      <c r="B500" s="1001"/>
      <c r="C500" s="1001"/>
      <c r="D500" s="994">
        <v>16337.5</v>
      </c>
      <c r="E500" s="982">
        <f t="shared" si="7"/>
        <v>1225.32</v>
      </c>
      <c r="F500" s="992">
        <v>6943.43</v>
      </c>
      <c r="G500" s="992">
        <v>0</v>
      </c>
      <c r="H500" s="988">
        <v>1225.32</v>
      </c>
      <c r="I500" s="992">
        <v>0</v>
      </c>
      <c r="J500" s="985" t="s">
        <v>2034</v>
      </c>
      <c r="K500" s="1030" t="s">
        <v>1058</v>
      </c>
      <c r="L500" s="37"/>
    </row>
    <row r="501" spans="1:81" s="25" customFormat="1" ht="30" customHeight="1">
      <c r="A501" s="1028" t="s">
        <v>297</v>
      </c>
      <c r="B501" s="1001"/>
      <c r="C501" s="1001"/>
      <c r="D501" s="994">
        <v>65350</v>
      </c>
      <c r="E501" s="982">
        <f t="shared" si="7"/>
        <v>4901.25</v>
      </c>
      <c r="F501" s="992">
        <v>27773.75</v>
      </c>
      <c r="G501" s="992">
        <v>0</v>
      </c>
      <c r="H501" s="988">
        <v>4901.25</v>
      </c>
      <c r="I501" s="992">
        <v>0</v>
      </c>
      <c r="J501" s="985" t="s">
        <v>2034</v>
      </c>
      <c r="K501" s="1030" t="s">
        <v>1058</v>
      </c>
      <c r="L501" s="37"/>
    </row>
    <row r="502" spans="1:81" s="25" customFormat="1" ht="30" customHeight="1">
      <c r="A502" s="1028" t="s">
        <v>1567</v>
      </c>
      <c r="B502" s="1001"/>
      <c r="C502" s="1001"/>
      <c r="D502" s="994">
        <v>12600</v>
      </c>
      <c r="E502" s="982">
        <f t="shared" si="7"/>
        <v>1417.5</v>
      </c>
      <c r="F502" s="992">
        <v>8032.5</v>
      </c>
      <c r="G502" s="992">
        <v>0</v>
      </c>
      <c r="H502" s="988">
        <v>1417.5</v>
      </c>
      <c r="I502" s="992">
        <v>0</v>
      </c>
      <c r="J502" s="985" t="s">
        <v>2034</v>
      </c>
      <c r="K502" s="1030" t="s">
        <v>1058</v>
      </c>
      <c r="L502" s="37"/>
    </row>
    <row r="503" spans="1:81" s="25" customFormat="1" ht="30" customHeight="1">
      <c r="A503" s="1028" t="s">
        <v>506</v>
      </c>
      <c r="B503" s="1001"/>
      <c r="C503" s="1001"/>
      <c r="D503" s="994">
        <v>45222.2</v>
      </c>
      <c r="E503" s="982">
        <f t="shared" si="7"/>
        <v>3391.67</v>
      </c>
      <c r="F503" s="992">
        <v>19219.43</v>
      </c>
      <c r="G503" s="992">
        <v>0</v>
      </c>
      <c r="H503" s="988">
        <v>3391.67</v>
      </c>
      <c r="I503" s="992">
        <v>0</v>
      </c>
      <c r="J503" s="985" t="s">
        <v>2034</v>
      </c>
      <c r="K503" s="1030" t="s">
        <v>1058</v>
      </c>
      <c r="L503" s="37"/>
    </row>
    <row r="504" spans="1:81" s="25" customFormat="1" ht="30" customHeight="1">
      <c r="A504" s="1024" t="s">
        <v>1510</v>
      </c>
      <c r="B504" s="1001"/>
      <c r="C504" s="1001"/>
      <c r="D504" s="994">
        <v>168406.95</v>
      </c>
      <c r="E504" s="982">
        <f t="shared" si="7"/>
        <v>12630.53</v>
      </c>
      <c r="F504" s="992">
        <v>71572.95</v>
      </c>
      <c r="G504" s="992">
        <v>0</v>
      </c>
      <c r="H504" s="997">
        <v>12630.53</v>
      </c>
      <c r="I504" s="992">
        <v>0</v>
      </c>
      <c r="J504" s="985" t="s">
        <v>2034</v>
      </c>
      <c r="K504" s="1030" t="s">
        <v>1058</v>
      </c>
      <c r="L504" s="37"/>
      <c r="CC504" s="25" t="s">
        <v>1511</v>
      </c>
    </row>
    <row r="505" spans="1:81" s="25" customFormat="1" ht="30" customHeight="1">
      <c r="A505" s="1028" t="s">
        <v>1727</v>
      </c>
      <c r="B505" s="1001"/>
      <c r="C505" s="1001"/>
      <c r="D505" s="994">
        <v>86394</v>
      </c>
      <c r="E505" s="982">
        <f t="shared" si="7"/>
        <v>8423.42</v>
      </c>
      <c r="F505" s="992">
        <v>47732.68</v>
      </c>
      <c r="G505" s="992">
        <v>0</v>
      </c>
      <c r="H505" s="992">
        <v>8423.42</v>
      </c>
      <c r="I505" s="992">
        <v>0</v>
      </c>
      <c r="J505" s="985" t="s">
        <v>2034</v>
      </c>
      <c r="K505" s="1030" t="s">
        <v>1058</v>
      </c>
      <c r="L505" s="37"/>
    </row>
    <row r="506" spans="1:81" s="25" customFormat="1" ht="30" customHeight="1">
      <c r="A506" s="1028" t="s">
        <v>1728</v>
      </c>
      <c r="B506" s="1001"/>
      <c r="C506" s="1001"/>
      <c r="D506" s="994">
        <v>30761</v>
      </c>
      <c r="E506" s="982">
        <f t="shared" si="7"/>
        <v>2999.2</v>
      </c>
      <c r="F506" s="992">
        <v>16995.45</v>
      </c>
      <c r="G506" s="992">
        <v>0</v>
      </c>
      <c r="H506" s="992">
        <v>2999.2</v>
      </c>
      <c r="I506" s="992">
        <v>0</v>
      </c>
      <c r="J506" s="985" t="s">
        <v>2034</v>
      </c>
      <c r="K506" s="1030" t="s">
        <v>1058</v>
      </c>
      <c r="L506" s="37"/>
    </row>
    <row r="507" spans="1:81" s="25" customFormat="1" ht="30" customHeight="1">
      <c r="A507" s="1028" t="s">
        <v>2018</v>
      </c>
      <c r="B507" s="1001"/>
      <c r="C507" s="1001"/>
      <c r="D507" s="994">
        <v>64756.4</v>
      </c>
      <c r="E507" s="982">
        <f t="shared" si="7"/>
        <v>6344.06</v>
      </c>
      <c r="F507" s="992">
        <v>35949.64</v>
      </c>
      <c r="G507" s="992">
        <v>6344.06</v>
      </c>
      <c r="H507" s="992">
        <v>0</v>
      </c>
      <c r="I507" s="992">
        <v>0</v>
      </c>
      <c r="J507" s="985" t="s">
        <v>2034</v>
      </c>
      <c r="K507" s="1030" t="s">
        <v>1058</v>
      </c>
      <c r="L507" s="37"/>
    </row>
    <row r="508" spans="1:81" s="25" customFormat="1" ht="30" customHeight="1">
      <c r="A508" s="1028" t="s">
        <v>1730</v>
      </c>
      <c r="B508" s="1001"/>
      <c r="C508" s="1001"/>
      <c r="D508" s="994">
        <v>108009</v>
      </c>
      <c r="E508" s="982">
        <f t="shared" si="7"/>
        <v>10530.880000000001</v>
      </c>
      <c r="F508" s="992">
        <v>59674.97</v>
      </c>
      <c r="G508" s="992">
        <v>6053.43</v>
      </c>
      <c r="H508" s="992">
        <v>4477.45</v>
      </c>
      <c r="I508" s="992">
        <v>0</v>
      </c>
      <c r="J508" s="985" t="s">
        <v>2034</v>
      </c>
      <c r="K508" s="1030" t="s">
        <v>1058</v>
      </c>
      <c r="L508" s="37"/>
    </row>
    <row r="509" spans="1:81" s="25" customFormat="1" ht="30" customHeight="1">
      <c r="A509" s="1028" t="s">
        <v>1731</v>
      </c>
      <c r="B509" s="1001"/>
      <c r="C509" s="1001"/>
      <c r="D509" s="994">
        <v>42608.2</v>
      </c>
      <c r="E509" s="982">
        <f t="shared" si="7"/>
        <v>3195.62</v>
      </c>
      <c r="F509" s="992">
        <v>18108.48</v>
      </c>
      <c r="G509" s="992">
        <v>3195.62</v>
      </c>
      <c r="H509" s="997">
        <v>0</v>
      </c>
      <c r="I509" s="997">
        <v>0</v>
      </c>
      <c r="J509" s="985" t="s">
        <v>2034</v>
      </c>
      <c r="K509" s="1030" t="s">
        <v>1058</v>
      </c>
      <c r="L509" s="37"/>
    </row>
    <row r="510" spans="1:81" s="25" customFormat="1" ht="30" customHeight="1">
      <c r="A510" s="1028" t="s">
        <v>2018</v>
      </c>
      <c r="B510" s="1001"/>
      <c r="C510" s="1001"/>
      <c r="D510" s="994">
        <v>15350</v>
      </c>
      <c r="E510" s="982">
        <f t="shared" si="7"/>
        <v>1504.13</v>
      </c>
      <c r="F510" s="992">
        <v>8523.3700000000008</v>
      </c>
      <c r="G510" s="992">
        <v>1504.13</v>
      </c>
      <c r="H510" s="997">
        <v>0</v>
      </c>
      <c r="I510" s="997">
        <v>0</v>
      </c>
      <c r="J510" s="985" t="s">
        <v>2034</v>
      </c>
      <c r="K510" s="1030" t="s">
        <v>1058</v>
      </c>
      <c r="L510" s="37"/>
    </row>
    <row r="511" spans="1:81" s="25" customFormat="1" ht="30" customHeight="1">
      <c r="A511" s="1028" t="s">
        <v>1779</v>
      </c>
      <c r="B511" s="1001"/>
      <c r="C511" s="1001"/>
      <c r="D511" s="994">
        <v>136186.4</v>
      </c>
      <c r="E511" s="982">
        <f t="shared" si="7"/>
        <v>10214.209999999999</v>
      </c>
      <c r="F511" s="992">
        <v>57880.49</v>
      </c>
      <c r="G511" s="992">
        <v>10214.209999999999</v>
      </c>
      <c r="H511" s="997">
        <v>0</v>
      </c>
      <c r="I511" s="997">
        <v>0</v>
      </c>
      <c r="J511" s="985" t="s">
        <v>2034</v>
      </c>
      <c r="K511" s="1030" t="s">
        <v>1058</v>
      </c>
      <c r="L511" s="37"/>
    </row>
    <row r="512" spans="1:81" s="25" customFormat="1" ht="30" customHeight="1">
      <c r="A512" s="1028" t="s">
        <v>170</v>
      </c>
      <c r="B512" s="1001"/>
      <c r="C512" s="1001"/>
      <c r="D512" s="994">
        <v>21582</v>
      </c>
      <c r="E512" s="982">
        <f t="shared" si="7"/>
        <v>2104.25</v>
      </c>
      <c r="F512" s="992">
        <v>11924.05</v>
      </c>
      <c r="G512" s="992">
        <v>2104.25</v>
      </c>
      <c r="H512" s="992">
        <v>0</v>
      </c>
      <c r="I512" s="998">
        <v>0</v>
      </c>
      <c r="J512" s="985" t="s">
        <v>2034</v>
      </c>
      <c r="K512" s="1030" t="s">
        <v>1058</v>
      </c>
      <c r="L512" s="37"/>
    </row>
    <row r="513" spans="1:12" s="25" customFormat="1" ht="30" customHeight="1">
      <c r="A513" s="1028" t="s">
        <v>433</v>
      </c>
      <c r="B513" s="1001"/>
      <c r="C513" s="1001"/>
      <c r="D513" s="994">
        <v>11322</v>
      </c>
      <c r="E513" s="982">
        <f t="shared" si="7"/>
        <v>11048.9</v>
      </c>
      <c r="F513" s="992">
        <v>62610.400000000001</v>
      </c>
      <c r="G513" s="992">
        <v>0</v>
      </c>
      <c r="H513" s="992">
        <v>11048.9</v>
      </c>
      <c r="I513" s="998">
        <v>0</v>
      </c>
      <c r="J513" s="985" t="s">
        <v>2034</v>
      </c>
      <c r="K513" s="1030" t="s">
        <v>1058</v>
      </c>
      <c r="L513" s="37"/>
    </row>
    <row r="514" spans="1:12" s="25" customFormat="1" ht="30" customHeight="1">
      <c r="A514" s="1028" t="s">
        <v>1390</v>
      </c>
      <c r="B514" s="1001"/>
      <c r="C514" s="1001"/>
      <c r="D514" s="994">
        <v>127545</v>
      </c>
      <c r="E514" s="982">
        <f t="shared" si="7"/>
        <v>12435.64</v>
      </c>
      <c r="F514" s="992">
        <v>70468.61</v>
      </c>
      <c r="G514" s="992">
        <v>0</v>
      </c>
      <c r="H514" s="992">
        <v>12435.64</v>
      </c>
      <c r="I514" s="998">
        <v>0</v>
      </c>
      <c r="J514" s="985" t="s">
        <v>2034</v>
      </c>
      <c r="K514" s="1030" t="s">
        <v>1058</v>
      </c>
      <c r="L514" s="37"/>
    </row>
    <row r="515" spans="1:12" s="25" customFormat="1" ht="52.5" customHeight="1">
      <c r="A515" s="1028" t="s">
        <v>1048</v>
      </c>
      <c r="B515" s="1001"/>
      <c r="C515" s="1001"/>
      <c r="D515" s="994">
        <v>52847.7</v>
      </c>
      <c r="E515" s="982">
        <f t="shared" si="7"/>
        <v>4738.01</v>
      </c>
      <c r="F515" s="992">
        <v>26848.69</v>
      </c>
      <c r="G515" s="992">
        <v>4738.01</v>
      </c>
      <c r="H515" s="992">
        <v>0</v>
      </c>
      <c r="I515" s="998">
        <v>0</v>
      </c>
      <c r="J515" s="985" t="s">
        <v>2034</v>
      </c>
      <c r="K515" s="1030" t="s">
        <v>1058</v>
      </c>
      <c r="L515" s="37"/>
    </row>
    <row r="516" spans="1:12" s="25" customFormat="1" ht="30" customHeight="1">
      <c r="A516" s="1028" t="s">
        <v>575</v>
      </c>
      <c r="B516" s="1001"/>
      <c r="C516" s="1001"/>
      <c r="D516" s="994">
        <v>67441.2</v>
      </c>
      <c r="E516" s="982">
        <f t="shared" si="7"/>
        <v>5058.09</v>
      </c>
      <c r="F516" s="992">
        <v>28662.51</v>
      </c>
      <c r="G516" s="992">
        <v>0</v>
      </c>
      <c r="H516" s="992">
        <v>5058.09</v>
      </c>
      <c r="I516" s="998">
        <v>0</v>
      </c>
      <c r="J516" s="985" t="s">
        <v>2034</v>
      </c>
      <c r="K516" s="1030" t="s">
        <v>1058</v>
      </c>
      <c r="L516" s="37"/>
    </row>
    <row r="517" spans="1:12" s="25" customFormat="1" ht="30" customHeight="1">
      <c r="A517" s="1028" t="s">
        <v>235</v>
      </c>
      <c r="B517" s="1001"/>
      <c r="C517" s="1001"/>
      <c r="D517" s="994">
        <v>69336.350000000006</v>
      </c>
      <c r="E517" s="982">
        <f t="shared" si="7"/>
        <v>5200.2299999999996</v>
      </c>
      <c r="F517" s="992">
        <v>29467.95</v>
      </c>
      <c r="G517" s="992">
        <v>5200.2299999999996</v>
      </c>
      <c r="H517" s="992">
        <v>0</v>
      </c>
      <c r="I517" s="998">
        <v>0</v>
      </c>
      <c r="J517" s="985" t="s">
        <v>2034</v>
      </c>
      <c r="K517" s="1030" t="s">
        <v>1058</v>
      </c>
      <c r="L517" s="37"/>
    </row>
    <row r="518" spans="1:12" s="25" customFormat="1" ht="30" customHeight="1">
      <c r="A518" s="1028" t="s">
        <v>2018</v>
      </c>
      <c r="B518" s="1001"/>
      <c r="C518" s="1001"/>
      <c r="D518" s="994">
        <v>49736</v>
      </c>
      <c r="E518" s="982">
        <f t="shared" si="7"/>
        <v>4856.76</v>
      </c>
      <c r="F518" s="992">
        <v>27521.64</v>
      </c>
      <c r="G518" s="992">
        <v>4856.76</v>
      </c>
      <c r="H518" s="992">
        <v>0</v>
      </c>
      <c r="I518" s="998">
        <v>0</v>
      </c>
      <c r="J518" s="985" t="s">
        <v>2034</v>
      </c>
      <c r="K518" s="1030" t="s">
        <v>1058</v>
      </c>
      <c r="L518" s="37"/>
    </row>
    <row r="519" spans="1:12" s="25" customFormat="1" ht="30" customHeight="1">
      <c r="A519" s="1028" t="s">
        <v>1993</v>
      </c>
      <c r="B519" s="1001"/>
      <c r="C519" s="1001"/>
      <c r="D519" s="994">
        <v>15553.3</v>
      </c>
      <c r="E519" s="982">
        <f t="shared" si="7"/>
        <v>1166.5</v>
      </c>
      <c r="F519" s="992">
        <v>6610.15</v>
      </c>
      <c r="G519" s="992">
        <v>1166.5</v>
      </c>
      <c r="H519" s="992">
        <v>0</v>
      </c>
      <c r="I519" s="998">
        <v>0</v>
      </c>
      <c r="J519" s="985" t="s">
        <v>2035</v>
      </c>
      <c r="K519" s="1030" t="s">
        <v>1058</v>
      </c>
      <c r="L519" s="948"/>
    </row>
    <row r="520" spans="1:12" s="25" customFormat="1" ht="30" customHeight="1">
      <c r="A520" s="1028" t="s">
        <v>1994</v>
      </c>
      <c r="B520" s="1001"/>
      <c r="C520" s="1001"/>
      <c r="D520" s="994">
        <v>114471</v>
      </c>
      <c r="E520" s="982">
        <f t="shared" si="7"/>
        <v>11187.25</v>
      </c>
      <c r="F520" s="992">
        <v>63394.400000000001</v>
      </c>
      <c r="G520" s="992">
        <v>11187.25</v>
      </c>
      <c r="H520" s="992">
        <v>0</v>
      </c>
      <c r="I520" s="998">
        <v>0</v>
      </c>
      <c r="J520" s="985" t="s">
        <v>2035</v>
      </c>
      <c r="K520" s="1030" t="s">
        <v>1058</v>
      </c>
    </row>
    <row r="521" spans="1:12" s="25" customFormat="1" ht="54.75" customHeight="1">
      <c r="A521" s="1028" t="s">
        <v>155</v>
      </c>
      <c r="B521" s="1001"/>
      <c r="C521" s="1001"/>
      <c r="D521" s="994">
        <v>13592.8</v>
      </c>
      <c r="E521" s="982">
        <f t="shared" si="7"/>
        <v>1019.46</v>
      </c>
      <c r="F521" s="982">
        <v>5776.94</v>
      </c>
      <c r="G521" s="982">
        <v>1019.46</v>
      </c>
      <c r="H521" s="982">
        <v>0</v>
      </c>
      <c r="I521" s="982">
        <v>0</v>
      </c>
      <c r="J521" s="985" t="s">
        <v>2035</v>
      </c>
      <c r="K521" s="1030" t="s">
        <v>1058</v>
      </c>
    </row>
    <row r="522" spans="1:12" s="25" customFormat="1" ht="54.75" customHeight="1">
      <c r="A522" s="1028" t="s">
        <v>79</v>
      </c>
      <c r="B522" s="1001"/>
      <c r="C522" s="1001"/>
      <c r="D522" s="994">
        <v>154938.20000000001</v>
      </c>
      <c r="E522" s="982">
        <f t="shared" si="7"/>
        <v>26846</v>
      </c>
      <c r="F522" s="982">
        <v>89357.65</v>
      </c>
      <c r="G522" s="982">
        <v>15769</v>
      </c>
      <c r="H522" s="982">
        <v>11077</v>
      </c>
      <c r="I522" s="982">
        <v>0</v>
      </c>
      <c r="J522" s="985" t="s">
        <v>2035</v>
      </c>
      <c r="K522" s="1030" t="s">
        <v>1058</v>
      </c>
    </row>
    <row r="523" spans="1:12" s="25" customFormat="1" ht="54.75" customHeight="1">
      <c r="A523" s="1024" t="s">
        <v>1122</v>
      </c>
      <c r="B523" s="1001"/>
      <c r="C523" s="1001"/>
      <c r="D523" s="994">
        <v>37752</v>
      </c>
      <c r="E523" s="982">
        <f t="shared" si="7"/>
        <v>3680.82</v>
      </c>
      <c r="F523" s="982">
        <v>20857.98</v>
      </c>
      <c r="G523" s="982">
        <v>3680.82</v>
      </c>
      <c r="H523" s="982">
        <v>0</v>
      </c>
      <c r="I523" s="982">
        <v>0</v>
      </c>
      <c r="J523" s="981" t="s">
        <v>2036</v>
      </c>
      <c r="K523" s="1030" t="s">
        <v>1058</v>
      </c>
    </row>
    <row r="524" spans="1:12" s="25" customFormat="1" ht="54.75" customHeight="1">
      <c r="A524" s="1028" t="s">
        <v>2018</v>
      </c>
      <c r="B524" s="1001"/>
      <c r="C524" s="1001"/>
      <c r="D524" s="994">
        <v>7100</v>
      </c>
      <c r="E524" s="982">
        <f t="shared" si="7"/>
        <v>699.75</v>
      </c>
      <c r="F524" s="982">
        <v>3965.25</v>
      </c>
      <c r="G524" s="982">
        <v>699.75</v>
      </c>
      <c r="H524" s="982">
        <v>0</v>
      </c>
      <c r="I524" s="982">
        <v>0</v>
      </c>
      <c r="J524" s="985" t="s">
        <v>2037</v>
      </c>
      <c r="K524" s="1030" t="s">
        <v>1058</v>
      </c>
    </row>
    <row r="525" spans="1:12" s="25" customFormat="1" ht="54.75" customHeight="1">
      <c r="A525" s="1028" t="s">
        <v>468</v>
      </c>
      <c r="B525" s="1001"/>
      <c r="C525" s="1001"/>
      <c r="D525" s="994">
        <v>17523</v>
      </c>
      <c r="E525" s="982">
        <f t="shared" si="7"/>
        <v>1708.5</v>
      </c>
      <c r="F525" s="982">
        <v>9681.4500000000007</v>
      </c>
      <c r="G525" s="982">
        <v>1708.5</v>
      </c>
      <c r="H525" s="982">
        <v>0</v>
      </c>
      <c r="I525" s="982">
        <v>0</v>
      </c>
      <c r="J525" s="985" t="s">
        <v>2037</v>
      </c>
      <c r="K525" s="1030" t="s">
        <v>1058</v>
      </c>
    </row>
    <row r="526" spans="1:12" s="25" customFormat="1" ht="54.75" customHeight="1">
      <c r="A526" s="1028" t="s">
        <v>372</v>
      </c>
      <c r="B526" s="1001"/>
      <c r="C526" s="1001"/>
      <c r="D526" s="994">
        <v>32586.85</v>
      </c>
      <c r="E526" s="982">
        <f t="shared" si="7"/>
        <v>2462.77</v>
      </c>
      <c r="F526" s="982">
        <v>13955.66</v>
      </c>
      <c r="G526" s="982">
        <v>2462.77</v>
      </c>
      <c r="H526" s="982">
        <v>0</v>
      </c>
      <c r="I526" s="982">
        <v>0</v>
      </c>
      <c r="J526" s="985" t="s">
        <v>2037</v>
      </c>
      <c r="K526" s="1030" t="s">
        <v>1058</v>
      </c>
    </row>
    <row r="527" spans="1:12" s="25" customFormat="1" ht="54.75" customHeight="1">
      <c r="A527" s="1028" t="s">
        <v>372</v>
      </c>
      <c r="B527" s="1001"/>
      <c r="C527" s="1001"/>
      <c r="D527" s="994">
        <v>61951.8</v>
      </c>
      <c r="E527" s="982">
        <f t="shared" si="7"/>
        <v>4646.3900000000003</v>
      </c>
      <c r="F527" s="982">
        <v>26329.51</v>
      </c>
      <c r="G527" s="982">
        <v>4646.3900000000003</v>
      </c>
      <c r="H527" s="982">
        <v>0</v>
      </c>
      <c r="I527" s="982">
        <v>0</v>
      </c>
      <c r="J527" s="985" t="s">
        <v>2037</v>
      </c>
      <c r="K527" s="1030" t="s">
        <v>1058</v>
      </c>
    </row>
    <row r="528" spans="1:12" s="13" customFormat="1" ht="30" customHeight="1">
      <c r="A528" s="1024" t="s">
        <v>101</v>
      </c>
      <c r="B528" s="1001"/>
      <c r="C528" s="1001"/>
      <c r="D528" s="994">
        <v>996143.33</v>
      </c>
      <c r="E528" s="982">
        <f t="shared" si="7"/>
        <v>401031.53</v>
      </c>
      <c r="F528" s="989">
        <v>246461.63</v>
      </c>
      <c r="G528" s="989">
        <v>0</v>
      </c>
      <c r="H528" s="989">
        <v>401031.53</v>
      </c>
      <c r="I528" s="989">
        <v>0</v>
      </c>
      <c r="J528" s="985" t="s">
        <v>2038</v>
      </c>
      <c r="K528" s="1030" t="s">
        <v>2056</v>
      </c>
    </row>
    <row r="529" spans="1:11" s="13" customFormat="1" ht="30" customHeight="1">
      <c r="A529" s="1033" t="s">
        <v>102</v>
      </c>
      <c r="B529" s="1001"/>
      <c r="C529" s="1001"/>
      <c r="D529" s="994">
        <v>277725</v>
      </c>
      <c r="E529" s="982">
        <f t="shared" si="7"/>
        <v>41839.67</v>
      </c>
      <c r="F529" s="989">
        <v>138681.57999999999</v>
      </c>
      <c r="G529" s="989">
        <v>0</v>
      </c>
      <c r="H529" s="989">
        <v>41839.67</v>
      </c>
      <c r="I529" s="989">
        <v>0</v>
      </c>
      <c r="J529" s="985" t="s">
        <v>2038</v>
      </c>
      <c r="K529" s="1030" t="s">
        <v>2056</v>
      </c>
    </row>
    <row r="530" spans="1:11" s="13" customFormat="1" ht="30" customHeight="1">
      <c r="A530" s="1024" t="s">
        <v>243</v>
      </c>
      <c r="B530" s="1001"/>
      <c r="C530" s="1001"/>
      <c r="D530" s="994">
        <v>805982</v>
      </c>
      <c r="E530" s="982">
        <f t="shared" si="7"/>
        <v>297104.59000000003</v>
      </c>
      <c r="F530" s="989">
        <v>65587.31</v>
      </c>
      <c r="G530" s="987">
        <v>0</v>
      </c>
      <c r="H530" s="989">
        <v>297104.59000000003</v>
      </c>
      <c r="I530" s="987">
        <v>0</v>
      </c>
      <c r="J530" s="985" t="s">
        <v>2038</v>
      </c>
      <c r="K530" s="1030" t="s">
        <v>2056</v>
      </c>
    </row>
    <row r="531" spans="1:11" s="13" customFormat="1" ht="30" customHeight="1">
      <c r="A531" s="1024" t="s">
        <v>246</v>
      </c>
      <c r="B531" s="1001"/>
      <c r="C531" s="1001"/>
      <c r="D531" s="994">
        <v>410765.06</v>
      </c>
      <c r="E531" s="982">
        <f t="shared" si="7"/>
        <v>41491.71</v>
      </c>
      <c r="F531" s="989">
        <v>225505.58</v>
      </c>
      <c r="G531" s="987">
        <v>0</v>
      </c>
      <c r="H531" s="989">
        <v>41491.71</v>
      </c>
      <c r="I531" s="987">
        <v>0</v>
      </c>
      <c r="J531" s="985" t="s">
        <v>2038</v>
      </c>
      <c r="K531" s="1030" t="s">
        <v>2056</v>
      </c>
    </row>
    <row r="532" spans="1:11" s="13" customFormat="1" ht="30" customHeight="1">
      <c r="A532" s="1024" t="s">
        <v>311</v>
      </c>
      <c r="B532" s="1001"/>
      <c r="C532" s="1001"/>
      <c r="D532" s="994">
        <v>112473</v>
      </c>
      <c r="E532" s="982">
        <f t="shared" si="7"/>
        <v>12653.22</v>
      </c>
      <c r="F532" s="989">
        <v>71701.53</v>
      </c>
      <c r="G532" s="987">
        <v>12653.22</v>
      </c>
      <c r="H532" s="989">
        <v>0</v>
      </c>
      <c r="I532" s="987">
        <v>0</v>
      </c>
      <c r="J532" s="985" t="s">
        <v>2038</v>
      </c>
      <c r="K532" s="1030" t="s">
        <v>2056</v>
      </c>
    </row>
    <row r="533" spans="1:11" s="13" customFormat="1" ht="30" customHeight="1">
      <c r="A533" s="1024" t="s">
        <v>76</v>
      </c>
      <c r="B533" s="1001"/>
      <c r="C533" s="1001"/>
      <c r="D533" s="994">
        <v>121037.61</v>
      </c>
      <c r="E533" s="982">
        <f t="shared" si="7"/>
        <v>12052.31</v>
      </c>
      <c r="F533" s="989">
        <v>66622.14</v>
      </c>
      <c r="G533" s="987">
        <v>11756.85</v>
      </c>
      <c r="H533" s="989">
        <v>295.45999999999998</v>
      </c>
      <c r="I533" s="987">
        <v>0</v>
      </c>
      <c r="J533" s="985" t="s">
        <v>2038</v>
      </c>
      <c r="K533" s="1030" t="s">
        <v>2056</v>
      </c>
    </row>
    <row r="534" spans="1:11" s="13" customFormat="1" ht="30" customHeight="1">
      <c r="A534" s="1024" t="s">
        <v>2018</v>
      </c>
      <c r="B534" s="1001"/>
      <c r="C534" s="1001"/>
      <c r="D534" s="994">
        <v>2022.23</v>
      </c>
      <c r="E534" s="982">
        <f t="shared" si="7"/>
        <v>359</v>
      </c>
      <c r="F534" s="989">
        <v>1157.67</v>
      </c>
      <c r="G534" s="987">
        <v>204.3</v>
      </c>
      <c r="H534" s="989">
        <v>154.69999999999999</v>
      </c>
      <c r="I534" s="987">
        <v>0</v>
      </c>
      <c r="J534" s="985" t="s">
        <v>2038</v>
      </c>
      <c r="K534" s="1030" t="s">
        <v>2056</v>
      </c>
    </row>
    <row r="535" spans="1:11" s="13" customFormat="1" ht="30" customHeight="1">
      <c r="A535" s="1024" t="s">
        <v>151</v>
      </c>
      <c r="B535" s="1001"/>
      <c r="C535" s="1001"/>
      <c r="D535" s="994">
        <v>917082.94</v>
      </c>
      <c r="E535" s="982">
        <f t="shared" si="7"/>
        <v>305205.26</v>
      </c>
      <c r="F535" s="989">
        <v>290898.65000000002</v>
      </c>
      <c r="G535" s="987">
        <v>0</v>
      </c>
      <c r="H535" s="989">
        <v>51335.06</v>
      </c>
      <c r="I535" s="983">
        <v>253870.2</v>
      </c>
      <c r="J535" s="985" t="s">
        <v>2038</v>
      </c>
      <c r="K535" s="1030" t="s">
        <v>2056</v>
      </c>
    </row>
    <row r="536" spans="1:11" s="13" customFormat="1" ht="30" customHeight="1">
      <c r="A536" s="1024" t="s">
        <v>2018</v>
      </c>
      <c r="B536" s="1001"/>
      <c r="C536" s="1001"/>
      <c r="D536" s="994">
        <v>45608.06</v>
      </c>
      <c r="E536" s="982">
        <f t="shared" si="7"/>
        <v>5130.91</v>
      </c>
      <c r="F536" s="989">
        <v>29075.14</v>
      </c>
      <c r="G536" s="987">
        <v>0</v>
      </c>
      <c r="H536" s="989">
        <v>5130.91</v>
      </c>
      <c r="I536" s="987">
        <v>0</v>
      </c>
      <c r="J536" s="985" t="s">
        <v>2038</v>
      </c>
      <c r="K536" s="1030" t="s">
        <v>2056</v>
      </c>
    </row>
    <row r="537" spans="1:11" s="13" customFormat="1" ht="30" customHeight="1">
      <c r="A537" s="1024" t="s">
        <v>311</v>
      </c>
      <c r="B537" s="1001"/>
      <c r="C537" s="1001"/>
      <c r="D537" s="994">
        <v>499661.22</v>
      </c>
      <c r="E537" s="982">
        <f t="shared" si="7"/>
        <v>56211.89</v>
      </c>
      <c r="F537" s="989">
        <v>318534.03000000003</v>
      </c>
      <c r="G537" s="987">
        <v>56211.89</v>
      </c>
      <c r="H537" s="989">
        <v>0</v>
      </c>
      <c r="I537" s="987">
        <v>0</v>
      </c>
      <c r="J537" s="985" t="s">
        <v>2038</v>
      </c>
      <c r="K537" s="1030" t="s">
        <v>2056</v>
      </c>
    </row>
    <row r="538" spans="1:11" s="13" customFormat="1" ht="30" customHeight="1">
      <c r="A538" s="1028" t="s">
        <v>1122</v>
      </c>
      <c r="B538" s="1001"/>
      <c r="C538" s="1001"/>
      <c r="D538" s="994">
        <v>157005</v>
      </c>
      <c r="E538" s="982">
        <f t="shared" si="7"/>
        <v>21767.14</v>
      </c>
      <c r="F538" s="989">
        <v>80286.11</v>
      </c>
      <c r="G538" s="987">
        <v>0</v>
      </c>
      <c r="H538" s="989">
        <v>21767.14</v>
      </c>
      <c r="I538" s="983">
        <v>0</v>
      </c>
      <c r="J538" s="985" t="s">
        <v>2038</v>
      </c>
      <c r="K538" s="1030" t="s">
        <v>2056</v>
      </c>
    </row>
    <row r="539" spans="1:11" s="25" customFormat="1" ht="30" customHeight="1">
      <c r="A539" s="1028" t="s">
        <v>102</v>
      </c>
      <c r="B539" s="1001"/>
      <c r="C539" s="1001"/>
      <c r="D539" s="994">
        <v>304485.07</v>
      </c>
      <c r="E539" s="982">
        <f t="shared" si="7"/>
        <v>36099.97</v>
      </c>
      <c r="F539" s="989">
        <v>161815.42000000001</v>
      </c>
      <c r="G539" s="987">
        <v>0</v>
      </c>
      <c r="H539" s="989">
        <v>36099.97</v>
      </c>
      <c r="I539" s="987">
        <v>0</v>
      </c>
      <c r="J539" s="985" t="s">
        <v>2038</v>
      </c>
      <c r="K539" s="1030" t="s">
        <v>2056</v>
      </c>
    </row>
    <row r="540" spans="1:11" s="25" customFormat="1" ht="30" customHeight="1">
      <c r="A540" s="1028" t="s">
        <v>1430</v>
      </c>
      <c r="B540" s="1001"/>
      <c r="C540" s="1001"/>
      <c r="D540" s="994">
        <v>219316.25</v>
      </c>
      <c r="E540" s="982">
        <f t="shared" si="7"/>
        <v>24673.08</v>
      </c>
      <c r="F540" s="989">
        <v>139814.10999999999</v>
      </c>
      <c r="G540" s="987">
        <v>24673.08</v>
      </c>
      <c r="H540" s="989">
        <v>0</v>
      </c>
      <c r="I540" s="987">
        <v>0</v>
      </c>
      <c r="J540" s="985" t="s">
        <v>2038</v>
      </c>
      <c r="K540" s="1030" t="s">
        <v>2056</v>
      </c>
    </row>
    <row r="541" spans="1:11" s="25" customFormat="1" ht="45" customHeight="1">
      <c r="A541" s="1028" t="s">
        <v>1501</v>
      </c>
      <c r="B541" s="1001"/>
      <c r="C541" s="1001"/>
      <c r="D541" s="994">
        <v>34744.639999999999</v>
      </c>
      <c r="E541" s="982">
        <f t="shared" si="7"/>
        <v>16658.77</v>
      </c>
      <c r="F541" s="989">
        <v>9399.7099999999991</v>
      </c>
      <c r="G541" s="987">
        <v>1658.77</v>
      </c>
      <c r="H541" s="989">
        <v>15000</v>
      </c>
      <c r="I541" s="987">
        <v>0</v>
      </c>
      <c r="J541" s="985" t="s">
        <v>2038</v>
      </c>
      <c r="K541" s="1030" t="s">
        <v>2056</v>
      </c>
    </row>
    <row r="542" spans="1:11" s="25" customFormat="1" ht="30" customHeight="1">
      <c r="A542" s="1028" t="s">
        <v>1532</v>
      </c>
      <c r="B542" s="1001"/>
      <c r="C542" s="1001"/>
      <c r="D542" s="994">
        <v>675444.23</v>
      </c>
      <c r="E542" s="982">
        <f t="shared" si="7"/>
        <v>68877.490000000005</v>
      </c>
      <c r="F542" s="989">
        <v>370161.26</v>
      </c>
      <c r="G542" s="987">
        <v>65322.58</v>
      </c>
      <c r="H542" s="989">
        <v>3554.91</v>
      </c>
      <c r="I542" s="987">
        <v>0</v>
      </c>
      <c r="J542" s="985" t="s">
        <v>2038</v>
      </c>
      <c r="K542" s="1030" t="s">
        <v>2056</v>
      </c>
    </row>
    <row r="543" spans="1:11" s="25" customFormat="1" ht="52.5" customHeight="1">
      <c r="A543" s="1037" t="s">
        <v>1989</v>
      </c>
      <c r="B543" s="1001"/>
      <c r="C543" s="1001"/>
      <c r="D543" s="994">
        <v>2725430.49</v>
      </c>
      <c r="E543" s="982">
        <f t="shared" si="7"/>
        <v>408814.58</v>
      </c>
      <c r="F543" s="989">
        <v>2316615.91</v>
      </c>
      <c r="G543" s="987">
        <v>408814.58</v>
      </c>
      <c r="H543" s="989">
        <v>0</v>
      </c>
      <c r="I543" s="987">
        <v>0</v>
      </c>
      <c r="J543" s="985" t="s">
        <v>2039</v>
      </c>
      <c r="K543" s="1030" t="s">
        <v>2057</v>
      </c>
    </row>
    <row r="544" spans="1:11" s="25" customFormat="1" ht="44.25" customHeight="1">
      <c r="A544" s="1037" t="s">
        <v>1990</v>
      </c>
      <c r="B544" s="1001"/>
      <c r="C544" s="1001"/>
      <c r="D544" s="994">
        <v>1175326</v>
      </c>
      <c r="E544" s="982">
        <f t="shared" si="7"/>
        <v>176298.9</v>
      </c>
      <c r="F544" s="989">
        <v>999027.1</v>
      </c>
      <c r="G544" s="987">
        <v>176298.9</v>
      </c>
      <c r="H544" s="989">
        <v>0</v>
      </c>
      <c r="I544" s="987">
        <v>0</v>
      </c>
      <c r="J544" s="985" t="s">
        <v>2039</v>
      </c>
      <c r="K544" s="1030" t="s">
        <v>2057</v>
      </c>
    </row>
    <row r="545" spans="1:11" s="559" customFormat="1" ht="28.5" customHeight="1">
      <c r="A545" s="1038" t="s">
        <v>79</v>
      </c>
      <c r="B545" s="1001"/>
      <c r="C545" s="1001"/>
      <c r="D545" s="994">
        <v>57292.1</v>
      </c>
      <c r="E545" s="982">
        <f t="shared" ref="E545:E608" si="8">G545+H545+I545</f>
        <v>10038.82</v>
      </c>
      <c r="F545" s="983">
        <v>47253.279999999999</v>
      </c>
      <c r="G545" s="983">
        <v>8338.82</v>
      </c>
      <c r="H545" s="983">
        <v>1700</v>
      </c>
      <c r="I545" s="983">
        <v>0</v>
      </c>
      <c r="J545" s="985" t="s">
        <v>2040</v>
      </c>
      <c r="K545" s="1030" t="s">
        <v>2058</v>
      </c>
    </row>
    <row r="546" spans="1:11" s="14" customFormat="1" ht="51" customHeight="1">
      <c r="A546" s="1033" t="s">
        <v>2018</v>
      </c>
      <c r="B546" s="1001"/>
      <c r="C546" s="1001"/>
      <c r="D546" s="994">
        <v>42000</v>
      </c>
      <c r="E546" s="982">
        <f t="shared" si="8"/>
        <v>6300</v>
      </c>
      <c r="F546" s="983">
        <v>35700</v>
      </c>
      <c r="G546" s="983">
        <v>0</v>
      </c>
      <c r="H546" s="983">
        <v>6300</v>
      </c>
      <c r="I546" s="983">
        <v>0</v>
      </c>
      <c r="J546" s="981" t="s">
        <v>2041</v>
      </c>
      <c r="K546" s="1025" t="s">
        <v>2059</v>
      </c>
    </row>
    <row r="547" spans="1:11" s="14" customFormat="1" ht="51" customHeight="1">
      <c r="A547" s="1033" t="s">
        <v>2018</v>
      </c>
      <c r="B547" s="1001"/>
      <c r="C547" s="1001"/>
      <c r="D547" s="994">
        <v>39000</v>
      </c>
      <c r="E547" s="982">
        <f t="shared" si="8"/>
        <v>5850</v>
      </c>
      <c r="F547" s="983">
        <v>33150</v>
      </c>
      <c r="G547" s="983">
        <v>0</v>
      </c>
      <c r="H547" s="983">
        <v>5850</v>
      </c>
      <c r="I547" s="983">
        <v>0</v>
      </c>
      <c r="J547" s="981" t="s">
        <v>2041</v>
      </c>
      <c r="K547" s="1025" t="s">
        <v>2059</v>
      </c>
    </row>
    <row r="548" spans="1:11" s="14" customFormat="1" ht="51" customHeight="1">
      <c r="A548" s="1033" t="s">
        <v>2018</v>
      </c>
      <c r="B548" s="1001"/>
      <c r="C548" s="1001"/>
      <c r="D548" s="994">
        <v>45000</v>
      </c>
      <c r="E548" s="982">
        <f t="shared" si="8"/>
        <v>6750</v>
      </c>
      <c r="F548" s="983">
        <v>38250</v>
      </c>
      <c r="G548" s="983">
        <v>0</v>
      </c>
      <c r="H548" s="983">
        <v>6750</v>
      </c>
      <c r="I548" s="983">
        <v>0</v>
      </c>
      <c r="J548" s="981" t="s">
        <v>2041</v>
      </c>
      <c r="K548" s="1025" t="s">
        <v>2059</v>
      </c>
    </row>
    <row r="549" spans="1:11" s="14" customFormat="1" ht="51" customHeight="1">
      <c r="A549" s="1033" t="s">
        <v>2018</v>
      </c>
      <c r="B549" s="1001"/>
      <c r="C549" s="1001"/>
      <c r="D549" s="994">
        <v>36000</v>
      </c>
      <c r="E549" s="982">
        <f t="shared" si="8"/>
        <v>5400</v>
      </c>
      <c r="F549" s="983">
        <v>30600</v>
      </c>
      <c r="G549" s="983">
        <v>0</v>
      </c>
      <c r="H549" s="983">
        <v>5400</v>
      </c>
      <c r="I549" s="983">
        <v>0</v>
      </c>
      <c r="J549" s="981" t="s">
        <v>2041</v>
      </c>
      <c r="K549" s="1025" t="s">
        <v>2059</v>
      </c>
    </row>
    <row r="550" spans="1:11" s="14" customFormat="1" ht="51" customHeight="1">
      <c r="A550" s="1033" t="s">
        <v>2018</v>
      </c>
      <c r="B550" s="1001"/>
      <c r="C550" s="1001"/>
      <c r="D550" s="994">
        <v>39000</v>
      </c>
      <c r="E550" s="982">
        <f t="shared" si="8"/>
        <v>5850</v>
      </c>
      <c r="F550" s="983">
        <v>33150</v>
      </c>
      <c r="G550" s="983">
        <v>0</v>
      </c>
      <c r="H550" s="983">
        <v>5850</v>
      </c>
      <c r="I550" s="983">
        <v>0</v>
      </c>
      <c r="J550" s="981" t="s">
        <v>2041</v>
      </c>
      <c r="K550" s="1025" t="s">
        <v>2059</v>
      </c>
    </row>
    <row r="551" spans="1:11" s="25" customFormat="1" ht="51" customHeight="1">
      <c r="A551" s="1033" t="s">
        <v>2018</v>
      </c>
      <c r="B551" s="1001"/>
      <c r="C551" s="1001"/>
      <c r="D551" s="994">
        <v>39000</v>
      </c>
      <c r="E551" s="982">
        <f t="shared" si="8"/>
        <v>5850</v>
      </c>
      <c r="F551" s="983">
        <v>33150</v>
      </c>
      <c r="G551" s="983">
        <v>0</v>
      </c>
      <c r="H551" s="983">
        <v>5850</v>
      </c>
      <c r="I551" s="983">
        <v>0</v>
      </c>
      <c r="J551" s="981" t="s">
        <v>2041</v>
      </c>
      <c r="K551" s="1025" t="s">
        <v>2059</v>
      </c>
    </row>
    <row r="552" spans="1:11" s="25" customFormat="1" ht="51" customHeight="1">
      <c r="A552" s="1033" t="s">
        <v>2018</v>
      </c>
      <c r="B552" s="1001"/>
      <c r="C552" s="1001"/>
      <c r="D552" s="994">
        <v>45000</v>
      </c>
      <c r="E552" s="982">
        <f t="shared" si="8"/>
        <v>6750</v>
      </c>
      <c r="F552" s="983">
        <v>38250</v>
      </c>
      <c r="G552" s="983">
        <v>0</v>
      </c>
      <c r="H552" s="983">
        <v>6750</v>
      </c>
      <c r="I552" s="983">
        <v>0</v>
      </c>
      <c r="J552" s="981" t="s">
        <v>2041</v>
      </c>
      <c r="K552" s="1025" t="s">
        <v>2059</v>
      </c>
    </row>
    <row r="553" spans="1:11" s="25" customFormat="1" ht="51" customHeight="1">
      <c r="A553" s="1033" t="s">
        <v>2018</v>
      </c>
      <c r="B553" s="1001"/>
      <c r="C553" s="1001"/>
      <c r="D553" s="994">
        <v>39000</v>
      </c>
      <c r="E553" s="982">
        <f t="shared" si="8"/>
        <v>5850</v>
      </c>
      <c r="F553" s="987">
        <v>33150</v>
      </c>
      <c r="G553" s="983">
        <v>0</v>
      </c>
      <c r="H553" s="983">
        <v>5850</v>
      </c>
      <c r="I553" s="983">
        <v>0</v>
      </c>
      <c r="J553" s="981" t="s">
        <v>2041</v>
      </c>
      <c r="K553" s="1025" t="s">
        <v>2059</v>
      </c>
    </row>
    <row r="554" spans="1:11" s="25" customFormat="1" ht="51" customHeight="1">
      <c r="A554" s="1033" t="s">
        <v>2018</v>
      </c>
      <c r="B554" s="1001"/>
      <c r="C554" s="1001"/>
      <c r="D554" s="994">
        <v>39000</v>
      </c>
      <c r="E554" s="982">
        <f t="shared" si="8"/>
        <v>5850</v>
      </c>
      <c r="F554" s="987">
        <v>33150</v>
      </c>
      <c r="G554" s="983">
        <v>0</v>
      </c>
      <c r="H554" s="983">
        <v>5850</v>
      </c>
      <c r="I554" s="983">
        <v>0</v>
      </c>
      <c r="J554" s="981" t="s">
        <v>2041</v>
      </c>
      <c r="K554" s="1025" t="s">
        <v>2059</v>
      </c>
    </row>
    <row r="555" spans="1:11" s="14" customFormat="1" ht="51" customHeight="1">
      <c r="A555" s="1033" t="s">
        <v>2018</v>
      </c>
      <c r="B555" s="1001"/>
      <c r="C555" s="1001"/>
      <c r="D555" s="994">
        <v>44700</v>
      </c>
      <c r="E555" s="982">
        <f t="shared" si="8"/>
        <v>6705</v>
      </c>
      <c r="F555" s="983">
        <v>37995</v>
      </c>
      <c r="G555" s="983">
        <v>0</v>
      </c>
      <c r="H555" s="983">
        <v>6705</v>
      </c>
      <c r="I555" s="983">
        <v>0</v>
      </c>
      <c r="J555" s="981" t="s">
        <v>2041</v>
      </c>
      <c r="K555" s="1025" t="s">
        <v>2059</v>
      </c>
    </row>
    <row r="556" spans="1:11" s="14" customFormat="1" ht="51" customHeight="1">
      <c r="A556" s="1033" t="s">
        <v>2018</v>
      </c>
      <c r="B556" s="1001"/>
      <c r="C556" s="1001"/>
      <c r="D556" s="994">
        <v>300</v>
      </c>
      <c r="E556" s="982">
        <f t="shared" si="8"/>
        <v>45</v>
      </c>
      <c r="F556" s="983">
        <v>255</v>
      </c>
      <c r="G556" s="983">
        <v>0</v>
      </c>
      <c r="H556" s="983">
        <v>45</v>
      </c>
      <c r="I556" s="983">
        <v>0</v>
      </c>
      <c r="J556" s="981" t="s">
        <v>2041</v>
      </c>
      <c r="K556" s="1025" t="s">
        <v>2059</v>
      </c>
    </row>
    <row r="557" spans="1:11" s="14" customFormat="1" ht="51" customHeight="1">
      <c r="A557" s="1033" t="s">
        <v>2018</v>
      </c>
      <c r="B557" s="1001"/>
      <c r="C557" s="1001"/>
      <c r="D557" s="994">
        <v>42000</v>
      </c>
      <c r="E557" s="982">
        <f t="shared" si="8"/>
        <v>6300</v>
      </c>
      <c r="F557" s="983">
        <v>35700</v>
      </c>
      <c r="G557" s="983">
        <v>0</v>
      </c>
      <c r="H557" s="983">
        <v>6300</v>
      </c>
      <c r="I557" s="983">
        <v>0</v>
      </c>
      <c r="J557" s="981" t="s">
        <v>2041</v>
      </c>
      <c r="K557" s="1025" t="s">
        <v>2059</v>
      </c>
    </row>
    <row r="558" spans="1:11" s="14" customFormat="1" ht="51" customHeight="1">
      <c r="A558" s="1033" t="s">
        <v>2018</v>
      </c>
      <c r="B558" s="1001"/>
      <c r="C558" s="1001"/>
      <c r="D558" s="994">
        <v>39000</v>
      </c>
      <c r="E558" s="982">
        <f t="shared" si="8"/>
        <v>5850</v>
      </c>
      <c r="F558" s="983">
        <v>33150</v>
      </c>
      <c r="G558" s="983">
        <v>0</v>
      </c>
      <c r="H558" s="983">
        <v>5850</v>
      </c>
      <c r="I558" s="983">
        <v>0</v>
      </c>
      <c r="J558" s="981" t="s">
        <v>2041</v>
      </c>
      <c r="K558" s="1025" t="s">
        <v>2059</v>
      </c>
    </row>
    <row r="559" spans="1:11" s="14" customFormat="1" ht="51" customHeight="1">
      <c r="A559" s="1033" t="s">
        <v>2018</v>
      </c>
      <c r="B559" s="1001"/>
      <c r="C559" s="1001"/>
      <c r="D559" s="994">
        <v>45000</v>
      </c>
      <c r="E559" s="982">
        <f t="shared" si="8"/>
        <v>6750</v>
      </c>
      <c r="F559" s="983">
        <v>38250</v>
      </c>
      <c r="G559" s="983">
        <v>0</v>
      </c>
      <c r="H559" s="983">
        <v>6750</v>
      </c>
      <c r="I559" s="983">
        <v>0</v>
      </c>
      <c r="J559" s="981" t="s">
        <v>2041</v>
      </c>
      <c r="K559" s="1025" t="s">
        <v>2059</v>
      </c>
    </row>
    <row r="560" spans="1:11" s="14" customFormat="1" ht="51" customHeight="1">
      <c r="A560" s="1033" t="s">
        <v>2018</v>
      </c>
      <c r="B560" s="1001"/>
      <c r="C560" s="1001"/>
      <c r="D560" s="994">
        <v>45000</v>
      </c>
      <c r="E560" s="982">
        <f t="shared" si="8"/>
        <v>6750</v>
      </c>
      <c r="F560" s="983">
        <v>38250</v>
      </c>
      <c r="G560" s="983">
        <v>0</v>
      </c>
      <c r="H560" s="983">
        <v>6750</v>
      </c>
      <c r="I560" s="983">
        <v>0</v>
      </c>
      <c r="J560" s="981" t="s">
        <v>2041</v>
      </c>
      <c r="K560" s="1025" t="s">
        <v>2059</v>
      </c>
    </row>
    <row r="561" spans="1:11" s="14" customFormat="1" ht="51" customHeight="1">
      <c r="A561" s="1033" t="s">
        <v>2018</v>
      </c>
      <c r="B561" s="1001"/>
      <c r="C561" s="1001"/>
      <c r="D561" s="994">
        <v>36000</v>
      </c>
      <c r="E561" s="982">
        <f t="shared" si="8"/>
        <v>5400</v>
      </c>
      <c r="F561" s="983">
        <v>30600</v>
      </c>
      <c r="G561" s="983">
        <v>0</v>
      </c>
      <c r="H561" s="983">
        <v>5400</v>
      </c>
      <c r="I561" s="983">
        <v>0</v>
      </c>
      <c r="J561" s="981" t="s">
        <v>2041</v>
      </c>
      <c r="K561" s="1025" t="s">
        <v>2059</v>
      </c>
    </row>
    <row r="562" spans="1:11" s="14" customFormat="1" ht="51" customHeight="1">
      <c r="A562" s="1033" t="s">
        <v>2018</v>
      </c>
      <c r="B562" s="1001"/>
      <c r="C562" s="1001"/>
      <c r="D562" s="994">
        <v>39000</v>
      </c>
      <c r="E562" s="982">
        <f t="shared" si="8"/>
        <v>5850</v>
      </c>
      <c r="F562" s="983">
        <v>33150</v>
      </c>
      <c r="G562" s="983">
        <v>0</v>
      </c>
      <c r="H562" s="983">
        <v>5850</v>
      </c>
      <c r="I562" s="983">
        <v>0</v>
      </c>
      <c r="J562" s="981" t="s">
        <v>2041</v>
      </c>
      <c r="K562" s="1025" t="s">
        <v>2059</v>
      </c>
    </row>
    <row r="563" spans="1:11" s="229" customFormat="1" ht="51" customHeight="1">
      <c r="A563" s="1033" t="s">
        <v>2018</v>
      </c>
      <c r="B563" s="1001"/>
      <c r="C563" s="1001"/>
      <c r="D563" s="994">
        <v>45000</v>
      </c>
      <c r="E563" s="982">
        <f t="shared" si="8"/>
        <v>6750</v>
      </c>
      <c r="F563" s="983">
        <v>38250</v>
      </c>
      <c r="G563" s="983">
        <v>0</v>
      </c>
      <c r="H563" s="983">
        <v>6750</v>
      </c>
      <c r="I563" s="983">
        <v>0</v>
      </c>
      <c r="J563" s="981" t="s">
        <v>2041</v>
      </c>
      <c r="K563" s="1025" t="s">
        <v>2059</v>
      </c>
    </row>
    <row r="564" spans="1:11" s="14" customFormat="1" ht="51" customHeight="1">
      <c r="A564" s="1033" t="s">
        <v>2018</v>
      </c>
      <c r="B564" s="1001"/>
      <c r="C564" s="1001"/>
      <c r="D564" s="994">
        <v>36000</v>
      </c>
      <c r="E564" s="982">
        <f t="shared" si="8"/>
        <v>5400</v>
      </c>
      <c r="F564" s="983">
        <v>30600</v>
      </c>
      <c r="G564" s="983">
        <v>0</v>
      </c>
      <c r="H564" s="983">
        <v>5400</v>
      </c>
      <c r="I564" s="983">
        <v>0</v>
      </c>
      <c r="J564" s="981" t="s">
        <v>2041</v>
      </c>
      <c r="K564" s="1025" t="s">
        <v>2059</v>
      </c>
    </row>
    <row r="565" spans="1:11" s="14" customFormat="1" ht="51" customHeight="1">
      <c r="A565" s="1033" t="s">
        <v>2018</v>
      </c>
      <c r="B565" s="1001"/>
      <c r="C565" s="1001"/>
      <c r="D565" s="994">
        <v>45000</v>
      </c>
      <c r="E565" s="982">
        <f t="shared" si="8"/>
        <v>6750</v>
      </c>
      <c r="F565" s="983">
        <v>38250</v>
      </c>
      <c r="G565" s="983">
        <v>6750</v>
      </c>
      <c r="H565" s="983">
        <v>0</v>
      </c>
      <c r="I565" s="983">
        <v>0</v>
      </c>
      <c r="J565" s="981" t="s">
        <v>2041</v>
      </c>
      <c r="K565" s="1025" t="s">
        <v>2059</v>
      </c>
    </row>
    <row r="566" spans="1:11" s="14" customFormat="1" ht="51" customHeight="1">
      <c r="A566" s="1033" t="s">
        <v>2018</v>
      </c>
      <c r="B566" s="1001"/>
      <c r="C566" s="1001"/>
      <c r="D566" s="994">
        <v>22500</v>
      </c>
      <c r="E566" s="982">
        <f t="shared" si="8"/>
        <v>3375</v>
      </c>
      <c r="F566" s="983">
        <v>19125</v>
      </c>
      <c r="G566" s="983">
        <v>0</v>
      </c>
      <c r="H566" s="983">
        <v>3375</v>
      </c>
      <c r="I566" s="983">
        <v>0</v>
      </c>
      <c r="J566" s="981" t="s">
        <v>2041</v>
      </c>
      <c r="K566" s="1025" t="s">
        <v>2059</v>
      </c>
    </row>
    <row r="567" spans="1:11" s="229" customFormat="1" ht="51" customHeight="1">
      <c r="A567" s="1033" t="s">
        <v>2018</v>
      </c>
      <c r="B567" s="1001"/>
      <c r="C567" s="1001"/>
      <c r="D567" s="994">
        <v>48000</v>
      </c>
      <c r="E567" s="982">
        <f t="shared" si="8"/>
        <v>7200</v>
      </c>
      <c r="F567" s="987">
        <v>40800</v>
      </c>
      <c r="G567" s="987">
        <v>0</v>
      </c>
      <c r="H567" s="987">
        <v>7200</v>
      </c>
      <c r="I567" s="987">
        <v>0</v>
      </c>
      <c r="J567" s="981" t="s">
        <v>2041</v>
      </c>
      <c r="K567" s="1025" t="s">
        <v>2059</v>
      </c>
    </row>
    <row r="568" spans="1:11" s="229" customFormat="1" ht="51" customHeight="1">
      <c r="A568" s="1033" t="s">
        <v>2018</v>
      </c>
      <c r="B568" s="1001"/>
      <c r="C568" s="1001"/>
      <c r="D568" s="994">
        <v>45000</v>
      </c>
      <c r="E568" s="982">
        <f t="shared" si="8"/>
        <v>6750</v>
      </c>
      <c r="F568" s="987">
        <v>38250</v>
      </c>
      <c r="G568" s="987">
        <v>0</v>
      </c>
      <c r="H568" s="987">
        <v>6750</v>
      </c>
      <c r="I568" s="987">
        <v>0</v>
      </c>
      <c r="J568" s="981" t="s">
        <v>2041</v>
      </c>
      <c r="K568" s="1025" t="s">
        <v>2059</v>
      </c>
    </row>
    <row r="569" spans="1:11" s="229" customFormat="1" ht="51" customHeight="1">
      <c r="A569" s="1033" t="s">
        <v>2018</v>
      </c>
      <c r="B569" s="1001"/>
      <c r="C569" s="1001"/>
      <c r="D569" s="994">
        <v>48000</v>
      </c>
      <c r="E569" s="982">
        <f t="shared" si="8"/>
        <v>7200</v>
      </c>
      <c r="F569" s="987">
        <v>40800</v>
      </c>
      <c r="G569" s="987">
        <v>0</v>
      </c>
      <c r="H569" s="987">
        <v>7200</v>
      </c>
      <c r="I569" s="987">
        <v>0</v>
      </c>
      <c r="J569" s="981" t="s">
        <v>2041</v>
      </c>
      <c r="K569" s="1025" t="s">
        <v>2059</v>
      </c>
    </row>
    <row r="570" spans="1:11" s="229" customFormat="1" ht="51" customHeight="1">
      <c r="A570" s="1033" t="s">
        <v>2018</v>
      </c>
      <c r="B570" s="1001"/>
      <c r="C570" s="1001"/>
      <c r="D570" s="994">
        <v>45000</v>
      </c>
      <c r="E570" s="982">
        <f t="shared" si="8"/>
        <v>6750</v>
      </c>
      <c r="F570" s="987">
        <v>38250</v>
      </c>
      <c r="G570" s="987">
        <v>0</v>
      </c>
      <c r="H570" s="987">
        <v>6750</v>
      </c>
      <c r="I570" s="987">
        <v>0</v>
      </c>
      <c r="J570" s="981" t="s">
        <v>2041</v>
      </c>
      <c r="K570" s="1025" t="s">
        <v>2059</v>
      </c>
    </row>
    <row r="571" spans="1:11" s="229" customFormat="1" ht="51" customHeight="1">
      <c r="A571" s="1033" t="s">
        <v>2018</v>
      </c>
      <c r="B571" s="1001"/>
      <c r="C571" s="1001"/>
      <c r="D571" s="994">
        <v>45000</v>
      </c>
      <c r="E571" s="982">
        <f t="shared" si="8"/>
        <v>6750</v>
      </c>
      <c r="F571" s="987">
        <v>38250</v>
      </c>
      <c r="G571" s="987">
        <v>0</v>
      </c>
      <c r="H571" s="987">
        <v>6750</v>
      </c>
      <c r="I571" s="987">
        <v>0</v>
      </c>
      <c r="J571" s="981" t="s">
        <v>2041</v>
      </c>
      <c r="K571" s="1025" t="s">
        <v>2059</v>
      </c>
    </row>
    <row r="572" spans="1:11" s="229" customFormat="1" ht="51" customHeight="1">
      <c r="A572" s="1033" t="s">
        <v>2018</v>
      </c>
      <c r="B572" s="1001"/>
      <c r="C572" s="1001"/>
      <c r="D572" s="994">
        <v>45000</v>
      </c>
      <c r="E572" s="982">
        <f t="shared" si="8"/>
        <v>6750</v>
      </c>
      <c r="F572" s="987">
        <v>38250</v>
      </c>
      <c r="G572" s="987">
        <v>0</v>
      </c>
      <c r="H572" s="987">
        <v>6750</v>
      </c>
      <c r="I572" s="987">
        <v>0</v>
      </c>
      <c r="J572" s="981" t="s">
        <v>2041</v>
      </c>
      <c r="K572" s="1025" t="s">
        <v>2059</v>
      </c>
    </row>
    <row r="573" spans="1:11" s="229" customFormat="1" ht="51" customHeight="1">
      <c r="A573" s="1033" t="s">
        <v>2018</v>
      </c>
      <c r="B573" s="1001"/>
      <c r="C573" s="1001"/>
      <c r="D573" s="994">
        <v>45000</v>
      </c>
      <c r="E573" s="982">
        <f t="shared" si="8"/>
        <v>6750</v>
      </c>
      <c r="F573" s="999">
        <v>38250</v>
      </c>
      <c r="G573" s="999">
        <v>0</v>
      </c>
      <c r="H573" s="999">
        <v>6750</v>
      </c>
      <c r="I573" s="983">
        <v>0</v>
      </c>
      <c r="J573" s="981" t="s">
        <v>2041</v>
      </c>
      <c r="K573" s="1025" t="s">
        <v>2059</v>
      </c>
    </row>
    <row r="574" spans="1:11" s="229" customFormat="1" ht="51" customHeight="1">
      <c r="A574" s="1033" t="s">
        <v>2018</v>
      </c>
      <c r="B574" s="1001"/>
      <c r="C574" s="1001"/>
      <c r="D574" s="994">
        <v>22500</v>
      </c>
      <c r="E574" s="982">
        <f t="shared" si="8"/>
        <v>3375</v>
      </c>
      <c r="F574" s="999">
        <v>19125</v>
      </c>
      <c r="G574" s="999">
        <v>0</v>
      </c>
      <c r="H574" s="999">
        <v>3375</v>
      </c>
      <c r="I574" s="983">
        <v>0</v>
      </c>
      <c r="J574" s="981" t="s">
        <v>2041</v>
      </c>
      <c r="K574" s="1025" t="s">
        <v>2059</v>
      </c>
    </row>
    <row r="575" spans="1:11" s="229" customFormat="1" ht="51" customHeight="1">
      <c r="A575" s="1033" t="s">
        <v>2018</v>
      </c>
      <c r="B575" s="1001"/>
      <c r="C575" s="1001"/>
      <c r="D575" s="994">
        <v>45000</v>
      </c>
      <c r="E575" s="982">
        <f t="shared" si="8"/>
        <v>6750</v>
      </c>
      <c r="F575" s="999">
        <v>38250</v>
      </c>
      <c r="G575" s="999">
        <v>0</v>
      </c>
      <c r="H575" s="999">
        <v>6750</v>
      </c>
      <c r="I575" s="983">
        <v>0</v>
      </c>
      <c r="J575" s="981" t="s">
        <v>2041</v>
      </c>
      <c r="K575" s="1025" t="s">
        <v>2059</v>
      </c>
    </row>
    <row r="576" spans="1:11" s="25" customFormat="1" ht="54.75" customHeight="1">
      <c r="A576" s="1033" t="s">
        <v>2018</v>
      </c>
      <c r="B576" s="1001"/>
      <c r="C576" s="1001"/>
      <c r="D576" s="994">
        <v>45000</v>
      </c>
      <c r="E576" s="982">
        <f t="shared" si="8"/>
        <v>6750</v>
      </c>
      <c r="F576" s="982">
        <v>38250</v>
      </c>
      <c r="G576" s="982">
        <v>0</v>
      </c>
      <c r="H576" s="982">
        <v>6750</v>
      </c>
      <c r="I576" s="982">
        <v>0</v>
      </c>
      <c r="J576" s="981" t="s">
        <v>2041</v>
      </c>
      <c r="K576" s="1025" t="s">
        <v>2059</v>
      </c>
    </row>
    <row r="577" spans="1:11" s="25" customFormat="1" ht="54.75" customHeight="1">
      <c r="A577" s="1033" t="s">
        <v>2018</v>
      </c>
      <c r="B577" s="1001"/>
      <c r="C577" s="1001"/>
      <c r="D577" s="994">
        <v>33000</v>
      </c>
      <c r="E577" s="982">
        <f t="shared" si="8"/>
        <v>4950</v>
      </c>
      <c r="F577" s="982">
        <v>28050</v>
      </c>
      <c r="G577" s="982">
        <v>0</v>
      </c>
      <c r="H577" s="982">
        <v>4950</v>
      </c>
      <c r="I577" s="982">
        <v>0</v>
      </c>
      <c r="J577" s="981" t="s">
        <v>2041</v>
      </c>
      <c r="K577" s="1025" t="s">
        <v>2059</v>
      </c>
    </row>
    <row r="578" spans="1:11" s="25" customFormat="1" ht="54.75" customHeight="1">
      <c r="A578" s="1033" t="s">
        <v>2018</v>
      </c>
      <c r="B578" s="1001"/>
      <c r="C578" s="1001"/>
      <c r="D578" s="994">
        <v>45000</v>
      </c>
      <c r="E578" s="982">
        <f t="shared" si="8"/>
        <v>6750</v>
      </c>
      <c r="F578" s="982">
        <v>38250</v>
      </c>
      <c r="G578" s="982">
        <v>6750</v>
      </c>
      <c r="H578" s="982">
        <v>0</v>
      </c>
      <c r="I578" s="982">
        <v>0</v>
      </c>
      <c r="J578" s="981" t="s">
        <v>2041</v>
      </c>
      <c r="K578" s="1025" t="s">
        <v>2059</v>
      </c>
    </row>
    <row r="579" spans="1:11" s="25" customFormat="1" ht="54.75" customHeight="1">
      <c r="A579" s="1033" t="s">
        <v>2018</v>
      </c>
      <c r="B579" s="1001"/>
      <c r="C579" s="1001"/>
      <c r="D579" s="994">
        <v>48000</v>
      </c>
      <c r="E579" s="982">
        <f t="shared" si="8"/>
        <v>7200</v>
      </c>
      <c r="F579" s="982">
        <v>40800</v>
      </c>
      <c r="G579" s="982">
        <v>0</v>
      </c>
      <c r="H579" s="982">
        <v>7200</v>
      </c>
      <c r="I579" s="982">
        <v>0</v>
      </c>
      <c r="J579" s="981" t="s">
        <v>2041</v>
      </c>
      <c r="K579" s="1025" t="s">
        <v>2059</v>
      </c>
    </row>
    <row r="580" spans="1:11" s="949" customFormat="1" ht="85.5" customHeight="1">
      <c r="A580" s="1033" t="s">
        <v>2018</v>
      </c>
      <c r="B580" s="1001"/>
      <c r="C580" s="1001"/>
      <c r="D580" s="994">
        <v>12000</v>
      </c>
      <c r="E580" s="982">
        <f t="shared" si="8"/>
        <v>1800</v>
      </c>
      <c r="F580" s="1000">
        <v>10200</v>
      </c>
      <c r="G580" s="1000">
        <v>1800</v>
      </c>
      <c r="H580" s="1000">
        <v>0</v>
      </c>
      <c r="I580" s="1000">
        <v>0</v>
      </c>
      <c r="J580" s="985" t="s">
        <v>2042</v>
      </c>
      <c r="K580" s="1030" t="s">
        <v>2060</v>
      </c>
    </row>
    <row r="581" spans="1:11" s="949" customFormat="1" ht="75" customHeight="1">
      <c r="A581" s="1033" t="s">
        <v>2018</v>
      </c>
      <c r="B581" s="1001"/>
      <c r="C581" s="1001"/>
      <c r="D581" s="994">
        <v>12000</v>
      </c>
      <c r="E581" s="982">
        <f t="shared" si="8"/>
        <v>1800</v>
      </c>
      <c r="F581" s="1000">
        <v>10200</v>
      </c>
      <c r="G581" s="1000">
        <v>1800</v>
      </c>
      <c r="H581" s="1000">
        <v>0</v>
      </c>
      <c r="I581" s="1000">
        <v>0</v>
      </c>
      <c r="J581" s="985" t="s">
        <v>2042</v>
      </c>
      <c r="K581" s="1030" t="s">
        <v>2060</v>
      </c>
    </row>
    <row r="582" spans="1:11" s="949" customFormat="1" ht="56.25" customHeight="1">
      <c r="A582" s="1033" t="s">
        <v>2018</v>
      </c>
      <c r="B582" s="1001"/>
      <c r="C582" s="1001"/>
      <c r="D582" s="994">
        <v>12000</v>
      </c>
      <c r="E582" s="982">
        <f t="shared" si="8"/>
        <v>1800</v>
      </c>
      <c r="F582" s="1000">
        <v>10200</v>
      </c>
      <c r="G582" s="1000">
        <v>1800</v>
      </c>
      <c r="H582" s="1000">
        <v>0</v>
      </c>
      <c r="I582" s="1000">
        <v>0</v>
      </c>
      <c r="J582" s="985" t="s">
        <v>2042</v>
      </c>
      <c r="K582" s="1030" t="s">
        <v>2060</v>
      </c>
    </row>
    <row r="583" spans="1:11" s="949" customFormat="1" ht="66" customHeight="1">
      <c r="A583" s="1033" t="s">
        <v>2018</v>
      </c>
      <c r="B583" s="1001"/>
      <c r="C583" s="1001"/>
      <c r="D583" s="994">
        <v>12000</v>
      </c>
      <c r="E583" s="982">
        <f t="shared" si="8"/>
        <v>1800</v>
      </c>
      <c r="F583" s="1000">
        <v>10200</v>
      </c>
      <c r="G583" s="1000">
        <v>1800</v>
      </c>
      <c r="H583" s="1000">
        <v>0</v>
      </c>
      <c r="I583" s="1000">
        <v>0</v>
      </c>
      <c r="J583" s="985" t="s">
        <v>2042</v>
      </c>
      <c r="K583" s="1030" t="s">
        <v>2060</v>
      </c>
    </row>
    <row r="584" spans="1:11" s="949" customFormat="1" ht="56.25" customHeight="1">
      <c r="A584" s="1033" t="s">
        <v>2018</v>
      </c>
      <c r="B584" s="1001"/>
      <c r="C584" s="1001"/>
      <c r="D584" s="994">
        <v>12000</v>
      </c>
      <c r="E584" s="982">
        <f t="shared" si="8"/>
        <v>1800</v>
      </c>
      <c r="F584" s="1000">
        <v>10200</v>
      </c>
      <c r="G584" s="1000">
        <v>1800</v>
      </c>
      <c r="H584" s="1000">
        <v>0</v>
      </c>
      <c r="I584" s="1000">
        <v>0</v>
      </c>
      <c r="J584" s="985" t="s">
        <v>2042</v>
      </c>
      <c r="K584" s="1030" t="s">
        <v>2060</v>
      </c>
    </row>
    <row r="585" spans="1:11" s="527" customFormat="1" ht="51" customHeight="1">
      <c r="A585" s="1033" t="s">
        <v>2018</v>
      </c>
      <c r="B585" s="1001"/>
      <c r="C585" s="1001"/>
      <c r="D585" s="994">
        <v>12000</v>
      </c>
      <c r="E585" s="982">
        <f t="shared" si="8"/>
        <v>1800</v>
      </c>
      <c r="F585" s="989">
        <v>10200</v>
      </c>
      <c r="G585" s="989">
        <v>1800</v>
      </c>
      <c r="H585" s="983">
        <v>0</v>
      </c>
      <c r="I585" s="983">
        <v>0</v>
      </c>
      <c r="J585" s="985" t="s">
        <v>2042</v>
      </c>
      <c r="K585" s="1030" t="s">
        <v>2060</v>
      </c>
    </row>
    <row r="586" spans="1:11" s="527" customFormat="1" ht="51" customHeight="1">
      <c r="A586" s="1033" t="s">
        <v>2018</v>
      </c>
      <c r="B586" s="1001"/>
      <c r="C586" s="1001"/>
      <c r="D586" s="994">
        <v>12000</v>
      </c>
      <c r="E586" s="982">
        <f t="shared" si="8"/>
        <v>1800</v>
      </c>
      <c r="F586" s="989">
        <v>10200</v>
      </c>
      <c r="G586" s="989">
        <v>1800</v>
      </c>
      <c r="H586" s="983">
        <v>0</v>
      </c>
      <c r="I586" s="983">
        <v>0</v>
      </c>
      <c r="J586" s="985" t="s">
        <v>2042</v>
      </c>
      <c r="K586" s="1030" t="s">
        <v>2060</v>
      </c>
    </row>
    <row r="587" spans="1:11" s="527" customFormat="1" ht="51" customHeight="1">
      <c r="A587" s="1033" t="s">
        <v>2018</v>
      </c>
      <c r="B587" s="1001"/>
      <c r="C587" s="1001"/>
      <c r="D587" s="994">
        <v>12000</v>
      </c>
      <c r="E587" s="982">
        <f t="shared" si="8"/>
        <v>1800</v>
      </c>
      <c r="F587" s="989">
        <v>10200</v>
      </c>
      <c r="G587" s="989">
        <v>1800</v>
      </c>
      <c r="H587" s="983">
        <v>0</v>
      </c>
      <c r="I587" s="983">
        <v>0</v>
      </c>
      <c r="J587" s="985" t="s">
        <v>2042</v>
      </c>
      <c r="K587" s="1030" t="s">
        <v>2060</v>
      </c>
    </row>
    <row r="588" spans="1:11" s="527" customFormat="1" ht="51" customHeight="1">
      <c r="A588" s="1033" t="s">
        <v>2018</v>
      </c>
      <c r="B588" s="1001"/>
      <c r="C588" s="1001"/>
      <c r="D588" s="994">
        <v>12000</v>
      </c>
      <c r="E588" s="982">
        <f t="shared" si="8"/>
        <v>1800</v>
      </c>
      <c r="F588" s="989">
        <v>10200</v>
      </c>
      <c r="G588" s="989">
        <v>1800</v>
      </c>
      <c r="H588" s="983">
        <v>0</v>
      </c>
      <c r="I588" s="983">
        <v>0</v>
      </c>
      <c r="J588" s="985" t="s">
        <v>2042</v>
      </c>
      <c r="K588" s="1030" t="s">
        <v>2060</v>
      </c>
    </row>
    <row r="589" spans="1:11" s="527" customFormat="1" ht="51" customHeight="1">
      <c r="A589" s="1033" t="s">
        <v>2018</v>
      </c>
      <c r="B589" s="1001"/>
      <c r="C589" s="1001"/>
      <c r="D589" s="994">
        <v>12000</v>
      </c>
      <c r="E589" s="982">
        <f t="shared" si="8"/>
        <v>1800</v>
      </c>
      <c r="F589" s="989">
        <v>10200</v>
      </c>
      <c r="G589" s="989">
        <v>1800</v>
      </c>
      <c r="H589" s="983">
        <v>0</v>
      </c>
      <c r="I589" s="983">
        <v>0</v>
      </c>
      <c r="J589" s="985" t="s">
        <v>2042</v>
      </c>
      <c r="K589" s="1030" t="s">
        <v>2060</v>
      </c>
    </row>
    <row r="590" spans="1:11" s="527" customFormat="1" ht="51" customHeight="1">
      <c r="A590" s="1033" t="s">
        <v>2018</v>
      </c>
      <c r="B590" s="1001"/>
      <c r="C590" s="1001"/>
      <c r="D590" s="994">
        <v>12000</v>
      </c>
      <c r="E590" s="982">
        <f t="shared" si="8"/>
        <v>1800</v>
      </c>
      <c r="F590" s="989">
        <v>10200</v>
      </c>
      <c r="G590" s="989">
        <v>1800</v>
      </c>
      <c r="H590" s="983">
        <v>0</v>
      </c>
      <c r="I590" s="983">
        <v>0</v>
      </c>
      <c r="J590" s="985" t="s">
        <v>2042</v>
      </c>
      <c r="K590" s="1030" t="s">
        <v>2060</v>
      </c>
    </row>
    <row r="591" spans="1:11" s="527" customFormat="1" ht="51" customHeight="1">
      <c r="A591" s="1033" t="s">
        <v>2018</v>
      </c>
      <c r="B591" s="1001"/>
      <c r="C591" s="1001"/>
      <c r="D591" s="994">
        <v>12000</v>
      </c>
      <c r="E591" s="982">
        <f t="shared" si="8"/>
        <v>1800</v>
      </c>
      <c r="F591" s="989">
        <v>10200</v>
      </c>
      <c r="G591" s="989">
        <v>1800</v>
      </c>
      <c r="H591" s="983">
        <v>0</v>
      </c>
      <c r="I591" s="983">
        <v>0</v>
      </c>
      <c r="J591" s="985" t="s">
        <v>2042</v>
      </c>
      <c r="K591" s="1030" t="s">
        <v>2060</v>
      </c>
    </row>
    <row r="592" spans="1:11" s="527" customFormat="1" ht="57" customHeight="1">
      <c r="A592" s="1033" t="s">
        <v>2018</v>
      </c>
      <c r="B592" s="1001"/>
      <c r="C592" s="1001"/>
      <c r="D592" s="994">
        <v>12000</v>
      </c>
      <c r="E592" s="982">
        <f t="shared" si="8"/>
        <v>1800</v>
      </c>
      <c r="F592" s="989">
        <v>10200</v>
      </c>
      <c r="G592" s="989">
        <v>1800</v>
      </c>
      <c r="H592" s="983">
        <v>0</v>
      </c>
      <c r="I592" s="983">
        <v>0</v>
      </c>
      <c r="J592" s="985" t="s">
        <v>2042</v>
      </c>
      <c r="K592" s="1030" t="s">
        <v>2060</v>
      </c>
    </row>
    <row r="593" spans="1:12" s="527" customFormat="1" ht="66.75" customHeight="1">
      <c r="A593" s="1033" t="s">
        <v>2018</v>
      </c>
      <c r="B593" s="1001"/>
      <c r="C593" s="1001"/>
      <c r="D593" s="994">
        <v>12000</v>
      </c>
      <c r="E593" s="982">
        <f t="shared" si="8"/>
        <v>1800</v>
      </c>
      <c r="F593" s="989">
        <v>10200</v>
      </c>
      <c r="G593" s="989">
        <v>1800</v>
      </c>
      <c r="H593" s="983">
        <v>0</v>
      </c>
      <c r="I593" s="983">
        <v>0</v>
      </c>
      <c r="J593" s="985" t="s">
        <v>2042</v>
      </c>
      <c r="K593" s="1030" t="s">
        <v>2060</v>
      </c>
    </row>
    <row r="594" spans="1:12" s="527" customFormat="1" ht="59.25" customHeight="1">
      <c r="A594" s="1033" t="s">
        <v>2018</v>
      </c>
      <c r="B594" s="1001"/>
      <c r="C594" s="1001"/>
      <c r="D594" s="994">
        <v>12000</v>
      </c>
      <c r="E594" s="982">
        <f t="shared" si="8"/>
        <v>1800</v>
      </c>
      <c r="F594" s="989">
        <v>10200</v>
      </c>
      <c r="G594" s="989">
        <v>1800</v>
      </c>
      <c r="H594" s="983">
        <v>0</v>
      </c>
      <c r="I594" s="983">
        <v>0</v>
      </c>
      <c r="J594" s="985" t="s">
        <v>2042</v>
      </c>
      <c r="K594" s="1030" t="s">
        <v>2060</v>
      </c>
    </row>
    <row r="595" spans="1:12" s="527" customFormat="1" ht="69" customHeight="1">
      <c r="A595" s="1028" t="s">
        <v>2001</v>
      </c>
      <c r="B595" s="1001"/>
      <c r="C595" s="1001"/>
      <c r="D595" s="994">
        <v>12000</v>
      </c>
      <c r="E595" s="982">
        <f t="shared" si="8"/>
        <v>1800</v>
      </c>
      <c r="F595" s="989">
        <v>10200</v>
      </c>
      <c r="G595" s="989">
        <v>1800</v>
      </c>
      <c r="H595" s="983">
        <v>0</v>
      </c>
      <c r="I595" s="983">
        <v>0</v>
      </c>
      <c r="J595" s="985" t="s">
        <v>2042</v>
      </c>
      <c r="K595" s="1030" t="s">
        <v>2060</v>
      </c>
    </row>
    <row r="596" spans="1:12" s="527" customFormat="1" ht="59.25" customHeight="1">
      <c r="A596" s="1028" t="s">
        <v>2018</v>
      </c>
      <c r="B596" s="1001"/>
      <c r="C596" s="1001"/>
      <c r="D596" s="994">
        <v>12000</v>
      </c>
      <c r="E596" s="982">
        <f t="shared" si="8"/>
        <v>1800</v>
      </c>
      <c r="F596" s="989">
        <v>10200</v>
      </c>
      <c r="G596" s="989">
        <v>1800</v>
      </c>
      <c r="H596" s="983">
        <v>0</v>
      </c>
      <c r="I596" s="983">
        <v>0</v>
      </c>
      <c r="J596" s="985" t="s">
        <v>2042</v>
      </c>
      <c r="K596" s="1030" t="s">
        <v>2060</v>
      </c>
    </row>
    <row r="597" spans="1:12" s="527" customFormat="1" ht="71.25" customHeight="1">
      <c r="A597" s="1028" t="s">
        <v>2018</v>
      </c>
      <c r="B597" s="1001"/>
      <c r="C597" s="1001"/>
      <c r="D597" s="994">
        <v>12000</v>
      </c>
      <c r="E597" s="982">
        <f t="shared" si="8"/>
        <v>1800</v>
      </c>
      <c r="F597" s="989">
        <v>10200</v>
      </c>
      <c r="G597" s="989">
        <v>1800</v>
      </c>
      <c r="H597" s="983">
        <v>0</v>
      </c>
      <c r="I597" s="983">
        <v>0</v>
      </c>
      <c r="J597" s="985" t="s">
        <v>2042</v>
      </c>
      <c r="K597" s="1030" t="s">
        <v>2060</v>
      </c>
    </row>
    <row r="598" spans="1:12" s="949" customFormat="1" ht="54.75" customHeight="1">
      <c r="A598" s="1028" t="s">
        <v>2018</v>
      </c>
      <c r="B598" s="1001"/>
      <c r="C598" s="1001"/>
      <c r="D598" s="994">
        <v>149968</v>
      </c>
      <c r="E598" s="982">
        <f t="shared" si="8"/>
        <v>14996.8</v>
      </c>
      <c r="F598" s="1000">
        <v>82482.399999999994</v>
      </c>
      <c r="G598" s="1000">
        <v>14996.8</v>
      </c>
      <c r="H598" s="1000">
        <v>0</v>
      </c>
      <c r="I598" s="1000">
        <v>0</v>
      </c>
      <c r="J598" s="985" t="s">
        <v>2043</v>
      </c>
      <c r="K598" s="1030" t="s">
        <v>2061</v>
      </c>
    </row>
    <row r="599" spans="1:12" s="949" customFormat="1" ht="52.5" customHeight="1">
      <c r="A599" s="1033" t="s">
        <v>1985</v>
      </c>
      <c r="B599" s="1001"/>
      <c r="C599" s="1001"/>
      <c r="D599" s="994">
        <v>199136</v>
      </c>
      <c r="E599" s="982">
        <f t="shared" si="8"/>
        <v>19913.599999999999</v>
      </c>
      <c r="F599" s="1000">
        <v>109524.8</v>
      </c>
      <c r="G599" s="1000">
        <v>19913.599999999999</v>
      </c>
      <c r="H599" s="1000">
        <v>0</v>
      </c>
      <c r="I599" s="1000">
        <v>0</v>
      </c>
      <c r="J599" s="985" t="s">
        <v>2043</v>
      </c>
      <c r="K599" s="1030" t="s">
        <v>2061</v>
      </c>
    </row>
    <row r="600" spans="1:12" s="949" customFormat="1" ht="66" customHeight="1">
      <c r="A600" s="1033" t="s">
        <v>1784</v>
      </c>
      <c r="B600" s="1001"/>
      <c r="C600" s="1001"/>
      <c r="D600" s="994">
        <v>199387</v>
      </c>
      <c r="E600" s="982">
        <f t="shared" si="8"/>
        <v>19440.150000000001</v>
      </c>
      <c r="F600" s="999">
        <v>110160.85</v>
      </c>
      <c r="G600" s="999">
        <v>19440.150000000001</v>
      </c>
      <c r="H600" s="983">
        <v>0</v>
      </c>
      <c r="I600" s="983">
        <v>0</v>
      </c>
      <c r="J600" s="985" t="s">
        <v>2043</v>
      </c>
      <c r="K600" s="1030" t="s">
        <v>2061</v>
      </c>
    </row>
    <row r="601" spans="1:12" s="949" customFormat="1" ht="66" customHeight="1">
      <c r="A601" s="1033" t="s">
        <v>1985</v>
      </c>
      <c r="B601" s="1001"/>
      <c r="C601" s="1001"/>
      <c r="D601" s="994">
        <v>199136</v>
      </c>
      <c r="E601" s="982">
        <f t="shared" si="8"/>
        <v>19913.599999999999</v>
      </c>
      <c r="F601" s="989">
        <v>109524.8</v>
      </c>
      <c r="G601" s="989">
        <v>19913.599999999999</v>
      </c>
      <c r="H601" s="983">
        <v>0</v>
      </c>
      <c r="I601" s="983">
        <v>0</v>
      </c>
      <c r="J601" s="985" t="s">
        <v>2043</v>
      </c>
      <c r="K601" s="1030" t="s">
        <v>2061</v>
      </c>
    </row>
    <row r="602" spans="1:12" s="439" customFormat="1" ht="67.5" customHeight="1">
      <c r="A602" s="1028" t="s">
        <v>255</v>
      </c>
      <c r="B602" s="1001"/>
      <c r="C602" s="1001"/>
      <c r="D602" s="994">
        <v>5100000</v>
      </c>
      <c r="E602" s="982">
        <f t="shared" si="8"/>
        <v>765000</v>
      </c>
      <c r="F602" s="997">
        <v>4335000</v>
      </c>
      <c r="G602" s="1000">
        <v>765000</v>
      </c>
      <c r="H602" s="1000">
        <v>0</v>
      </c>
      <c r="I602" s="1000">
        <v>0</v>
      </c>
      <c r="J602" s="985" t="s">
        <v>2072</v>
      </c>
      <c r="K602" s="1030" t="s">
        <v>2062</v>
      </c>
      <c r="L602" s="953"/>
    </row>
    <row r="603" spans="1:12" s="951" customFormat="1" ht="53.25" customHeight="1">
      <c r="A603" s="1033" t="s">
        <v>1482</v>
      </c>
      <c r="B603" s="1001"/>
      <c r="C603" s="1001"/>
      <c r="D603" s="994">
        <v>17020.419999999998</v>
      </c>
      <c r="E603" s="982">
        <f t="shared" si="8"/>
        <v>2553.06</v>
      </c>
      <c r="F603" s="1000">
        <v>14467.36</v>
      </c>
      <c r="G603" s="1000">
        <v>2553.06</v>
      </c>
      <c r="H603" s="1000">
        <v>0</v>
      </c>
      <c r="I603" s="1000">
        <v>0</v>
      </c>
      <c r="J603" s="985" t="s">
        <v>2073</v>
      </c>
      <c r="K603" s="1030" t="s">
        <v>2011</v>
      </c>
      <c r="L603" s="954"/>
    </row>
    <row r="604" spans="1:12" s="952" customFormat="1" ht="72.75" customHeight="1">
      <c r="A604" s="1024" t="s">
        <v>1987</v>
      </c>
      <c r="B604" s="1002"/>
      <c r="C604" s="1002"/>
      <c r="D604" s="1020">
        <v>134198.20000000001</v>
      </c>
      <c r="E604" s="982">
        <f t="shared" si="8"/>
        <v>73138.02</v>
      </c>
      <c r="F604" s="1000">
        <v>44285.41</v>
      </c>
      <c r="G604" s="1000">
        <v>0</v>
      </c>
      <c r="H604" s="1000">
        <v>0</v>
      </c>
      <c r="I604" s="1000">
        <v>73138.02</v>
      </c>
      <c r="J604" s="985" t="s">
        <v>2075</v>
      </c>
      <c r="K604" s="1025" t="s">
        <v>1986</v>
      </c>
    </row>
    <row r="605" spans="1:12" s="952" customFormat="1" ht="63" customHeight="1">
      <c r="A605" s="1024" t="s">
        <v>1482</v>
      </c>
      <c r="B605" s="1002"/>
      <c r="C605" s="1002"/>
      <c r="D605" s="1020">
        <v>30466.76</v>
      </c>
      <c r="E605" s="982">
        <f t="shared" si="8"/>
        <v>3523.55</v>
      </c>
      <c r="F605" s="1000">
        <v>19966.759999999998</v>
      </c>
      <c r="G605" s="1000">
        <v>3523.55</v>
      </c>
      <c r="H605" s="1000">
        <v>0</v>
      </c>
      <c r="I605" s="1000">
        <v>0</v>
      </c>
      <c r="J605" s="985" t="s">
        <v>2075</v>
      </c>
      <c r="K605" s="1025" t="s">
        <v>1986</v>
      </c>
    </row>
    <row r="606" spans="1:12" s="951" customFormat="1" ht="72" customHeight="1">
      <c r="A606" s="1028" t="s">
        <v>1482</v>
      </c>
      <c r="B606" s="1001"/>
      <c r="C606" s="1001"/>
      <c r="D606" s="994">
        <v>37480.949999999997</v>
      </c>
      <c r="E606" s="982">
        <f t="shared" si="8"/>
        <v>5622.14</v>
      </c>
      <c r="F606" s="1000">
        <v>31858.81</v>
      </c>
      <c r="G606" s="1000">
        <v>5622.14</v>
      </c>
      <c r="H606" s="1000">
        <v>0</v>
      </c>
      <c r="I606" s="1000">
        <v>0</v>
      </c>
      <c r="J606" s="985" t="s">
        <v>2075</v>
      </c>
      <c r="K606" s="1030" t="s">
        <v>1986</v>
      </c>
    </row>
    <row r="607" spans="1:12" s="951" customFormat="1" ht="69" customHeight="1">
      <c r="A607" s="1028" t="s">
        <v>1482</v>
      </c>
      <c r="B607" s="1001"/>
      <c r="C607" s="1001"/>
      <c r="D607" s="994">
        <v>19028</v>
      </c>
      <c r="E607" s="982">
        <f t="shared" si="8"/>
        <v>2854.2</v>
      </c>
      <c r="F607" s="1000">
        <v>16173.8</v>
      </c>
      <c r="G607" s="1000">
        <v>2854.2</v>
      </c>
      <c r="H607" s="1000">
        <v>0</v>
      </c>
      <c r="I607" s="1000">
        <v>0</v>
      </c>
      <c r="J607" s="985" t="s">
        <v>2073</v>
      </c>
      <c r="K607" s="1030" t="s">
        <v>2011</v>
      </c>
    </row>
    <row r="608" spans="1:12" s="229" customFormat="1" ht="48.75" customHeight="1">
      <c r="A608" s="1028" t="s">
        <v>1482</v>
      </c>
      <c r="B608" s="1001"/>
      <c r="C608" s="1001"/>
      <c r="D608" s="994">
        <v>96651.79</v>
      </c>
      <c r="E608" s="982">
        <f t="shared" si="8"/>
        <v>10873.33</v>
      </c>
      <c r="F608" s="983">
        <v>61615.51</v>
      </c>
      <c r="G608" s="983">
        <v>0</v>
      </c>
      <c r="H608" s="983">
        <v>10873.33</v>
      </c>
      <c r="I608" s="983">
        <v>0</v>
      </c>
      <c r="J608" s="985" t="s">
        <v>2044</v>
      </c>
      <c r="K608" s="1030" t="s">
        <v>2063</v>
      </c>
    </row>
    <row r="609" spans="1:11" s="229" customFormat="1" ht="48.75" customHeight="1">
      <c r="A609" s="1028" t="s">
        <v>1482</v>
      </c>
      <c r="B609" s="1001"/>
      <c r="C609" s="1001"/>
      <c r="D609" s="994">
        <v>10506.07</v>
      </c>
      <c r="E609" s="982">
        <f t="shared" ref="E609:E637" si="9">G609+H609+I609</f>
        <v>1181.94</v>
      </c>
      <c r="F609" s="983">
        <v>6697.61</v>
      </c>
      <c r="G609" s="983">
        <v>0</v>
      </c>
      <c r="H609" s="983">
        <v>1181.94</v>
      </c>
      <c r="I609" s="983">
        <v>0</v>
      </c>
      <c r="J609" s="985" t="s">
        <v>2044</v>
      </c>
      <c r="K609" s="1030" t="s">
        <v>2063</v>
      </c>
    </row>
    <row r="610" spans="1:11" s="229" customFormat="1" ht="47.25" customHeight="1">
      <c r="A610" s="1028" t="s">
        <v>1579</v>
      </c>
      <c r="B610" s="1001"/>
      <c r="C610" s="1001"/>
      <c r="D610" s="994">
        <v>88949.34</v>
      </c>
      <c r="E610" s="982">
        <f t="shared" si="9"/>
        <v>10006.799999999999</v>
      </c>
      <c r="F610" s="983">
        <v>56705.2</v>
      </c>
      <c r="G610" s="983">
        <v>0</v>
      </c>
      <c r="H610" s="983">
        <v>10006.799999999999</v>
      </c>
      <c r="I610" s="983">
        <v>0</v>
      </c>
      <c r="J610" s="985" t="s">
        <v>2044</v>
      </c>
      <c r="K610" s="1030" t="s">
        <v>2063</v>
      </c>
    </row>
    <row r="611" spans="1:11" s="229" customFormat="1" ht="54" customHeight="1">
      <c r="A611" s="1028" t="s">
        <v>2018</v>
      </c>
      <c r="B611" s="1001"/>
      <c r="C611" s="1001"/>
      <c r="D611" s="994">
        <v>10950</v>
      </c>
      <c r="E611" s="982">
        <f t="shared" si="9"/>
        <v>1231.8800000000001</v>
      </c>
      <c r="F611" s="983">
        <v>6980.62</v>
      </c>
      <c r="G611" s="983">
        <v>0</v>
      </c>
      <c r="H611" s="983">
        <v>1231.8800000000001</v>
      </c>
      <c r="I611" s="983">
        <v>0</v>
      </c>
      <c r="J611" s="985" t="s">
        <v>2044</v>
      </c>
      <c r="K611" s="1030" t="s">
        <v>2063</v>
      </c>
    </row>
    <row r="612" spans="1:11" s="229" customFormat="1" ht="51" customHeight="1">
      <c r="A612" s="1033" t="s">
        <v>480</v>
      </c>
      <c r="B612" s="1001"/>
      <c r="C612" s="1001"/>
      <c r="D612" s="994">
        <v>704636.85</v>
      </c>
      <c r="E612" s="982">
        <f t="shared" si="9"/>
        <v>101213.41</v>
      </c>
      <c r="F612" s="983">
        <v>427264.17</v>
      </c>
      <c r="G612" s="983">
        <v>75399.56</v>
      </c>
      <c r="H612" s="983">
        <v>0</v>
      </c>
      <c r="I612" s="987">
        <v>25813.85</v>
      </c>
      <c r="J612" s="981" t="s">
        <v>2045</v>
      </c>
      <c r="K612" s="1025" t="s">
        <v>2064</v>
      </c>
    </row>
    <row r="613" spans="1:11" s="439" customFormat="1" ht="42.75" customHeight="1">
      <c r="A613" s="1033" t="s">
        <v>1974</v>
      </c>
      <c r="B613" s="1001"/>
      <c r="C613" s="1001"/>
      <c r="D613" s="994">
        <v>1465451</v>
      </c>
      <c r="E613" s="982">
        <f t="shared" si="9"/>
        <v>219817.65</v>
      </c>
      <c r="F613" s="983">
        <v>1245633.3500000001</v>
      </c>
      <c r="G613" s="983">
        <v>0</v>
      </c>
      <c r="H613" s="983">
        <v>219817.65</v>
      </c>
      <c r="I613" s="983">
        <v>0</v>
      </c>
      <c r="J613" s="985">
        <v>10</v>
      </c>
      <c r="K613" s="1030" t="s">
        <v>2065</v>
      </c>
    </row>
    <row r="614" spans="1:11" s="817" customFormat="1" ht="45.75" customHeight="1">
      <c r="A614" s="1028" t="s">
        <v>1760</v>
      </c>
      <c r="B614" s="1001"/>
      <c r="C614" s="1001"/>
      <c r="D614" s="994">
        <v>257088.4</v>
      </c>
      <c r="E614" s="982">
        <f t="shared" si="9"/>
        <v>38551.26</v>
      </c>
      <c r="F614" s="992">
        <v>218457.14</v>
      </c>
      <c r="G614" s="982">
        <v>0</v>
      </c>
      <c r="H614" s="982">
        <v>38551.26</v>
      </c>
      <c r="I614" s="982">
        <v>0</v>
      </c>
      <c r="J614" s="1048">
        <v>10</v>
      </c>
      <c r="K614" s="1025" t="s">
        <v>2066</v>
      </c>
    </row>
    <row r="615" spans="1:11" s="817" customFormat="1" ht="45.75" customHeight="1">
      <c r="A615" s="1028" t="s">
        <v>1865</v>
      </c>
      <c r="B615" s="1001"/>
      <c r="C615" s="1001"/>
      <c r="D615" s="994">
        <v>360846.11</v>
      </c>
      <c r="E615" s="982">
        <f t="shared" si="9"/>
        <v>54126.92</v>
      </c>
      <c r="F615" s="992">
        <v>306719.19</v>
      </c>
      <c r="G615" s="982">
        <v>0</v>
      </c>
      <c r="H615" s="982">
        <v>54126.92</v>
      </c>
      <c r="I615" s="982">
        <v>0</v>
      </c>
      <c r="J615" s="981"/>
      <c r="K615" s="1025"/>
    </row>
    <row r="616" spans="1:11" s="439" customFormat="1" ht="55.5" customHeight="1">
      <c r="A616" s="1033" t="s">
        <v>1789</v>
      </c>
      <c r="B616" s="1001"/>
      <c r="C616" s="1001"/>
      <c r="D616" s="994">
        <v>3050763.84</v>
      </c>
      <c r="E616" s="982">
        <f t="shared" si="9"/>
        <v>343210.93</v>
      </c>
      <c r="F616" s="983">
        <v>1944861.95</v>
      </c>
      <c r="G616" s="983">
        <v>343210.93</v>
      </c>
      <c r="H616" s="983">
        <v>0</v>
      </c>
      <c r="I616" s="983">
        <v>0</v>
      </c>
      <c r="J616" s="985" t="s">
        <v>2046</v>
      </c>
      <c r="K616" s="1030" t="s">
        <v>2067</v>
      </c>
    </row>
    <row r="617" spans="1:11" s="234" customFormat="1" ht="58.5" customHeight="1">
      <c r="A617" s="1028" t="s">
        <v>1438</v>
      </c>
      <c r="B617" s="1001"/>
      <c r="C617" s="1001"/>
      <c r="D617" s="994">
        <v>144398.64000000001</v>
      </c>
      <c r="E617" s="982">
        <f t="shared" si="9"/>
        <v>22476.22</v>
      </c>
      <c r="F617" s="1000">
        <v>121922.42</v>
      </c>
      <c r="G617" s="1000">
        <v>0</v>
      </c>
      <c r="H617" s="1000">
        <v>22476.22</v>
      </c>
      <c r="I617" s="1000">
        <v>0</v>
      </c>
      <c r="J617" s="985" t="s">
        <v>2046</v>
      </c>
      <c r="K617" s="1030" t="s">
        <v>2067</v>
      </c>
    </row>
    <row r="618" spans="1:11" s="234" customFormat="1" ht="62.25" customHeight="1">
      <c r="A618" s="1028" t="s">
        <v>1536</v>
      </c>
      <c r="B618" s="1001"/>
      <c r="C618" s="1001"/>
      <c r="D618" s="994">
        <v>350903.83</v>
      </c>
      <c r="E618" s="982">
        <f t="shared" si="9"/>
        <v>52635.57</v>
      </c>
      <c r="F618" s="983">
        <v>298268.26</v>
      </c>
      <c r="G618" s="983">
        <v>0</v>
      </c>
      <c r="H618" s="983">
        <v>52635.57</v>
      </c>
      <c r="I618" s="983">
        <v>0</v>
      </c>
      <c r="J618" s="985" t="s">
        <v>2046</v>
      </c>
      <c r="K618" s="1030" t="s">
        <v>2067</v>
      </c>
    </row>
    <row r="619" spans="1:11" s="234" customFormat="1" ht="91.5" customHeight="1">
      <c r="A619" s="1028" t="s">
        <v>2005</v>
      </c>
      <c r="B619" s="1001"/>
      <c r="C619" s="1001"/>
      <c r="D619" s="994">
        <v>3820.57</v>
      </c>
      <c r="E619" s="982">
        <f t="shared" si="9"/>
        <v>573.09</v>
      </c>
      <c r="F619" s="983">
        <v>3247.48</v>
      </c>
      <c r="G619" s="983">
        <v>573.09</v>
      </c>
      <c r="H619" s="983">
        <v>0</v>
      </c>
      <c r="I619" s="983">
        <v>0</v>
      </c>
      <c r="J619" s="985" t="s">
        <v>2026</v>
      </c>
      <c r="K619" s="1030" t="s">
        <v>2004</v>
      </c>
    </row>
    <row r="620" spans="1:11" s="234" customFormat="1" ht="52.5" customHeight="1">
      <c r="A620" s="1028" t="s">
        <v>1539</v>
      </c>
      <c r="B620" s="1001"/>
      <c r="C620" s="1001"/>
      <c r="D620" s="994">
        <v>198861.45</v>
      </c>
      <c r="E620" s="982">
        <f t="shared" si="9"/>
        <v>23863.37</v>
      </c>
      <c r="F620" s="983">
        <v>135225.79</v>
      </c>
      <c r="G620" s="983">
        <v>0</v>
      </c>
      <c r="H620" s="983">
        <v>23863.37</v>
      </c>
      <c r="I620" s="983">
        <v>0</v>
      </c>
      <c r="J620" s="985" t="s">
        <v>2047</v>
      </c>
      <c r="K620" s="1030" t="s">
        <v>2067</v>
      </c>
    </row>
    <row r="621" spans="1:11" s="234" customFormat="1" ht="76.5" customHeight="1">
      <c r="A621" s="1028" t="s">
        <v>1539</v>
      </c>
      <c r="B621" s="1001"/>
      <c r="C621" s="1001"/>
      <c r="D621" s="994">
        <v>75808.77</v>
      </c>
      <c r="E621" s="982">
        <f t="shared" si="9"/>
        <v>9097.06</v>
      </c>
      <c r="F621" s="983">
        <v>51549.96</v>
      </c>
      <c r="G621" s="983">
        <v>0</v>
      </c>
      <c r="H621" s="983">
        <v>9097.06</v>
      </c>
      <c r="I621" s="983">
        <v>0</v>
      </c>
      <c r="J621" s="985" t="s">
        <v>2048</v>
      </c>
      <c r="K621" s="1030" t="s">
        <v>2068</v>
      </c>
    </row>
    <row r="622" spans="1:11" s="234" customFormat="1" ht="63.75" customHeight="1">
      <c r="A622" s="1028" t="s">
        <v>1539</v>
      </c>
      <c r="B622" s="1001"/>
      <c r="C622" s="1001"/>
      <c r="D622" s="994">
        <v>76268.899999999994</v>
      </c>
      <c r="E622" s="982">
        <f t="shared" si="9"/>
        <v>9152.27</v>
      </c>
      <c r="F622" s="983">
        <v>51862.85</v>
      </c>
      <c r="G622" s="983">
        <v>0</v>
      </c>
      <c r="H622" s="983">
        <v>9152.27</v>
      </c>
      <c r="I622" s="983">
        <v>0</v>
      </c>
      <c r="J622" s="985" t="s">
        <v>2049</v>
      </c>
      <c r="K622" s="1030" t="s">
        <v>2068</v>
      </c>
    </row>
    <row r="623" spans="1:11" s="234" customFormat="1" ht="78.75" customHeight="1">
      <c r="A623" s="1028" t="s">
        <v>1972</v>
      </c>
      <c r="B623" s="1001"/>
      <c r="C623" s="1001"/>
      <c r="D623" s="994">
        <v>247497.99</v>
      </c>
      <c r="E623" s="982">
        <f t="shared" si="9"/>
        <v>29699.759999999998</v>
      </c>
      <c r="F623" s="992">
        <v>168298.63</v>
      </c>
      <c r="G623" s="992">
        <v>29699.759999999998</v>
      </c>
      <c r="H623" s="982">
        <v>0</v>
      </c>
      <c r="I623" s="982">
        <v>0</v>
      </c>
      <c r="J623" s="985" t="s">
        <v>2050</v>
      </c>
      <c r="K623" s="1030" t="s">
        <v>2068</v>
      </c>
    </row>
    <row r="624" spans="1:11" s="926" customFormat="1" ht="78.75" customHeight="1">
      <c r="A624" s="1028" t="s">
        <v>1995</v>
      </c>
      <c r="B624" s="1001"/>
      <c r="C624" s="1001"/>
      <c r="D624" s="994">
        <v>58782.83</v>
      </c>
      <c r="E624" s="982">
        <f t="shared" si="9"/>
        <v>7053.94</v>
      </c>
      <c r="F624" s="992">
        <v>39972.32</v>
      </c>
      <c r="G624" s="992">
        <v>7053.94</v>
      </c>
      <c r="H624" s="982">
        <v>0</v>
      </c>
      <c r="I624" s="982">
        <v>0</v>
      </c>
      <c r="J624" s="985" t="s">
        <v>2051</v>
      </c>
      <c r="K624" s="1030" t="s">
        <v>2068</v>
      </c>
    </row>
    <row r="625" spans="1:12" s="234" customFormat="1" ht="75" customHeight="1">
      <c r="A625" s="1024" t="s">
        <v>474</v>
      </c>
      <c r="B625" s="1001"/>
      <c r="C625" s="1001"/>
      <c r="D625" s="994">
        <v>35000</v>
      </c>
      <c r="E625" s="982">
        <f t="shared" si="9"/>
        <v>5250</v>
      </c>
      <c r="F625" s="987">
        <v>29750</v>
      </c>
      <c r="G625" s="987">
        <v>0</v>
      </c>
      <c r="H625" s="987">
        <v>5250</v>
      </c>
      <c r="I625" s="987">
        <v>0</v>
      </c>
      <c r="J625" s="985" t="s">
        <v>2052</v>
      </c>
      <c r="K625" s="1030" t="s">
        <v>2070</v>
      </c>
    </row>
    <row r="626" spans="1:12" s="234" customFormat="1" ht="45.75" customHeight="1">
      <c r="A626" s="1024" t="s">
        <v>475</v>
      </c>
      <c r="B626" s="1001"/>
      <c r="C626" s="1001"/>
      <c r="D626" s="994">
        <v>35000</v>
      </c>
      <c r="E626" s="982">
        <f t="shared" si="9"/>
        <v>5250</v>
      </c>
      <c r="F626" s="987">
        <v>29750</v>
      </c>
      <c r="G626" s="987">
        <v>0</v>
      </c>
      <c r="H626" s="987">
        <v>5250</v>
      </c>
      <c r="I626" s="987">
        <v>0</v>
      </c>
      <c r="J626" s="985" t="s">
        <v>2052</v>
      </c>
      <c r="K626" s="1030" t="s">
        <v>2070</v>
      </c>
    </row>
    <row r="627" spans="1:12" s="234" customFormat="1" ht="45.75" customHeight="1">
      <c r="A627" s="1024" t="s">
        <v>476</v>
      </c>
      <c r="B627" s="1001"/>
      <c r="C627" s="1001"/>
      <c r="D627" s="994">
        <v>35000</v>
      </c>
      <c r="E627" s="982">
        <f t="shared" si="9"/>
        <v>5250</v>
      </c>
      <c r="F627" s="987">
        <v>29750</v>
      </c>
      <c r="G627" s="987">
        <v>0</v>
      </c>
      <c r="H627" s="987">
        <v>5250</v>
      </c>
      <c r="I627" s="987">
        <v>0</v>
      </c>
      <c r="J627" s="985" t="s">
        <v>2052</v>
      </c>
      <c r="K627" s="1030" t="s">
        <v>2070</v>
      </c>
    </row>
    <row r="628" spans="1:12" s="25" customFormat="1" ht="73.5" customHeight="1">
      <c r="A628" s="1028" t="s">
        <v>1988</v>
      </c>
      <c r="B628" s="1001"/>
      <c r="C628" s="1001"/>
      <c r="D628" s="994">
        <v>189226.89</v>
      </c>
      <c r="E628" s="982">
        <f t="shared" si="9"/>
        <v>18449.62</v>
      </c>
      <c r="F628" s="982">
        <v>104547.84</v>
      </c>
      <c r="G628" s="982">
        <v>18449.62</v>
      </c>
      <c r="H628" s="982">
        <v>0</v>
      </c>
      <c r="I628" s="982">
        <v>0</v>
      </c>
      <c r="J628" s="985" t="s">
        <v>2052</v>
      </c>
      <c r="K628" s="1030" t="s">
        <v>1991</v>
      </c>
    </row>
    <row r="629" spans="1:12" s="25" customFormat="1" ht="105" customHeight="1">
      <c r="A629" s="1028" t="s">
        <v>2013</v>
      </c>
      <c r="B629" s="1001"/>
      <c r="C629" s="1001"/>
      <c r="D629" s="994">
        <v>247497.99</v>
      </c>
      <c r="E629" s="982">
        <f t="shared" si="9"/>
        <v>29699.759999999998</v>
      </c>
      <c r="F629" s="982">
        <v>168298.63</v>
      </c>
      <c r="G629" s="982">
        <v>29699.759999999998</v>
      </c>
      <c r="H629" s="982">
        <v>0</v>
      </c>
      <c r="I629" s="982">
        <v>0</v>
      </c>
      <c r="J629" s="985" t="s">
        <v>2074</v>
      </c>
      <c r="K629" s="1030" t="s">
        <v>2012</v>
      </c>
    </row>
    <row r="630" spans="1:12" s="473" customFormat="1" ht="53.25" customHeight="1">
      <c r="A630" s="1028" t="s">
        <v>2018</v>
      </c>
      <c r="B630" s="1001"/>
      <c r="C630" s="1001"/>
      <c r="D630" s="994">
        <v>25000</v>
      </c>
      <c r="E630" s="982">
        <f t="shared" si="9"/>
        <v>3750</v>
      </c>
      <c r="F630" s="1003">
        <v>21250</v>
      </c>
      <c r="G630" s="1003">
        <v>3750</v>
      </c>
      <c r="H630" s="1003">
        <v>0</v>
      </c>
      <c r="I630" s="1003">
        <v>0</v>
      </c>
      <c r="J630" s="985">
        <v>19</v>
      </c>
      <c r="K630" s="1030" t="s">
        <v>2069</v>
      </c>
    </row>
    <row r="631" spans="1:12" s="473" customFormat="1" ht="52.5" customHeight="1">
      <c r="A631" s="1028" t="s">
        <v>2018</v>
      </c>
      <c r="B631" s="1001"/>
      <c r="C631" s="1001"/>
      <c r="D631" s="994">
        <v>26281.03</v>
      </c>
      <c r="E631" s="982">
        <f t="shared" si="9"/>
        <v>2956.61</v>
      </c>
      <c r="F631" s="1003">
        <v>16754.12</v>
      </c>
      <c r="G631" s="1003">
        <v>2956.61</v>
      </c>
      <c r="H631" s="1003">
        <v>0</v>
      </c>
      <c r="I631" s="1003">
        <v>0</v>
      </c>
      <c r="J631" s="985">
        <v>19</v>
      </c>
      <c r="K631" s="1030" t="s">
        <v>1996</v>
      </c>
    </row>
    <row r="632" spans="1:12" s="473" customFormat="1" ht="75" customHeight="1">
      <c r="A632" s="1039" t="s">
        <v>2007</v>
      </c>
      <c r="B632" s="1001"/>
      <c r="C632" s="1001"/>
      <c r="D632" s="994">
        <v>100155.68</v>
      </c>
      <c r="E632" s="982">
        <f t="shared" si="9"/>
        <v>13521.01</v>
      </c>
      <c r="F632" s="1003">
        <v>76619.05</v>
      </c>
      <c r="G632" s="1003">
        <v>0</v>
      </c>
      <c r="H632" s="1003">
        <v>0</v>
      </c>
      <c r="I632" s="1003">
        <v>13521.01</v>
      </c>
      <c r="J632" s="985">
        <v>19</v>
      </c>
      <c r="K632" s="1040" t="s">
        <v>2006</v>
      </c>
    </row>
    <row r="633" spans="1:12" s="473" customFormat="1" ht="52.5" customHeight="1">
      <c r="A633" s="1028" t="s">
        <v>2008</v>
      </c>
      <c r="B633" s="1001"/>
      <c r="C633" s="1001"/>
      <c r="D633" s="994">
        <v>55830.18</v>
      </c>
      <c r="E633" s="982">
        <f t="shared" si="9"/>
        <v>6699.62</v>
      </c>
      <c r="F633" s="1003">
        <v>37964.51</v>
      </c>
      <c r="G633" s="1003">
        <v>0</v>
      </c>
      <c r="H633" s="1003">
        <v>0</v>
      </c>
      <c r="I633" s="1003">
        <v>6699.62</v>
      </c>
      <c r="J633" s="985">
        <v>19</v>
      </c>
      <c r="K633" s="1040" t="s">
        <v>2006</v>
      </c>
    </row>
    <row r="634" spans="1:12" s="473" customFormat="1" ht="52.5" customHeight="1">
      <c r="A634" s="1028" t="s">
        <v>2008</v>
      </c>
      <c r="B634" s="1001"/>
      <c r="C634" s="1001"/>
      <c r="D634" s="994">
        <v>25000</v>
      </c>
      <c r="E634" s="982">
        <f t="shared" si="9"/>
        <v>3750</v>
      </c>
      <c r="F634" s="1003">
        <v>21250</v>
      </c>
      <c r="G634" s="1003">
        <v>3750</v>
      </c>
      <c r="H634" s="1003">
        <v>0</v>
      </c>
      <c r="I634" s="1003">
        <v>0</v>
      </c>
      <c r="J634" s="985">
        <v>19</v>
      </c>
      <c r="K634" s="1040" t="s">
        <v>2006</v>
      </c>
    </row>
    <row r="635" spans="1:12" s="473" customFormat="1" ht="75" customHeight="1">
      <c r="A635" s="1028" t="s">
        <v>1988</v>
      </c>
      <c r="B635" s="1001"/>
      <c r="C635" s="1001"/>
      <c r="D635" s="994">
        <v>25000</v>
      </c>
      <c r="E635" s="982">
        <f t="shared" si="9"/>
        <v>3750</v>
      </c>
      <c r="F635" s="1003">
        <v>21250</v>
      </c>
      <c r="G635" s="1003">
        <v>3750</v>
      </c>
      <c r="H635" s="1003">
        <v>0</v>
      </c>
      <c r="I635" s="1003">
        <v>0</v>
      </c>
      <c r="J635" s="985">
        <v>19</v>
      </c>
      <c r="K635" s="1040" t="s">
        <v>2006</v>
      </c>
    </row>
    <row r="636" spans="1:12" s="14" customFormat="1" ht="56.25" customHeight="1">
      <c r="A636" s="1024" t="s">
        <v>621</v>
      </c>
      <c r="B636" s="1001"/>
      <c r="C636" s="1001"/>
      <c r="D636" s="994">
        <v>247210.36</v>
      </c>
      <c r="E636" s="982">
        <f t="shared" si="9"/>
        <v>233003.75</v>
      </c>
      <c r="F636" s="983">
        <v>14206.61</v>
      </c>
      <c r="G636" s="983">
        <v>0</v>
      </c>
      <c r="H636" s="983">
        <v>233003.75</v>
      </c>
      <c r="I636" s="983">
        <v>0</v>
      </c>
      <c r="J636" s="981" t="s">
        <v>2024</v>
      </c>
      <c r="K636" s="1025" t="s">
        <v>2071</v>
      </c>
    </row>
    <row r="637" spans="1:12" s="229" customFormat="1" ht="48.75" customHeight="1" thickBot="1">
      <c r="A637" s="1041" t="s">
        <v>2014</v>
      </c>
      <c r="B637" s="1042"/>
      <c r="C637" s="1042"/>
      <c r="D637" s="1043">
        <v>1352146.25</v>
      </c>
      <c r="E637" s="1044">
        <f t="shared" si="9"/>
        <v>202821.95</v>
      </c>
      <c r="F637" s="1045">
        <v>1149324.3</v>
      </c>
      <c r="G637" s="1045">
        <v>202821.95</v>
      </c>
      <c r="H637" s="1045">
        <v>0</v>
      </c>
      <c r="I637" s="1045">
        <v>0</v>
      </c>
      <c r="J637" s="1046" t="s">
        <v>2025</v>
      </c>
      <c r="K637" s="1047" t="s">
        <v>2071</v>
      </c>
    </row>
    <row r="638" spans="1:12">
      <c r="L638" s="4"/>
    </row>
    <row r="639" spans="1:12" ht="19.5" customHeight="1"/>
    <row r="640" spans="1:12">
      <c r="L640" s="4"/>
    </row>
    <row r="642" spans="5:12">
      <c r="L642" s="4"/>
    </row>
    <row r="643" spans="5:12" ht="18.75">
      <c r="H643" s="858"/>
      <c r="I643" s="858"/>
      <c r="J643" s="1006"/>
      <c r="K643" s="1006"/>
    </row>
    <row r="644" spans="5:12" ht="18.75">
      <c r="H644" s="858"/>
      <c r="I644" s="858"/>
      <c r="J644" s="1006"/>
      <c r="K644" s="1006"/>
    </row>
    <row r="646" spans="5:12" hidden="1">
      <c r="E646" s="4" t="e">
        <f>#REF!+#REF!+#REF!+#REF!+#REF!+#REF!+#REF!+#REF!+#REF!+#REF!+#REF!+#REF!+#REF!+#REF!+#REF!+#REF!+#REF!+#REF!+#REF!+#REF!+#REF!+#REF!+#REF!+#REF!+#REF!</f>
        <v>#REF!</v>
      </c>
      <c r="F646" s="4"/>
      <c r="G646" s="4"/>
      <c r="H646" s="4"/>
      <c r="I646" s="4"/>
      <c r="J646" s="1007"/>
      <c r="K646" s="1007"/>
    </row>
    <row r="647" spans="5:12" hidden="1">
      <c r="E647" s="4"/>
      <c r="F647" s="4" t="e">
        <f>#REF!+#REF!+#REF!+#REF!+#REF!+#REF!+#REF!+#REF!+#REF!+#REF!+#REF!+#REF!+#REF!+#REF!+#REF!+#REF!+#REF!+#REF!+#REF!+#REF!+#REF!+#REF!+#REF!+#REF!+#REF!</f>
        <v>#REF!</v>
      </c>
      <c r="G647" s="4" t="e">
        <f>#REF!+#REF!+#REF!+#REF!+#REF!+#REF!+#REF!+#REF!+#REF!+#REF!+#REF!+#REF!+#REF!+#REF!+#REF!+#REF!+#REF!+#REF!+#REF!+#REF!+#REF!+#REF!+#REF!+#REF!+#REF!</f>
        <v>#REF!</v>
      </c>
      <c r="H647" s="4" t="e">
        <f>#REF!+#REF!+#REF!+#REF!+#REF!+#REF!+#REF!+#REF!+#REF!+#REF!+#REF!+#REF!+#REF!+#REF!+#REF!+#REF!+#REF!+#REF!+#REF!+#REF!+#REF!+#REF!+#REF!+#REF!+#REF!</f>
        <v>#REF!</v>
      </c>
      <c r="I647" s="4" t="e">
        <f>#REF!+#REF!+#REF!+#REF!+#REF!+#REF!+#REF!+#REF!+#REF!+#REF!+#REF!+#REF!+#REF!+#REF!+#REF!+#REF!+#REF!+#REF!+#REF!+#REF!+#REF!+#REF!+#REF!+#REF!+#REF!</f>
        <v>#REF!</v>
      </c>
      <c r="J647" s="1007"/>
      <c r="K647" s="1007"/>
    </row>
    <row r="648" spans="5:12" hidden="1">
      <c r="E648" s="734"/>
      <c r="F648" s="4"/>
      <c r="G648" s="4"/>
      <c r="I648" s="4"/>
      <c r="J648" s="1007"/>
      <c r="K648" s="1007"/>
    </row>
    <row r="649" spans="5:12" hidden="1">
      <c r="E649" s="4"/>
      <c r="F649" s="733" t="e">
        <f>#REF!+#REF!+#REF!+#REF!+#REF!</f>
        <v>#REF!</v>
      </c>
    </row>
    <row r="650" spans="5:12" hidden="1"/>
    <row r="651" spans="5:12" hidden="1">
      <c r="F651" s="4" t="e">
        <f>E646-F649</f>
        <v>#REF!</v>
      </c>
    </row>
    <row r="652" spans="5:12" hidden="1"/>
  </sheetData>
  <sheetProtection algorithmName="SHA-512" hashValue="OLtCCkAWo+orGzVqD/Si5gAzgF6pVhengsXmgBSPcMNSOj2n3uZZnFYNgpK7SF9G1UqUeLsZoX0hDRZSy9sVvg==" saltValue="yhPywjdRozdeTzNRe8bIkw==" spinCount="100000" sheet="1" formatCells="0" formatColumns="0" formatRows="0" insertColumns="0" insertRows="0" insertHyperlinks="0" deleteColumns="0" deleteRows="0" sort="0" autoFilter="0" pivotTables="0"/>
  <mergeCells count="2">
    <mergeCell ref="A26:K28"/>
    <mergeCell ref="J29:K29"/>
  </mergeCells>
  <pageMargins left="0.23622047244094488" right="0.23622047244094488" top="0.74803149606299213" bottom="0.74803149606299213" header="0.31496062992125984" footer="0.31496062992125984"/>
  <pageSetup paperSize="8" scale="1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FEADER- mise à jour au 9 août</vt:lpstr>
      <vt:lpstr>FEADER- mise à jour au 28 n (2)</vt:lpstr>
      <vt:lpstr>FEADER- mise à jour au 28 n (3)</vt:lpstr>
      <vt:lpstr>Vérification MAJ au 28 11 2018</vt:lpstr>
      <vt:lpstr>MAJ au 13 décembre 2018</vt:lpstr>
      <vt:lpstr>MAJ au 19 décembre 2018 </vt:lpstr>
      <vt:lpstr>MAJ AP 15 février 2019 vj</vt:lpstr>
      <vt:lpstr>MAJ 25072019</vt:lpstr>
    </vt:vector>
  </TitlesOfParts>
  <Company>CRM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INSOU Dylan</dc:creator>
  <cp:lastModifiedBy>GERARD Ketty</cp:lastModifiedBy>
  <cp:lastPrinted>2019-01-04T15:57:16Z</cp:lastPrinted>
  <dcterms:created xsi:type="dcterms:W3CDTF">2015-09-21T12:10:40Z</dcterms:created>
  <dcterms:modified xsi:type="dcterms:W3CDTF">2019-09-26T17:51:16Z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